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0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mil\Dropbox (Mitsidi Projetos)\PRJ_2015.20041_ITL-ID_Rede-EE-Indústria_GIZ\PRJ_2015.20041_Desenvolvimento-Técnico\Metodologia-Diagnóstico\"/>
    </mc:Choice>
  </mc:AlternateContent>
  <xr:revisionPtr revIDLastSave="348" documentId="13_ncr:1_{B5D74BC0-D83F-4B24-B55E-ADA7C2CA4558}" xr6:coauthVersionLast="47" xr6:coauthVersionMax="47" xr10:uidLastSave="{3D19436C-2DEB-4235-A98A-425AA58DAB15}"/>
  <bookViews>
    <workbookView xWindow="-24120" yWindow="-120" windowWidth="24240" windowHeight="13290" tabRatio="721" firstSheet="8" activeTab="8" xr2:uid="{6FA99CB1-C726-41DA-96C8-7D76C6E23B97}"/>
  </bookViews>
  <sheets>
    <sheet name="Instruções" sheetId="12" r:id="rId1"/>
    <sheet name="Resumo-Diagnóstico" sheetId="1" r:id="rId2"/>
    <sheet name="Produção_Compras-energia" sheetId="2" r:id="rId3"/>
    <sheet name="Caracterização" sheetId="11" r:id="rId4"/>
    <sheet name="USEs" sheetId="7" r:id="rId5"/>
    <sheet name="LBE" sheetId="13" r:id="rId6"/>
    <sheet name="Controle" sheetId="15" r:id="rId7"/>
    <sheet name="Mapeamento_EE" sheetId="16" r:id="rId8"/>
    <sheet name="Análise-Financeira" sheetId="17" r:id="rId9"/>
    <sheet name="EstruturasPreenchimento" sheetId="5" state="hidden" r:id="rId10"/>
    <sheet name="Listas" sheetId="4" state="hidden" r:id="rId11"/>
    <sheet name="Fontes" sheetId="3" state="hidden" r:id="rId12"/>
    <sheet name="Sankey_Data" sheetId="14" state="hidden" r:id="rId13"/>
  </sheets>
  <externalReferences>
    <externalReference r:id="rId14"/>
    <externalReference r:id="rId15"/>
    <externalReference r:id="rId16"/>
    <externalReference r:id="rId17"/>
  </externalReferences>
  <definedNames>
    <definedName name="_AMO_UniqueIdentifier" hidden="1">"'34a52cb0-6a7c-4b37-abce-82a440c3221c'"</definedName>
    <definedName name="_xlnm._FilterDatabase" localSheetId="5" hidden="1">LBE!$D$47:$H$59</definedName>
    <definedName name="_xlnm.Print_Area" localSheetId="3">Caracterização!$A$1:$G$52</definedName>
    <definedName name="_xlnm.Print_Area" localSheetId="6">Controle!$A$1:$O$49</definedName>
    <definedName name="_xlnm.Print_Area" localSheetId="0">Instruções!$A$1:$F$40</definedName>
    <definedName name="_xlnm.Print_Area" localSheetId="5">LBE!$A$1:$K$141</definedName>
    <definedName name="_xlnm.Print_Area" localSheetId="7">Mapeamento_EE!$B$2:$W$209</definedName>
    <definedName name="_xlnm.Print_Area" localSheetId="2">'Produção_Compras-energia'!$A$1:$J$117</definedName>
    <definedName name="_xlnm.Print_Area" localSheetId="1">'Resumo-Diagnóstico'!$A$1:$F$143</definedName>
    <definedName name="_xlnm.Print_Area" localSheetId="4">USEs!$A$1:$AD$65</definedName>
    <definedName name="Binario" localSheetId="6">Listas!$F$2:$F$3</definedName>
    <definedName name="Binario" localSheetId="7">[1]Listas!$F$2:$F$3</definedName>
    <definedName name="Binario">Listas!$F$2:$F$3</definedName>
    <definedName name="Bio.comb">Fontes!$D$19:$D$20</definedName>
    <definedName name="Comb.gas">Fontes!$D$32:$D$33</definedName>
    <definedName name="Comb.liq">Fontes!$D$13:$D$18</definedName>
    <definedName name="Comb.sol">Fontes!$D$25:$D$27</definedName>
    <definedName name="Eletr">Fontes!$D$10:$D$11</definedName>
    <definedName name="Esec" localSheetId="6">Fontes!$B$10:$B$18</definedName>
    <definedName name="Esec" localSheetId="7">[1]Fontes!$B$10:$B$18</definedName>
    <definedName name="Esec">Fontes!$B$10:$B$18</definedName>
    <definedName name="Fonte_dados" localSheetId="6">Listas!$N$2:$N$4</definedName>
    <definedName name="Fonte_dados" localSheetId="7">[1]Listas!$N$2:$N$4</definedName>
    <definedName name="Fonte_dados">Listas!$N$2:$N$4</definedName>
    <definedName name="Fontes" localSheetId="6">Fontes!$AA$9:$AA$14</definedName>
    <definedName name="Fontes" localSheetId="7">[1]Fontes!$AA$9:$AA$14</definedName>
    <definedName name="Fontes">Fontes!$AA$9:$AA$14</definedName>
    <definedName name="Lenha.carv">Fontes!$D$22:$D$23</definedName>
    <definedName name="Mercado" localSheetId="6">Listas!$D$2:$D$3</definedName>
    <definedName name="Mercado" localSheetId="7">[1]Listas!$D$2:$D$3</definedName>
    <definedName name="Mercado">Listas!$D$2:$D$3</definedName>
    <definedName name="Modalidade" localSheetId="6">Listas!$E$2:$E$3</definedName>
    <definedName name="Modalidade" localSheetId="7">[1]Listas!$E$2:$E$3</definedName>
    <definedName name="Modalidade">Listas!$E$2:$E$3</definedName>
    <definedName name="Outros">Fontes!$D$34:$D$34</definedName>
    <definedName name="Processos" localSheetId="6">Caracterização!$B$10:$B$24</definedName>
    <definedName name="Processos" localSheetId="7">[1]Caracterização!$B$10:$B$24</definedName>
    <definedName name="Processos">Caracterização!$B$10:$B$24</definedName>
    <definedName name="Regime_op" localSheetId="6">Listas!$L$2:$L$6</definedName>
    <definedName name="Regime_op" localSheetId="7">[1]Listas!$L$2:$L$6</definedName>
    <definedName name="Regime_op">Listas!$L$2:$L$6</definedName>
    <definedName name="Renov">Fontes!$D$29:$D$31</definedName>
    <definedName name="Risco_parada" localSheetId="6">Listas!$M$2:$M$4</definedName>
    <definedName name="Risco_parada" localSheetId="7">[1]Listas!$M$2:$M$4</definedName>
    <definedName name="Risco_parada">Listas!$M$2:$M$4</definedName>
    <definedName name="Status">Listas!$O$2:$O$4</definedName>
    <definedName name="Subgrupo" localSheetId="6">Listas!$B$2:$B$7</definedName>
    <definedName name="Subgrupo" localSheetId="7">[1]Listas!$B$2:$B$7</definedName>
    <definedName name="Subgrupo">Listas!$B$2:$B$7</definedName>
    <definedName name="Time">[2]!Table7[Time]</definedName>
    <definedName name="_xlnm.Print_Titles" localSheetId="7">Mapeamento_EE!$2:$5</definedName>
    <definedName name="UF">[3]Cidades!$B$3:$B$5562</definedName>
    <definedName name="Usos_presentes" localSheetId="6">Listas!$K$2:$K$12</definedName>
    <definedName name="Usos_presentes" localSheetId="7">[1]Listas!$K$2:$K$12</definedName>
    <definedName name="Usos_presentes">Listas!$K$2:$K$12</definedName>
    <definedName name="Utilidades">Fontes!$P$10:$P$15</definedName>
    <definedName name="Yes">[2]!Table2[Yes/No]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54" i="1" l="1"/>
  <c r="D160" i="1"/>
  <c r="D156" i="1"/>
  <c r="D152" i="1"/>
  <c r="D118" i="1"/>
  <c r="D126" i="1"/>
  <c r="F18" i="15"/>
  <c r="H18" i="15"/>
  <c r="I18" i="15"/>
  <c r="G34" i="7"/>
  <c r="G35" i="7"/>
  <c r="G36" i="7"/>
  <c r="G37" i="7"/>
  <c r="G38" i="7"/>
  <c r="G39" i="7"/>
  <c r="G40" i="7"/>
  <c r="G41" i="7"/>
  <c r="G42" i="7"/>
  <c r="G43" i="7"/>
  <c r="G44" i="7"/>
  <c r="G45" i="7"/>
  <c r="G46" i="7"/>
  <c r="G47" i="7"/>
  <c r="G48" i="7"/>
  <c r="G49" i="7"/>
  <c r="G50" i="7"/>
  <c r="G51" i="7"/>
  <c r="G52" i="7"/>
  <c r="G53" i="7"/>
  <c r="G54" i="7"/>
  <c r="G55" i="7"/>
  <c r="G56" i="7"/>
  <c r="G57" i="7"/>
  <c r="G58" i="7"/>
  <c r="G66" i="7"/>
  <c r="G67" i="7"/>
  <c r="I47" i="2"/>
  <c r="H47" i="2"/>
  <c r="F27" i="2"/>
  <c r="E11" i="2"/>
  <c r="E12" i="2"/>
  <c r="H28" i="2"/>
  <c r="AJ38" i="17"/>
  <c r="AJ41" i="17"/>
  <c r="I3" i="17"/>
  <c r="F15" i="17"/>
  <c r="F17" i="17"/>
  <c r="F8" i="17"/>
  <c r="F6" i="17"/>
  <c r="E28" i="17" s="1"/>
  <c r="E30" i="17" s="1"/>
  <c r="F22" i="17" l="1"/>
  <c r="F25" i="17"/>
  <c r="F28" i="17"/>
  <c r="F16" i="17"/>
  <c r="E31" i="17"/>
  <c r="M6" i="17" s="1"/>
  <c r="M8" i="17" s="1"/>
  <c r="E29" i="17"/>
  <c r="G15" i="17"/>
  <c r="F10" i="17"/>
  <c r="F19" i="17" s="1"/>
  <c r="G22" i="17" l="1"/>
  <c r="G25" i="17" s="1"/>
  <c r="G19" i="17"/>
  <c r="G28" i="17"/>
  <c r="G30" i="17" s="1"/>
  <c r="G16" i="17"/>
  <c r="F18" i="17"/>
  <c r="E33" i="17"/>
  <c r="F30" i="17"/>
  <c r="G17" i="17"/>
  <c r="G32" i="17"/>
  <c r="F32" i="17"/>
  <c r="E37" i="17"/>
  <c r="E35" i="17"/>
  <c r="E40" i="17" s="1"/>
  <c r="H15" i="17"/>
  <c r="G18" i="17" l="1"/>
  <c r="G21" i="17" s="1"/>
  <c r="G23" i="17" s="1"/>
  <c r="G27" i="17" s="1"/>
  <c r="G29" i="17" s="1"/>
  <c r="G33" i="17" s="1"/>
  <c r="G35" i="17" s="1"/>
  <c r="H28" i="17"/>
  <c r="H30" i="17" s="1"/>
  <c r="H16" i="17"/>
  <c r="H22" i="17"/>
  <c r="H25" i="17" s="1"/>
  <c r="H19" i="17"/>
  <c r="H17" i="17"/>
  <c r="H32" i="17"/>
  <c r="F21" i="17"/>
  <c r="F23" i="17" s="1"/>
  <c r="F27" i="17" s="1"/>
  <c r="F29" i="17" s="1"/>
  <c r="F33" i="17" s="1"/>
  <c r="I15" i="17"/>
  <c r="I17" i="17" l="1"/>
  <c r="F35" i="17"/>
  <c r="F40" i="17" s="1"/>
  <c r="F37" i="17"/>
  <c r="G37" i="17" s="1"/>
  <c r="I22" i="17"/>
  <c r="I25" i="17" s="1"/>
  <c r="I19" i="17"/>
  <c r="I28" i="17"/>
  <c r="I30" i="17" s="1"/>
  <c r="I16" i="17"/>
  <c r="I32" i="17"/>
  <c r="H18" i="17"/>
  <c r="J15" i="17"/>
  <c r="I18" i="17" l="1"/>
  <c r="I21" i="17" s="1"/>
  <c r="I23" i="17" s="1"/>
  <c r="I27" i="17" s="1"/>
  <c r="I29" i="17" s="1"/>
  <c r="I33" i="17" s="1"/>
  <c r="I35" i="17" s="1"/>
  <c r="H21" i="17"/>
  <c r="H23" i="17" s="1"/>
  <c r="H27" i="17" s="1"/>
  <c r="H29" i="17" s="1"/>
  <c r="H33" i="17" s="1"/>
  <c r="H37" i="17" s="1"/>
  <c r="E38" i="17"/>
  <c r="J22" i="17"/>
  <c r="J25" i="17" s="1"/>
  <c r="J19" i="17"/>
  <c r="J28" i="17"/>
  <c r="J32" i="17"/>
  <c r="J16" i="17"/>
  <c r="J17" i="17"/>
  <c r="G40" i="17"/>
  <c r="E41" i="17"/>
  <c r="F38" i="17"/>
  <c r="K15" i="17"/>
  <c r="J18" i="17" l="1"/>
  <c r="J21" i="17"/>
  <c r="J23" i="17" s="1"/>
  <c r="J27" i="17" s="1"/>
  <c r="J29" i="17" s="1"/>
  <c r="J33" i="17" s="1"/>
  <c r="J35" i="17" s="1"/>
  <c r="K22" i="17"/>
  <c r="K25" i="17" s="1"/>
  <c r="K19" i="17"/>
  <c r="K28" i="17"/>
  <c r="K30" i="17" s="1"/>
  <c r="K32" i="17"/>
  <c r="K16" i="17"/>
  <c r="K17" i="17"/>
  <c r="J30" i="17"/>
  <c r="F41" i="17"/>
  <c r="H35" i="17"/>
  <c r="H40" i="17" s="1"/>
  <c r="G38" i="17"/>
  <c r="I37" i="17"/>
  <c r="L15" i="17"/>
  <c r="K18" i="17" l="1"/>
  <c r="K21" i="17" s="1"/>
  <c r="K23" i="17" s="1"/>
  <c r="K27" i="17" s="1"/>
  <c r="K29" i="17" s="1"/>
  <c r="K33" i="17" s="1"/>
  <c r="K35" i="17" s="1"/>
  <c r="L17" i="17"/>
  <c r="G41" i="17"/>
  <c r="I40" i="17"/>
  <c r="L28" i="17"/>
  <c r="L22" i="17"/>
  <c r="L25" i="17" s="1"/>
  <c r="L19" i="17"/>
  <c r="L32" i="17"/>
  <c r="L16" i="17"/>
  <c r="L18" i="17"/>
  <c r="L21" i="17" s="1"/>
  <c r="L23" i="17" s="1"/>
  <c r="L27" i="17" s="1"/>
  <c r="L29" i="17" s="1"/>
  <c r="L33" i="17" s="1"/>
  <c r="L35" i="17" s="1"/>
  <c r="H38" i="17"/>
  <c r="J37" i="17"/>
  <c r="M15" i="17"/>
  <c r="L30" i="17" l="1"/>
  <c r="M22" i="17"/>
  <c r="M25" i="17" s="1"/>
  <c r="M19" i="17"/>
  <c r="M28" i="17"/>
  <c r="M30" i="17" s="1"/>
  <c r="M32" i="17"/>
  <c r="M16" i="17"/>
  <c r="M17" i="17"/>
  <c r="H41" i="17"/>
  <c r="J40" i="17"/>
  <c r="K37" i="17"/>
  <c r="I38" i="17"/>
  <c r="N15" i="17"/>
  <c r="M18" i="17" l="1"/>
  <c r="M21" i="17" s="1"/>
  <c r="M23" i="17" s="1"/>
  <c r="M27" i="17" s="1"/>
  <c r="M29" i="17" s="1"/>
  <c r="M33" i="17" s="1"/>
  <c r="M35" i="17" s="1"/>
  <c r="K40" i="17"/>
  <c r="I41" i="17"/>
  <c r="N22" i="17"/>
  <c r="N25" i="17" s="1"/>
  <c r="N19" i="17"/>
  <c r="N28" i="17"/>
  <c r="N30" i="17" s="1"/>
  <c r="N32" i="17"/>
  <c r="N16" i="17"/>
  <c r="N17" i="17"/>
  <c r="L37" i="17"/>
  <c r="J38" i="17"/>
  <c r="O15" i="17"/>
  <c r="N18" i="17" l="1"/>
  <c r="N21" i="17" s="1"/>
  <c r="N23" i="17" s="1"/>
  <c r="N27" i="17" s="1"/>
  <c r="N29" i="17" s="1"/>
  <c r="N33" i="17" s="1"/>
  <c r="N35" i="17" s="1"/>
  <c r="O22" i="17"/>
  <c r="O25" i="17" s="1"/>
  <c r="O19" i="17"/>
  <c r="O28" i="17"/>
  <c r="O30" i="17" s="1"/>
  <c r="O32" i="17"/>
  <c r="O16" i="17"/>
  <c r="O17" i="17"/>
  <c r="L40" i="17"/>
  <c r="J41" i="17"/>
  <c r="K38" i="17"/>
  <c r="M37" i="17"/>
  <c r="P15" i="17"/>
  <c r="O18" i="17" l="1"/>
  <c r="O21" i="17" s="1"/>
  <c r="O23" i="17" s="1"/>
  <c r="O27" i="17" s="1"/>
  <c r="O29" i="17" s="1"/>
  <c r="O33" i="17"/>
  <c r="O35" i="17" s="1"/>
  <c r="P28" i="17"/>
  <c r="P30" i="17" s="1"/>
  <c r="P22" i="17"/>
  <c r="P25" i="17" s="1"/>
  <c r="P19" i="17"/>
  <c r="P32" i="17"/>
  <c r="P16" i="17"/>
  <c r="K41" i="17"/>
  <c r="M40" i="17"/>
  <c r="P17" i="17"/>
  <c r="L38" i="17"/>
  <c r="N37" i="17"/>
  <c r="Q15" i="17"/>
  <c r="P18" i="17" l="1"/>
  <c r="P21" i="17" s="1"/>
  <c r="P23" i="17" s="1"/>
  <c r="P27" i="17" s="1"/>
  <c r="P29" i="17" s="1"/>
  <c r="P33" i="17" s="1"/>
  <c r="P35" i="17" s="1"/>
  <c r="Q22" i="17"/>
  <c r="Q25" i="17" s="1"/>
  <c r="Q19" i="17"/>
  <c r="Q28" i="17"/>
  <c r="Q30" i="17" s="1"/>
  <c r="Q32" i="17"/>
  <c r="Q16" i="17"/>
  <c r="Q17" i="17"/>
  <c r="L41" i="17"/>
  <c r="N40" i="17"/>
  <c r="O37" i="17"/>
  <c r="M38" i="17"/>
  <c r="R15" i="17"/>
  <c r="Q18" i="17" l="1"/>
  <c r="Q21" i="17" s="1"/>
  <c r="Q23" i="17" s="1"/>
  <c r="Q27" i="17" s="1"/>
  <c r="Q29" i="17" s="1"/>
  <c r="Q33" i="17" s="1"/>
  <c r="Q35" i="17" s="1"/>
  <c r="R17" i="17"/>
  <c r="O40" i="17"/>
  <c r="M41" i="17"/>
  <c r="R32" i="17"/>
  <c r="R22" i="17"/>
  <c r="R25" i="17" s="1"/>
  <c r="R19" i="17"/>
  <c r="R28" i="17"/>
  <c r="R30" i="17" s="1"/>
  <c r="R16" i="17"/>
  <c r="R18" i="17" s="1"/>
  <c r="P37" i="17"/>
  <c r="N38" i="17"/>
  <c r="S15" i="17"/>
  <c r="R21" i="17" l="1"/>
  <c r="R23" i="17" s="1"/>
  <c r="R27" i="17" s="1"/>
  <c r="R29" i="17" s="1"/>
  <c r="R33" i="17" s="1"/>
  <c r="R35" i="17" s="1"/>
  <c r="P40" i="17"/>
  <c r="N41" i="17"/>
  <c r="S22" i="17"/>
  <c r="S25" i="17" s="1"/>
  <c r="S19" i="17"/>
  <c r="S28" i="17"/>
  <c r="S30" i="17" s="1"/>
  <c r="S32" i="17"/>
  <c r="S16" i="17"/>
  <c r="S17" i="17"/>
  <c r="O38" i="17"/>
  <c r="Q37" i="17"/>
  <c r="T15" i="17"/>
  <c r="T17" i="17" l="1"/>
  <c r="T28" i="17"/>
  <c r="T30" i="17" s="1"/>
  <c r="T32" i="17"/>
  <c r="T22" i="17"/>
  <c r="T25" i="17" s="1"/>
  <c r="T19" i="17"/>
  <c r="T16" i="17"/>
  <c r="T18" i="17" s="1"/>
  <c r="T21" i="17" s="1"/>
  <c r="S18" i="17"/>
  <c r="S21" i="17" s="1"/>
  <c r="S23" i="17" s="1"/>
  <c r="S27" i="17" s="1"/>
  <c r="S29" i="17" s="1"/>
  <c r="S33" i="17" s="1"/>
  <c r="S35" i="17" s="1"/>
  <c r="Q40" i="17"/>
  <c r="O41" i="17"/>
  <c r="P38" i="17"/>
  <c r="R37" i="17"/>
  <c r="U15" i="17"/>
  <c r="U17" i="17" s="1"/>
  <c r="T23" i="17" l="1"/>
  <c r="T27" i="17" s="1"/>
  <c r="T29" i="17" s="1"/>
  <c r="T33" i="17" s="1"/>
  <c r="T35" i="17" s="1"/>
  <c r="U32" i="17"/>
  <c r="U22" i="17"/>
  <c r="U25" i="17" s="1"/>
  <c r="U19" i="17"/>
  <c r="U28" i="17"/>
  <c r="U30" i="17" s="1"/>
  <c r="U16" i="17"/>
  <c r="U18" i="17"/>
  <c r="P41" i="17"/>
  <c r="R40" i="17"/>
  <c r="S37" i="17"/>
  <c r="Q38" i="17"/>
  <c r="V15" i="17"/>
  <c r="V32" i="17" l="1"/>
  <c r="V22" i="17"/>
  <c r="V25" i="17" s="1"/>
  <c r="V19" i="17"/>
  <c r="V28" i="17"/>
  <c r="V30" i="17" s="1"/>
  <c r="V16" i="17"/>
  <c r="U21" i="17"/>
  <c r="U23" i="17" s="1"/>
  <c r="U27" i="17" s="1"/>
  <c r="U29" i="17" s="1"/>
  <c r="U33" i="17" s="1"/>
  <c r="U35" i="17" s="1"/>
  <c r="S40" i="17"/>
  <c r="Q41" i="17"/>
  <c r="V17" i="17"/>
  <c r="T37" i="17"/>
  <c r="R38" i="17"/>
  <c r="W15" i="17"/>
  <c r="W17" i="17" l="1"/>
  <c r="V18" i="17"/>
  <c r="V21" i="17" s="1"/>
  <c r="V23" i="17" s="1"/>
  <c r="V27" i="17" s="1"/>
  <c r="V29" i="17" s="1"/>
  <c r="V33" i="17" s="1"/>
  <c r="V35" i="17" s="1"/>
  <c r="W22" i="17"/>
  <c r="W25" i="17" s="1"/>
  <c r="W19" i="17"/>
  <c r="W28" i="17"/>
  <c r="W30" i="17" s="1"/>
  <c r="W32" i="17"/>
  <c r="W16" i="17"/>
  <c r="W18" i="17"/>
  <c r="W21" i="17" s="1"/>
  <c r="W23" i="17" s="1"/>
  <c r="W27" i="17" s="1"/>
  <c r="W29" i="17" s="1"/>
  <c r="W33" i="17" s="1"/>
  <c r="W35" i="17" s="1"/>
  <c r="T40" i="17"/>
  <c r="R41" i="17"/>
  <c r="S38" i="17"/>
  <c r="U37" i="17"/>
  <c r="X15" i="17"/>
  <c r="X28" i="17" l="1"/>
  <c r="X30" i="17" s="1"/>
  <c r="X32" i="17"/>
  <c r="X22" i="17"/>
  <c r="X25" i="17" s="1"/>
  <c r="X19" i="17"/>
  <c r="X16" i="17"/>
  <c r="S41" i="17"/>
  <c r="U40" i="17"/>
  <c r="X17" i="17"/>
  <c r="X18" i="17" s="1"/>
  <c r="X21" i="17" s="1"/>
  <c r="X23" i="17" s="1"/>
  <c r="X27" i="17" s="1"/>
  <c r="X29" i="17" s="1"/>
  <c r="X33" i="17" s="1"/>
  <c r="X35" i="17" s="1"/>
  <c r="T38" i="17"/>
  <c r="V37" i="17"/>
  <c r="Y15" i="17"/>
  <c r="T41" i="17" l="1"/>
  <c r="V40" i="17"/>
  <c r="Y32" i="17"/>
  <c r="Y22" i="17"/>
  <c r="Y25" i="17" s="1"/>
  <c r="Y19" i="17"/>
  <c r="Y28" i="17"/>
  <c r="Y30" i="17" s="1"/>
  <c r="Y16" i="17"/>
  <c r="Y17" i="17"/>
  <c r="Y18" i="17" s="1"/>
  <c r="Y21" i="17" s="1"/>
  <c r="Y23" i="17" s="1"/>
  <c r="Y27" i="17" s="1"/>
  <c r="Y29" i="17" s="1"/>
  <c r="Y33" i="17" s="1"/>
  <c r="Y35" i="17" s="1"/>
  <c r="W37" i="17"/>
  <c r="U38" i="17"/>
  <c r="Z15" i="17"/>
  <c r="Z32" i="17" l="1"/>
  <c r="Z22" i="17"/>
  <c r="Z25" i="17" s="1"/>
  <c r="Z19" i="17"/>
  <c r="Z28" i="17"/>
  <c r="Z30" i="17" s="1"/>
  <c r="Z16" i="17"/>
  <c r="W40" i="17"/>
  <c r="U41" i="17"/>
  <c r="Z17" i="17"/>
  <c r="Z18" i="17" s="1"/>
  <c r="Z21" i="17" s="1"/>
  <c r="Z23" i="17" s="1"/>
  <c r="Z27" i="17" s="1"/>
  <c r="X37" i="17"/>
  <c r="V38" i="17"/>
  <c r="AA15" i="17"/>
  <c r="X40" i="17" l="1"/>
  <c r="V41" i="17"/>
  <c r="Z29" i="17"/>
  <c r="Z33" i="17" s="1"/>
  <c r="Z35" i="17" s="1"/>
  <c r="AA17" i="17"/>
  <c r="AA22" i="17"/>
  <c r="AA25" i="17" s="1"/>
  <c r="AA19" i="17"/>
  <c r="AA28" i="17"/>
  <c r="AA30" i="17" s="1"/>
  <c r="AA32" i="17"/>
  <c r="AA16" i="17"/>
  <c r="W38" i="17"/>
  <c r="Y37" i="17"/>
  <c r="AB15" i="17"/>
  <c r="AB17" i="17" l="1"/>
  <c r="AA18" i="17"/>
  <c r="AA21" i="17" s="1"/>
  <c r="AA23" i="17" s="1"/>
  <c r="AA27" i="17" s="1"/>
  <c r="AA29" i="17" s="1"/>
  <c r="AA33" i="17" s="1"/>
  <c r="AA35" i="17" s="1"/>
  <c r="AB28" i="17"/>
  <c r="AB30" i="17" s="1"/>
  <c r="AB32" i="17"/>
  <c r="AB22" i="17"/>
  <c r="AB25" i="17" s="1"/>
  <c r="AB19" i="17"/>
  <c r="AB16" i="17"/>
  <c r="AB18" i="17"/>
  <c r="AB21" i="17" s="1"/>
  <c r="AB23" i="17" s="1"/>
  <c r="AB27" i="17" s="1"/>
  <c r="AB29" i="17" s="1"/>
  <c r="AB33" i="17" s="1"/>
  <c r="AB35" i="17" s="1"/>
  <c r="W41" i="17"/>
  <c r="Y40" i="17"/>
  <c r="X38" i="17"/>
  <c r="Z37" i="17"/>
  <c r="AC15" i="17"/>
  <c r="X41" i="17" l="1"/>
  <c r="Z40" i="17"/>
  <c r="AC32" i="17"/>
  <c r="AC22" i="17"/>
  <c r="AC25" i="17" s="1"/>
  <c r="AC19" i="17"/>
  <c r="AC28" i="17"/>
  <c r="AC30" i="17" s="1"/>
  <c r="AC16" i="17"/>
  <c r="AC17" i="17"/>
  <c r="AC18" i="17" s="1"/>
  <c r="AC21" i="17" s="1"/>
  <c r="AC23" i="17" s="1"/>
  <c r="AC27" i="17" s="1"/>
  <c r="AC29" i="17" s="1"/>
  <c r="AC33" i="17" s="1"/>
  <c r="AC35" i="17" s="1"/>
  <c r="AA37" i="17"/>
  <c r="Y38" i="17"/>
  <c r="AD15" i="17"/>
  <c r="Y41" i="17" l="1"/>
  <c r="AA40" i="17"/>
  <c r="AD32" i="17"/>
  <c r="AD22" i="17"/>
  <c r="AD25" i="17" s="1"/>
  <c r="AD19" i="17"/>
  <c r="AD28" i="17"/>
  <c r="AD16" i="17"/>
  <c r="AD17" i="17"/>
  <c r="AD18" i="17" s="1"/>
  <c r="AB37" i="17"/>
  <c r="Z38" i="17"/>
  <c r="AE15" i="17"/>
  <c r="AE16" i="17" l="1"/>
  <c r="AE17" i="17"/>
  <c r="AE18" i="17"/>
  <c r="AE19" i="17"/>
  <c r="AE21" i="17"/>
  <c r="AE22" i="17"/>
  <c r="AE23" i="17"/>
  <c r="AE25" i="17"/>
  <c r="AE27" i="17"/>
  <c r="AE28" i="17"/>
  <c r="AE30" i="17" s="1"/>
  <c r="AE29" i="17"/>
  <c r="AE32" i="17"/>
  <c r="AD30" i="17"/>
  <c r="D45" i="17"/>
  <c r="AB40" i="17"/>
  <c r="Z41" i="17"/>
  <c r="AD21" i="17"/>
  <c r="AD23" i="17" s="1"/>
  <c r="AD27" i="17" s="1"/>
  <c r="AD29" i="17" s="1"/>
  <c r="AD33" i="17" s="1"/>
  <c r="D46" i="17"/>
  <c r="AA38" i="17"/>
  <c r="AC37" i="17"/>
  <c r="AF15" i="17"/>
  <c r="AE33" i="17" l="1"/>
  <c r="AE35" i="17" s="1"/>
  <c r="AF17" i="17"/>
  <c r="AF19" i="17"/>
  <c r="AF22" i="17"/>
  <c r="AF25" i="17"/>
  <c r="AF28" i="17"/>
  <c r="AF30" i="17" s="1"/>
  <c r="AF32" i="17"/>
  <c r="AF16" i="17"/>
  <c r="AF18" i="17" s="1"/>
  <c r="AF21" i="17" s="1"/>
  <c r="AF23" i="17" s="1"/>
  <c r="AF27" i="17" s="1"/>
  <c r="AF29" i="17" s="1"/>
  <c r="AF33" i="17" s="1"/>
  <c r="AF35" i="17" s="1"/>
  <c r="D43" i="17"/>
  <c r="D44" i="17"/>
  <c r="AD35" i="17"/>
  <c r="AC40" i="17"/>
  <c r="AA41" i="17"/>
  <c r="AB38" i="17"/>
  <c r="AD37" i="17"/>
  <c r="AE37" i="17" s="1"/>
  <c r="AF37" i="17" s="1"/>
  <c r="AG15" i="17"/>
  <c r="AG19" i="17" l="1"/>
  <c r="AG22" i="17"/>
  <c r="AG25" i="17"/>
  <c r="AG28" i="17"/>
  <c r="AG30" i="17" s="1"/>
  <c r="AG32" i="17"/>
  <c r="AG16" i="17"/>
  <c r="AG17" i="17"/>
  <c r="AG18" i="17" s="1"/>
  <c r="AG21" i="17" s="1"/>
  <c r="AG23" i="17" s="1"/>
  <c r="AG27" i="17" s="1"/>
  <c r="AG29" i="17" s="1"/>
  <c r="AG33" i="17" s="1"/>
  <c r="AG35" i="17" s="1"/>
  <c r="AE38" i="17"/>
  <c r="AG37" i="17"/>
  <c r="AB41" i="17"/>
  <c r="AD40" i="17"/>
  <c r="AE40" i="17" s="1"/>
  <c r="AF40" i="17" s="1"/>
  <c r="AC38" i="17"/>
  <c r="D38" i="17" s="1"/>
  <c r="AH15" i="17"/>
  <c r="AH19" i="17" l="1"/>
  <c r="AH22" i="17"/>
  <c r="AH25" i="17"/>
  <c r="AH28" i="17"/>
  <c r="AH30" i="17" s="1"/>
  <c r="AH32" i="17"/>
  <c r="AH16" i="17"/>
  <c r="AH17" i="17"/>
  <c r="AH18" i="17" s="1"/>
  <c r="AH21" i="17" s="1"/>
  <c r="AH23" i="17" s="1"/>
  <c r="AH27" i="17" s="1"/>
  <c r="AH29" i="17" s="1"/>
  <c r="AH33" i="17" s="1"/>
  <c r="AH35" i="17" s="1"/>
  <c r="AE41" i="17"/>
  <c r="AG40" i="17"/>
  <c r="AH37" i="17"/>
  <c r="AF38" i="17"/>
  <c r="AC41" i="17"/>
  <c r="D41" i="17" s="1"/>
  <c r="AD38" i="17"/>
  <c r="AI15" i="17"/>
  <c r="AI19" i="17" l="1"/>
  <c r="AI22" i="17"/>
  <c r="AI25" i="17"/>
  <c r="AI28" i="17"/>
  <c r="AI30" i="17" s="1"/>
  <c r="AI32" i="17"/>
  <c r="AI16" i="17"/>
  <c r="AI17" i="17"/>
  <c r="AI18" i="17" s="1"/>
  <c r="AI21" i="17" s="1"/>
  <c r="AI23" i="17" s="1"/>
  <c r="AI27" i="17" s="1"/>
  <c r="AI29" i="17" s="1"/>
  <c r="AI33" i="17" s="1"/>
  <c r="AI35" i="17" s="1"/>
  <c r="AI37" i="17"/>
  <c r="AG38" i="17"/>
  <c r="AH40" i="17"/>
  <c r="AF41" i="17"/>
  <c r="AD41" i="17"/>
  <c r="AJ15" i="17"/>
  <c r="AJ19" i="17" l="1"/>
  <c r="AJ22" i="17"/>
  <c r="AJ25" i="17"/>
  <c r="AJ28" i="17"/>
  <c r="AJ30" i="17" s="1"/>
  <c r="AJ32" i="17"/>
  <c r="AJ16" i="17"/>
  <c r="AJ17" i="17"/>
  <c r="AI40" i="17"/>
  <c r="AG41" i="17"/>
  <c r="AH38" i="17"/>
  <c r="B161" i="16"/>
  <c r="B158" i="16"/>
  <c r="B152" i="16"/>
  <c r="B155" i="16"/>
  <c r="B149" i="16"/>
  <c r="J206" i="16"/>
  <c r="I206" i="16"/>
  <c r="J203" i="16"/>
  <c r="I203" i="16"/>
  <c r="J200" i="16"/>
  <c r="I200" i="16"/>
  <c r="J197" i="16"/>
  <c r="I197" i="16"/>
  <c r="J194" i="16"/>
  <c r="I194" i="16"/>
  <c r="J191" i="16"/>
  <c r="I191" i="16"/>
  <c r="V189" i="16"/>
  <c r="U189" i="16"/>
  <c r="T189" i="16"/>
  <c r="S189" i="16"/>
  <c r="R189" i="16"/>
  <c r="J188" i="16"/>
  <c r="I188" i="16"/>
  <c r="J185" i="16"/>
  <c r="I185" i="16"/>
  <c r="J182" i="16"/>
  <c r="I182" i="16"/>
  <c r="J179" i="16"/>
  <c r="I179" i="16"/>
  <c r="J152" i="16"/>
  <c r="I152" i="16"/>
  <c r="J149" i="16"/>
  <c r="I149" i="16"/>
  <c r="J176" i="16"/>
  <c r="I176" i="16"/>
  <c r="V175" i="16"/>
  <c r="U175" i="16"/>
  <c r="T175" i="16"/>
  <c r="S175" i="16"/>
  <c r="R175" i="16"/>
  <c r="J173" i="16"/>
  <c r="I173" i="16"/>
  <c r="V172" i="16"/>
  <c r="U172" i="16"/>
  <c r="T172" i="16"/>
  <c r="S172" i="16"/>
  <c r="R172" i="16"/>
  <c r="J170" i="16"/>
  <c r="I170" i="16"/>
  <c r="V169" i="16"/>
  <c r="U169" i="16"/>
  <c r="T169" i="16"/>
  <c r="S169" i="16"/>
  <c r="R169" i="16"/>
  <c r="J167" i="16"/>
  <c r="I167" i="16"/>
  <c r="V166" i="16"/>
  <c r="U166" i="16"/>
  <c r="T166" i="16"/>
  <c r="S166" i="16"/>
  <c r="R166" i="16"/>
  <c r="J164" i="16"/>
  <c r="I164" i="16"/>
  <c r="V163" i="16"/>
  <c r="U163" i="16"/>
  <c r="T163" i="16"/>
  <c r="S163" i="16"/>
  <c r="R163" i="16"/>
  <c r="J161" i="16"/>
  <c r="I161" i="16"/>
  <c r="V160" i="16"/>
  <c r="U160" i="16"/>
  <c r="T160" i="16"/>
  <c r="S160" i="16"/>
  <c r="R160" i="16"/>
  <c r="J158" i="16"/>
  <c r="I158" i="16"/>
  <c r="V157" i="16"/>
  <c r="U157" i="16"/>
  <c r="T157" i="16"/>
  <c r="S157" i="16"/>
  <c r="R157" i="16"/>
  <c r="J155" i="16"/>
  <c r="I155" i="16"/>
  <c r="V148" i="16"/>
  <c r="U148" i="16"/>
  <c r="T148" i="16"/>
  <c r="S148" i="16"/>
  <c r="R148" i="16"/>
  <c r="J146" i="16"/>
  <c r="I146" i="16"/>
  <c r="V145" i="16"/>
  <c r="U145" i="16"/>
  <c r="T145" i="16"/>
  <c r="S145" i="16"/>
  <c r="R145" i="16"/>
  <c r="J143" i="16"/>
  <c r="I143" i="16"/>
  <c r="V142" i="16"/>
  <c r="U142" i="16"/>
  <c r="T142" i="16"/>
  <c r="S142" i="16"/>
  <c r="R142" i="16"/>
  <c r="J140" i="16"/>
  <c r="I140" i="16"/>
  <c r="B140" i="16"/>
  <c r="V139" i="16"/>
  <c r="U139" i="16"/>
  <c r="T139" i="16"/>
  <c r="S139" i="16"/>
  <c r="R139" i="16"/>
  <c r="J137" i="16"/>
  <c r="I137" i="16"/>
  <c r="V136" i="16"/>
  <c r="U136" i="16"/>
  <c r="T136" i="16"/>
  <c r="S136" i="16"/>
  <c r="R136" i="16"/>
  <c r="J134" i="16"/>
  <c r="I134" i="16"/>
  <c r="B134" i="16"/>
  <c r="V133" i="16"/>
  <c r="U133" i="16"/>
  <c r="T133" i="16"/>
  <c r="S133" i="16"/>
  <c r="R133" i="16"/>
  <c r="J131" i="16"/>
  <c r="I131" i="16"/>
  <c r="B131" i="16"/>
  <c r="V130" i="16"/>
  <c r="U130" i="16"/>
  <c r="T130" i="16"/>
  <c r="S130" i="16"/>
  <c r="R130" i="16"/>
  <c r="J128" i="16"/>
  <c r="I128" i="16"/>
  <c r="B128" i="16"/>
  <c r="V127" i="16"/>
  <c r="U127" i="16"/>
  <c r="T127" i="16"/>
  <c r="S127" i="16"/>
  <c r="R127" i="16"/>
  <c r="J125" i="16"/>
  <c r="I125" i="16"/>
  <c r="B125" i="16"/>
  <c r="V124" i="16"/>
  <c r="U124" i="16"/>
  <c r="T124" i="16"/>
  <c r="S124" i="16"/>
  <c r="R124" i="16"/>
  <c r="J122" i="16"/>
  <c r="I122" i="16"/>
  <c r="B122" i="16"/>
  <c r="V121" i="16"/>
  <c r="U121" i="16"/>
  <c r="T121" i="16"/>
  <c r="S121" i="16"/>
  <c r="R121" i="16"/>
  <c r="J119" i="16"/>
  <c r="I119" i="16"/>
  <c r="V118" i="16"/>
  <c r="U118" i="16"/>
  <c r="T118" i="16"/>
  <c r="S118" i="16"/>
  <c r="R118" i="16"/>
  <c r="J116" i="16"/>
  <c r="I116" i="16"/>
  <c r="V115" i="16"/>
  <c r="U115" i="16"/>
  <c r="T115" i="16"/>
  <c r="S115" i="16"/>
  <c r="R115" i="16"/>
  <c r="J113" i="16"/>
  <c r="I113" i="16"/>
  <c r="B113" i="16"/>
  <c r="V112" i="16"/>
  <c r="U112" i="16"/>
  <c r="T112" i="16"/>
  <c r="S112" i="16"/>
  <c r="R112" i="16"/>
  <c r="J110" i="16"/>
  <c r="I110" i="16"/>
  <c r="V109" i="16"/>
  <c r="U109" i="16"/>
  <c r="T109" i="16"/>
  <c r="S109" i="16"/>
  <c r="R109" i="16"/>
  <c r="J107" i="16"/>
  <c r="I107" i="16"/>
  <c r="V106" i="16"/>
  <c r="U106" i="16"/>
  <c r="T106" i="16"/>
  <c r="S106" i="16"/>
  <c r="R106" i="16"/>
  <c r="J104" i="16"/>
  <c r="I104" i="16"/>
  <c r="B104" i="16"/>
  <c r="B107" i="16" s="1"/>
  <c r="V103" i="16"/>
  <c r="U103" i="16"/>
  <c r="T103" i="16"/>
  <c r="S103" i="16"/>
  <c r="R103" i="16"/>
  <c r="J101" i="16"/>
  <c r="I101" i="16"/>
  <c r="V100" i="16"/>
  <c r="U100" i="16"/>
  <c r="T100" i="16"/>
  <c r="S100" i="16"/>
  <c r="R100" i="16"/>
  <c r="J98" i="16"/>
  <c r="I98" i="16"/>
  <c r="B98" i="16"/>
  <c r="V97" i="16"/>
  <c r="U97" i="16"/>
  <c r="T97" i="16"/>
  <c r="S97" i="16"/>
  <c r="R97" i="16"/>
  <c r="J95" i="16"/>
  <c r="I95" i="16"/>
  <c r="B95" i="16"/>
  <c r="V94" i="16"/>
  <c r="U94" i="16"/>
  <c r="T94" i="16"/>
  <c r="S94" i="16"/>
  <c r="R94" i="16"/>
  <c r="J92" i="16"/>
  <c r="I92" i="16"/>
  <c r="B92" i="16"/>
  <c r="V91" i="16"/>
  <c r="U91" i="16"/>
  <c r="T91" i="16"/>
  <c r="S91" i="16"/>
  <c r="R91" i="16"/>
  <c r="J89" i="16"/>
  <c r="I89" i="16"/>
  <c r="B89" i="16"/>
  <c r="V88" i="16"/>
  <c r="U88" i="16"/>
  <c r="T88" i="16"/>
  <c r="S88" i="16"/>
  <c r="R88" i="16"/>
  <c r="J86" i="16"/>
  <c r="I86" i="16"/>
  <c r="V85" i="16"/>
  <c r="U85" i="16"/>
  <c r="T85" i="16"/>
  <c r="S85" i="16"/>
  <c r="R85" i="16"/>
  <c r="J83" i="16"/>
  <c r="I83" i="16"/>
  <c r="B83" i="16"/>
  <c r="V82" i="16"/>
  <c r="U82" i="16"/>
  <c r="T82" i="16"/>
  <c r="S82" i="16"/>
  <c r="R82" i="16"/>
  <c r="J80" i="16"/>
  <c r="I80" i="16"/>
  <c r="B80" i="16"/>
  <c r="V79" i="16"/>
  <c r="U79" i="16"/>
  <c r="T79" i="16"/>
  <c r="S79" i="16"/>
  <c r="R79" i="16"/>
  <c r="J77" i="16"/>
  <c r="I77" i="16"/>
  <c r="B77" i="16"/>
  <c r="V76" i="16"/>
  <c r="U76" i="16"/>
  <c r="T76" i="16"/>
  <c r="S76" i="16"/>
  <c r="R76" i="16"/>
  <c r="J74" i="16"/>
  <c r="I74" i="16"/>
  <c r="B74" i="16"/>
  <c r="V73" i="16"/>
  <c r="U73" i="16"/>
  <c r="T73" i="16"/>
  <c r="S73" i="16"/>
  <c r="R73" i="16"/>
  <c r="J71" i="16"/>
  <c r="I71" i="16"/>
  <c r="B71" i="16"/>
  <c r="V70" i="16"/>
  <c r="U70" i="16"/>
  <c r="T70" i="16"/>
  <c r="S70" i="16"/>
  <c r="R70" i="16"/>
  <c r="J68" i="16"/>
  <c r="I68" i="16"/>
  <c r="B68" i="16"/>
  <c r="V67" i="16"/>
  <c r="U67" i="16"/>
  <c r="T67" i="16"/>
  <c r="S67" i="16"/>
  <c r="R67" i="16"/>
  <c r="J65" i="16"/>
  <c r="I65" i="16"/>
  <c r="V64" i="16"/>
  <c r="U64" i="16"/>
  <c r="T64" i="16"/>
  <c r="S64" i="16"/>
  <c r="R64" i="16"/>
  <c r="J62" i="16"/>
  <c r="I62" i="16"/>
  <c r="B62" i="16"/>
  <c r="V61" i="16"/>
  <c r="U61" i="16"/>
  <c r="T61" i="16"/>
  <c r="S61" i="16"/>
  <c r="R61" i="16"/>
  <c r="J59" i="16"/>
  <c r="I59" i="16"/>
  <c r="B59" i="16"/>
  <c r="V58" i="16"/>
  <c r="U58" i="16"/>
  <c r="T58" i="16"/>
  <c r="S58" i="16"/>
  <c r="R58" i="16"/>
  <c r="J56" i="16"/>
  <c r="I56" i="16"/>
  <c r="B56" i="16"/>
  <c r="V55" i="16"/>
  <c r="U55" i="16"/>
  <c r="T55" i="16"/>
  <c r="S55" i="16"/>
  <c r="R55" i="16"/>
  <c r="J53" i="16"/>
  <c r="I53" i="16"/>
  <c r="B53" i="16"/>
  <c r="V52" i="16"/>
  <c r="U52" i="16"/>
  <c r="T52" i="16"/>
  <c r="S52" i="16"/>
  <c r="R52" i="16"/>
  <c r="J50" i="16"/>
  <c r="I50" i="16"/>
  <c r="B50" i="16"/>
  <c r="V49" i="16"/>
  <c r="U49" i="16"/>
  <c r="T49" i="16"/>
  <c r="S49" i="16"/>
  <c r="R49" i="16"/>
  <c r="J47" i="16"/>
  <c r="I47" i="16"/>
  <c r="B47" i="16"/>
  <c r="V46" i="16"/>
  <c r="U46" i="16"/>
  <c r="T46" i="16"/>
  <c r="S46" i="16"/>
  <c r="R46" i="16"/>
  <c r="J44" i="16"/>
  <c r="I44" i="16"/>
  <c r="B44" i="16"/>
  <c r="V43" i="16"/>
  <c r="U43" i="16"/>
  <c r="T43" i="16"/>
  <c r="S43" i="16"/>
  <c r="R43" i="16"/>
  <c r="J41" i="16"/>
  <c r="I41" i="16"/>
  <c r="B41" i="16"/>
  <c r="V40" i="16"/>
  <c r="U40" i="16"/>
  <c r="T40" i="16"/>
  <c r="S40" i="16"/>
  <c r="R40" i="16"/>
  <c r="J38" i="16"/>
  <c r="I38" i="16"/>
  <c r="J33" i="16"/>
  <c r="I33" i="16"/>
  <c r="T32" i="16"/>
  <c r="S32" i="16"/>
  <c r="R32" i="16"/>
  <c r="J30" i="16"/>
  <c r="I30" i="16"/>
  <c r="V29" i="16"/>
  <c r="U29" i="16"/>
  <c r="T29" i="16"/>
  <c r="S29" i="16"/>
  <c r="R29" i="16"/>
  <c r="J27" i="16"/>
  <c r="I27" i="16"/>
  <c r="V26" i="16"/>
  <c r="U26" i="16"/>
  <c r="T26" i="16"/>
  <c r="S26" i="16"/>
  <c r="R26" i="16"/>
  <c r="J24" i="16"/>
  <c r="I24" i="16"/>
  <c r="V23" i="16"/>
  <c r="U23" i="16"/>
  <c r="T23" i="16"/>
  <c r="S23" i="16"/>
  <c r="R23" i="16"/>
  <c r="J21" i="16"/>
  <c r="I21" i="16"/>
  <c r="V20" i="16"/>
  <c r="U20" i="16"/>
  <c r="T20" i="16"/>
  <c r="S20" i="16"/>
  <c r="R20" i="16"/>
  <c r="J18" i="16"/>
  <c r="I18" i="16"/>
  <c r="V17" i="16"/>
  <c r="U17" i="16"/>
  <c r="T17" i="16"/>
  <c r="S17" i="16"/>
  <c r="R17" i="16"/>
  <c r="J15" i="16"/>
  <c r="I15" i="16"/>
  <c r="V14" i="16"/>
  <c r="U14" i="16"/>
  <c r="T14" i="16"/>
  <c r="S14" i="16"/>
  <c r="R14" i="16"/>
  <c r="J12" i="16"/>
  <c r="I12" i="16"/>
  <c r="V11" i="16"/>
  <c r="U11" i="16"/>
  <c r="T11" i="16"/>
  <c r="S11" i="16"/>
  <c r="R11" i="16"/>
  <c r="J9" i="16"/>
  <c r="I9" i="16"/>
  <c r="H26" i="15"/>
  <c r="H11" i="15"/>
  <c r="H41" i="15"/>
  <c r="K27" i="15"/>
  <c r="K12" i="15"/>
  <c r="G18" i="15" s="1"/>
  <c r="F48" i="15"/>
  <c r="H48" i="15" s="1"/>
  <c r="I48" i="15" s="1"/>
  <c r="K47" i="15"/>
  <c r="I44" i="15"/>
  <c r="H44" i="15"/>
  <c r="F47" i="15" s="1"/>
  <c r="K36" i="15"/>
  <c r="K32" i="15"/>
  <c r="I29" i="15"/>
  <c r="H29" i="15"/>
  <c r="F32" i="15" s="1"/>
  <c r="K21" i="15"/>
  <c r="K17" i="15"/>
  <c r="I14" i="15"/>
  <c r="H14" i="15"/>
  <c r="F17" i="15" s="1"/>
  <c r="K6" i="15"/>
  <c r="G3" i="7"/>
  <c r="E3" i="11"/>
  <c r="H3" i="2"/>
  <c r="D3" i="1"/>
  <c r="H131" i="14"/>
  <c r="H132" i="14"/>
  <c r="H133" i="14"/>
  <c r="H134" i="14"/>
  <c r="H135" i="14"/>
  <c r="H136" i="14"/>
  <c r="H137" i="14"/>
  <c r="H138" i="14"/>
  <c r="C5" i="14"/>
  <c r="H86" i="14"/>
  <c r="H87" i="14"/>
  <c r="H88" i="14"/>
  <c r="H103" i="14" s="1"/>
  <c r="H118" i="14" s="1"/>
  <c r="H89" i="14"/>
  <c r="H90" i="14"/>
  <c r="H91" i="14"/>
  <c r="H92" i="14"/>
  <c r="H107" i="14" s="1"/>
  <c r="H122" i="14" s="1"/>
  <c r="H93" i="14"/>
  <c r="H101" i="14"/>
  <c r="H102" i="14"/>
  <c r="H104" i="14"/>
  <c r="H119" i="14" s="1"/>
  <c r="H105" i="14"/>
  <c r="H106" i="14"/>
  <c r="H108" i="14"/>
  <c r="H123" i="14" s="1"/>
  <c r="H116" i="14"/>
  <c r="H117" i="14"/>
  <c r="H120" i="14"/>
  <c r="H121" i="14"/>
  <c r="G158" i="1"/>
  <c r="G130" i="1"/>
  <c r="D130" i="1" s="1"/>
  <c r="G162" i="1"/>
  <c r="AJ18" i="17" l="1"/>
  <c r="AJ21" i="17" s="1"/>
  <c r="AJ23" i="17" s="1"/>
  <c r="AJ27" i="17" s="1"/>
  <c r="AJ29" i="17" s="1"/>
  <c r="AJ33" i="17" s="1"/>
  <c r="AH41" i="17"/>
  <c r="W189" i="16"/>
  <c r="W148" i="16"/>
  <c r="W166" i="16"/>
  <c r="W40" i="16"/>
  <c r="W49" i="16"/>
  <c r="W52" i="16"/>
  <c r="W61" i="16"/>
  <c r="W64" i="16"/>
  <c r="W70" i="16"/>
  <c r="W73" i="16"/>
  <c r="W82" i="16"/>
  <c r="W85" i="16"/>
  <c r="W112" i="16"/>
  <c r="W115" i="16"/>
  <c r="W142" i="16"/>
  <c r="W20" i="16"/>
  <c r="W32" i="16"/>
  <c r="W17" i="16"/>
  <c r="W29" i="16"/>
  <c r="W43" i="16"/>
  <c r="W46" i="16"/>
  <c r="W55" i="16"/>
  <c r="W58" i="16"/>
  <c r="W106" i="16"/>
  <c r="W109" i="16"/>
  <c r="W127" i="16"/>
  <c r="W139" i="16"/>
  <c r="W163" i="16"/>
  <c r="W26" i="16"/>
  <c r="W91" i="16"/>
  <c r="W94" i="16"/>
  <c r="W103" i="16"/>
  <c r="W121" i="16"/>
  <c r="W124" i="16"/>
  <c r="W130" i="16"/>
  <c r="W133" i="16"/>
  <c r="W136" i="16"/>
  <c r="W160" i="16"/>
  <c r="W175" i="16"/>
  <c r="W14" i="16"/>
  <c r="W11" i="16"/>
  <c r="W23" i="16"/>
  <c r="W67" i="16"/>
  <c r="W76" i="16"/>
  <c r="W79" i="16"/>
  <c r="W88" i="16"/>
  <c r="W97" i="16"/>
  <c r="W100" i="16"/>
  <c r="W118" i="16"/>
  <c r="W145" i="16"/>
  <c r="W157" i="16"/>
  <c r="W169" i="16"/>
  <c r="W172" i="16"/>
  <c r="G48" i="15"/>
  <c r="K48" i="15" s="1"/>
  <c r="D132" i="1"/>
  <c r="D154" i="1"/>
  <c r="D37" i="1"/>
  <c r="D36" i="1"/>
  <c r="G148" i="1" s="1"/>
  <c r="D44" i="1"/>
  <c r="D45" i="1" s="1"/>
  <c r="F28" i="2"/>
  <c r="G126" i="1"/>
  <c r="K33" i="3"/>
  <c r="G122" i="1"/>
  <c r="AJ35" i="17" l="1"/>
  <c r="AJ40" i="17" s="1"/>
  <c r="AI41" i="17" s="1"/>
  <c r="AJ37" i="17"/>
  <c r="AI38" i="17" s="1"/>
  <c r="G128" i="1"/>
  <c r="D128" i="1"/>
  <c r="D40" i="1"/>
  <c r="G124" i="1"/>
  <c r="G150" i="1"/>
  <c r="D148" i="1"/>
  <c r="D150" i="1" s="1"/>
  <c r="G65" i="7" l="1"/>
  <c r="G64" i="7"/>
  <c r="G63" i="7"/>
  <c r="G62" i="7"/>
  <c r="G61" i="7"/>
  <c r="G60" i="7"/>
  <c r="G59" i="7"/>
  <c r="H29" i="14"/>
  <c r="H44" i="14" s="1"/>
  <c r="H59" i="14" s="1"/>
  <c r="H74" i="14" s="1"/>
  <c r="H33" i="14"/>
  <c r="H48" i="14" s="1"/>
  <c r="H63" i="14" s="1"/>
  <c r="H78" i="14" s="1"/>
  <c r="D7" i="14"/>
  <c r="D11" i="14"/>
  <c r="D4" i="14"/>
  <c r="H17" i="14"/>
  <c r="H32" i="14" s="1"/>
  <c r="H47" i="14" s="1"/>
  <c r="H62" i="14" s="1"/>
  <c r="H77" i="14" s="1"/>
  <c r="H18" i="14"/>
  <c r="H11" i="14"/>
  <c r="H26" i="14" s="1"/>
  <c r="H41" i="14" s="1"/>
  <c r="H56" i="14" s="1"/>
  <c r="H71" i="14" s="1"/>
  <c r="H12" i="14"/>
  <c r="H27" i="14" s="1"/>
  <c r="H42" i="14" s="1"/>
  <c r="H57" i="14" s="1"/>
  <c r="H72" i="14" s="1"/>
  <c r="H13" i="14"/>
  <c r="H28" i="14" s="1"/>
  <c r="H43" i="14" s="1"/>
  <c r="H58" i="14" s="1"/>
  <c r="H73" i="14" s="1"/>
  <c r="H14" i="14"/>
  <c r="H15" i="14"/>
  <c r="H30" i="14" s="1"/>
  <c r="H45" i="14" s="1"/>
  <c r="H60" i="14" s="1"/>
  <c r="H75" i="14" s="1"/>
  <c r="H16" i="14"/>
  <c r="H31" i="14" s="1"/>
  <c r="H46" i="14" s="1"/>
  <c r="H61" i="14" s="1"/>
  <c r="H76" i="14" s="1"/>
  <c r="H10" i="14"/>
  <c r="H5" i="14"/>
  <c r="H6" i="14"/>
  <c r="H7" i="14"/>
  <c r="H8" i="14"/>
  <c r="H9" i="14"/>
  <c r="H4" i="14"/>
  <c r="B9" i="14"/>
  <c r="B6" i="14"/>
  <c r="B7" i="14"/>
  <c r="B8" i="14"/>
  <c r="B5" i="14"/>
  <c r="D17" i="14" s="1"/>
  <c r="B4" i="14"/>
  <c r="D8" i="14" s="1"/>
  <c r="F15" i="15" l="1"/>
  <c r="G106" i="1"/>
  <c r="G164" i="1"/>
  <c r="F30" i="15"/>
  <c r="G110" i="1"/>
  <c r="H24" i="14"/>
  <c r="H23" i="14"/>
  <c r="H22" i="14"/>
  <c r="H21" i="14"/>
  <c r="H25" i="14"/>
  <c r="H20" i="14"/>
  <c r="H19" i="14"/>
  <c r="D14" i="14"/>
  <c r="D10" i="14"/>
  <c r="D6" i="14"/>
  <c r="D23" i="14"/>
  <c r="D19" i="14"/>
  <c r="D20" i="14"/>
  <c r="D13" i="14"/>
  <c r="D9" i="14"/>
  <c r="D5" i="14"/>
  <c r="D22" i="14"/>
  <c r="D18" i="14"/>
  <c r="D24" i="14"/>
  <c r="D16" i="14"/>
  <c r="D12" i="14"/>
  <c r="D15" i="14"/>
  <c r="D21" i="14"/>
  <c r="D164" i="1" l="1"/>
  <c r="D166" i="1" s="1"/>
  <c r="G166" i="1"/>
  <c r="D106" i="1"/>
  <c r="D108" i="1" s="1"/>
  <c r="G108" i="1"/>
  <c r="K18" i="15"/>
  <c r="D110" i="1"/>
  <c r="D112" i="1" s="1"/>
  <c r="G112" i="1"/>
  <c r="H30" i="15"/>
  <c r="F33" i="15"/>
  <c r="H40" i="14"/>
  <c r="H36" i="14"/>
  <c r="H37" i="14"/>
  <c r="H38" i="14"/>
  <c r="H39" i="14"/>
  <c r="H35" i="14"/>
  <c r="H34" i="14"/>
  <c r="F134" i="13"/>
  <c r="D162" i="1"/>
  <c r="D158" i="1"/>
  <c r="G134" i="1" l="1"/>
  <c r="C4" i="14"/>
  <c r="H33" i="15"/>
  <c r="I33" i="15" s="1"/>
  <c r="G33" i="15"/>
  <c r="K33" i="15" s="1"/>
  <c r="H54" i="14"/>
  <c r="H53" i="14"/>
  <c r="H52" i="14"/>
  <c r="H51" i="14"/>
  <c r="H55" i="14"/>
  <c r="H50" i="14"/>
  <c r="H49" i="14"/>
  <c r="D114" i="1"/>
  <c r="D134" i="13"/>
  <c r="J136" i="13" s="1"/>
  <c r="F114" i="13"/>
  <c r="D24" i="13"/>
  <c r="D114" i="13" s="1"/>
  <c r="J121" i="13"/>
  <c r="J133" i="13"/>
  <c r="D134" i="1" l="1"/>
  <c r="D136" i="1" s="1"/>
  <c r="G136" i="1"/>
  <c r="H70" i="14"/>
  <c r="H66" i="14"/>
  <c r="H67" i="14"/>
  <c r="H68" i="14"/>
  <c r="H69" i="14"/>
  <c r="H65" i="14"/>
  <c r="H64" i="14"/>
  <c r="G120" i="1"/>
  <c r="J124" i="13"/>
  <c r="J126" i="13"/>
  <c r="J128" i="13"/>
  <c r="J130" i="13"/>
  <c r="J132" i="13"/>
  <c r="J122" i="13"/>
  <c r="J123" i="13"/>
  <c r="J125" i="13"/>
  <c r="J127" i="13"/>
  <c r="J129" i="13"/>
  <c r="J131" i="13"/>
  <c r="D120" i="1"/>
  <c r="D116" i="1"/>
  <c r="H84" i="14" l="1"/>
  <c r="H83" i="14"/>
  <c r="H82" i="14"/>
  <c r="H81" i="14"/>
  <c r="H85" i="14"/>
  <c r="H80" i="14"/>
  <c r="H79" i="14"/>
  <c r="H65" i="13"/>
  <c r="F65" i="13"/>
  <c r="D65" i="13"/>
  <c r="J47" i="13"/>
  <c r="J11" i="13" s="1"/>
  <c r="E78" i="1" s="1"/>
  <c r="E79" i="1" s="1"/>
  <c r="E80" i="1" s="1"/>
  <c r="L22" i="2"/>
  <c r="M22" i="2"/>
  <c r="N22" i="2"/>
  <c r="O22" i="2"/>
  <c r="P22" i="2"/>
  <c r="Q22" i="2"/>
  <c r="R22" i="2"/>
  <c r="S22" i="2"/>
  <c r="T22" i="2"/>
  <c r="U22" i="2"/>
  <c r="V22" i="2"/>
  <c r="K22" i="2"/>
  <c r="D48" i="13" s="1" a="1"/>
  <c r="H100" i="14" l="1"/>
  <c r="H96" i="14"/>
  <c r="H97" i="14"/>
  <c r="H98" i="14"/>
  <c r="H99" i="14"/>
  <c r="H95" i="14"/>
  <c r="H94" i="14"/>
  <c r="D48" i="13"/>
  <c r="H114" i="14" l="1"/>
  <c r="H113" i="14"/>
  <c r="H112" i="14"/>
  <c r="H111" i="14"/>
  <c r="H115" i="14"/>
  <c r="H110" i="14"/>
  <c r="H109" i="14"/>
  <c r="D60" i="13"/>
  <c r="D72" i="13"/>
  <c r="D70" i="13"/>
  <c r="D69" i="13"/>
  <c r="D68" i="13"/>
  <c r="D67" i="13"/>
  <c r="D66" i="13"/>
  <c r="H24" i="13"/>
  <c r="H114" i="13" s="1"/>
  <c r="F24" i="13"/>
  <c r="B24" i="13"/>
  <c r="B114" i="13" s="1"/>
  <c r="D23" i="13"/>
  <c r="D113" i="13" s="1"/>
  <c r="B23" i="13"/>
  <c r="B113" i="13" s="1"/>
  <c r="H130" i="14" l="1"/>
  <c r="H126" i="14"/>
  <c r="H127" i="14"/>
  <c r="H128" i="14"/>
  <c r="H129" i="14"/>
  <c r="H125" i="14"/>
  <c r="H124" i="14"/>
  <c r="D71" i="13"/>
  <c r="D102" i="2"/>
  <c r="E102" i="2"/>
  <c r="AB44" i="7" l="1"/>
  <c r="AB45" i="7"/>
  <c r="AB46" i="7"/>
  <c r="AB47" i="7"/>
  <c r="AB48" i="7"/>
  <c r="AB49" i="7"/>
  <c r="AB50" i="7"/>
  <c r="AB51" i="7"/>
  <c r="AB52" i="7"/>
  <c r="AB53" i="7"/>
  <c r="AB54" i="7"/>
  <c r="AB55" i="7"/>
  <c r="AB56" i="7"/>
  <c r="AB57" i="7"/>
  <c r="AB58" i="7"/>
  <c r="AB59" i="7"/>
  <c r="AB60" i="7"/>
  <c r="AB61" i="7"/>
  <c r="AB62" i="7"/>
  <c r="AB63" i="7"/>
  <c r="AB64" i="7"/>
  <c r="AB65" i="7"/>
  <c r="AB66" i="7"/>
  <c r="AB67" i="7"/>
  <c r="AB68" i="7"/>
  <c r="AB69" i="7"/>
  <c r="AB70" i="7"/>
  <c r="AB71" i="7"/>
  <c r="AB72" i="7"/>
  <c r="AB73" i="7"/>
  <c r="AB74" i="7"/>
  <c r="AB75" i="7"/>
  <c r="AB76" i="7"/>
  <c r="AB77" i="7"/>
  <c r="AB78" i="7"/>
  <c r="AB79" i="7"/>
  <c r="AB80" i="7"/>
  <c r="AB81" i="7"/>
  <c r="AB82" i="7"/>
  <c r="AB83" i="7"/>
  <c r="AB84" i="7"/>
  <c r="AB85" i="7"/>
  <c r="AB86" i="7"/>
  <c r="AB87" i="7"/>
  <c r="AB88" i="7"/>
  <c r="AB89" i="7"/>
  <c r="AB90" i="7"/>
  <c r="AB91" i="7"/>
  <c r="AB92" i="7"/>
  <c r="AB93" i="7"/>
  <c r="AB94" i="7"/>
  <c r="AB95" i="7"/>
  <c r="AB96" i="7"/>
  <c r="AB97" i="7"/>
  <c r="AB98" i="7"/>
  <c r="AB99" i="7"/>
  <c r="AB100" i="7"/>
  <c r="AB101" i="7"/>
  <c r="AB102" i="7"/>
  <c r="AB103" i="7"/>
  <c r="AB104" i="7"/>
  <c r="AB105" i="7"/>
  <c r="AB106" i="7"/>
  <c r="AB107" i="7"/>
  <c r="AB108" i="7"/>
  <c r="AB109" i="7"/>
  <c r="AB110" i="7"/>
  <c r="AB111" i="7"/>
  <c r="AB112" i="7"/>
  <c r="AB113" i="7"/>
  <c r="AB114" i="7"/>
  <c r="AB115" i="7"/>
  <c r="AB116" i="7"/>
  <c r="AB117" i="7"/>
  <c r="AB118" i="7"/>
  <c r="AB119" i="7"/>
  <c r="AB120" i="7"/>
  <c r="AB121" i="7"/>
  <c r="AB122" i="7"/>
  <c r="AB123" i="7"/>
  <c r="AB124" i="7"/>
  <c r="AB125" i="7"/>
  <c r="AB126" i="7"/>
  <c r="AB127" i="7"/>
  <c r="AB128" i="7"/>
  <c r="AB129" i="7"/>
  <c r="AB130" i="7"/>
  <c r="AB131" i="7"/>
  <c r="AB132" i="7"/>
  <c r="AB133" i="7"/>
  <c r="AB134" i="7"/>
  <c r="AB135" i="7"/>
  <c r="AB136" i="7"/>
  <c r="AB137" i="7"/>
  <c r="AB138" i="7"/>
  <c r="AB139" i="7"/>
  <c r="AB140" i="7"/>
  <c r="AB141" i="7"/>
  <c r="AB142" i="7"/>
  <c r="AB143" i="7"/>
  <c r="AB144" i="7"/>
  <c r="AB145" i="7"/>
  <c r="AB146" i="7"/>
  <c r="AB147" i="7"/>
  <c r="AB148" i="7"/>
  <c r="AB149" i="7"/>
  <c r="AB150" i="7"/>
  <c r="AB151" i="7"/>
  <c r="AB152" i="7"/>
  <c r="AB153" i="7"/>
  <c r="AB154" i="7"/>
  <c r="AB155" i="7"/>
  <c r="AB156" i="7"/>
  <c r="AB157" i="7"/>
  <c r="AB158" i="7"/>
  <c r="AB159" i="7"/>
  <c r="AB160" i="7"/>
  <c r="AB161" i="7"/>
  <c r="AB162" i="7"/>
  <c r="AB163" i="7"/>
  <c r="AB164" i="7"/>
  <c r="AB165" i="7"/>
  <c r="AB166" i="7"/>
  <c r="AB167" i="7"/>
  <c r="AB168" i="7"/>
  <c r="AB169" i="7"/>
  <c r="AB170" i="7"/>
  <c r="AB171" i="7"/>
  <c r="AB172" i="7"/>
  <c r="AB173" i="7"/>
  <c r="AB174" i="7"/>
  <c r="AB175" i="7"/>
  <c r="AB176" i="7"/>
  <c r="AB177" i="7"/>
  <c r="AB178" i="7"/>
  <c r="AB179" i="7"/>
  <c r="AB180" i="7"/>
  <c r="AB181" i="7"/>
  <c r="AB182" i="7"/>
  <c r="AB183" i="7"/>
  <c r="AB184" i="7"/>
  <c r="AB185" i="7"/>
  <c r="AB186" i="7"/>
  <c r="AB187" i="7"/>
  <c r="AB188" i="7"/>
  <c r="AB189" i="7"/>
  <c r="AB190" i="7"/>
  <c r="AB191" i="7"/>
  <c r="AB192" i="7"/>
  <c r="AB193" i="7"/>
  <c r="AB194" i="7"/>
  <c r="AB195" i="7"/>
  <c r="AB196" i="7"/>
  <c r="AB197" i="7"/>
  <c r="AB198" i="7"/>
  <c r="AB199" i="7"/>
  <c r="AB200" i="7"/>
  <c r="AB201" i="7"/>
  <c r="AB202" i="7"/>
  <c r="AB203" i="7"/>
  <c r="AB204" i="7"/>
  <c r="AB205" i="7"/>
  <c r="AB206" i="7"/>
  <c r="AB207" i="7"/>
  <c r="AB208" i="7"/>
  <c r="AB209" i="7"/>
  <c r="AB210" i="7"/>
  <c r="AB211" i="7"/>
  <c r="AB212" i="7"/>
  <c r="AB213" i="7"/>
  <c r="AB214" i="7"/>
  <c r="AB215" i="7"/>
  <c r="AB216" i="7"/>
  <c r="AB217" i="7"/>
  <c r="AB218" i="7"/>
  <c r="AB219" i="7"/>
  <c r="AB220" i="7"/>
  <c r="AB221" i="7"/>
  <c r="AB222" i="7"/>
  <c r="AB223" i="7"/>
  <c r="AB224" i="7"/>
  <c r="AB225" i="7"/>
  <c r="AB226" i="7"/>
  <c r="AB227" i="7"/>
  <c r="AB228" i="7"/>
  <c r="AB229" i="7"/>
  <c r="AB230" i="7"/>
  <c r="AB231" i="7"/>
  <c r="AB232" i="7"/>
  <c r="AB233" i="7"/>
  <c r="AB234" i="7"/>
  <c r="AB235" i="7"/>
  <c r="AB236" i="7"/>
  <c r="AB237" i="7"/>
  <c r="AB238" i="7"/>
  <c r="AB239" i="7"/>
  <c r="AB240" i="7"/>
  <c r="AB241" i="7"/>
  <c r="AB242" i="7"/>
  <c r="AB243" i="7"/>
  <c r="AB244" i="7"/>
  <c r="AB245" i="7"/>
  <c r="AB246" i="7"/>
  <c r="AB247" i="7"/>
  <c r="AB248" i="7"/>
  <c r="AB249" i="7"/>
  <c r="AB250" i="7"/>
  <c r="AB251" i="7"/>
  <c r="AB252" i="7"/>
  <c r="AB253" i="7"/>
  <c r="AB35" i="7"/>
  <c r="AB36" i="7"/>
  <c r="AB37" i="7"/>
  <c r="AB38" i="7"/>
  <c r="AB39" i="7"/>
  <c r="AB40" i="7"/>
  <c r="AB41" i="7"/>
  <c r="AB42" i="7"/>
  <c r="AB43" i="7"/>
  <c r="AB34" i="7"/>
  <c r="H11" i="3" l="1"/>
  <c r="H10" i="3"/>
  <c r="H33" i="3"/>
  <c r="E13" i="2"/>
  <c r="E14" i="2"/>
  <c r="E15" i="2"/>
  <c r="E16" i="2"/>
  <c r="E17" i="2"/>
  <c r="E18" i="2"/>
  <c r="E19" i="2"/>
  <c r="E20" i="2"/>
  <c r="AA253" i="7"/>
  <c r="AA252" i="7"/>
  <c r="AA251" i="7"/>
  <c r="AA250" i="7"/>
  <c r="AA249" i="7"/>
  <c r="AA248" i="7"/>
  <c r="AA247" i="7"/>
  <c r="AA246" i="7"/>
  <c r="AA245" i="7"/>
  <c r="AA244" i="7"/>
  <c r="AA243" i="7"/>
  <c r="AA242" i="7"/>
  <c r="AA241" i="7"/>
  <c r="AA240" i="7"/>
  <c r="AA239" i="7"/>
  <c r="AA238" i="7"/>
  <c r="AA237" i="7"/>
  <c r="AA236" i="7"/>
  <c r="AA235" i="7"/>
  <c r="AA234" i="7"/>
  <c r="I92" i="2"/>
  <c r="H92" i="2"/>
  <c r="I88" i="2"/>
  <c r="I87" i="2"/>
  <c r="V83" i="2"/>
  <c r="U83" i="2"/>
  <c r="T83" i="2"/>
  <c r="S83" i="2"/>
  <c r="R83" i="2"/>
  <c r="Q83" i="2"/>
  <c r="P83" i="2"/>
  <c r="O83" i="2"/>
  <c r="N83" i="2"/>
  <c r="M83" i="2"/>
  <c r="L83" i="2"/>
  <c r="I83" i="2" s="1"/>
  <c r="K83" i="2"/>
  <c r="I82" i="2"/>
  <c r="H82" i="2"/>
  <c r="I81" i="2"/>
  <c r="H81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H83" i="2" l="1"/>
  <c r="K49" i="2"/>
  <c r="K58" i="2" s="1"/>
  <c r="I75" i="2"/>
  <c r="H75" i="2"/>
  <c r="I71" i="2"/>
  <c r="I70" i="2"/>
  <c r="V66" i="2"/>
  <c r="U66" i="2"/>
  <c r="T66" i="2"/>
  <c r="S66" i="2"/>
  <c r="R66" i="2"/>
  <c r="Q66" i="2"/>
  <c r="P66" i="2"/>
  <c r="O66" i="2"/>
  <c r="N66" i="2"/>
  <c r="M66" i="2"/>
  <c r="L66" i="2"/>
  <c r="K66" i="2"/>
  <c r="I65" i="2"/>
  <c r="H65" i="2"/>
  <c r="I64" i="2"/>
  <c r="H64" i="2"/>
  <c r="Z9" i="3"/>
  <c r="X9" i="3" s="1"/>
  <c r="Y9" i="3" s="1"/>
  <c r="Z10" i="3"/>
  <c r="X10" i="3" s="1"/>
  <c r="Z11" i="3"/>
  <c r="X11" i="3" s="1"/>
  <c r="Z12" i="3"/>
  <c r="X12" i="3" s="1"/>
  <c r="Z13" i="3"/>
  <c r="X13" i="3" s="1"/>
  <c r="Z14" i="3"/>
  <c r="X14" i="3" s="1"/>
  <c r="Z15" i="3"/>
  <c r="X15" i="3" s="1"/>
  <c r="Z16" i="3"/>
  <c r="X16" i="3" s="1"/>
  <c r="Z17" i="3"/>
  <c r="X17" i="3" s="1"/>
  <c r="Z18" i="3"/>
  <c r="X18" i="3" s="1"/>
  <c r="Z19" i="3"/>
  <c r="X19" i="3" s="1"/>
  <c r="Z20" i="3"/>
  <c r="X20" i="3" s="1"/>
  <c r="Z21" i="3"/>
  <c r="X21" i="3" s="1"/>
  <c r="Z22" i="3"/>
  <c r="X22" i="3" s="1"/>
  <c r="Z23" i="3"/>
  <c r="X23" i="3" s="1"/>
  <c r="G3" i="4"/>
  <c r="G4" i="4"/>
  <c r="G5" i="4"/>
  <c r="G6" i="4"/>
  <c r="G7" i="4"/>
  <c r="G8" i="4"/>
  <c r="G9" i="4"/>
  <c r="G10" i="4"/>
  <c r="G11" i="4"/>
  <c r="G12" i="4"/>
  <c r="G2" i="4"/>
  <c r="H66" i="2" l="1"/>
  <c r="I66" i="2"/>
  <c r="Y10" i="3"/>
  <c r="Y11" i="3" s="1"/>
  <c r="Y12" i="3" s="1"/>
  <c r="Y13" i="3" s="1"/>
  <c r="Y14" i="3" s="1"/>
  <c r="Y15" i="3" s="1"/>
  <c r="Y16" i="3" s="1"/>
  <c r="Y17" i="3" s="1"/>
  <c r="Y18" i="3" s="1"/>
  <c r="Y19" i="3" s="1"/>
  <c r="Y20" i="3" s="1"/>
  <c r="Y21" i="3" s="1"/>
  <c r="Y22" i="3" s="1"/>
  <c r="Y23" i="3" s="1"/>
  <c r="AA9" i="3" l="1"/>
  <c r="B31" i="11" s="1"/>
  <c r="AA13" i="3"/>
  <c r="B35" i="11" s="1"/>
  <c r="C35" i="11" s="1"/>
  <c r="C8" i="14" s="1"/>
  <c r="AA14" i="3"/>
  <c r="B36" i="11" s="1"/>
  <c r="C36" i="11" s="1"/>
  <c r="C9" i="14" s="1"/>
  <c r="AA15" i="3"/>
  <c r="AA16" i="3"/>
  <c r="AA17" i="3"/>
  <c r="AA18" i="3"/>
  <c r="AA19" i="3"/>
  <c r="AA20" i="3"/>
  <c r="AA21" i="3"/>
  <c r="AA22" i="3"/>
  <c r="AA23" i="3"/>
  <c r="AA10" i="3"/>
  <c r="B32" i="11" s="1"/>
  <c r="C32" i="11" s="1"/>
  <c r="G42" i="1" s="1"/>
  <c r="AA11" i="3"/>
  <c r="B33" i="11" s="1"/>
  <c r="C33" i="11" s="1"/>
  <c r="C6" i="14" s="1"/>
  <c r="AA12" i="3"/>
  <c r="B34" i="11" s="1"/>
  <c r="C34" i="11" s="1"/>
  <c r="C7" i="14" s="1"/>
  <c r="G132" i="1" l="1"/>
  <c r="D122" i="1"/>
  <c r="D124" i="1" s="1"/>
  <c r="D80" i="1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27" i="2"/>
  <c r="I54" i="2"/>
  <c r="I53" i="2"/>
  <c r="L49" i="2"/>
  <c r="L58" i="2" s="1"/>
  <c r="M49" i="2"/>
  <c r="M58" i="2" s="1"/>
  <c r="N49" i="2"/>
  <c r="N58" i="2" s="1"/>
  <c r="O49" i="2"/>
  <c r="O58" i="2" s="1"/>
  <c r="P49" i="2"/>
  <c r="P58" i="2" s="1"/>
  <c r="Q49" i="2"/>
  <c r="Q58" i="2" s="1"/>
  <c r="R49" i="2"/>
  <c r="R58" i="2" s="1"/>
  <c r="S49" i="2"/>
  <c r="S58" i="2" s="1"/>
  <c r="T49" i="2"/>
  <c r="T58" i="2" s="1"/>
  <c r="U49" i="2"/>
  <c r="U58" i="2" s="1"/>
  <c r="V49" i="2"/>
  <c r="V58" i="2" s="1"/>
  <c r="I48" i="2"/>
  <c r="H48" i="2"/>
  <c r="I58" i="2" l="1"/>
  <c r="H58" i="2"/>
  <c r="I27" i="2"/>
  <c r="C12" i="1" s="1"/>
  <c r="C31" i="11"/>
  <c r="H27" i="2"/>
  <c r="H49" i="2"/>
  <c r="I49" i="2"/>
  <c r="D79" i="1" l="1"/>
  <c r="C2" i="14"/>
  <c r="C37" i="11"/>
  <c r="J33" i="11"/>
  <c r="N33" i="11"/>
  <c r="R33" i="11"/>
  <c r="J34" i="11"/>
  <c r="N34" i="11"/>
  <c r="R34" i="11"/>
  <c r="J35" i="11"/>
  <c r="N35" i="11"/>
  <c r="R35" i="11"/>
  <c r="J36" i="11"/>
  <c r="N36" i="11"/>
  <c r="R36" i="11"/>
  <c r="K31" i="11"/>
  <c r="O31" i="11"/>
  <c r="S31" i="11"/>
  <c r="L32" i="11"/>
  <c r="P32" i="11"/>
  <c r="H32" i="11"/>
  <c r="K33" i="11"/>
  <c r="O33" i="11"/>
  <c r="S33" i="11"/>
  <c r="K34" i="11"/>
  <c r="O34" i="11"/>
  <c r="S34" i="11"/>
  <c r="K35" i="11"/>
  <c r="O35" i="11"/>
  <c r="S35" i="11"/>
  <c r="K36" i="11"/>
  <c r="O36" i="11"/>
  <c r="S36" i="11"/>
  <c r="L31" i="11"/>
  <c r="P31" i="11"/>
  <c r="I32" i="11"/>
  <c r="M32" i="11"/>
  <c r="Q32" i="11"/>
  <c r="H31" i="11"/>
  <c r="H33" i="11"/>
  <c r="L33" i="11"/>
  <c r="P33" i="11"/>
  <c r="H34" i="11"/>
  <c r="L34" i="11"/>
  <c r="P34" i="11"/>
  <c r="H35" i="11"/>
  <c r="L35" i="11"/>
  <c r="P35" i="11"/>
  <c r="H36" i="11"/>
  <c r="L36" i="11"/>
  <c r="P36" i="11"/>
  <c r="I31" i="11"/>
  <c r="M31" i="11"/>
  <c r="Q31" i="11"/>
  <c r="J32" i="11"/>
  <c r="N32" i="11"/>
  <c r="R32" i="11"/>
  <c r="I33" i="11"/>
  <c r="M33" i="11"/>
  <c r="Q33" i="11"/>
  <c r="I34" i="11"/>
  <c r="M34" i="11"/>
  <c r="Q34" i="11"/>
  <c r="I35" i="11"/>
  <c r="M35" i="11"/>
  <c r="Q35" i="11"/>
  <c r="I36" i="11"/>
  <c r="M36" i="11"/>
  <c r="Q36" i="11"/>
  <c r="J31" i="11"/>
  <c r="N31" i="11"/>
  <c r="R31" i="11"/>
  <c r="K32" i="11"/>
  <c r="O32" i="11"/>
  <c r="S32" i="11"/>
  <c r="L33" i="3"/>
  <c r="V10" i="3"/>
  <c r="W10" i="3" s="1"/>
  <c r="V11" i="3"/>
  <c r="W11" i="3" s="1"/>
  <c r="V12" i="3"/>
  <c r="W12" i="3" s="1"/>
  <c r="V13" i="3"/>
  <c r="W13" i="3" s="1"/>
  <c r="V14" i="3"/>
  <c r="W14" i="3" s="1"/>
  <c r="V15" i="3"/>
  <c r="W15" i="3" s="1"/>
  <c r="V16" i="3"/>
  <c r="W16" i="3" s="1"/>
  <c r="V17" i="3"/>
  <c r="W17" i="3" s="1"/>
  <c r="V18" i="3"/>
  <c r="W18" i="3" s="1"/>
  <c r="V19" i="3"/>
  <c r="W19" i="3" s="1"/>
  <c r="V20" i="3"/>
  <c r="W20" i="3" s="1"/>
  <c r="V21" i="3"/>
  <c r="W21" i="3" s="1"/>
  <c r="V22" i="3"/>
  <c r="W22" i="3" s="1"/>
  <c r="V23" i="3"/>
  <c r="W23" i="3" s="1"/>
  <c r="V9" i="3"/>
  <c r="W9" i="3" s="1"/>
  <c r="J37" i="11" l="1"/>
  <c r="K37" i="11"/>
  <c r="Q37" i="11"/>
  <c r="L37" i="11"/>
  <c r="S37" i="11"/>
  <c r="M37" i="11"/>
  <c r="R37" i="11"/>
  <c r="I37" i="11"/>
  <c r="N37" i="11"/>
  <c r="H37" i="11"/>
  <c r="P37" i="11"/>
  <c r="O37" i="11"/>
  <c r="B12" i="2"/>
  <c r="B13" i="2" s="1"/>
  <c r="B14" i="2" s="1"/>
  <c r="B15" i="2" s="1"/>
  <c r="B16" i="2" s="1"/>
  <c r="B17" i="2" s="1"/>
  <c r="B18" i="2" s="1"/>
  <c r="B19" i="2" s="1"/>
  <c r="B20" i="2" s="1"/>
  <c r="B28" i="2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D7" i="2"/>
  <c r="C28" i="11"/>
  <c r="D8" i="7"/>
  <c r="E8" i="7" s="1"/>
  <c r="F8" i="7" s="1"/>
  <c r="B14" i="7"/>
  <c r="AA35" i="7"/>
  <c r="AA36" i="7"/>
  <c r="AA37" i="7"/>
  <c r="AA38" i="7"/>
  <c r="AA39" i="7"/>
  <c r="AA40" i="7"/>
  <c r="AA41" i="7"/>
  <c r="AA42" i="7"/>
  <c r="AA43" i="7"/>
  <c r="AA44" i="7"/>
  <c r="AA45" i="7"/>
  <c r="AA46" i="7"/>
  <c r="AA47" i="7"/>
  <c r="AA48" i="7"/>
  <c r="AA49" i="7"/>
  <c r="AA50" i="7"/>
  <c r="AA51" i="7"/>
  <c r="AA52" i="7"/>
  <c r="AA53" i="7"/>
  <c r="AA54" i="7"/>
  <c r="AA55" i="7"/>
  <c r="AA56" i="7"/>
  <c r="AA57" i="7"/>
  <c r="AA58" i="7"/>
  <c r="AA59" i="7"/>
  <c r="AA60" i="7"/>
  <c r="AA61" i="7"/>
  <c r="AA62" i="7"/>
  <c r="AA63" i="7"/>
  <c r="AA64" i="7"/>
  <c r="AA65" i="7"/>
  <c r="AA66" i="7"/>
  <c r="AA67" i="7"/>
  <c r="AA68" i="7"/>
  <c r="AA69" i="7"/>
  <c r="AA70" i="7"/>
  <c r="AA71" i="7"/>
  <c r="AA72" i="7"/>
  <c r="AA73" i="7"/>
  <c r="AA74" i="7"/>
  <c r="AA75" i="7"/>
  <c r="AA76" i="7"/>
  <c r="AA77" i="7"/>
  <c r="AA78" i="7"/>
  <c r="AA79" i="7"/>
  <c r="AA80" i="7"/>
  <c r="AA81" i="7"/>
  <c r="AA82" i="7"/>
  <c r="AA83" i="7"/>
  <c r="AA84" i="7"/>
  <c r="AA85" i="7"/>
  <c r="AA86" i="7"/>
  <c r="AA87" i="7"/>
  <c r="AA88" i="7"/>
  <c r="AA89" i="7"/>
  <c r="AA90" i="7"/>
  <c r="AA91" i="7"/>
  <c r="AA92" i="7"/>
  <c r="AA93" i="7"/>
  <c r="AA94" i="7"/>
  <c r="AA95" i="7"/>
  <c r="AA96" i="7"/>
  <c r="AA97" i="7"/>
  <c r="AA98" i="7"/>
  <c r="AA99" i="7"/>
  <c r="AA100" i="7"/>
  <c r="AA101" i="7"/>
  <c r="AA102" i="7"/>
  <c r="AA103" i="7"/>
  <c r="AA104" i="7"/>
  <c r="AA105" i="7"/>
  <c r="AA106" i="7"/>
  <c r="AA107" i="7"/>
  <c r="AA108" i="7"/>
  <c r="AA109" i="7"/>
  <c r="AA110" i="7"/>
  <c r="AA111" i="7"/>
  <c r="AA112" i="7"/>
  <c r="AA113" i="7"/>
  <c r="AA114" i="7"/>
  <c r="AA115" i="7"/>
  <c r="AA116" i="7"/>
  <c r="AA117" i="7"/>
  <c r="AA118" i="7"/>
  <c r="AA119" i="7"/>
  <c r="AA120" i="7"/>
  <c r="AA121" i="7"/>
  <c r="AA122" i="7"/>
  <c r="AA123" i="7"/>
  <c r="AA124" i="7"/>
  <c r="AA125" i="7"/>
  <c r="AA126" i="7"/>
  <c r="AA127" i="7"/>
  <c r="AA128" i="7"/>
  <c r="AA129" i="7"/>
  <c r="AA130" i="7"/>
  <c r="AA131" i="7"/>
  <c r="AA132" i="7"/>
  <c r="AA133" i="7"/>
  <c r="AA134" i="7"/>
  <c r="AA135" i="7"/>
  <c r="AA136" i="7"/>
  <c r="AA137" i="7"/>
  <c r="AA138" i="7"/>
  <c r="AA139" i="7"/>
  <c r="AA140" i="7"/>
  <c r="AA141" i="7"/>
  <c r="AA142" i="7"/>
  <c r="AA143" i="7"/>
  <c r="AA144" i="7"/>
  <c r="AA145" i="7"/>
  <c r="AA146" i="7"/>
  <c r="AA147" i="7"/>
  <c r="AA148" i="7"/>
  <c r="AA149" i="7"/>
  <c r="AA150" i="7"/>
  <c r="AA151" i="7"/>
  <c r="AA152" i="7"/>
  <c r="AA153" i="7"/>
  <c r="AA154" i="7"/>
  <c r="AA155" i="7"/>
  <c r="AA156" i="7"/>
  <c r="AA157" i="7"/>
  <c r="AA158" i="7"/>
  <c r="AA159" i="7"/>
  <c r="AA160" i="7"/>
  <c r="AA161" i="7"/>
  <c r="AA162" i="7"/>
  <c r="AA163" i="7"/>
  <c r="AA164" i="7"/>
  <c r="AA165" i="7"/>
  <c r="AA166" i="7"/>
  <c r="AA167" i="7"/>
  <c r="AA168" i="7"/>
  <c r="AA169" i="7"/>
  <c r="AA170" i="7"/>
  <c r="AA171" i="7"/>
  <c r="AA172" i="7"/>
  <c r="AA173" i="7"/>
  <c r="AA174" i="7"/>
  <c r="AA175" i="7"/>
  <c r="AA176" i="7"/>
  <c r="AA177" i="7"/>
  <c r="AA178" i="7"/>
  <c r="AA179" i="7"/>
  <c r="AA180" i="7"/>
  <c r="AA181" i="7"/>
  <c r="AA182" i="7"/>
  <c r="AA183" i="7"/>
  <c r="AA184" i="7"/>
  <c r="AA185" i="7"/>
  <c r="AA186" i="7"/>
  <c r="AA187" i="7"/>
  <c r="AA188" i="7"/>
  <c r="AA189" i="7"/>
  <c r="AA190" i="7"/>
  <c r="AA191" i="7"/>
  <c r="AA192" i="7"/>
  <c r="AA193" i="7"/>
  <c r="AA194" i="7"/>
  <c r="AA195" i="7"/>
  <c r="AA196" i="7"/>
  <c r="AA197" i="7"/>
  <c r="AA198" i="7"/>
  <c r="AA199" i="7"/>
  <c r="AA200" i="7"/>
  <c r="AA201" i="7"/>
  <c r="AA202" i="7"/>
  <c r="AA203" i="7"/>
  <c r="AA204" i="7"/>
  <c r="AA205" i="7"/>
  <c r="AA206" i="7"/>
  <c r="AA207" i="7"/>
  <c r="AA208" i="7"/>
  <c r="AA209" i="7"/>
  <c r="AA210" i="7"/>
  <c r="AA211" i="7"/>
  <c r="AA212" i="7"/>
  <c r="AA213" i="7"/>
  <c r="AA214" i="7"/>
  <c r="AA215" i="7"/>
  <c r="AA216" i="7"/>
  <c r="AA217" i="7"/>
  <c r="AA218" i="7"/>
  <c r="AA219" i="7"/>
  <c r="AA220" i="7"/>
  <c r="AA221" i="7"/>
  <c r="AA222" i="7"/>
  <c r="AA223" i="7"/>
  <c r="AA224" i="7"/>
  <c r="AA225" i="7"/>
  <c r="AA226" i="7"/>
  <c r="AA227" i="7"/>
  <c r="AA228" i="7"/>
  <c r="AA229" i="7"/>
  <c r="AA230" i="7"/>
  <c r="AA231" i="7"/>
  <c r="AA232" i="7"/>
  <c r="AA233" i="7"/>
  <c r="AA34" i="7"/>
  <c r="B35" i="7"/>
  <c r="B36" i="7" s="1"/>
  <c r="B37" i="7" s="1"/>
  <c r="B38" i="7" s="1"/>
  <c r="B39" i="7" s="1"/>
  <c r="B40" i="7" s="1"/>
  <c r="B41" i="7" s="1"/>
  <c r="B42" i="7" s="1"/>
  <c r="B43" i="7" s="1"/>
  <c r="B44" i="7" s="1"/>
  <c r="B45" i="7" s="1"/>
  <c r="B46" i="7" s="1"/>
  <c r="B47" i="7" s="1"/>
  <c r="B48" i="7" s="1"/>
  <c r="B49" i="7" s="1"/>
  <c r="B50" i="7" s="1"/>
  <c r="B51" i="7" s="1"/>
  <c r="B52" i="7" s="1"/>
  <c r="B53" i="7" s="1"/>
  <c r="B54" i="7" s="1"/>
  <c r="B55" i="7" s="1"/>
  <c r="B56" i="7" s="1"/>
  <c r="B57" i="7" s="1"/>
  <c r="B58" i="7" s="1"/>
  <c r="B59" i="7" s="1"/>
  <c r="B60" i="7" s="1"/>
  <c r="B61" i="7" s="1"/>
  <c r="B62" i="7" s="1"/>
  <c r="B63" i="7" s="1"/>
  <c r="B64" i="7" s="1"/>
  <c r="B65" i="7" s="1"/>
  <c r="B66" i="7" s="1"/>
  <c r="B67" i="7" s="1"/>
  <c r="B68" i="7" s="1"/>
  <c r="B69" i="7" s="1"/>
  <c r="B70" i="7" s="1"/>
  <c r="B71" i="7" s="1"/>
  <c r="B72" i="7" s="1"/>
  <c r="B73" i="7" s="1"/>
  <c r="B74" i="7" s="1"/>
  <c r="B75" i="7" s="1"/>
  <c r="B76" i="7" s="1"/>
  <c r="B77" i="7" s="1"/>
  <c r="B78" i="7" s="1"/>
  <c r="B79" i="7" s="1"/>
  <c r="B80" i="7" s="1"/>
  <c r="B81" i="7" s="1"/>
  <c r="B82" i="7" s="1"/>
  <c r="B83" i="7" s="1"/>
  <c r="B84" i="7" s="1"/>
  <c r="B85" i="7" s="1"/>
  <c r="B86" i="7" s="1"/>
  <c r="B87" i="7" s="1"/>
  <c r="B88" i="7" s="1"/>
  <c r="B89" i="7" s="1"/>
  <c r="B90" i="7" s="1"/>
  <c r="B91" i="7" s="1"/>
  <c r="B92" i="7" s="1"/>
  <c r="B93" i="7" s="1"/>
  <c r="B94" i="7" s="1"/>
  <c r="B95" i="7" s="1"/>
  <c r="B96" i="7" s="1"/>
  <c r="B97" i="7" s="1"/>
  <c r="B98" i="7" s="1"/>
  <c r="B99" i="7" s="1"/>
  <c r="B100" i="7" s="1"/>
  <c r="B101" i="7" s="1"/>
  <c r="B102" i="7" s="1"/>
  <c r="B103" i="7" s="1"/>
  <c r="B104" i="7" s="1"/>
  <c r="B105" i="7" s="1"/>
  <c r="B106" i="7" s="1"/>
  <c r="B107" i="7" s="1"/>
  <c r="B108" i="7" s="1"/>
  <c r="B109" i="7" s="1"/>
  <c r="B110" i="7" s="1"/>
  <c r="B111" i="7" s="1"/>
  <c r="B112" i="7" s="1"/>
  <c r="B113" i="7" s="1"/>
  <c r="B114" i="7" s="1"/>
  <c r="B115" i="7" s="1"/>
  <c r="B116" i="7" s="1"/>
  <c r="B117" i="7" s="1"/>
  <c r="B118" i="7" s="1"/>
  <c r="B119" i="7" s="1"/>
  <c r="B120" i="7" s="1"/>
  <c r="B121" i="7" s="1"/>
  <c r="B122" i="7" s="1"/>
  <c r="B123" i="7" s="1"/>
  <c r="B124" i="7" s="1"/>
  <c r="B125" i="7" s="1"/>
  <c r="B126" i="7" s="1"/>
  <c r="B127" i="7" s="1"/>
  <c r="B128" i="7" s="1"/>
  <c r="B129" i="7" s="1"/>
  <c r="B130" i="7" s="1"/>
  <c r="B131" i="7" s="1"/>
  <c r="B132" i="7" s="1"/>
  <c r="B133" i="7" s="1"/>
  <c r="B134" i="7" s="1"/>
  <c r="B135" i="7" s="1"/>
  <c r="B136" i="7" s="1"/>
  <c r="B137" i="7" s="1"/>
  <c r="B138" i="7" s="1"/>
  <c r="B139" i="7" s="1"/>
  <c r="B140" i="7" s="1"/>
  <c r="B141" i="7" s="1"/>
  <c r="B142" i="7" s="1"/>
  <c r="B143" i="7" s="1"/>
  <c r="B144" i="7" s="1"/>
  <c r="B145" i="7" s="1"/>
  <c r="B146" i="7" s="1"/>
  <c r="B147" i="7" s="1"/>
  <c r="B148" i="7" s="1"/>
  <c r="B149" i="7" s="1"/>
  <c r="B150" i="7" s="1"/>
  <c r="B151" i="7" s="1"/>
  <c r="B152" i="7" s="1"/>
  <c r="B153" i="7" s="1"/>
  <c r="B154" i="7" s="1"/>
  <c r="B155" i="7" s="1"/>
  <c r="B156" i="7" s="1"/>
  <c r="B157" i="7" s="1"/>
  <c r="B158" i="7" s="1"/>
  <c r="B159" i="7" s="1"/>
  <c r="B160" i="7" s="1"/>
  <c r="B161" i="7" s="1"/>
  <c r="B162" i="7" s="1"/>
  <c r="B163" i="7" s="1"/>
  <c r="B164" i="7" s="1"/>
  <c r="B165" i="7" s="1"/>
  <c r="B166" i="7" s="1"/>
  <c r="B167" i="7" s="1"/>
  <c r="B168" i="7" s="1"/>
  <c r="B169" i="7" s="1"/>
  <c r="B170" i="7" s="1"/>
  <c r="B171" i="7" s="1"/>
  <c r="B172" i="7" s="1"/>
  <c r="B173" i="7" s="1"/>
  <c r="B174" i="7" s="1"/>
  <c r="B175" i="7" s="1"/>
  <c r="B176" i="7" s="1"/>
  <c r="B177" i="7" s="1"/>
  <c r="B178" i="7" s="1"/>
  <c r="B179" i="7" s="1"/>
  <c r="B180" i="7" s="1"/>
  <c r="B181" i="7" s="1"/>
  <c r="B182" i="7" s="1"/>
  <c r="B183" i="7" s="1"/>
  <c r="B184" i="7" s="1"/>
  <c r="B185" i="7" s="1"/>
  <c r="B186" i="7" s="1"/>
  <c r="B187" i="7" s="1"/>
  <c r="B188" i="7" s="1"/>
  <c r="B189" i="7" s="1"/>
  <c r="B190" i="7" s="1"/>
  <c r="B191" i="7" s="1"/>
  <c r="B192" i="7" s="1"/>
  <c r="B193" i="7" s="1"/>
  <c r="B194" i="7" s="1"/>
  <c r="B195" i="7" s="1"/>
  <c r="B196" i="7" s="1"/>
  <c r="B197" i="7" s="1"/>
  <c r="B198" i="7" s="1"/>
  <c r="B199" i="7" s="1"/>
  <c r="B200" i="7" s="1"/>
  <c r="B201" i="7" s="1"/>
  <c r="B202" i="7" s="1"/>
  <c r="B203" i="7" s="1"/>
  <c r="B204" i="7" s="1"/>
  <c r="B205" i="7" s="1"/>
  <c r="B206" i="7" s="1"/>
  <c r="B207" i="7" s="1"/>
  <c r="B208" i="7" s="1"/>
  <c r="B209" i="7" s="1"/>
  <c r="B210" i="7" s="1"/>
  <c r="B211" i="7" s="1"/>
  <c r="B212" i="7" s="1"/>
  <c r="B213" i="7" s="1"/>
  <c r="B214" i="7" s="1"/>
  <c r="B215" i="7" s="1"/>
  <c r="B216" i="7" s="1"/>
  <c r="B217" i="7" s="1"/>
  <c r="B218" i="7" s="1"/>
  <c r="B219" i="7" s="1"/>
  <c r="B220" i="7" s="1"/>
  <c r="B221" i="7" s="1"/>
  <c r="B222" i="7" s="1"/>
  <c r="B223" i="7" s="1"/>
  <c r="B224" i="7" s="1"/>
  <c r="B225" i="7" s="1"/>
  <c r="B226" i="7" s="1"/>
  <c r="B227" i="7" s="1"/>
  <c r="B228" i="7" s="1"/>
  <c r="B229" i="7" s="1"/>
  <c r="B230" i="7" s="1"/>
  <c r="B231" i="7" s="1"/>
  <c r="B232" i="7" s="1"/>
  <c r="B233" i="7" s="1"/>
  <c r="B234" i="7" s="1"/>
  <c r="B235" i="7" s="1"/>
  <c r="B236" i="7" s="1"/>
  <c r="B237" i="7" s="1"/>
  <c r="B238" i="7" s="1"/>
  <c r="B239" i="7" s="1"/>
  <c r="B240" i="7" s="1"/>
  <c r="B241" i="7" s="1"/>
  <c r="B242" i="7" s="1"/>
  <c r="B243" i="7" s="1"/>
  <c r="B244" i="7" s="1"/>
  <c r="B245" i="7" s="1"/>
  <c r="B246" i="7" s="1"/>
  <c r="B247" i="7" s="1"/>
  <c r="B248" i="7" s="1"/>
  <c r="B249" i="7" s="1"/>
  <c r="B250" i="7" s="1"/>
  <c r="B251" i="7" s="1"/>
  <c r="B252" i="7" s="1"/>
  <c r="B253" i="7" s="1"/>
  <c r="T11" i="3"/>
  <c r="L32" i="3"/>
  <c r="L18" i="3"/>
  <c r="T10" i="3"/>
  <c r="F48" i="13" l="1" a="1"/>
  <c r="B15" i="7"/>
  <c r="H32" i="3"/>
  <c r="H14" i="3"/>
  <c r="H18" i="3"/>
  <c r="H17" i="3"/>
  <c r="H16" i="3"/>
  <c r="H13" i="3"/>
  <c r="H15" i="3"/>
  <c r="B16" i="7"/>
  <c r="G8" i="7"/>
  <c r="J54" i="13" l="1"/>
  <c r="J50" i="13"/>
  <c r="J56" i="13"/>
  <c r="J51" i="13"/>
  <c r="J53" i="13"/>
  <c r="F48" i="13"/>
  <c r="J57" i="13"/>
  <c r="J52" i="13"/>
  <c r="J59" i="13"/>
  <c r="J49" i="13"/>
  <c r="M60" i="13" s="1"/>
  <c r="J55" i="13"/>
  <c r="J58" i="13"/>
  <c r="B17" i="7"/>
  <c r="H8" i="7"/>
  <c r="F60" i="13" l="1"/>
  <c r="M61" i="13" s="1"/>
  <c r="D74" i="13" a="1"/>
  <c r="F70" i="13"/>
  <c r="F68" i="13"/>
  <c r="F66" i="13"/>
  <c r="F67" i="13"/>
  <c r="J48" i="13"/>
  <c r="L48" i="13" s="1"/>
  <c r="F72" i="13"/>
  <c r="F69" i="13"/>
  <c r="L51" i="13"/>
  <c r="L54" i="13"/>
  <c r="B18" i="7"/>
  <c r="I8" i="7"/>
  <c r="J8" i="7" s="1"/>
  <c r="L50" i="13" l="1"/>
  <c r="L58" i="13"/>
  <c r="J12" i="13"/>
  <c r="D78" i="1" s="1"/>
  <c r="L56" i="13"/>
  <c r="D74" i="13"/>
  <c r="F23" i="13" s="1"/>
  <c r="F77" i="13"/>
  <c r="F78" i="13"/>
  <c r="H23" i="13"/>
  <c r="F76" i="13"/>
  <c r="F74" i="13"/>
  <c r="F75" i="13"/>
  <c r="J23" i="13"/>
  <c r="L53" i="13"/>
  <c r="L59" i="13"/>
  <c r="L49" i="13"/>
  <c r="L57" i="13"/>
  <c r="F71" i="13"/>
  <c r="L55" i="13"/>
  <c r="L52" i="13"/>
  <c r="B19" i="7"/>
  <c r="K8" i="7"/>
  <c r="D88" i="13" l="1"/>
  <c r="F88" i="13" s="1"/>
  <c r="H88" i="13" s="1"/>
  <c r="H56" i="13"/>
  <c r="D94" i="13"/>
  <c r="F94" i="13" s="1"/>
  <c r="H94" i="13" s="1"/>
  <c r="H58" i="13"/>
  <c r="H133" i="13"/>
  <c r="H53" i="13"/>
  <c r="H129" i="13"/>
  <c r="D92" i="13"/>
  <c r="F92" i="13" s="1"/>
  <c r="H92" i="13" s="1"/>
  <c r="H132" i="13"/>
  <c r="H51" i="13"/>
  <c r="H127" i="13"/>
  <c r="H57" i="13"/>
  <c r="H128" i="13"/>
  <c r="H123" i="13"/>
  <c r="H59" i="13"/>
  <c r="D89" i="13"/>
  <c r="F89" i="13" s="1"/>
  <c r="H89" i="13" s="1"/>
  <c r="D87" i="13"/>
  <c r="F87" i="13" s="1"/>
  <c r="H87" i="13" s="1"/>
  <c r="D86" i="13"/>
  <c r="F86" i="13" s="1"/>
  <c r="H86" i="13" s="1"/>
  <c r="D95" i="13"/>
  <c r="F95" i="13" s="1"/>
  <c r="H95" i="13" s="1"/>
  <c r="H124" i="13"/>
  <c r="H49" i="13"/>
  <c r="H125" i="13"/>
  <c r="D85" i="13"/>
  <c r="F85" i="13" s="1"/>
  <c r="H85" i="13" s="1"/>
  <c r="D93" i="13"/>
  <c r="F93" i="13" s="1"/>
  <c r="H93" i="13" s="1"/>
  <c r="H50" i="13"/>
  <c r="D91" i="13"/>
  <c r="F91" i="13" s="1"/>
  <c r="H91" i="13" s="1"/>
  <c r="H126" i="13"/>
  <c r="H54" i="13"/>
  <c r="D90" i="13"/>
  <c r="F90" i="13" s="1"/>
  <c r="H90" i="13" s="1"/>
  <c r="H130" i="13"/>
  <c r="H48" i="13"/>
  <c r="H55" i="13"/>
  <c r="H122" i="13"/>
  <c r="H131" i="13"/>
  <c r="D96" i="13"/>
  <c r="F96" i="13" s="1"/>
  <c r="H96" i="13" s="1"/>
  <c r="H52" i="13"/>
  <c r="B20" i="7"/>
  <c r="L8" i="7"/>
  <c r="M8" i="7" s="1"/>
  <c r="N8" i="7" s="1"/>
  <c r="O8" i="7" s="1"/>
  <c r="P8" i="7" s="1"/>
  <c r="Q8" i="7" s="1"/>
  <c r="R8" i="7" s="1"/>
  <c r="S8" i="7" s="1"/>
  <c r="T8" i="7" s="1"/>
  <c r="U8" i="7" s="1"/>
  <c r="V8" i="7" s="1"/>
  <c r="W8" i="7" s="1"/>
  <c r="X8" i="7" s="1"/>
  <c r="Y8" i="7" s="1"/>
  <c r="Z8" i="7" s="1"/>
  <c r="AA8" i="7" s="1"/>
  <c r="AB8" i="7" s="1"/>
  <c r="D104" i="13" l="1" a="1"/>
  <c r="H60" i="13"/>
  <c r="H68" i="13"/>
  <c r="H66" i="13"/>
  <c r="H72" i="13"/>
  <c r="H69" i="13"/>
  <c r="H67" i="13"/>
  <c r="H70" i="13"/>
  <c r="H71" i="13" s="1"/>
  <c r="H134" i="13"/>
  <c r="J134" i="13" s="1"/>
  <c r="J135" i="13" s="1"/>
  <c r="B21" i="7"/>
  <c r="D104" i="13" l="1"/>
  <c r="F113" i="13" s="1"/>
  <c r="F105" i="13"/>
  <c r="F104" i="13"/>
  <c r="F108" i="13"/>
  <c r="F106" i="13"/>
  <c r="H113" i="13"/>
  <c r="J91" i="13" s="1"/>
  <c r="F107" i="13"/>
  <c r="J113" i="13"/>
  <c r="B22" i="7"/>
  <c r="J92" i="13" l="1"/>
  <c r="J86" i="13"/>
  <c r="J90" i="13"/>
  <c r="J85" i="13"/>
  <c r="J88" i="13"/>
  <c r="J96" i="13"/>
  <c r="J94" i="13"/>
  <c r="J87" i="13"/>
  <c r="J95" i="13"/>
  <c r="J93" i="13"/>
  <c r="J89" i="13"/>
  <c r="B23" i="7"/>
  <c r="J97" i="13" l="1"/>
  <c r="B24" i="7"/>
  <c r="J98" i="13" l="1"/>
  <c r="J99" i="13" s="1"/>
  <c r="J100" i="13"/>
  <c r="J101" i="13" s="1"/>
  <c r="B25" i="7"/>
  <c r="B26" i="7" l="1"/>
  <c r="B27" i="7" l="1"/>
  <c r="I3" i="4" l="1"/>
  <c r="I4" i="4"/>
  <c r="I5" i="4"/>
  <c r="I6" i="4"/>
  <c r="I7" i="4"/>
  <c r="I8" i="4"/>
  <c r="I9" i="4"/>
  <c r="I10" i="4"/>
  <c r="I11" i="4"/>
  <c r="I12" i="4"/>
  <c r="I2" i="4"/>
  <c r="H2" i="4"/>
  <c r="H3" i="4" l="1"/>
  <c r="H4" i="4" s="1"/>
  <c r="H5" i="4" s="1"/>
  <c r="H6" i="4" s="1"/>
  <c r="H7" i="4" s="1"/>
  <c r="H8" i="4" s="1"/>
  <c r="H9" i="4" s="1"/>
  <c r="H10" i="4" s="1"/>
  <c r="H11" i="4" s="1"/>
  <c r="H12" i="4" s="1"/>
  <c r="K12" i="4" s="1"/>
  <c r="B50" i="11" s="1"/>
  <c r="C50" i="11" l="1"/>
  <c r="E14" i="14"/>
  <c r="K5" i="4"/>
  <c r="B43" i="11" s="1"/>
  <c r="D85" i="1" s="1"/>
  <c r="K6" i="4"/>
  <c r="B44" i="11" s="1"/>
  <c r="D86" i="1" s="1"/>
  <c r="K11" i="4"/>
  <c r="B49" i="11" s="1"/>
  <c r="K3" i="4"/>
  <c r="B41" i="11" s="1"/>
  <c r="D83" i="1" s="1"/>
  <c r="K2" i="4"/>
  <c r="B40" i="11" s="1"/>
  <c r="D82" i="1" s="1"/>
  <c r="K7" i="4"/>
  <c r="B45" i="11" s="1"/>
  <c r="D87" i="1" s="1"/>
  <c r="K8" i="4"/>
  <c r="B46" i="11" s="1"/>
  <c r="D88" i="1" s="1"/>
  <c r="K9" i="4"/>
  <c r="B47" i="11" s="1"/>
  <c r="D89" i="1" s="1"/>
  <c r="K10" i="4"/>
  <c r="B48" i="11" s="1"/>
  <c r="D90" i="1" s="1"/>
  <c r="K4" i="4"/>
  <c r="B42" i="11" s="1"/>
  <c r="D84" i="1" s="1"/>
  <c r="E25" i="14" l="1"/>
  <c r="F14" i="14"/>
  <c r="C42" i="11"/>
  <c r="E6" i="14"/>
  <c r="F6" i="14" s="1"/>
  <c r="C45" i="11"/>
  <c r="E9" i="14"/>
  <c r="C44" i="11"/>
  <c r="E8" i="14"/>
  <c r="F8" i="14" s="1"/>
  <c r="C49" i="11"/>
  <c r="E13" i="14"/>
  <c r="C40" i="11"/>
  <c r="E4" i="14"/>
  <c r="F4" i="14" s="1"/>
  <c r="C43" i="11"/>
  <c r="E7" i="14"/>
  <c r="F7" i="14" s="1"/>
  <c r="C46" i="11"/>
  <c r="E10" i="14"/>
  <c r="C48" i="11"/>
  <c r="E12" i="14"/>
  <c r="C47" i="11"/>
  <c r="E11" i="14"/>
  <c r="C41" i="11"/>
  <c r="E5" i="14"/>
  <c r="F5" i="14" s="1"/>
  <c r="G125" i="14" l="1"/>
  <c r="I125" i="14" s="1"/>
  <c r="G126" i="14"/>
  <c r="I126" i="14" s="1"/>
  <c r="G127" i="14"/>
  <c r="I127" i="14" s="1"/>
  <c r="G128" i="14"/>
  <c r="I128" i="14" s="1"/>
  <c r="G129" i="14"/>
  <c r="I129" i="14" s="1"/>
  <c r="G130" i="14"/>
  <c r="I130" i="14" s="1"/>
  <c r="G131" i="14"/>
  <c r="I131" i="14" s="1"/>
  <c r="G132" i="14"/>
  <c r="I132" i="14" s="1"/>
  <c r="G133" i="14"/>
  <c r="I133" i="14" s="1"/>
  <c r="G134" i="14"/>
  <c r="I134" i="14" s="1"/>
  <c r="G135" i="14"/>
  <c r="I135" i="14" s="1"/>
  <c r="G136" i="14"/>
  <c r="I136" i="14" s="1"/>
  <c r="G137" i="14"/>
  <c r="I137" i="14" s="1"/>
  <c r="G138" i="14"/>
  <c r="I138" i="14" s="1"/>
  <c r="G124" i="14"/>
  <c r="I124" i="14" s="1"/>
  <c r="E22" i="14"/>
  <c r="F22" i="14" s="1"/>
  <c r="G111" i="14"/>
  <c r="I111" i="14" s="1"/>
  <c r="G115" i="14"/>
  <c r="I115" i="14" s="1"/>
  <c r="G119" i="14"/>
  <c r="I119" i="14" s="1"/>
  <c r="G123" i="14"/>
  <c r="I123" i="14" s="1"/>
  <c r="F11" i="14"/>
  <c r="G112" i="14"/>
  <c r="I112" i="14" s="1"/>
  <c r="G116" i="14"/>
  <c r="I116" i="14" s="1"/>
  <c r="G120" i="14"/>
  <c r="I120" i="14" s="1"/>
  <c r="G109" i="14"/>
  <c r="I109" i="14" s="1"/>
  <c r="G110" i="14"/>
  <c r="I110" i="14" s="1"/>
  <c r="G114" i="14"/>
  <c r="I114" i="14" s="1"/>
  <c r="G122" i="14"/>
  <c r="I122" i="14" s="1"/>
  <c r="G113" i="14"/>
  <c r="I113" i="14" s="1"/>
  <c r="G117" i="14"/>
  <c r="I117" i="14" s="1"/>
  <c r="G121" i="14"/>
  <c r="I121" i="14" s="1"/>
  <c r="G118" i="14"/>
  <c r="I118" i="14" s="1"/>
  <c r="E21" i="14"/>
  <c r="F21" i="14" s="1"/>
  <c r="F10" i="14"/>
  <c r="G97" i="14"/>
  <c r="I97" i="14" s="1"/>
  <c r="G101" i="14"/>
  <c r="I101" i="14" s="1"/>
  <c r="G105" i="14"/>
  <c r="I105" i="14" s="1"/>
  <c r="G94" i="14"/>
  <c r="I94" i="14" s="1"/>
  <c r="G104" i="14"/>
  <c r="I104" i="14" s="1"/>
  <c r="G98" i="14"/>
  <c r="I98" i="14" s="1"/>
  <c r="G102" i="14"/>
  <c r="I102" i="14" s="1"/>
  <c r="G106" i="14"/>
  <c r="I106" i="14" s="1"/>
  <c r="G100" i="14"/>
  <c r="I100" i="14" s="1"/>
  <c r="G95" i="14"/>
  <c r="I95" i="14" s="1"/>
  <c r="G99" i="14"/>
  <c r="I99" i="14" s="1"/>
  <c r="G103" i="14"/>
  <c r="I103" i="14" s="1"/>
  <c r="G107" i="14"/>
  <c r="I107" i="14" s="1"/>
  <c r="G96" i="14"/>
  <c r="I96" i="14" s="1"/>
  <c r="G108" i="14"/>
  <c r="I108" i="14" s="1"/>
  <c r="E24" i="14"/>
  <c r="F24" i="14" s="1"/>
  <c r="F13" i="14"/>
  <c r="E20" i="14"/>
  <c r="F20" i="14" s="1"/>
  <c r="G83" i="14"/>
  <c r="I83" i="14" s="1"/>
  <c r="G87" i="14"/>
  <c r="I87" i="14" s="1"/>
  <c r="G91" i="14"/>
  <c r="I91" i="14" s="1"/>
  <c r="F9" i="14"/>
  <c r="G86" i="14"/>
  <c r="I86" i="14" s="1"/>
  <c r="G79" i="14"/>
  <c r="I79" i="14" s="1"/>
  <c r="G80" i="14"/>
  <c r="I80" i="14" s="1"/>
  <c r="G84" i="14"/>
  <c r="I84" i="14" s="1"/>
  <c r="G88" i="14"/>
  <c r="I88" i="14" s="1"/>
  <c r="G92" i="14"/>
  <c r="I92" i="14" s="1"/>
  <c r="G82" i="14"/>
  <c r="I82" i="14" s="1"/>
  <c r="G81" i="14"/>
  <c r="I81" i="14" s="1"/>
  <c r="G85" i="14"/>
  <c r="I85" i="14" s="1"/>
  <c r="G89" i="14"/>
  <c r="I89" i="14" s="1"/>
  <c r="G93" i="14"/>
  <c r="I93" i="14" s="1"/>
  <c r="G90" i="14"/>
  <c r="I90" i="14" s="1"/>
  <c r="E23" i="14"/>
  <c r="F23" i="14" s="1"/>
  <c r="F12" i="14"/>
  <c r="E16" i="14"/>
  <c r="F16" i="14" s="1"/>
  <c r="G20" i="14"/>
  <c r="I20" i="14" s="1"/>
  <c r="G24" i="14"/>
  <c r="I24" i="14" s="1"/>
  <c r="G28" i="14"/>
  <c r="I28" i="14" s="1"/>
  <c r="G32" i="14"/>
  <c r="I32" i="14" s="1"/>
  <c r="G31" i="14"/>
  <c r="I31" i="14" s="1"/>
  <c r="G19" i="14"/>
  <c r="I19" i="14" s="1"/>
  <c r="G21" i="14"/>
  <c r="I21" i="14" s="1"/>
  <c r="G25" i="14"/>
  <c r="I25" i="14" s="1"/>
  <c r="G29" i="14"/>
  <c r="I29" i="14" s="1"/>
  <c r="G33" i="14"/>
  <c r="I33" i="14" s="1"/>
  <c r="G27" i="14"/>
  <c r="I27" i="14" s="1"/>
  <c r="G22" i="14"/>
  <c r="I22" i="14" s="1"/>
  <c r="G26" i="14"/>
  <c r="I26" i="14" s="1"/>
  <c r="G30" i="14"/>
  <c r="I30" i="14" s="1"/>
  <c r="G23" i="14"/>
  <c r="I23" i="14" s="1"/>
  <c r="E18" i="14"/>
  <c r="F18" i="14" s="1"/>
  <c r="G50" i="14"/>
  <c r="I50" i="14" s="1"/>
  <c r="G54" i="14"/>
  <c r="I54" i="14" s="1"/>
  <c r="G58" i="14"/>
  <c r="I58" i="14" s="1"/>
  <c r="G62" i="14"/>
  <c r="I62" i="14" s="1"/>
  <c r="G61" i="14"/>
  <c r="I61" i="14" s="1"/>
  <c r="G51" i="14"/>
  <c r="I51" i="14" s="1"/>
  <c r="G55" i="14"/>
  <c r="I55" i="14" s="1"/>
  <c r="G59" i="14"/>
  <c r="I59" i="14" s="1"/>
  <c r="G63" i="14"/>
  <c r="I63" i="14" s="1"/>
  <c r="G57" i="14"/>
  <c r="I57" i="14" s="1"/>
  <c r="G52" i="14"/>
  <c r="I52" i="14" s="1"/>
  <c r="G56" i="14"/>
  <c r="I56" i="14" s="1"/>
  <c r="G60" i="14"/>
  <c r="I60" i="14" s="1"/>
  <c r="G49" i="14"/>
  <c r="I49" i="14" s="1"/>
  <c r="G53" i="14"/>
  <c r="I53" i="14" s="1"/>
  <c r="E15" i="14"/>
  <c r="F15" i="14" s="1"/>
  <c r="G5" i="14"/>
  <c r="I5" i="14" s="1"/>
  <c r="G9" i="14"/>
  <c r="I9" i="14" s="1"/>
  <c r="G13" i="14"/>
  <c r="I13" i="14" s="1"/>
  <c r="G17" i="14"/>
  <c r="I17" i="14" s="1"/>
  <c r="G12" i="14"/>
  <c r="I12" i="14" s="1"/>
  <c r="G6" i="14"/>
  <c r="I6" i="14" s="1"/>
  <c r="G10" i="14"/>
  <c r="I10" i="14" s="1"/>
  <c r="G14" i="14"/>
  <c r="I14" i="14" s="1"/>
  <c r="G18" i="14"/>
  <c r="I18" i="14" s="1"/>
  <c r="G7" i="14"/>
  <c r="I7" i="14" s="1"/>
  <c r="G11" i="14"/>
  <c r="I11" i="14" s="1"/>
  <c r="G15" i="14"/>
  <c r="I15" i="14" s="1"/>
  <c r="G4" i="14"/>
  <c r="I4" i="14" s="1"/>
  <c r="G8" i="14"/>
  <c r="I8" i="14" s="1"/>
  <c r="G16" i="14"/>
  <c r="I16" i="14" s="1"/>
  <c r="E19" i="14"/>
  <c r="F19" i="14" s="1"/>
  <c r="G67" i="14"/>
  <c r="I67" i="14" s="1"/>
  <c r="G71" i="14"/>
  <c r="I71" i="14" s="1"/>
  <c r="G75" i="14"/>
  <c r="I75" i="14" s="1"/>
  <c r="G70" i="14"/>
  <c r="I70" i="14" s="1"/>
  <c r="G68" i="14"/>
  <c r="I68" i="14" s="1"/>
  <c r="G72" i="14"/>
  <c r="I72" i="14" s="1"/>
  <c r="G76" i="14"/>
  <c r="I76" i="14" s="1"/>
  <c r="G74" i="14"/>
  <c r="I74" i="14" s="1"/>
  <c r="G65" i="14"/>
  <c r="I65" i="14" s="1"/>
  <c r="G69" i="14"/>
  <c r="I69" i="14" s="1"/>
  <c r="G73" i="14"/>
  <c r="I73" i="14" s="1"/>
  <c r="G77" i="14"/>
  <c r="I77" i="14" s="1"/>
  <c r="G64" i="14"/>
  <c r="I64" i="14" s="1"/>
  <c r="G66" i="14"/>
  <c r="I66" i="14" s="1"/>
  <c r="G78" i="14"/>
  <c r="I78" i="14" s="1"/>
  <c r="E17" i="14"/>
  <c r="F17" i="14" s="1"/>
  <c r="G38" i="14"/>
  <c r="I38" i="14" s="1"/>
  <c r="G42" i="14"/>
  <c r="I42" i="14" s="1"/>
  <c r="G46" i="14"/>
  <c r="I46" i="14" s="1"/>
  <c r="G41" i="14"/>
  <c r="I41" i="14" s="1"/>
  <c r="G34" i="14"/>
  <c r="I34" i="14" s="1"/>
  <c r="G35" i="14"/>
  <c r="I35" i="14" s="1"/>
  <c r="G39" i="14"/>
  <c r="I39" i="14" s="1"/>
  <c r="G43" i="14"/>
  <c r="I43" i="14" s="1"/>
  <c r="G47" i="14"/>
  <c r="I47" i="14" s="1"/>
  <c r="G37" i="14"/>
  <c r="I37" i="14" s="1"/>
  <c r="G45" i="14"/>
  <c r="I45" i="14" s="1"/>
  <c r="G36" i="14"/>
  <c r="I36" i="14" s="1"/>
  <c r="G40" i="14"/>
  <c r="I40" i="14" s="1"/>
  <c r="G44" i="14"/>
  <c r="I44" i="14" s="1"/>
  <c r="G48" i="14"/>
  <c r="I48" i="14" s="1"/>
  <c r="C51" i="11"/>
  <c r="C52" i="11" l="1"/>
  <c r="E83" i="1"/>
  <c r="E89" i="1"/>
  <c r="E90" i="1"/>
  <c r="E88" i="1"/>
  <c r="E85" i="1"/>
  <c r="E82" i="1"/>
  <c r="E86" i="1"/>
  <c r="E87" i="1"/>
  <c r="E84" i="1"/>
  <c r="I2" i="14"/>
  <c r="F2" i="14"/>
  <c r="E51" i="11"/>
  <c r="Z38" i="7"/>
  <c r="Z54" i="7"/>
  <c r="Z70" i="7"/>
  <c r="Z86" i="7"/>
  <c r="Z102" i="7"/>
  <c r="Z118" i="7"/>
  <c r="Z134" i="7"/>
  <c r="Z150" i="7"/>
  <c r="Z166" i="7"/>
  <c r="Z182" i="7"/>
  <c r="Z198" i="7"/>
  <c r="Z214" i="7"/>
  <c r="Z230" i="7"/>
  <c r="Z246" i="7"/>
  <c r="Z39" i="7"/>
  <c r="Z55" i="7"/>
  <c r="Z71" i="7"/>
  <c r="Z87" i="7"/>
  <c r="Z103" i="7"/>
  <c r="Z119" i="7"/>
  <c r="Z135" i="7"/>
  <c r="Z151" i="7"/>
  <c r="Z167" i="7"/>
  <c r="Z183" i="7"/>
  <c r="Z199" i="7"/>
  <c r="Z215" i="7"/>
  <c r="Z231" i="7"/>
  <c r="Z247" i="7"/>
  <c r="Z44" i="7"/>
  <c r="Z60" i="7"/>
  <c r="Z76" i="7"/>
  <c r="Z92" i="7"/>
  <c r="Z108" i="7"/>
  <c r="Z124" i="7"/>
  <c r="Z140" i="7"/>
  <c r="Z156" i="7"/>
  <c r="Z172" i="7"/>
  <c r="Z188" i="7"/>
  <c r="Z204" i="7"/>
  <c r="Z220" i="7"/>
  <c r="Z236" i="7"/>
  <c r="Z252" i="7"/>
  <c r="Z49" i="7"/>
  <c r="Z65" i="7"/>
  <c r="Z81" i="7"/>
  <c r="Z97" i="7"/>
  <c r="Z113" i="7"/>
  <c r="Z129" i="7"/>
  <c r="Z145" i="7"/>
  <c r="Z161" i="7"/>
  <c r="Z177" i="7"/>
  <c r="Z193" i="7"/>
  <c r="Z209" i="7"/>
  <c r="Z225" i="7"/>
  <c r="Z241" i="7"/>
  <c r="Z82" i="7"/>
  <c r="Z210" i="7"/>
  <c r="Z242" i="7"/>
  <c r="Z67" i="7"/>
  <c r="Z115" i="7"/>
  <c r="Z163" i="7"/>
  <c r="Z211" i="7"/>
  <c r="Z56" i="7"/>
  <c r="Z104" i="7"/>
  <c r="Z152" i="7"/>
  <c r="Z216" i="7"/>
  <c r="Z61" i="7"/>
  <c r="Z125" i="7"/>
  <c r="Z173" i="7"/>
  <c r="Z253" i="7"/>
  <c r="Z42" i="7"/>
  <c r="Z58" i="7"/>
  <c r="Z74" i="7"/>
  <c r="Z90" i="7"/>
  <c r="Z106" i="7"/>
  <c r="Z122" i="7"/>
  <c r="Z138" i="7"/>
  <c r="Z154" i="7"/>
  <c r="Z170" i="7"/>
  <c r="Z186" i="7"/>
  <c r="Z202" i="7"/>
  <c r="Z218" i="7"/>
  <c r="Z234" i="7"/>
  <c r="Z250" i="7"/>
  <c r="Z43" i="7"/>
  <c r="Z59" i="7"/>
  <c r="Z75" i="7"/>
  <c r="Z91" i="7"/>
  <c r="Z107" i="7"/>
  <c r="Z123" i="7"/>
  <c r="Z139" i="7"/>
  <c r="Z155" i="7"/>
  <c r="Z171" i="7"/>
  <c r="Z187" i="7"/>
  <c r="Z203" i="7"/>
  <c r="Z219" i="7"/>
  <c r="Z235" i="7"/>
  <c r="Z251" i="7"/>
  <c r="Z48" i="7"/>
  <c r="Z64" i="7"/>
  <c r="Z80" i="7"/>
  <c r="Z96" i="7"/>
  <c r="Z112" i="7"/>
  <c r="Z128" i="7"/>
  <c r="Z144" i="7"/>
  <c r="Z160" i="7"/>
  <c r="Z176" i="7"/>
  <c r="Z192" i="7"/>
  <c r="Z208" i="7"/>
  <c r="Z224" i="7"/>
  <c r="Z240" i="7"/>
  <c r="Z37" i="7"/>
  <c r="Z53" i="7"/>
  <c r="Z69" i="7"/>
  <c r="Z85" i="7"/>
  <c r="Z101" i="7"/>
  <c r="Z117" i="7"/>
  <c r="Z133" i="7"/>
  <c r="Z149" i="7"/>
  <c r="Z165" i="7"/>
  <c r="Z181" i="7"/>
  <c r="Z197" i="7"/>
  <c r="Z213" i="7"/>
  <c r="Z229" i="7"/>
  <c r="Z245" i="7"/>
  <c r="Z66" i="7"/>
  <c r="Z98" i="7"/>
  <c r="Z130" i="7"/>
  <c r="Z162" i="7"/>
  <c r="Z194" i="7"/>
  <c r="Z35" i="7"/>
  <c r="Z99" i="7"/>
  <c r="Z147" i="7"/>
  <c r="Z195" i="7"/>
  <c r="Z243" i="7"/>
  <c r="Z72" i="7"/>
  <c r="Z120" i="7"/>
  <c r="Z184" i="7"/>
  <c r="Z232" i="7"/>
  <c r="Z45" i="7"/>
  <c r="Z93" i="7"/>
  <c r="Z141" i="7"/>
  <c r="Z205" i="7"/>
  <c r="Z237" i="7"/>
  <c r="Z46" i="7"/>
  <c r="Z62" i="7"/>
  <c r="Z78" i="7"/>
  <c r="Z94" i="7"/>
  <c r="Z110" i="7"/>
  <c r="Z126" i="7"/>
  <c r="Z142" i="7"/>
  <c r="Z158" i="7"/>
  <c r="Z174" i="7"/>
  <c r="Z190" i="7"/>
  <c r="Z206" i="7"/>
  <c r="Z222" i="7"/>
  <c r="Z238" i="7"/>
  <c r="Z34" i="7"/>
  <c r="Z47" i="7"/>
  <c r="Z63" i="7"/>
  <c r="Z79" i="7"/>
  <c r="Z95" i="7"/>
  <c r="Z111" i="7"/>
  <c r="Z127" i="7"/>
  <c r="Z143" i="7"/>
  <c r="Z159" i="7"/>
  <c r="Z175" i="7"/>
  <c r="Z191" i="7"/>
  <c r="Z207" i="7"/>
  <c r="Z223" i="7"/>
  <c r="Z239" i="7"/>
  <c r="Z36" i="7"/>
  <c r="Z52" i="7"/>
  <c r="Z68" i="7"/>
  <c r="Z84" i="7"/>
  <c r="Z100" i="7"/>
  <c r="Z116" i="7"/>
  <c r="Z132" i="7"/>
  <c r="Z148" i="7"/>
  <c r="Z164" i="7"/>
  <c r="Z180" i="7"/>
  <c r="Z196" i="7"/>
  <c r="Z212" i="7"/>
  <c r="Z228" i="7"/>
  <c r="Z244" i="7"/>
  <c r="Z41" i="7"/>
  <c r="Z57" i="7"/>
  <c r="Z73" i="7"/>
  <c r="Z89" i="7"/>
  <c r="Z105" i="7"/>
  <c r="Z121" i="7"/>
  <c r="Z137" i="7"/>
  <c r="Z153" i="7"/>
  <c r="Z169" i="7"/>
  <c r="Z185" i="7"/>
  <c r="Z201" i="7"/>
  <c r="Z217" i="7"/>
  <c r="Z233" i="7"/>
  <c r="Z249" i="7"/>
  <c r="Z50" i="7"/>
  <c r="Z114" i="7"/>
  <c r="Z146" i="7"/>
  <c r="Z178" i="7"/>
  <c r="Z226" i="7"/>
  <c r="Z51" i="7"/>
  <c r="Z83" i="7"/>
  <c r="Z131" i="7"/>
  <c r="Z179" i="7"/>
  <c r="Z227" i="7"/>
  <c r="Z40" i="7"/>
  <c r="Z88" i="7"/>
  <c r="Z136" i="7"/>
  <c r="Z168" i="7"/>
  <c r="Z200" i="7"/>
  <c r="Z248" i="7"/>
  <c r="Z77" i="7"/>
  <c r="Z109" i="7"/>
  <c r="Z157" i="7"/>
  <c r="Z189" i="7"/>
  <c r="Z221" i="7"/>
  <c r="D7" i="7"/>
  <c r="Z17" i="7" l="1"/>
  <c r="Z21" i="7"/>
  <c r="Z25" i="7"/>
  <c r="Z18" i="7"/>
  <c r="Z22" i="7"/>
  <c r="Z26" i="7"/>
  <c r="Z20" i="7"/>
  <c r="Z24" i="7"/>
  <c r="Z19" i="7"/>
  <c r="Z23" i="7"/>
  <c r="Z27" i="7"/>
  <c r="Z15" i="7"/>
  <c r="Z13" i="7"/>
  <c r="C13" i="7" s="1" a="1"/>
  <c r="C13" i="7" s="1"/>
  <c r="Z16" i="7"/>
  <c r="Z14" i="7"/>
  <c r="G18" i="7" l="1" a="1"/>
  <c r="G18" i="7" s="1"/>
  <c r="N18" i="7" a="1"/>
  <c r="N18" i="7" s="1"/>
  <c r="I18" i="7" a="1"/>
  <c r="I18" i="7" s="1"/>
  <c r="O18" i="7" a="1"/>
  <c r="O18" i="7" s="1"/>
  <c r="S18" i="7" a="1"/>
  <c r="S18" i="7" s="1"/>
  <c r="U18" i="7" a="1"/>
  <c r="U18" i="7" s="1"/>
  <c r="AA18" i="7" a="1"/>
  <c r="AA18" i="7" s="1"/>
  <c r="E18" i="7" a="1"/>
  <c r="E18" i="7" s="1"/>
  <c r="V18" i="7" a="1"/>
  <c r="V18" i="7" s="1"/>
  <c r="K18" i="7" a="1"/>
  <c r="K18" i="7" s="1"/>
  <c r="F18" i="7" a="1"/>
  <c r="F18" i="7" s="1"/>
  <c r="Q18" i="7" a="1"/>
  <c r="Q18" i="7" s="1"/>
  <c r="AB18" i="7" a="1"/>
  <c r="AB18" i="7" s="1"/>
  <c r="M18" i="7" a="1"/>
  <c r="M18" i="7" s="1"/>
  <c r="C18" i="7" a="1"/>
  <c r="C18" i="7" s="1"/>
  <c r="J18" i="7" a="1"/>
  <c r="J18" i="7" s="1"/>
  <c r="W18" i="7" a="1"/>
  <c r="W18" i="7" s="1"/>
  <c r="T18" i="7" a="1"/>
  <c r="T18" i="7" s="1"/>
  <c r="X18" i="7" a="1"/>
  <c r="X18" i="7" s="1"/>
  <c r="R18" i="7" a="1"/>
  <c r="R18" i="7" s="1"/>
  <c r="H18" i="7" a="1"/>
  <c r="H18" i="7" s="1"/>
  <c r="P18" i="7" a="1"/>
  <c r="P18" i="7" s="1"/>
  <c r="Y18" i="7" a="1"/>
  <c r="Y18" i="7" s="1"/>
  <c r="D18" i="7" a="1"/>
  <c r="D18" i="7" s="1"/>
  <c r="T21" i="7" a="1"/>
  <c r="T21" i="7" s="1"/>
  <c r="M21" i="7" a="1"/>
  <c r="M21" i="7" s="1"/>
  <c r="D21" i="7" a="1"/>
  <c r="D21" i="7" s="1"/>
  <c r="W21" i="7" a="1"/>
  <c r="W21" i="7" s="1"/>
  <c r="K21" i="7" a="1"/>
  <c r="K21" i="7" s="1"/>
  <c r="P21" i="7" a="1"/>
  <c r="P21" i="7" s="1"/>
  <c r="O21" i="7" a="1"/>
  <c r="O21" i="7" s="1"/>
  <c r="J21" i="7" a="1"/>
  <c r="J21" i="7" s="1"/>
  <c r="C21" i="7" a="1"/>
  <c r="C21" i="7" s="1"/>
  <c r="N21" i="7" a="1"/>
  <c r="N21" i="7" s="1"/>
  <c r="G21" i="7" a="1"/>
  <c r="G21" i="7" s="1"/>
  <c r="Y21" i="7" a="1"/>
  <c r="Y21" i="7" s="1"/>
  <c r="I21" i="7" a="1"/>
  <c r="I21" i="7" s="1"/>
  <c r="S21" i="7" a="1"/>
  <c r="S21" i="7" s="1"/>
  <c r="F21" i="7" a="1"/>
  <c r="F21" i="7" s="1"/>
  <c r="AA21" i="7" a="1"/>
  <c r="AA21" i="7" s="1"/>
  <c r="AB21" i="7" a="1"/>
  <c r="AB21" i="7" s="1"/>
  <c r="E21" i="7" a="1"/>
  <c r="E21" i="7" s="1"/>
  <c r="V21" i="7" a="1"/>
  <c r="V21" i="7" s="1"/>
  <c r="Q21" i="7" a="1"/>
  <c r="Q21" i="7" s="1"/>
  <c r="H21" i="7" a="1"/>
  <c r="H21" i="7" s="1"/>
  <c r="U21" i="7" a="1"/>
  <c r="U21" i="7" s="1"/>
  <c r="X21" i="7" a="1"/>
  <c r="X21" i="7" s="1"/>
  <c r="R21" i="7" a="1"/>
  <c r="R21" i="7" s="1"/>
  <c r="D19" i="7" a="1"/>
  <c r="D19" i="7" s="1"/>
  <c r="Q19" i="7" a="1"/>
  <c r="Q19" i="7" s="1"/>
  <c r="AA19" i="7" a="1"/>
  <c r="AA19" i="7" s="1"/>
  <c r="C19" i="7" a="1"/>
  <c r="C19" i="7" s="1"/>
  <c r="AB19" i="7" a="1"/>
  <c r="AB19" i="7" s="1"/>
  <c r="K19" i="7" a="1"/>
  <c r="K19" i="7" s="1"/>
  <c r="W19" i="7" a="1"/>
  <c r="W19" i="7" s="1"/>
  <c r="T19" i="7" a="1"/>
  <c r="T19" i="7" s="1"/>
  <c r="H19" i="7" a="1"/>
  <c r="H19" i="7" s="1"/>
  <c r="J19" i="7" a="1"/>
  <c r="J19" i="7" s="1"/>
  <c r="M19" i="7" a="1"/>
  <c r="M19" i="7" s="1"/>
  <c r="S19" i="7" a="1"/>
  <c r="S19" i="7" s="1"/>
  <c r="F19" i="7" a="1"/>
  <c r="F19" i="7" s="1"/>
  <c r="N19" i="7" a="1"/>
  <c r="N19" i="7" s="1"/>
  <c r="O19" i="7" a="1"/>
  <c r="O19" i="7" s="1"/>
  <c r="V19" i="7" a="1"/>
  <c r="V19" i="7" s="1"/>
  <c r="G19" i="7" a="1"/>
  <c r="G19" i="7" s="1"/>
  <c r="Y19" i="7" a="1"/>
  <c r="Y19" i="7" s="1"/>
  <c r="I19" i="7" a="1"/>
  <c r="I19" i="7" s="1"/>
  <c r="U19" i="7" a="1"/>
  <c r="U19" i="7" s="1"/>
  <c r="R19" i="7" a="1"/>
  <c r="R19" i="7" s="1"/>
  <c r="E19" i="7" a="1"/>
  <c r="E19" i="7" s="1"/>
  <c r="P19" i="7" a="1"/>
  <c r="P19" i="7" s="1"/>
  <c r="X19" i="7" a="1"/>
  <c r="X19" i="7" s="1"/>
  <c r="F23" i="7" a="1"/>
  <c r="F23" i="7" s="1"/>
  <c r="M23" i="7" a="1"/>
  <c r="M23" i="7" s="1"/>
  <c r="S23" i="7" a="1"/>
  <c r="S23" i="7" s="1"/>
  <c r="AA23" i="7" a="1"/>
  <c r="AA23" i="7" s="1"/>
  <c r="D23" i="7" a="1"/>
  <c r="D23" i="7" s="1"/>
  <c r="E23" i="7" a="1"/>
  <c r="E23" i="7" s="1"/>
  <c r="I23" i="7" a="1"/>
  <c r="I23" i="7" s="1"/>
  <c r="N23" i="7" a="1"/>
  <c r="N23" i="7" s="1"/>
  <c r="X23" i="7" a="1"/>
  <c r="X23" i="7" s="1"/>
  <c r="Y23" i="7" a="1"/>
  <c r="Y23" i="7" s="1"/>
  <c r="W23" i="7" a="1"/>
  <c r="W23" i="7" s="1"/>
  <c r="O23" i="7" a="1"/>
  <c r="O23" i="7" s="1"/>
  <c r="H23" i="7" a="1"/>
  <c r="H23" i="7" s="1"/>
  <c r="Q23" i="7" a="1"/>
  <c r="Q23" i="7" s="1"/>
  <c r="J23" i="7" a="1"/>
  <c r="J23" i="7" s="1"/>
  <c r="K23" i="7" a="1"/>
  <c r="K23" i="7" s="1"/>
  <c r="U23" i="7" a="1"/>
  <c r="U23" i="7" s="1"/>
  <c r="P23" i="7" a="1"/>
  <c r="P23" i="7" s="1"/>
  <c r="T23" i="7" a="1"/>
  <c r="T23" i="7" s="1"/>
  <c r="AB23" i="7" a="1"/>
  <c r="AB23" i="7" s="1"/>
  <c r="C23" i="7" a="1"/>
  <c r="C23" i="7" s="1"/>
  <c r="G23" i="7" a="1"/>
  <c r="G23" i="7" s="1"/>
  <c r="V23" i="7" a="1"/>
  <c r="V23" i="7" s="1"/>
  <c r="R23" i="7" a="1"/>
  <c r="R23" i="7" s="1"/>
  <c r="Q14" i="7" a="1"/>
  <c r="Q14" i="7" s="1"/>
  <c r="I14" i="7" a="1"/>
  <c r="I14" i="7" s="1"/>
  <c r="K14" i="7" a="1"/>
  <c r="K14" i="7" s="1"/>
  <c r="J14" i="7" a="1"/>
  <c r="J14" i="7" s="1"/>
  <c r="O14" i="7" a="1"/>
  <c r="O14" i="7" s="1"/>
  <c r="N14" i="7" a="1"/>
  <c r="N14" i="7" s="1"/>
  <c r="D14" i="7" a="1"/>
  <c r="D14" i="7" s="1"/>
  <c r="F14" i="7" a="1"/>
  <c r="F14" i="7" s="1"/>
  <c r="AB14" i="7" a="1"/>
  <c r="AB14" i="7" s="1"/>
  <c r="V14" i="7" a="1"/>
  <c r="V14" i="7" s="1"/>
  <c r="U14" i="7" a="1"/>
  <c r="U14" i="7" s="1"/>
  <c r="T14" i="7" a="1"/>
  <c r="T14" i="7" s="1"/>
  <c r="C14" i="7" a="1"/>
  <c r="C14" i="7" s="1"/>
  <c r="C72" i="1" s="1"/>
  <c r="P14" i="7" a="1"/>
  <c r="P14" i="7" s="1"/>
  <c r="AA14" i="7" a="1"/>
  <c r="AA14" i="7" s="1"/>
  <c r="M14" i="7" a="1"/>
  <c r="M14" i="7" s="1"/>
  <c r="Y14" i="7" a="1"/>
  <c r="Y14" i="7" s="1"/>
  <c r="G14" i="7" a="1"/>
  <c r="G14" i="7" s="1"/>
  <c r="D72" i="1" s="1"/>
  <c r="E72" i="1" s="1"/>
  <c r="S14" i="7" a="1"/>
  <c r="S14" i="7" s="1"/>
  <c r="W14" i="7" a="1"/>
  <c r="W14" i="7" s="1"/>
  <c r="X14" i="7" a="1"/>
  <c r="X14" i="7" s="1"/>
  <c r="E14" i="7" a="1"/>
  <c r="E14" i="7" s="1"/>
  <c r="H14" i="7" a="1"/>
  <c r="H14" i="7" s="1"/>
  <c r="R14" i="7" a="1"/>
  <c r="R14" i="7" s="1"/>
  <c r="U17" i="7" a="1"/>
  <c r="U17" i="7" s="1"/>
  <c r="S17" i="7" a="1"/>
  <c r="S17" i="7" s="1"/>
  <c r="K17" i="7" a="1"/>
  <c r="K17" i="7" s="1"/>
  <c r="M17" i="7" a="1"/>
  <c r="M17" i="7" s="1"/>
  <c r="F17" i="7" a="1"/>
  <c r="F17" i="7" s="1"/>
  <c r="R17" i="7" a="1"/>
  <c r="R17" i="7" s="1"/>
  <c r="P17" i="7" a="1"/>
  <c r="P17" i="7" s="1"/>
  <c r="I17" i="7" a="1"/>
  <c r="I17" i="7" s="1"/>
  <c r="G17" i="7" a="1"/>
  <c r="G17" i="7" s="1"/>
  <c r="D75" i="1" s="1"/>
  <c r="E75" i="1" s="1"/>
  <c r="T17" i="7" a="1"/>
  <c r="T17" i="7" s="1"/>
  <c r="AB17" i="7" a="1"/>
  <c r="AB17" i="7" s="1"/>
  <c r="V17" i="7" a="1"/>
  <c r="V17" i="7" s="1"/>
  <c r="N17" i="7" a="1"/>
  <c r="N17" i="7" s="1"/>
  <c r="Y17" i="7" a="1"/>
  <c r="Y17" i="7" s="1"/>
  <c r="C17" i="7" a="1"/>
  <c r="C17" i="7" s="1"/>
  <c r="C75" i="1" s="1"/>
  <c r="J17" i="7" a="1"/>
  <c r="J17" i="7" s="1"/>
  <c r="AA17" i="7" a="1"/>
  <c r="AA17" i="7" s="1"/>
  <c r="D17" i="7" a="1"/>
  <c r="D17" i="7" s="1"/>
  <c r="E17" i="7" a="1"/>
  <c r="E17" i="7" s="1"/>
  <c r="W17" i="7" a="1"/>
  <c r="W17" i="7" s="1"/>
  <c r="H17" i="7" a="1"/>
  <c r="H17" i="7" s="1"/>
  <c r="X17" i="7" a="1"/>
  <c r="X17" i="7" s="1"/>
  <c r="O17" i="7" a="1"/>
  <c r="O17" i="7" s="1"/>
  <c r="Q17" i="7" a="1"/>
  <c r="Q17" i="7" s="1"/>
  <c r="M24" i="7" a="1"/>
  <c r="M24" i="7" s="1"/>
  <c r="K24" i="7" a="1"/>
  <c r="K24" i="7" s="1"/>
  <c r="AA24" i="7" a="1"/>
  <c r="AA24" i="7" s="1"/>
  <c r="S24" i="7" a="1"/>
  <c r="S24" i="7" s="1"/>
  <c r="T24" i="7" a="1"/>
  <c r="T24" i="7" s="1"/>
  <c r="C24" i="7" a="1"/>
  <c r="C24" i="7" s="1"/>
  <c r="F24" i="7" a="1"/>
  <c r="F24" i="7" s="1"/>
  <c r="V24" i="7" a="1"/>
  <c r="V24" i="7" s="1"/>
  <c r="I24" i="7" a="1"/>
  <c r="I24" i="7" s="1"/>
  <c r="G24" i="7" a="1"/>
  <c r="G24" i="7" s="1"/>
  <c r="N24" i="7" a="1"/>
  <c r="N24" i="7" s="1"/>
  <c r="R24" i="7" a="1"/>
  <c r="R24" i="7" s="1"/>
  <c r="J24" i="7" a="1"/>
  <c r="J24" i="7" s="1"/>
  <c r="H24" i="7" a="1"/>
  <c r="H24" i="7" s="1"/>
  <c r="P24" i="7" a="1"/>
  <c r="P24" i="7" s="1"/>
  <c r="D24" i="7" a="1"/>
  <c r="D24" i="7" s="1"/>
  <c r="AB24" i="7" a="1"/>
  <c r="AB24" i="7" s="1"/>
  <c r="E24" i="7" a="1"/>
  <c r="E24" i="7" s="1"/>
  <c r="U24" i="7" a="1"/>
  <c r="U24" i="7" s="1"/>
  <c r="Q24" i="7" a="1"/>
  <c r="Q24" i="7" s="1"/>
  <c r="X24" i="7" a="1"/>
  <c r="X24" i="7" s="1"/>
  <c r="Y24" i="7" a="1"/>
  <c r="Y24" i="7" s="1"/>
  <c r="W24" i="7" a="1"/>
  <c r="W24" i="7" s="1"/>
  <c r="O24" i="7" a="1"/>
  <c r="O24" i="7" s="1"/>
  <c r="P26" i="7" a="1"/>
  <c r="P26" i="7" s="1"/>
  <c r="T26" i="7" a="1"/>
  <c r="T26" i="7" s="1"/>
  <c r="AB26" i="7" a="1"/>
  <c r="AB26" i="7" s="1"/>
  <c r="R26" i="7" a="1"/>
  <c r="R26" i="7" s="1"/>
  <c r="F26" i="7" a="1"/>
  <c r="F26" i="7" s="1"/>
  <c r="N26" i="7" a="1"/>
  <c r="N26" i="7" s="1"/>
  <c r="U26" i="7" a="1"/>
  <c r="U26" i="7" s="1"/>
  <c r="H26" i="7" a="1"/>
  <c r="H26" i="7" s="1"/>
  <c r="X26" i="7" a="1"/>
  <c r="X26" i="7" s="1"/>
  <c r="S26" i="7" a="1"/>
  <c r="S26" i="7" s="1"/>
  <c r="O26" i="7" a="1"/>
  <c r="O26" i="7" s="1"/>
  <c r="E26" i="7" a="1"/>
  <c r="E26" i="7" s="1"/>
  <c r="G26" i="7" a="1"/>
  <c r="G26" i="7" s="1"/>
  <c r="K26" i="7" a="1"/>
  <c r="K26" i="7" s="1"/>
  <c r="I26" i="7" a="1"/>
  <c r="I26" i="7" s="1"/>
  <c r="D26" i="7" a="1"/>
  <c r="D26" i="7" s="1"/>
  <c r="V26" i="7" a="1"/>
  <c r="V26" i="7" s="1"/>
  <c r="J26" i="7" a="1"/>
  <c r="J26" i="7" s="1"/>
  <c r="C26" i="7" a="1"/>
  <c r="C26" i="7" s="1"/>
  <c r="AA26" i="7" a="1"/>
  <c r="AA26" i="7" s="1"/>
  <c r="Y26" i="7" a="1"/>
  <c r="Y26" i="7" s="1"/>
  <c r="Q26" i="7" a="1"/>
  <c r="Q26" i="7" s="1"/>
  <c r="W26" i="7" a="1"/>
  <c r="W26" i="7" s="1"/>
  <c r="M26" i="7" a="1"/>
  <c r="M26" i="7" s="1"/>
  <c r="G16" i="7" a="1"/>
  <c r="G16" i="7" s="1"/>
  <c r="D74" i="1" s="1"/>
  <c r="E74" i="1" s="1"/>
  <c r="M16" i="7" a="1"/>
  <c r="M16" i="7" s="1"/>
  <c r="K16" i="7" a="1"/>
  <c r="K16" i="7" s="1"/>
  <c r="O16" i="7" a="1"/>
  <c r="O16" i="7" s="1"/>
  <c r="D16" i="7" a="1"/>
  <c r="D16" i="7" s="1"/>
  <c r="U16" i="7" a="1"/>
  <c r="U16" i="7" s="1"/>
  <c r="R16" i="7" a="1"/>
  <c r="R16" i="7" s="1"/>
  <c r="F16" i="7" a="1"/>
  <c r="F16" i="7" s="1"/>
  <c r="AB16" i="7" a="1"/>
  <c r="AB16" i="7" s="1"/>
  <c r="X16" i="7" a="1"/>
  <c r="X16" i="7" s="1"/>
  <c r="Y16" i="7" a="1"/>
  <c r="Y16" i="7" s="1"/>
  <c r="V16" i="7" a="1"/>
  <c r="V16" i="7" s="1"/>
  <c r="Q16" i="7" a="1"/>
  <c r="Q16" i="7" s="1"/>
  <c r="H16" i="7" a="1"/>
  <c r="H16" i="7" s="1"/>
  <c r="E16" i="7" a="1"/>
  <c r="E16" i="7" s="1"/>
  <c r="T16" i="7" a="1"/>
  <c r="T16" i="7" s="1"/>
  <c r="P16" i="7" a="1"/>
  <c r="P16" i="7" s="1"/>
  <c r="AA16" i="7" a="1"/>
  <c r="AA16" i="7" s="1"/>
  <c r="I16" i="7" a="1"/>
  <c r="I16" i="7" s="1"/>
  <c r="J16" i="7" a="1"/>
  <c r="J16" i="7" s="1"/>
  <c r="S16" i="7" a="1"/>
  <c r="S16" i="7" s="1"/>
  <c r="N16" i="7" a="1"/>
  <c r="N16" i="7" s="1"/>
  <c r="C16" i="7" a="1"/>
  <c r="C16" i="7" s="1"/>
  <c r="C74" i="1" s="1"/>
  <c r="W16" i="7" a="1"/>
  <c r="W16" i="7" s="1"/>
  <c r="Q13" i="7" a="1"/>
  <c r="Q13" i="7" s="1"/>
  <c r="AB13" i="7" a="1"/>
  <c r="AB13" i="7" s="1"/>
  <c r="H13" i="7" a="1"/>
  <c r="H13" i="7" s="1"/>
  <c r="Z9" i="7"/>
  <c r="O13" i="7" a="1"/>
  <c r="O13" i="7" s="1"/>
  <c r="G13" i="7" a="1"/>
  <c r="G13" i="7" s="1"/>
  <c r="D71" i="1" s="1"/>
  <c r="AA13" i="7" a="1"/>
  <c r="AA13" i="7" s="1"/>
  <c r="Y13" i="7" a="1"/>
  <c r="Y13" i="7" s="1"/>
  <c r="M13" i="7" a="1"/>
  <c r="M13" i="7" s="1"/>
  <c r="I13" i="7" a="1"/>
  <c r="I13" i="7" s="1"/>
  <c r="K13" i="7" a="1"/>
  <c r="K13" i="7" s="1"/>
  <c r="T13" i="7" a="1"/>
  <c r="T13" i="7" s="1"/>
  <c r="R13" i="7" a="1"/>
  <c r="R13" i="7" s="1"/>
  <c r="C71" i="1"/>
  <c r="D13" i="7" a="1"/>
  <c r="D13" i="7" s="1"/>
  <c r="J13" i="7" a="1"/>
  <c r="J13" i="7" s="1"/>
  <c r="X13" i="7" a="1"/>
  <c r="X13" i="7" s="1"/>
  <c r="F13" i="7" a="1"/>
  <c r="F13" i="7" s="1"/>
  <c r="N13" i="7" a="1"/>
  <c r="N13" i="7" s="1"/>
  <c r="V13" i="7" a="1"/>
  <c r="V13" i="7" s="1"/>
  <c r="E13" i="7" a="1"/>
  <c r="E13" i="7" s="1"/>
  <c r="S13" i="7" a="1"/>
  <c r="S13" i="7" s="1"/>
  <c r="W13" i="7" a="1"/>
  <c r="W13" i="7" s="1"/>
  <c r="P13" i="7" a="1"/>
  <c r="P13" i="7" s="1"/>
  <c r="U13" i="7" a="1"/>
  <c r="U13" i="7" s="1"/>
  <c r="D20" i="7" a="1"/>
  <c r="D20" i="7" s="1"/>
  <c r="M20" i="7" a="1"/>
  <c r="M20" i="7" s="1"/>
  <c r="G20" i="7" a="1"/>
  <c r="G20" i="7" s="1"/>
  <c r="V20" i="7" a="1"/>
  <c r="V20" i="7" s="1"/>
  <c r="X20" i="7" a="1"/>
  <c r="X20" i="7" s="1"/>
  <c r="R20" i="7" a="1"/>
  <c r="R20" i="7" s="1"/>
  <c r="T20" i="7" a="1"/>
  <c r="T20" i="7" s="1"/>
  <c r="K20" i="7" a="1"/>
  <c r="K20" i="7" s="1"/>
  <c r="AA20" i="7" a="1"/>
  <c r="AA20" i="7" s="1"/>
  <c r="AB20" i="7" a="1"/>
  <c r="AB20" i="7" s="1"/>
  <c r="H20" i="7" a="1"/>
  <c r="H20" i="7" s="1"/>
  <c r="N20" i="7" a="1"/>
  <c r="N20" i="7" s="1"/>
  <c r="W20" i="7" a="1"/>
  <c r="W20" i="7" s="1"/>
  <c r="J20" i="7" a="1"/>
  <c r="J20" i="7" s="1"/>
  <c r="P20" i="7" a="1"/>
  <c r="P20" i="7" s="1"/>
  <c r="U20" i="7" a="1"/>
  <c r="U20" i="7" s="1"/>
  <c r="Y20" i="7" a="1"/>
  <c r="Y20" i="7" s="1"/>
  <c r="F20" i="7" a="1"/>
  <c r="F20" i="7" s="1"/>
  <c r="Q20" i="7" a="1"/>
  <c r="Q20" i="7" s="1"/>
  <c r="I20" i="7" a="1"/>
  <c r="I20" i="7" s="1"/>
  <c r="O20" i="7" a="1"/>
  <c r="O20" i="7" s="1"/>
  <c r="S20" i="7" a="1"/>
  <c r="S20" i="7" s="1"/>
  <c r="E20" i="7" a="1"/>
  <c r="E20" i="7" s="1"/>
  <c r="C20" i="7" a="1"/>
  <c r="C20" i="7" s="1"/>
  <c r="V22" i="7" a="1"/>
  <c r="V22" i="7" s="1"/>
  <c r="H22" i="7" a="1"/>
  <c r="H22" i="7" s="1"/>
  <c r="J22" i="7" a="1"/>
  <c r="J22" i="7" s="1"/>
  <c r="K22" i="7" a="1"/>
  <c r="K22" i="7" s="1"/>
  <c r="F22" i="7" a="1"/>
  <c r="F22" i="7" s="1"/>
  <c r="Q22" i="7" a="1"/>
  <c r="Q22" i="7" s="1"/>
  <c r="G22" i="7" a="1"/>
  <c r="G22" i="7" s="1"/>
  <c r="C22" i="7" a="1"/>
  <c r="C22" i="7" s="1"/>
  <c r="S22" i="7" a="1"/>
  <c r="S22" i="7" s="1"/>
  <c r="W22" i="7" a="1"/>
  <c r="W22" i="7" s="1"/>
  <c r="N22" i="7" a="1"/>
  <c r="N22" i="7" s="1"/>
  <c r="E22" i="7" a="1"/>
  <c r="E22" i="7" s="1"/>
  <c r="T22" i="7" a="1"/>
  <c r="T22" i="7" s="1"/>
  <c r="D22" i="7" a="1"/>
  <c r="D22" i="7" s="1"/>
  <c r="P22" i="7" a="1"/>
  <c r="P22" i="7" s="1"/>
  <c r="I22" i="7" a="1"/>
  <c r="I22" i="7" s="1"/>
  <c r="Y22" i="7" a="1"/>
  <c r="Y22" i="7" s="1"/>
  <c r="M22" i="7" a="1"/>
  <c r="M22" i="7" s="1"/>
  <c r="X22" i="7" a="1"/>
  <c r="X22" i="7" s="1"/>
  <c r="AB22" i="7" a="1"/>
  <c r="AB22" i="7" s="1"/>
  <c r="U22" i="7" a="1"/>
  <c r="U22" i="7" s="1"/>
  <c r="AA22" i="7" a="1"/>
  <c r="AA22" i="7" s="1"/>
  <c r="O22" i="7" a="1"/>
  <c r="O22" i="7" s="1"/>
  <c r="R22" i="7" a="1"/>
  <c r="R22" i="7" s="1"/>
  <c r="AA25" i="7" a="1"/>
  <c r="AA25" i="7" s="1"/>
  <c r="X25" i="7" a="1"/>
  <c r="X25" i="7" s="1"/>
  <c r="E25" i="7" a="1"/>
  <c r="E25" i="7" s="1"/>
  <c r="U25" i="7" a="1"/>
  <c r="U25" i="7" s="1"/>
  <c r="C25" i="7" a="1"/>
  <c r="C25" i="7" s="1"/>
  <c r="AB25" i="7" a="1"/>
  <c r="AB25" i="7" s="1"/>
  <c r="V25" i="7" a="1"/>
  <c r="V25" i="7" s="1"/>
  <c r="D25" i="7" a="1"/>
  <c r="D25" i="7" s="1"/>
  <c r="F25" i="7" a="1"/>
  <c r="F25" i="7" s="1"/>
  <c r="Q25" i="7" a="1"/>
  <c r="Q25" i="7" s="1"/>
  <c r="K25" i="7" a="1"/>
  <c r="K25" i="7" s="1"/>
  <c r="O25" i="7" a="1"/>
  <c r="O25" i="7" s="1"/>
  <c r="M25" i="7" a="1"/>
  <c r="M25" i="7" s="1"/>
  <c r="S25" i="7" a="1"/>
  <c r="S25" i="7" s="1"/>
  <c r="H25" i="7" a="1"/>
  <c r="H25" i="7" s="1"/>
  <c r="T25" i="7" a="1"/>
  <c r="T25" i="7" s="1"/>
  <c r="W25" i="7" a="1"/>
  <c r="W25" i="7" s="1"/>
  <c r="R25" i="7" a="1"/>
  <c r="R25" i="7" s="1"/>
  <c r="Y25" i="7" a="1"/>
  <c r="Y25" i="7" s="1"/>
  <c r="G25" i="7" a="1"/>
  <c r="G25" i="7" s="1"/>
  <c r="P25" i="7" a="1"/>
  <c r="P25" i="7" s="1"/>
  <c r="J25" i="7" a="1"/>
  <c r="J25" i="7" s="1"/>
  <c r="N25" i="7" a="1"/>
  <c r="N25" i="7" s="1"/>
  <c r="I25" i="7" a="1"/>
  <c r="I25" i="7" s="1"/>
  <c r="F27" i="7" a="1"/>
  <c r="F27" i="7" s="1"/>
  <c r="V27" i="7" a="1"/>
  <c r="V27" i="7" s="1"/>
  <c r="I27" i="7" a="1"/>
  <c r="I27" i="7" s="1"/>
  <c r="T27" i="7" a="1"/>
  <c r="T27" i="7" s="1"/>
  <c r="W27" i="7" a="1"/>
  <c r="W27" i="7" s="1"/>
  <c r="M27" i="7" a="1"/>
  <c r="M27" i="7" s="1"/>
  <c r="N27" i="7" a="1"/>
  <c r="N27" i="7" s="1"/>
  <c r="P27" i="7" a="1"/>
  <c r="P27" i="7" s="1"/>
  <c r="H27" i="7" a="1"/>
  <c r="H27" i="7" s="1"/>
  <c r="D27" i="7" a="1"/>
  <c r="D27" i="7" s="1"/>
  <c r="O27" i="7" a="1"/>
  <c r="O27" i="7" s="1"/>
  <c r="X27" i="7" a="1"/>
  <c r="X27" i="7" s="1"/>
  <c r="G27" i="7" a="1"/>
  <c r="G27" i="7" s="1"/>
  <c r="E27" i="7" a="1"/>
  <c r="E27" i="7" s="1"/>
  <c r="C27" i="7" a="1"/>
  <c r="C27" i="7" s="1"/>
  <c r="S27" i="7" a="1"/>
  <c r="S27" i="7" s="1"/>
  <c r="K27" i="7" a="1"/>
  <c r="K27" i="7" s="1"/>
  <c r="Q27" i="7" a="1"/>
  <c r="Q27" i="7" s="1"/>
  <c r="AA27" i="7" a="1"/>
  <c r="AA27" i="7" s="1"/>
  <c r="J27" i="7" a="1"/>
  <c r="J27" i="7" s="1"/>
  <c r="AB27" i="7" a="1"/>
  <c r="AB27" i="7" s="1"/>
  <c r="R27" i="7" a="1"/>
  <c r="R27" i="7" s="1"/>
  <c r="U27" i="7" a="1"/>
  <c r="U27" i="7" s="1"/>
  <c r="Y27" i="7" a="1"/>
  <c r="Y27" i="7" s="1"/>
  <c r="V15" i="7" a="1"/>
  <c r="V15" i="7" s="1"/>
  <c r="AA15" i="7" a="1"/>
  <c r="AA15" i="7" s="1"/>
  <c r="J15" i="7" a="1"/>
  <c r="J15" i="7" s="1"/>
  <c r="S15" i="7" a="1"/>
  <c r="S15" i="7" s="1"/>
  <c r="G15" i="7" a="1"/>
  <c r="G15" i="7" s="1"/>
  <c r="D73" i="1" s="1"/>
  <c r="E73" i="1" s="1"/>
  <c r="R15" i="7" a="1"/>
  <c r="R15" i="7" s="1"/>
  <c r="O15" i="7" a="1"/>
  <c r="O15" i="7" s="1"/>
  <c r="Y15" i="7" a="1"/>
  <c r="Y15" i="7" s="1"/>
  <c r="K15" i="7" a="1"/>
  <c r="K15" i="7" s="1"/>
  <c r="C15" i="7" a="1"/>
  <c r="C15" i="7" s="1"/>
  <c r="C73" i="1" s="1"/>
  <c r="Q15" i="7" a="1"/>
  <c r="Q15" i="7" s="1"/>
  <c r="F15" i="7" a="1"/>
  <c r="F15" i="7" s="1"/>
  <c r="N15" i="7" a="1"/>
  <c r="N15" i="7" s="1"/>
  <c r="H15" i="7" a="1"/>
  <c r="H15" i="7" s="1"/>
  <c r="M15" i="7" a="1"/>
  <c r="M15" i="7" s="1"/>
  <c r="T15" i="7" a="1"/>
  <c r="T15" i="7" s="1"/>
  <c r="U15" i="7" a="1"/>
  <c r="U15" i="7" s="1"/>
  <c r="E15" i="7" a="1"/>
  <c r="E15" i="7" s="1"/>
  <c r="D15" i="7" a="1"/>
  <c r="D15" i="7" s="1"/>
  <c r="W15" i="7" a="1"/>
  <c r="W15" i="7" s="1"/>
  <c r="I15" i="7" a="1"/>
  <c r="I15" i="7" s="1"/>
  <c r="AB15" i="7" a="1"/>
  <c r="AB15" i="7" s="1"/>
  <c r="P15" i="7" a="1"/>
  <c r="P15" i="7" s="1"/>
  <c r="X15" i="7" a="1"/>
  <c r="X15" i="7" s="1"/>
  <c r="E71" i="1" l="1"/>
  <c r="E76" i="1" s="1"/>
  <c r="D76" i="1"/>
  <c r="F116" i="2"/>
  <c r="F115" i="2"/>
  <c r="E115" i="2"/>
  <c r="D116" i="2"/>
  <c r="D115" i="2"/>
  <c r="U71" i="5" l="1"/>
  <c r="N71" i="5"/>
  <c r="G67" i="5"/>
  <c r="D67" i="5"/>
  <c r="C67" i="5"/>
  <c r="X43" i="5"/>
  <c r="M58" i="5"/>
  <c r="L71" i="5"/>
  <c r="S71" i="5"/>
  <c r="L58" i="5"/>
  <c r="T58" i="5"/>
  <c r="S58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tc={53121DAF-AEEA-42A2-B909-22A00C26ACB1}</author>
    <author>tc={69439CB9-2D75-49A8-9FF3-DFF59F07692A}</author>
    <author>tc={2BE23031-351E-4BA0-B63B-22874C14E717}</author>
    <author>tc={8C229BB6-4108-44CF-94AF-B6683354C3F3}</author>
    <author>tc={6B6ED972-E85E-4708-A8B8-945A63053EB6}</author>
  </authors>
  <commentList>
    <comment ref="B23" authorId="0" shapeId="0" xr:uid="{53121DAF-AEEA-42A2-B909-22A00C26ACB1}">
      <text>
        <t>[Threaded comment]
Your version of Excel allows you to read this threaded comment; however, any edits to it will get removed if the file is opened in a newer version of Excel. Learn more: https://go.microsoft.com/fwlink/?linkid=870924
Comment:
    Consumo mensal previsto pela Linha de base</t>
      </text>
    </comment>
    <comment ref="D23" authorId="1" shapeId="0" xr:uid="{69439CB9-2D75-49A8-9FF3-DFF59F07692A}">
      <text>
        <t>[Threaded comment]
Your version of Excel allows you to read this threaded comment; however, any edits to it will get removed if the file is opened in a newer version of Excel. Learn more: https://go.microsoft.com/fwlink/?linkid=870924
Comment:
    Produção mensal real</t>
      </text>
    </comment>
    <comment ref="F23" authorId="2" shapeId="0" xr:uid="{2BE23031-351E-4BA0-B63B-22874C14E717}">
      <text>
        <t>[Threaded comment]
Your version of Excel allows you to read this threaded comment; however, any edits to it will get removed if the file is opened in a newer version of Excel. Learn more: https://go.microsoft.com/fwlink/?linkid=870924
Comment:
    Fator de consumo em função da produção</t>
      </text>
    </comment>
    <comment ref="H23" authorId="3" shapeId="0" xr:uid="{8C229BB6-4108-44CF-94AF-B6683354C3F3}">
      <text>
        <t>[Threaded comment]
Your version of Excel allows you to read this threaded comment; however, any edits to it will get removed if the file is opened in a newer version of Excel. Learn more: https://go.microsoft.com/fwlink/?linkid=870924
Comment:
    Consumo mensal base</t>
      </text>
    </comment>
    <comment ref="D74" authorId="4" shapeId="0" xr:uid="{6B6ED972-E85E-4708-A8B8-945A63053EB6}">
      <text>
        <t>[Threaded comment]
Your version of Excel allows you to read this threaded comment; however, any edits to it will get removed if the file is opened in a newer version of Excel. Learn more: https://go.microsoft.com/fwlink/?linkid=870924
Comment:
    Inclinação da reta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tc={603E6BED-32CB-415E-BAAF-E5985838B7FC}</author>
  </authors>
  <commentList>
    <comment ref="H30" authorId="0" shapeId="0" xr:uid="{603E6BED-32CB-415E-BAAF-E5985838B7FC}">
      <text>
        <t>[Threaded comment]
Your version of Excel allows you to read this threaded comment; however, any edits to it will get removed if the file is opened in a newer version of Excel. Learn more: https://go.microsoft.com/fwlink/?linkid=870924
Comment:
    Esperado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Hamilton Ortiz</author>
  </authors>
  <commentList>
    <comment ref="E50" authorId="0" shapeId="0" xr:uid="{E5802F60-044E-4C97-BD60-0ABF80DC7E91}">
      <text>
        <r>
          <rPr>
            <b/>
            <sz val="9"/>
            <color indexed="81"/>
            <rFont val="Segoe UI"/>
            <family val="2"/>
          </rPr>
          <t>Hamilton Ortiz:</t>
        </r>
        <r>
          <rPr>
            <sz val="9"/>
            <color indexed="81"/>
            <rFont val="Segoe UI"/>
            <family val="2"/>
          </rPr>
          <t xml:space="preserve">
Superfícies de tubulações, válvulas, acessorios e tanques </t>
        </r>
      </text>
    </comment>
    <comment ref="P54" authorId="0" shapeId="0" xr:uid="{0173EC7E-70EF-49A4-B7E8-66F5C744C2C3}">
      <text>
        <r>
          <rPr>
            <b/>
            <sz val="9"/>
            <color indexed="81"/>
            <rFont val="Segoe UI"/>
            <family val="2"/>
          </rPr>
          <t>Hamilton Ortiz:</t>
        </r>
        <r>
          <rPr>
            <sz val="9"/>
            <color indexed="81"/>
            <rFont val="Segoe UI"/>
            <family val="2"/>
          </rPr>
          <t xml:space="preserve">
Nível: 1500 ppm to 2500 ppm is OK</t>
        </r>
      </text>
    </comment>
    <comment ref="M72" authorId="0" shapeId="0" xr:uid="{6EE83BE1-4410-4325-BC1A-E381A3F23FE4}">
      <text>
        <r>
          <rPr>
            <b/>
            <sz val="9"/>
            <color indexed="81"/>
            <rFont val="Segoe UI"/>
            <family val="2"/>
          </rPr>
          <t>Hamilton Ortiz:</t>
        </r>
        <r>
          <rPr>
            <sz val="9"/>
            <color indexed="81"/>
            <rFont val="Segoe UI"/>
            <family val="2"/>
          </rPr>
          <t xml:space="preserve">
Industry profile: Quais motores acostumam consumir mais energia e qual a faixa de potências em instalações similares?
</t>
        </r>
      </text>
    </comment>
    <comment ref="O75" authorId="0" shapeId="0" xr:uid="{3659665F-93F8-4D46-AD04-BF3E5AD3653B}">
      <text>
        <r>
          <rPr>
            <b/>
            <sz val="9"/>
            <color indexed="81"/>
            <rFont val="Segoe UI"/>
            <family val="2"/>
          </rPr>
          <t>Hamilton Ortiz:</t>
        </r>
        <r>
          <rPr>
            <sz val="9"/>
            <color indexed="81"/>
            <rFont val="Segoe UI"/>
            <family val="2"/>
          </rPr>
          <t xml:space="preserve">
https://www.advancedenergy.org/2010/03/17/guidelines-to-good-motor-repair/</t>
        </r>
      </text>
    </comment>
    <comment ref="O81" authorId="0" shapeId="0" xr:uid="{66E93D04-2A18-43AB-8846-3BD70988621A}">
      <text>
        <r>
          <rPr>
            <b/>
            <sz val="9"/>
            <color indexed="81"/>
            <rFont val="Segoe UI"/>
            <family val="2"/>
          </rPr>
          <t>Hamilton Ortiz:</t>
        </r>
        <r>
          <rPr>
            <sz val="9"/>
            <color indexed="81"/>
            <rFont val="Segoe UI"/>
            <family val="2"/>
          </rPr>
          <t xml:space="preserve">
Foi levada em consideração a variação do torque para a aplicação específica? Nem em todos os casos VFD é bom!</t>
        </r>
      </text>
    </comment>
    <comment ref="M84" authorId="0" shapeId="0" xr:uid="{C5BFB3CF-3FD6-4798-9683-C3DAD43444E8}">
      <text>
        <r>
          <rPr>
            <b/>
            <sz val="9"/>
            <color indexed="81"/>
            <rFont val="Segoe UI"/>
            <family val="2"/>
          </rPr>
          <t>Hamilton Ortiz:</t>
        </r>
        <r>
          <rPr>
            <sz val="9"/>
            <color indexed="81"/>
            <rFont val="Segoe UI"/>
            <family val="2"/>
          </rPr>
          <t xml:space="preserve">
Perdas de energia, sobre e sub tensão, desbalanço, 
transientes, harmônicas.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Mitsidi ADM</author>
  </authors>
  <commentList>
    <comment ref="A2" authorId="0" shapeId="0" xr:uid="{83C6AD68-3DC4-4BCD-9688-C92B4A9198E1}">
      <text>
        <r>
          <rPr>
            <b/>
            <sz val="11"/>
            <color indexed="81"/>
            <rFont val="Segoe UI"/>
            <family val="2"/>
          </rPr>
          <t>Mitsidi ADM: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1"/>
            <color indexed="81"/>
            <rFont val="Segoe UI"/>
            <family val="2"/>
          </rPr>
          <t>Unidades consumidoras com fornecimento em tensão &gt;= 2,3 kV, ou atendidas a partir de sistema subterrâneo de distribuição em tensão secundária. Tarifa binômia.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B2" authorId="0" shapeId="0" xr:uid="{4F200085-3C49-41FF-8D09-B400AC9AE17A}">
      <text>
        <r>
          <rPr>
            <b/>
            <sz val="11"/>
            <color indexed="81"/>
            <rFont val="Segoe UI"/>
            <family val="2"/>
          </rPr>
          <t>Mitsidi ADM:</t>
        </r>
        <r>
          <rPr>
            <sz val="11"/>
            <color indexed="81"/>
            <rFont val="Segoe UI"/>
            <family val="2"/>
          </rPr>
          <t xml:space="preserve">
&gt;=230 kV</t>
        </r>
      </text>
    </comment>
    <comment ref="B3" authorId="0" shapeId="0" xr:uid="{93B5CD81-F29B-4801-A426-FB6815AC42C0}">
      <text>
        <r>
          <rPr>
            <b/>
            <sz val="11"/>
            <color indexed="81"/>
            <rFont val="Segoe UI"/>
            <family val="2"/>
          </rPr>
          <t>Mitsidi ADM:</t>
        </r>
        <r>
          <rPr>
            <sz val="11"/>
            <color indexed="81"/>
            <rFont val="Segoe UI"/>
            <family val="2"/>
          </rPr>
          <t xml:space="preserve">
88 kV a 138 kV</t>
        </r>
      </text>
    </comment>
    <comment ref="B4" authorId="0" shapeId="0" xr:uid="{018A149F-58BB-423C-88FA-63DB296D96AC}">
      <text>
        <r>
          <rPr>
            <b/>
            <sz val="11"/>
            <color indexed="81"/>
            <rFont val="Segoe UI"/>
            <family val="2"/>
          </rPr>
          <t>Mitsidi ADM:</t>
        </r>
        <r>
          <rPr>
            <sz val="11"/>
            <color indexed="81"/>
            <rFont val="Segoe UI"/>
            <family val="2"/>
          </rPr>
          <t xml:space="preserve">
69 kV</t>
        </r>
      </text>
    </comment>
    <comment ref="B5" authorId="0" shapeId="0" xr:uid="{5C20352A-E76B-4B71-8C72-90BD06D5552B}">
      <text>
        <r>
          <rPr>
            <b/>
            <sz val="11"/>
            <color indexed="81"/>
            <rFont val="Segoe UI"/>
            <family val="2"/>
          </rPr>
          <t>Mitsidi ADM:</t>
        </r>
        <r>
          <rPr>
            <sz val="11"/>
            <color indexed="81"/>
            <rFont val="Segoe UI"/>
            <family val="2"/>
          </rPr>
          <t xml:space="preserve">
30 kV a 44 kV</t>
        </r>
      </text>
    </comment>
    <comment ref="B6" authorId="0" shapeId="0" xr:uid="{29DCD703-64AF-4DCB-BD6C-5FDAA010D450}">
      <text>
        <r>
          <rPr>
            <b/>
            <sz val="11"/>
            <color indexed="81"/>
            <rFont val="Segoe UI"/>
            <family val="2"/>
          </rPr>
          <t>Mitsidi ADM:</t>
        </r>
        <r>
          <rPr>
            <sz val="11"/>
            <color indexed="81"/>
            <rFont val="Segoe UI"/>
            <family val="2"/>
          </rPr>
          <t xml:space="preserve">
2,3 kV a 25 kV</t>
        </r>
      </text>
    </comment>
    <comment ref="B7" authorId="0" shapeId="0" xr:uid="{1B4238A4-B247-4AB1-9B35-F130EDF48E20}">
      <text>
        <r>
          <rPr>
            <b/>
            <sz val="11"/>
            <color indexed="81"/>
            <rFont val="Segoe UI"/>
            <family val="2"/>
          </rPr>
          <t>Mitsidi ADM:</t>
        </r>
        <r>
          <rPr>
            <sz val="11"/>
            <color indexed="81"/>
            <rFont val="Segoe UI"/>
            <family val="2"/>
          </rPr>
          <t xml:space="preserve">
&lt;2,3 kV, a partir de sistema subterrâneo de distribuição.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<sst xmlns="http://schemas.openxmlformats.org/spreadsheetml/2006/main" count="1984" uniqueCount="1042">
  <si>
    <t>DIAGNÓSTICO ENERGÉTICO 
DE INSTALAÇÕES INDUSTRIAIS</t>
  </si>
  <si>
    <t>DATA</t>
  </si>
  <si>
    <t>Resp. 
Mitsidi</t>
  </si>
  <si>
    <t>H. Ortiz (hamilton@mitsidi.com)</t>
  </si>
  <si>
    <t>Introdução</t>
  </si>
  <si>
    <r>
      <t xml:space="preserve">Parabéns! Se você e sua empresa receberam esse documento é porque decidiram fazer parte de um inciativa inédita no Brasil, a </t>
    </r>
    <r>
      <rPr>
        <b/>
        <sz val="11"/>
        <color theme="1"/>
        <rFont val="Cambria"/>
        <family val="1"/>
      </rPr>
      <t xml:space="preserve">Rede piloto de Eficiência Energética de Indústrias em São Paulo - RedEE. </t>
    </r>
    <r>
      <rPr>
        <sz val="11"/>
        <color theme="1"/>
        <rFont val="Cambria"/>
        <family val="1"/>
      </rPr>
      <t xml:space="preserve"> A RedEE é liderada pela </t>
    </r>
    <r>
      <rPr>
        <b/>
        <sz val="11"/>
        <color theme="1"/>
        <rFont val="Cambria"/>
        <family val="1"/>
      </rPr>
      <t>AHK</t>
    </r>
    <r>
      <rPr>
        <sz val="11"/>
        <color theme="1"/>
        <rFont val="Cambria"/>
        <family val="1"/>
      </rPr>
      <t xml:space="preserve"> , conta com financiamento da </t>
    </r>
    <r>
      <rPr>
        <b/>
        <sz val="11"/>
        <color theme="1"/>
        <rFont val="Cambria"/>
        <family val="1"/>
      </rPr>
      <t xml:space="preserve">GIZ </t>
    </r>
    <r>
      <rPr>
        <sz val="11"/>
        <color theme="1"/>
        <rFont val="Cambria"/>
        <family val="1"/>
      </rPr>
      <t xml:space="preserve">e suporte técnico da </t>
    </r>
    <r>
      <rPr>
        <b/>
        <sz val="11"/>
        <color theme="1"/>
        <rFont val="Cambria"/>
        <family val="1"/>
      </rPr>
      <t>Mitsidi Projetos</t>
    </r>
    <r>
      <rPr>
        <sz val="11"/>
        <color theme="1"/>
        <rFont val="Cambria"/>
        <family val="1"/>
      </rPr>
      <t xml:space="preserve"> em São Paulo e o </t>
    </r>
    <r>
      <rPr>
        <b/>
        <sz val="11"/>
        <color theme="1"/>
        <rFont val="Cambria"/>
        <family val="1"/>
      </rPr>
      <t>IREES</t>
    </r>
    <r>
      <rPr>
        <sz val="11"/>
        <color theme="1"/>
        <rFont val="Cambria"/>
        <family val="1"/>
      </rPr>
      <t xml:space="preserve"> em Karlsruhe na Alemanha.
O objetivo dessa planilha é ajudar as empresas a tirarem o melhor proveito de sua participação na RedEE. 
Esta ferramenta conta com um </t>
    </r>
    <r>
      <rPr>
        <b/>
        <sz val="11"/>
        <color theme="1"/>
        <rFont val="Cambria"/>
        <family val="1"/>
      </rPr>
      <t>Guia de Diagnóstico Energético</t>
    </r>
    <r>
      <rPr>
        <sz val="11"/>
        <color theme="1"/>
        <rFont val="Cambria"/>
        <family val="1"/>
      </rPr>
      <t xml:space="preserve">, que auxilia o preenchimento. </t>
    </r>
  </si>
  <si>
    <r>
      <rPr>
        <b/>
        <sz val="11"/>
        <color rgb="FFFF0000"/>
        <rFont val="Cambria"/>
        <family val="1"/>
      </rPr>
      <t>Por favor não altere as fórmulas.</t>
    </r>
    <r>
      <rPr>
        <sz val="11"/>
        <color theme="1"/>
        <rFont val="Cambria"/>
        <family val="1"/>
      </rPr>
      <t xml:space="preserve"> Em caso que precise de alguma adaptação, queira reportar um erro ou pedir uma explicação da planilha, entre em contato com Hamilton Ortiz, pelo e-mail </t>
    </r>
    <r>
      <rPr>
        <sz val="11"/>
        <color rgb="FF0070C0"/>
        <rFont val="Cambria"/>
        <family val="1"/>
      </rPr>
      <t>hamilton@mitsidi.com</t>
    </r>
    <r>
      <rPr>
        <sz val="11"/>
        <color theme="1"/>
        <rFont val="Cambria"/>
        <family val="1"/>
      </rPr>
      <t xml:space="preserve">. </t>
    </r>
  </si>
  <si>
    <t>Seções</t>
  </si>
  <si>
    <t>Nome</t>
  </si>
  <si>
    <t>Descrição</t>
  </si>
  <si>
    <t>Base</t>
  </si>
  <si>
    <t>Instruções</t>
  </si>
  <si>
    <t>Resumo-Diagnóstico</t>
  </si>
  <si>
    <t>Resumo do Resultado Final do Diagnóstico</t>
  </si>
  <si>
    <t>Produção_Compras-energia</t>
  </si>
  <si>
    <t>Dados de produção dos Principais Produtos e Compras de energia de todas as fontes</t>
  </si>
  <si>
    <t>Anual e mensal</t>
  </si>
  <si>
    <t>Caracterização</t>
  </si>
  <si>
    <t>Divisões da fábrica , Usos finais presentes e Resumo do Consumo Anual</t>
  </si>
  <si>
    <t>Anual</t>
  </si>
  <si>
    <t>USEs</t>
  </si>
  <si>
    <t>Dados detalhados de consumo e seleção dos Usos Significativos de Energia</t>
  </si>
  <si>
    <t>Anual e/ou mensal</t>
  </si>
  <si>
    <t>LBE</t>
  </si>
  <si>
    <t>Linha de Base Energética Consumo vs. Produção</t>
  </si>
  <si>
    <t>Mensal</t>
  </si>
  <si>
    <t>Controle</t>
  </si>
  <si>
    <t>Controle de implementação de ações de eficiência energética</t>
  </si>
  <si>
    <t>Legenda</t>
  </si>
  <si>
    <t>(Célula em branco)</t>
  </si>
  <si>
    <t>Inserção de dados</t>
  </si>
  <si>
    <t>(Célula amarela)</t>
  </si>
  <si>
    <t>Seleção de opção de uma lista</t>
  </si>
  <si>
    <t>(Célula verde)</t>
  </si>
  <si>
    <r>
      <t>Valor cálculado por fórmula</t>
    </r>
    <r>
      <rPr>
        <b/>
        <sz val="11"/>
        <color theme="1"/>
        <rFont val="Cambria"/>
        <family val="1"/>
      </rPr>
      <t xml:space="preserve"> (não alterar)</t>
    </r>
  </si>
  <si>
    <t>(Célula Cinza)</t>
  </si>
  <si>
    <t>Nome da Variável</t>
  </si>
  <si>
    <t>Quadro de Versões da ferramenta</t>
  </si>
  <si>
    <t>Número da Versão</t>
  </si>
  <si>
    <t>Autor</t>
  </si>
  <si>
    <t>Data</t>
  </si>
  <si>
    <t>R00</t>
  </si>
  <si>
    <t>Emissão inicial</t>
  </si>
  <si>
    <t>H. Ortiz</t>
  </si>
  <si>
    <t>R01</t>
  </si>
  <si>
    <t>Correção bugs</t>
  </si>
  <si>
    <t>R02</t>
  </si>
  <si>
    <t>Inclusão de aba de Controle de ações</t>
  </si>
  <si>
    <t>Bugs</t>
  </si>
  <si>
    <t>Aba</t>
  </si>
  <si>
    <t>Celula</t>
  </si>
  <si>
    <t>Soma de consumo por USE kWh - MWh</t>
  </si>
  <si>
    <t>C40 a C50</t>
  </si>
  <si>
    <t xml:space="preserve">Resp. 
</t>
  </si>
  <si>
    <t>Nome do responsável</t>
  </si>
  <si>
    <t>Dados da empresa</t>
  </si>
  <si>
    <t>Nome ou Razão Social</t>
  </si>
  <si>
    <t>-</t>
  </si>
  <si>
    <t>CNPJ</t>
  </si>
  <si>
    <t>Cidade</t>
  </si>
  <si>
    <t>Estado</t>
  </si>
  <si>
    <t>Número de funcionários</t>
  </si>
  <si>
    <t>Ano em que iniciou</t>
  </si>
  <si>
    <t>Segmento</t>
  </si>
  <si>
    <t>Capacidade</t>
  </si>
  <si>
    <t>Custo anual de energia</t>
  </si>
  <si>
    <t>M R$</t>
  </si>
  <si>
    <t>Atualizações tecnológicas relevantes</t>
  </si>
  <si>
    <t>NOME</t>
  </si>
  <si>
    <t>ANO</t>
  </si>
  <si>
    <t>Horarios de funcionamento</t>
  </si>
  <si>
    <t>Horas por dia</t>
  </si>
  <si>
    <t>h</t>
  </si>
  <si>
    <t>Dias produtivos por semana</t>
  </si>
  <si>
    <t>d</t>
  </si>
  <si>
    <t>Semanas por mês</t>
  </si>
  <si>
    <t>s</t>
  </si>
  <si>
    <t>Meses por ano</t>
  </si>
  <si>
    <t>m</t>
  </si>
  <si>
    <t>Dias por ano</t>
  </si>
  <si>
    <t>d/a</t>
  </si>
  <si>
    <t>Horas por ano</t>
  </si>
  <si>
    <t>h/a</t>
  </si>
  <si>
    <t>Energia Elétrica e Outros Energéticos</t>
  </si>
  <si>
    <t>Energia elétrica de geração própria</t>
  </si>
  <si>
    <t>Geração própria em sistemas sem cogeração</t>
  </si>
  <si>
    <t>MWh/mês</t>
  </si>
  <si>
    <t>Eficiência energética simples</t>
  </si>
  <si>
    <t>%</t>
  </si>
  <si>
    <t>Geração própria em sistemas com geração</t>
  </si>
  <si>
    <t>Eficiência energética de cogeração</t>
  </si>
  <si>
    <t>Operação</t>
  </si>
  <si>
    <t>Energia elétrica comprada - Resumo</t>
  </si>
  <si>
    <t>Distribuidora</t>
  </si>
  <si>
    <t>Tarifa Média paga</t>
  </si>
  <si>
    <t>R$/MWh</t>
  </si>
  <si>
    <t>Período de base de cálculo</t>
  </si>
  <si>
    <t>Média mensal</t>
  </si>
  <si>
    <t>MWh</t>
  </si>
  <si>
    <t>Mediana mensal</t>
  </si>
  <si>
    <t>Desvios</t>
  </si>
  <si>
    <t>Projeções de consumo</t>
  </si>
  <si>
    <t>Custo médio mensal</t>
  </si>
  <si>
    <t>R$/mês</t>
  </si>
  <si>
    <t>Outras fontes - Resumo</t>
  </si>
  <si>
    <t>Fonte</t>
  </si>
  <si>
    <t>COMGÁS</t>
  </si>
  <si>
    <t>Tarifa paga</t>
  </si>
  <si>
    <t>R$/m³</t>
  </si>
  <si>
    <t>Consumo médio mensal</t>
  </si>
  <si>
    <t>m³/mês</t>
  </si>
  <si>
    <t>Diagnóstico energético</t>
  </si>
  <si>
    <t>Escopo</t>
  </si>
  <si>
    <t>Definir escopo</t>
  </si>
  <si>
    <t>Ano de referência</t>
  </si>
  <si>
    <t>Fronteiras</t>
  </si>
  <si>
    <t>Definir fronteira</t>
  </si>
  <si>
    <t>Nível de detalhamento</t>
  </si>
  <si>
    <t>Objetivos</t>
  </si>
  <si>
    <t>Tipo de medições</t>
  </si>
  <si>
    <t xml:space="preserve">Equipe responsável pelo diagnóstico </t>
  </si>
  <si>
    <t>FUNÇÃO</t>
  </si>
  <si>
    <t>Líder da auditoria</t>
  </si>
  <si>
    <t>Consultor em tecnologias eficientes</t>
  </si>
  <si>
    <t>Consultor em benchmarking internacional</t>
  </si>
  <si>
    <t>Consultor em eficiência industrial</t>
  </si>
  <si>
    <t>Etapas do Diagnóstico e Responsável</t>
  </si>
  <si>
    <t>ETAPA</t>
  </si>
  <si>
    <t>RESPONSÁVEL</t>
  </si>
  <si>
    <t>Levantamento de dados de consumo e produção</t>
  </si>
  <si>
    <t>Identificação de medidas de eficiência energética</t>
  </si>
  <si>
    <t>Definição de linha de base e metas de consumo energético</t>
  </si>
  <si>
    <t>Usos Significativos de Energia (USE)</t>
  </si>
  <si>
    <t>USE</t>
  </si>
  <si>
    <t>MWh/ano</t>
  </si>
  <si>
    <t>Total</t>
  </si>
  <si>
    <t>Indicadores de Desempenho Energético (IDE)</t>
  </si>
  <si>
    <t>VALOR</t>
  </si>
  <si>
    <t>UNIDADES</t>
  </si>
  <si>
    <t>Consumo específico de energia por tonelada de produtos</t>
  </si>
  <si>
    <t>Consumo específico de energia elétrica por tonelada de produtos</t>
  </si>
  <si>
    <t>Consumo específico de gás natural por tonelada de produtos</t>
  </si>
  <si>
    <t>Balanço de energia
(Diagrama ou tabela)</t>
  </si>
  <si>
    <t>FONTES, USO FINAL</t>
  </si>
  <si>
    <t>EQUIPAMENTO</t>
  </si>
  <si>
    <t>Oportunidades de Melhoria</t>
  </si>
  <si>
    <t>Critérios de priorização</t>
  </si>
  <si>
    <t>Segurança</t>
  </si>
  <si>
    <t>1º</t>
  </si>
  <si>
    <t>Retorno financeiro</t>
  </si>
  <si>
    <t>2º</t>
  </si>
  <si>
    <t>Qualidade</t>
  </si>
  <si>
    <t>3º</t>
  </si>
  <si>
    <t>Nível de produtividade</t>
  </si>
  <si>
    <t>4º</t>
  </si>
  <si>
    <t>Eficiência Energética</t>
  </si>
  <si>
    <t>5º</t>
  </si>
  <si>
    <t>Redução de emissões</t>
  </si>
  <si>
    <t>6º</t>
  </si>
  <si>
    <t>Geração de empregos</t>
  </si>
  <si>
    <t>7º</t>
  </si>
  <si>
    <t>Oportunidades (Medidas de eficiência energética)</t>
  </si>
  <si>
    <t>Nome: Variadores de frequência para motores dos trituradores</t>
  </si>
  <si>
    <t>Economia de energia</t>
  </si>
  <si>
    <t>Economia anual</t>
  </si>
  <si>
    <t>R$/ano</t>
  </si>
  <si>
    <t>kWh</t>
  </si>
  <si>
    <t>Investimento</t>
  </si>
  <si>
    <t>R$</t>
  </si>
  <si>
    <t>Payback</t>
  </si>
  <si>
    <t>anos</t>
  </si>
  <si>
    <t>tCO2</t>
  </si>
  <si>
    <t>Nome: Melhoramento da circulação de ar na sucção de compressores e ventiladores</t>
  </si>
  <si>
    <t>Nome: Sistema de controle e isolamento de resistores de extrusoras</t>
  </si>
  <si>
    <t>Nome: Troca de motores por alto rendimento</t>
  </si>
  <si>
    <t>Nome: Trocadores de calor no isolamento dos fornos</t>
  </si>
  <si>
    <t>Nome: Integração pinch com trocadores a óleo (fluido térmico)</t>
  </si>
  <si>
    <t>Nome: IA para controle da reação de combustão (composição e propriedades termodinâmicas)</t>
  </si>
  <si>
    <t>Nome: Troca de iluminação externa para LED</t>
  </si>
  <si>
    <t>8º</t>
  </si>
  <si>
    <t>Conclusões e recomendações</t>
  </si>
  <si>
    <t>Fazer reunião de validação de critérios de priorização para tomada de decisão de medidas para 2021</t>
  </si>
  <si>
    <t>Alocar equipe de engenharia para desenvolvimento de projeto básico de Medidas de eficiência energética de alta sensibilidade para a produção</t>
  </si>
  <si>
    <t>Continuação</t>
  </si>
  <si>
    <t>Alocar equipe de manutenção para desenvolver projetos de rápida implementação e especificação técnica conhecida</t>
  </si>
  <si>
    <t>Desenvolver análise de benefícios não energéticos (produtivos e meio-ambientais) para validação de melhores alternativas</t>
  </si>
  <si>
    <t>Oportunidades de Melhoria adicionais</t>
  </si>
  <si>
    <t>Outras oportunidades (Medidas de eficiência energética)</t>
  </si>
  <si>
    <t xml:space="preserve">Nome: </t>
  </si>
  <si>
    <t>9ª</t>
  </si>
  <si>
    <t>10ª</t>
  </si>
  <si>
    <t>11ª</t>
  </si>
  <si>
    <t>12ª</t>
  </si>
  <si>
    <t>13ª</t>
  </si>
  <si>
    <r>
      <t>Nome:</t>
    </r>
    <r>
      <rPr>
        <b/>
        <i/>
        <sz val="10"/>
        <color theme="1"/>
        <rFont val="Cambria"/>
        <family val="1"/>
      </rPr>
      <t xml:space="preserve"> (Reserva)</t>
    </r>
  </si>
  <si>
    <t>15ª</t>
  </si>
  <si>
    <r>
      <t xml:space="preserve">Nome: </t>
    </r>
    <r>
      <rPr>
        <b/>
        <i/>
        <sz val="10"/>
        <color theme="1"/>
        <rFont val="Cambria"/>
        <family val="1"/>
      </rPr>
      <t>(Reserva)</t>
    </r>
  </si>
  <si>
    <t>16ª</t>
  </si>
  <si>
    <t>Nome: (Reserva)</t>
  </si>
  <si>
    <t>17ª</t>
  </si>
  <si>
    <t>Principais produtos</t>
  </si>
  <si>
    <t>Nome / Tipo</t>
  </si>
  <si>
    <t>Variável</t>
  </si>
  <si>
    <t>Quantidade média mensal produzida</t>
  </si>
  <si>
    <t>Capacidade nominal de produção mensal</t>
  </si>
  <si>
    <r>
      <t>Produção mensal</t>
    </r>
    <r>
      <rPr>
        <sz val="10"/>
        <color theme="1"/>
        <rFont val="Cambria"/>
        <family val="1"/>
      </rPr>
      <t xml:space="preserve"> (Unidades de produção/mês)</t>
    </r>
  </si>
  <si>
    <t>Unidades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</si>
  <si>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</si>
  <si>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</si>
  <si>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</si>
  <si>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</si>
  <si>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</si>
  <si>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</si>
  <si>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</si>
  <si>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</si>
  <si>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</si>
  <si>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</si>
  <si>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</si>
  <si>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</si>
  <si>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(Produto 1)</t>
  </si>
  <si>
    <t>(Produto 2)</t>
  </si>
  <si>
    <t>(Produto 3)</t>
  </si>
  <si>
    <t>(Produto 4)</t>
  </si>
  <si>
    <t>(Produto 5)</t>
  </si>
  <si>
    <t>(Produto 6)</t>
  </si>
  <si>
    <t>(Produto 7)</t>
  </si>
  <si>
    <t>(Produto 8)</t>
  </si>
  <si>
    <t>(Produto 9)</t>
  </si>
  <si>
    <t>(Produto 10)</t>
  </si>
  <si>
    <t>DADOS DE COMPRAS DE ENERGIA</t>
  </si>
  <si>
    <t>Fonte de energia</t>
  </si>
  <si>
    <t>Tipo</t>
  </si>
  <si>
    <t>Concessionária</t>
  </si>
  <si>
    <t>Consumo anual</t>
  </si>
  <si>
    <t>Custo anual</t>
  </si>
  <si>
    <t>Consumo mensal</t>
  </si>
  <si>
    <t>Energia elétrica</t>
  </si>
  <si>
    <t>Energia elétrica comprada</t>
  </si>
  <si>
    <t>ENEL</t>
  </si>
  <si>
    <t>Combustíveis gasosos</t>
  </si>
  <si>
    <t>Gás Natural</t>
  </si>
  <si>
    <t>Comgás</t>
  </si>
  <si>
    <t>Compra de energia elétrica - Suporte Fatura 1</t>
  </si>
  <si>
    <t>Nome da fatura</t>
  </si>
  <si>
    <t>Posto Tarifário</t>
  </si>
  <si>
    <t>Consumo mensal (kWh)</t>
  </si>
  <si>
    <t>Transformador Principal Fabrica</t>
  </si>
  <si>
    <t>Mercado</t>
  </si>
  <si>
    <t>Mercado Livre</t>
  </si>
  <si>
    <t>Ponta</t>
  </si>
  <si>
    <t>Subgrupo</t>
  </si>
  <si>
    <t>A2</t>
  </si>
  <si>
    <t>Fora Ponta</t>
  </si>
  <si>
    <t>Modalidade</t>
  </si>
  <si>
    <t>Verde</t>
  </si>
  <si>
    <t>Demanda contratada</t>
  </si>
  <si>
    <t>Demanda média</t>
  </si>
  <si>
    <t>Demanda Máxima (kW)</t>
  </si>
  <si>
    <t>Sua dinâmica de consumo prevê mudanças?</t>
  </si>
  <si>
    <t>Sim</t>
  </si>
  <si>
    <t>kW</t>
  </si>
  <si>
    <t>Encontra-se desenvolvendo projetos para redução ou gerenciamento de demanda?</t>
  </si>
  <si>
    <r>
      <t xml:space="preserve">Houve diminuição da demanda </t>
    </r>
    <r>
      <rPr>
        <b/>
        <sz val="10"/>
        <color theme="1"/>
        <rFont val="Cambria"/>
        <family val="1"/>
      </rPr>
      <t>ponta</t>
    </r>
    <r>
      <rPr>
        <sz val="10"/>
        <color theme="1"/>
        <rFont val="Cambria"/>
        <family val="1"/>
      </rPr>
      <t xml:space="preserve"> nos últimos 12 meses?</t>
    </r>
  </si>
  <si>
    <r>
      <t>Houve diminuição da demanda</t>
    </r>
    <r>
      <rPr>
        <b/>
        <sz val="10"/>
        <color theme="1"/>
        <rFont val="Cambria"/>
        <family val="1"/>
      </rPr>
      <t xml:space="preserve"> fora ponta </t>
    </r>
    <r>
      <rPr>
        <sz val="10"/>
        <color theme="1"/>
        <rFont val="Cambria"/>
        <family val="1"/>
      </rPr>
      <t>nos últimos 12 meses?</t>
    </r>
  </si>
  <si>
    <t>Redução da demanda devido a eficiência energética, micro ou minigeração?</t>
  </si>
  <si>
    <t>Custo total (R$)</t>
  </si>
  <si>
    <t>Se estiver no mercado livre, Qual porcentual de desconto na TUSD você possui?</t>
  </si>
  <si>
    <t>Compra de energia elétrica - Suporte Fatura 2</t>
  </si>
  <si>
    <t>Compra de energia elétrica - Suporte Fatura 3</t>
  </si>
  <si>
    <t>Compra de utilidades</t>
  </si>
  <si>
    <t>Identificação da Fatura</t>
  </si>
  <si>
    <t xml:space="preserve">Demanda contratada </t>
  </si>
  <si>
    <t>Tempo base</t>
  </si>
  <si>
    <t>mês</t>
  </si>
  <si>
    <t>Mês</t>
  </si>
  <si>
    <t>Consumo</t>
  </si>
  <si>
    <t>Demanda</t>
  </si>
  <si>
    <t>Custo mensal</t>
  </si>
  <si>
    <t xml:space="preserve"> R$</t>
  </si>
  <si>
    <t>Média Mensal</t>
  </si>
  <si>
    <t>Total anual</t>
  </si>
  <si>
    <t>Divisões da fábrica</t>
  </si>
  <si>
    <t>Usos da Energia</t>
  </si>
  <si>
    <t>Descrição breve</t>
  </si>
  <si>
    <t>Presente?</t>
  </si>
  <si>
    <t>(Processo 1)</t>
  </si>
  <si>
    <t>(Inserir descrição e/ou fronteiras do Processo)</t>
  </si>
  <si>
    <t>(Reserva)</t>
  </si>
  <si>
    <t>(Processo 2)</t>
  </si>
  <si>
    <t>(Processo 3)</t>
  </si>
  <si>
    <t>(Processo 4)</t>
  </si>
  <si>
    <t>(Processo 5)</t>
  </si>
  <si>
    <t>(Processo 6)</t>
  </si>
  <si>
    <t>(Processo 7)</t>
  </si>
  <si>
    <t>(Processo 8)</t>
  </si>
  <si>
    <t>(Processo 9)</t>
  </si>
  <si>
    <t>(Processo 10)</t>
  </si>
  <si>
    <t>(Processo 11)</t>
  </si>
  <si>
    <t>(Processo 12)</t>
  </si>
  <si>
    <t>(Processo 13)</t>
  </si>
  <si>
    <t>(Processo 14)</t>
  </si>
  <si>
    <t>(Processo 15)</t>
  </si>
  <si>
    <t>Consumo final de energia</t>
  </si>
  <si>
    <t>Consumos mensais (MWh)</t>
  </si>
  <si>
    <t>Consumo anual (MWh)</t>
  </si>
  <si>
    <t>Uso Final</t>
  </si>
  <si>
    <t>Porcentagem de atendimento do balanço energético</t>
  </si>
  <si>
    <t>Total (MWh)</t>
  </si>
  <si>
    <t>Total (kWh)</t>
  </si>
  <si>
    <t>USOS SIGNIFICATIVOS DE ENERGIA  (USE)</t>
  </si>
  <si>
    <t>USE Filtrados por maior grau de significância</t>
  </si>
  <si>
    <t>% Participação dos 15 primeiros USE no consumo total</t>
  </si>
  <si>
    <t>Identificação</t>
  </si>
  <si>
    <t>Localização</t>
  </si>
  <si>
    <t>Consumo de energia anual</t>
  </si>
  <si>
    <t>Potência nominal</t>
  </si>
  <si>
    <t>Regime de operação</t>
  </si>
  <si>
    <t>Nível de risco de parada</t>
  </si>
  <si>
    <r>
      <t>Consumo de energia mensal</t>
    </r>
    <r>
      <rPr>
        <sz val="10"/>
        <color theme="1"/>
        <rFont val="Cambria"/>
        <family val="1"/>
      </rPr>
      <t xml:space="preserve"> (kWh/mês)</t>
    </r>
  </si>
  <si>
    <t>Fonte da informação de consumo</t>
  </si>
  <si>
    <t>Participação no consumo</t>
  </si>
  <si>
    <t>Nome, ID, Patrimônio</t>
  </si>
  <si>
    <t>kWh/ano</t>
  </si>
  <si>
    <t>Do Uso Final</t>
  </si>
  <si>
    <t>Da área</t>
  </si>
  <si>
    <t>Dados de medição ou levantamento</t>
  </si>
  <si>
    <t>Potência instalada</t>
  </si>
  <si>
    <t>Regime de operação diário</t>
  </si>
  <si>
    <t>Do processo</t>
  </si>
  <si>
    <t>Inserir nome do equipamento</t>
  </si>
  <si>
    <t>LINHA DE BASE DE ENERGIA (LBE)</t>
  </si>
  <si>
    <t>Consumo específico médio anual</t>
  </si>
  <si>
    <t>Equação da LBE</t>
  </si>
  <si>
    <t>a</t>
  </si>
  <si>
    <t>b</t>
  </si>
  <si>
    <r>
      <t>R</t>
    </r>
    <r>
      <rPr>
        <b/>
        <vertAlign val="superscript"/>
        <sz val="11"/>
        <color theme="1"/>
        <rFont val="Cambria"/>
        <family val="1"/>
      </rPr>
      <t>2</t>
    </r>
  </si>
  <si>
    <t>=</t>
  </si>
  <si>
    <t>*</t>
  </si>
  <si>
    <t>+</t>
  </si>
  <si>
    <t>Medições da Linha de Base</t>
  </si>
  <si>
    <t xml:space="preserve">Produção </t>
  </si>
  <si>
    <t xml:space="preserve">Consumo de energia </t>
  </si>
  <si>
    <t>Consumo previsto pela regressão</t>
  </si>
  <si>
    <t>Consumo específico</t>
  </si>
  <si>
    <t>P</t>
  </si>
  <si>
    <t>C</t>
  </si>
  <si>
    <t>C_prev</t>
  </si>
  <si>
    <t>C_esp</t>
  </si>
  <si>
    <t>[kt]</t>
  </si>
  <si>
    <t>[MWh]</t>
  </si>
  <si>
    <t>Total ano</t>
  </si>
  <si>
    <t>Análise medições LB</t>
  </si>
  <si>
    <t>Média</t>
  </si>
  <si>
    <t>Máximo</t>
  </si>
  <si>
    <t>Mínimo</t>
  </si>
  <si>
    <t>Desvio padrão</t>
  </si>
  <si>
    <t>CV</t>
  </si>
  <si>
    <t>Medições</t>
  </si>
  <si>
    <t>Resultados Regressão (função PROJ.LIN)</t>
  </si>
  <si>
    <t>Definição de Meta considerando melhores meses</t>
  </si>
  <si>
    <t>Consumo previsto pela regressão da LBE</t>
  </si>
  <si>
    <t>Diferença com relação ao consumo real</t>
  </si>
  <si>
    <t>Consumos considerados para regressão da nova Linha de Base</t>
  </si>
  <si>
    <t>Consumo simulado pela nova Linha de Base</t>
  </si>
  <si>
    <t>Δ(C_prev-C)</t>
  </si>
  <si>
    <t>C_meta</t>
  </si>
  <si>
    <t>C_prev_meta</t>
  </si>
  <si>
    <t>Porcentagem do consumo total</t>
  </si>
  <si>
    <t>Possível meta de redução de consumo total: porcentagem com relação à Linha de base</t>
  </si>
  <si>
    <t>Possível meta de redução de consumo total: valor absoluto [MWh]</t>
  </si>
  <si>
    <t>Possível meta de redução de consumo específico</t>
  </si>
  <si>
    <t>Possível meta de redução de emissões</t>
  </si>
  <si>
    <t>Resultados Regressão</t>
  </si>
  <si>
    <t>Equação da LBE (só melhores meses)</t>
  </si>
  <si>
    <r>
      <t>R</t>
    </r>
    <r>
      <rPr>
        <vertAlign val="superscript"/>
        <sz val="11"/>
        <color theme="1"/>
        <rFont val="Cambria"/>
        <family val="1"/>
      </rPr>
      <t>2</t>
    </r>
  </si>
  <si>
    <t>Determinação da economia</t>
  </si>
  <si>
    <t>Economia mensal</t>
  </si>
  <si>
    <t>C_econ</t>
  </si>
  <si>
    <t>Redução de consumo total: porcentagem com relação à Linha de base</t>
  </si>
  <si>
    <t>Nome da medida</t>
  </si>
  <si>
    <t>Status</t>
  </si>
  <si>
    <t xml:space="preserve"> Variadores de frequência para motores dos trituradores</t>
  </si>
  <si>
    <t>#</t>
  </si>
  <si>
    <t>Etapa</t>
  </si>
  <si>
    <t>Local / sistema</t>
  </si>
  <si>
    <t>Data atualização</t>
  </si>
  <si>
    <t>Definição</t>
  </si>
  <si>
    <t>Prospecção da oportunidade e avaliação de viabilidade técnica</t>
  </si>
  <si>
    <t>Quantificação</t>
  </si>
  <si>
    <t>Vida útil [anos]</t>
  </si>
  <si>
    <t>Tarifa</t>
  </si>
  <si>
    <t>Cálculo ou simulação da economia prevista pela ação da medida</t>
  </si>
  <si>
    <t>Validação</t>
  </si>
  <si>
    <t>Investimento total [R$]</t>
  </si>
  <si>
    <t>[R$/MWh]</t>
  </si>
  <si>
    <t>Comunicação ao tomador de decisão e aprovação da implementação</t>
  </si>
  <si>
    <t>Orçamentação</t>
  </si>
  <si>
    <t>Medição ex-ante</t>
  </si>
  <si>
    <t>Medição ex-post</t>
  </si>
  <si>
    <t>Tomada de preços com fornecedores externos ou internos</t>
  </si>
  <si>
    <t>Engenharia básica e/ou executiva</t>
  </si>
  <si>
    <t>Período</t>
  </si>
  <si>
    <t xml:space="preserve">Fator de emissão </t>
  </si>
  <si>
    <t>Desenvolvimento e aprovação de documentos de engenharia necessários e avaliação de riscos</t>
  </si>
  <si>
    <t>Ano</t>
  </si>
  <si>
    <r>
      <t>[tCO</t>
    </r>
    <r>
      <rPr>
        <vertAlign val="subscript"/>
        <sz val="9"/>
        <color theme="1"/>
        <rFont val="Cambria"/>
        <family val="1"/>
      </rPr>
      <t>2</t>
    </r>
    <r>
      <rPr>
        <sz val="9"/>
        <color theme="1"/>
        <rFont val="Cambria"/>
        <family val="1"/>
      </rPr>
      <t>/MWh</t>
    </r>
    <r>
      <rPr>
        <vertAlign val="subscript"/>
        <sz val="9"/>
        <color theme="1"/>
        <rFont val="Cambria"/>
        <family val="1"/>
      </rPr>
      <t>e</t>
    </r>
    <r>
      <rPr>
        <sz val="9"/>
        <color theme="1"/>
        <rFont val="Cambria"/>
        <family val="1"/>
      </rPr>
      <t>]</t>
    </r>
  </si>
  <si>
    <t>Medição ou cálculo aprovado de consumo energético de linha de base</t>
  </si>
  <si>
    <t>Implementação</t>
  </si>
  <si>
    <t>Obras e/ou intervenções físicas no sistema industrial</t>
  </si>
  <si>
    <t>Comissionamento</t>
  </si>
  <si>
    <t>Economia (energia e custos)</t>
  </si>
  <si>
    <t>Payback simples</t>
  </si>
  <si>
    <t>Verificação dos requerimentos técnicos e de documentação</t>
  </si>
  <si>
    <t>Operação (gerando economias)</t>
  </si>
  <si>
    <r>
      <t>[tCO</t>
    </r>
    <r>
      <rPr>
        <vertAlign val="subscript"/>
        <sz val="9"/>
        <color theme="1"/>
        <rFont val="Cambria"/>
        <family val="1"/>
      </rPr>
      <t>2</t>
    </r>
    <r>
      <rPr>
        <sz val="9"/>
        <color theme="1"/>
        <rFont val="Cambria"/>
        <family val="1"/>
      </rPr>
      <t>/ano]</t>
    </r>
  </si>
  <si>
    <r>
      <t>[tCO</t>
    </r>
    <r>
      <rPr>
        <vertAlign val="subscript"/>
        <sz val="9"/>
        <color theme="1"/>
        <rFont val="Cambria"/>
        <family val="1"/>
      </rPr>
      <t>2</t>
    </r>
    <r>
      <rPr>
        <sz val="9"/>
        <color theme="1"/>
        <rFont val="Cambria"/>
        <family val="1"/>
      </rPr>
      <t xml:space="preserve"> total]</t>
    </r>
  </si>
  <si>
    <t xml:space="preserve">Ação implementada com sucesso </t>
  </si>
  <si>
    <t>Verificação de economias</t>
  </si>
  <si>
    <t>Medição ou cálculo aprovado de consumo no período pós implementação</t>
  </si>
  <si>
    <t xml:space="preserve">OK, </t>
  </si>
  <si>
    <t>Sistema de controle e isolamento de resistores de extrusoras</t>
  </si>
  <si>
    <t>dia/mês/ano</t>
  </si>
  <si>
    <t>PRÉ-DIAGNÓSTICO ENERGÉTICO 
DE INSTALAÇÕES INDUSTRIAIS</t>
  </si>
  <si>
    <t>EFICIÊNCIA ENERGÉTICA</t>
  </si>
  <si>
    <t>Fontes de energéticos</t>
  </si>
  <si>
    <t>ANEXO 2: Avaliação do desempenho energético</t>
  </si>
  <si>
    <t>Consumo de energia</t>
  </si>
  <si>
    <t>Não</t>
  </si>
  <si>
    <t>Parcialmente</t>
  </si>
  <si>
    <t>2.1</t>
  </si>
  <si>
    <t>Geração ou importação de energia</t>
  </si>
  <si>
    <t>2.1.1</t>
  </si>
  <si>
    <t>Existe uma análise sobre o energético mais adequado em função da disponibilidade e intensidade energética?</t>
  </si>
  <si>
    <t>Qual o energético utilizado em maior porcentagem na instalação?</t>
  </si>
  <si>
    <t>Carvão mineral</t>
  </si>
  <si>
    <t>Combustíveis líquidos derivados do petróleo</t>
  </si>
  <si>
    <t>Gás natural, syngas ou GLP</t>
  </si>
  <si>
    <t>Eletricidade</t>
  </si>
  <si>
    <t>Fontes alternativas: biomassa, FV, eólica</t>
  </si>
  <si>
    <t>2.1.2</t>
  </si>
  <si>
    <t>Conta-se com um sistema de geração (de combustão) on-site? Caso afirmativo, existe a possibilidade de vender energia para a rede? (Geração distribuida)</t>
  </si>
  <si>
    <t>Com referência ao sistema de geração on-site:</t>
  </si>
  <si>
    <t>Opera como standby ou emergência?</t>
  </si>
  <si>
    <t>Opera na base da demanda de energia?</t>
  </si>
  <si>
    <t>Conta com WHR (cogeração, trigeração)?</t>
  </si>
  <si>
    <t>Há uma análise do combustível menos poluente disponível?</t>
  </si>
  <si>
    <t>Há integração compra/venda com a rede elétrica?</t>
  </si>
  <si>
    <t>2.1.3</t>
  </si>
  <si>
    <t>Existe uma avaliação de viabilidade técnico-econômica de uso de fontes de energias renováveis?</t>
  </si>
  <si>
    <t>Com referência às fontes de energia renovável:</t>
  </si>
  <si>
    <t xml:space="preserve">Foi mapeado o potencial renovável (FV, eólico,  biomassa) na instalação? </t>
  </si>
  <si>
    <t>Foi desenvolvido um projeto de usina de geração com fontes renováveis?</t>
  </si>
  <si>
    <t>O projeto foi implementado, comissionado e está em operação?</t>
  </si>
  <si>
    <t>O projeto da usina atende cargas menores?</t>
  </si>
  <si>
    <t>O projeto da usina atende cargas principais?</t>
  </si>
  <si>
    <t>2.1.4</t>
  </si>
  <si>
    <t>Conta-se com um sistema de geração fotovoltaico on-site? Caso afirmativo, existe a possibilidade de vender energia para a rede? (Geração distribuida)</t>
  </si>
  <si>
    <t>Há manutenção preventiva dos painéis e inversores?</t>
  </si>
  <si>
    <t>2.1.5</t>
  </si>
  <si>
    <t>Existe controle e minimização da operação com combustíveis fósseis?</t>
  </si>
  <si>
    <t>Com referência à compra de combustíveis:</t>
  </si>
  <si>
    <t>Existem contratos de compra dos combustíveis?</t>
  </si>
  <si>
    <t>Os contratos são revisados periódicamente (pelo menos anualmente)</t>
  </si>
  <si>
    <t>Os combustíveis fósseis comprados são backup de outra fonte de energia?</t>
  </si>
  <si>
    <t>Existe uma rotina de pesquisa de fornecedores e/ou alternativas para a compra de combustíveis?</t>
  </si>
  <si>
    <t>Existe um backup para os combustíveis?</t>
  </si>
  <si>
    <t>2.2</t>
  </si>
  <si>
    <t>Instrumentação e controle</t>
  </si>
  <si>
    <t>2.2.1</t>
  </si>
  <si>
    <t>Conta-se com submedição de consumo de energia e/ou combustíveis dos principais processos?</t>
  </si>
  <si>
    <t>Com referência à medição de energia/combustíveis:</t>
  </si>
  <si>
    <t>Há medidores nos principais processos?</t>
  </si>
  <si>
    <t>A informação é armazenada e analisada periodicamente?</t>
  </si>
  <si>
    <t>Há registros de calibração?</t>
  </si>
  <si>
    <t>Os sinais estão integrados com atuadores?</t>
  </si>
  <si>
    <t>Existe um gerenciador automático da matriz energética?</t>
  </si>
  <si>
    <t>2.2.2</t>
  </si>
  <si>
    <t>Há um relacionamento transparente com a concessionária?</t>
  </si>
  <si>
    <t>Com referência à relação com a concessionária:</t>
  </si>
  <si>
    <t>Existem reuniões periódicas (pelo menos anuais) para revisar as tarifas e consumos?</t>
  </si>
  <si>
    <t>Há investigação ou comunicação sobre incentivos e estudos disponíveis sobre a energia comprada?</t>
  </si>
  <si>
    <t>A concessionária ou empressa geradora fornece informação sobre mudanças na tarifa?</t>
  </si>
  <si>
    <t>Há comprovação do consumo de energia com o informado pela concessionária?</t>
  </si>
  <si>
    <t>2.3</t>
  </si>
  <si>
    <t>Conta de energia elétrica</t>
  </si>
  <si>
    <t>2.3.1</t>
  </si>
  <si>
    <t>Existe contrato de demanda de energia elétrica no mercado livre?</t>
  </si>
  <si>
    <t>Com referência à tarifa utilizada:</t>
  </si>
  <si>
    <t>Tarifa convencional</t>
  </si>
  <si>
    <t>A demanda ultrapassa o mínimo viável para mercado livre?</t>
  </si>
  <si>
    <t>Tarifa horo-sazonal Verde</t>
  </si>
  <si>
    <t>Tarifa horo-sazonal Azul</t>
  </si>
  <si>
    <t>A demanda contratada no mercado livre está bem calculada?</t>
  </si>
  <si>
    <t>2.3.2</t>
  </si>
  <si>
    <t>Existe controle sobre a utilização de energia no horário de ponta?</t>
  </si>
  <si>
    <t>Consumidores de energia</t>
  </si>
  <si>
    <t>Uso final da energia (cross technologies)</t>
  </si>
  <si>
    <t>3.1</t>
  </si>
  <si>
    <t>Sistema de vapor</t>
  </si>
  <si>
    <t>3.1.1</t>
  </si>
  <si>
    <t>O projeto do circuito de calor é adequado ao tamanho e demanda da planta?</t>
  </si>
  <si>
    <t>Com referência ao projeto da rede de vapor:</t>
  </si>
  <si>
    <t>Foi desenvolvido um balanço térmico adequado ao processo?</t>
  </si>
  <si>
    <t>Os componentes foram dimensionados considerando carga nominal e parcial?</t>
  </si>
  <si>
    <t>Foi calculada a perda de carga na rede de distribuição?</t>
  </si>
  <si>
    <t>Os níveis de pressão correspondem às demandas de vapor e as perdas de carga?</t>
  </si>
  <si>
    <t>Os equipamentos e sua manutenção estão especificados levando em consideração a eficiência?</t>
  </si>
  <si>
    <t>3.1.2</t>
  </si>
  <si>
    <t>Existe monitoramento da eficiência das caldeiras?</t>
  </si>
  <si>
    <t>Com referência à eficiência das caldeiras</t>
  </si>
  <si>
    <t>É monitorada a vazão de combustível?</t>
  </si>
  <si>
    <t>É monitorada a vazão, temperatura e pressão do vapor gerado?</t>
  </si>
  <si>
    <t>São monitoradas a composição, vazão e temperatura dos gases de exaustão?</t>
  </si>
  <si>
    <t>É monitorado o excesso de ar na combustão?</t>
  </si>
  <si>
    <t>É calculada e monitorada a eficiência das caldeiras?</t>
  </si>
  <si>
    <t>3.1.3</t>
  </si>
  <si>
    <t>Existe controle de condensado nas instalações?</t>
  </si>
  <si>
    <t>Com relação aos condensados:</t>
  </si>
  <si>
    <t>Existe infraestrutura de trampas de condensados?</t>
  </si>
  <si>
    <t>Há um programa de dreno de condensados adequado à instalação?</t>
  </si>
  <si>
    <t>Há um circuito de recuperação de condensados na alimentação da caldeira?</t>
  </si>
  <si>
    <t xml:space="preserve">Há recuperação de calor de purga de condensados (flash+trocador de calor)? </t>
  </si>
  <si>
    <t>Há registro do dreno de condensados?</t>
  </si>
  <si>
    <t>3.1.4</t>
  </si>
  <si>
    <t>Existe recuperação de calor dos gases de exaustão?</t>
  </si>
  <si>
    <t>Com referência aos gases de exaustão:</t>
  </si>
  <si>
    <t>Existe alguma demanda de calor de baixa ou meia-temperatura que possa ser atendida?</t>
  </si>
  <si>
    <t>Existe pre-aguecimento da água com os gases de exaustão (economisador)?</t>
  </si>
  <si>
    <t>Há integração pinch com outras correntes?</t>
  </si>
  <si>
    <t>3.1.5</t>
  </si>
  <si>
    <t>Existe um programa de manutenção a fim de conservar os isolamentos térmicos das máquinas e equipamentos?</t>
  </si>
  <si>
    <t>Com referência ao isolamento térmico da rede de vapor:</t>
  </si>
  <si>
    <t>Foi dimensionado e escolhido o material corretamente?</t>
  </si>
  <si>
    <t>Há um plano de vistorias da integridade dos isolamentos?</t>
  </si>
  <si>
    <t>Há monitoramento de temperatura nas superfícies?</t>
  </si>
  <si>
    <t>3.1.6</t>
  </si>
  <si>
    <t>Existe um programa de manutenção a fim de conservar a qualidade da água para evitar isolamento térmico indesejado nos internos (scaling, fouling)</t>
  </si>
  <si>
    <t>Com referência aos internos das caldeiras e acessórios:</t>
  </si>
  <si>
    <t>São tomadas amostras da água e analisada a composição?</t>
  </si>
  <si>
    <t xml:space="preserve">Existem filtros de sólidos em solução? </t>
  </si>
  <si>
    <t>Há um plano de manutenção dos filtros?</t>
  </si>
  <si>
    <t>Existem controladores de nível de TDS?</t>
  </si>
  <si>
    <t>Existe monitoramento ultrassonico de espessura?</t>
  </si>
  <si>
    <t>3.1.7</t>
  </si>
  <si>
    <t>Existe medição dos parâmetros de produção de vapor com a finalidade de calcular seu custo de produção?</t>
  </si>
  <si>
    <t>São monitoradas as variáveis de geração de vapor a seguir:</t>
  </si>
  <si>
    <t>Pressão</t>
  </si>
  <si>
    <t>Consumo de combustível</t>
  </si>
  <si>
    <t>Retorno de condensado</t>
  </si>
  <si>
    <t>Descarga de fundo</t>
  </si>
  <si>
    <t>Água de reposição</t>
  </si>
  <si>
    <t>3.1.8</t>
  </si>
  <si>
    <t>Existe um plano de detecção e minimização de vazamentos?</t>
  </si>
  <si>
    <t>Com referência aos vazamentos de vapor:</t>
  </si>
  <si>
    <t>Existem especificações de filtros, juntas e acessórios?</t>
  </si>
  <si>
    <t>Existe monitoramento visual periódico  das linhas?</t>
  </si>
  <si>
    <t>Existem ferramentas de registro e identificação de vazamentos?</t>
  </si>
  <si>
    <t>Existe um plano de ação para correção de vazamentos?</t>
  </si>
  <si>
    <t>Existe divulgação sobre o custo de vazamentos e desperdiços?</t>
  </si>
  <si>
    <t>3.1.9</t>
  </si>
  <si>
    <t>Existe infraestrutura adequada de venting de ar e purga de condensados?</t>
  </si>
  <si>
    <t>Com referência ao alívio e purga:</t>
  </si>
  <si>
    <t>Conta-se com válvulas de purga (blowdown) inferior (bottom) para sólidos suspendidos?</t>
  </si>
  <si>
    <t>Conta-se com válvulas de purga laterais para controle de sólidos diluidos?</t>
  </si>
  <si>
    <t>Existem medidores de condutividade para controle de TDS?</t>
  </si>
  <si>
    <t>Existem válvulas de alivio de pressão?</t>
  </si>
  <si>
    <t>A instrumentação das válvulas de alívio de pressão funciona corretamente?</t>
  </si>
  <si>
    <t>3.2</t>
  </si>
  <si>
    <t>Motores elétricos</t>
  </si>
  <si>
    <t>3.2.1</t>
  </si>
  <si>
    <t>Os motores elétricos e seus sistemas auxiliares foram corretamente dimensionados ou escolhidos?</t>
  </si>
  <si>
    <t>Com referência ao projeto dos motores elétricos:</t>
  </si>
  <si>
    <t>Foi calculado o torque requerido dos motores?</t>
  </si>
  <si>
    <t>Foi considerado o regime de carga dos motores?</t>
  </si>
  <si>
    <t xml:space="preserve">Foi considerada a eficiência dos motores na compra ou especificação? </t>
  </si>
  <si>
    <t>Os motores que precisam ter condições variáveis contam com variador de frequencia?</t>
  </si>
  <si>
    <t>O variador de frequencia é controlado com instrumentacao adequada?</t>
  </si>
  <si>
    <t>3.2.2</t>
  </si>
  <si>
    <t>Os sistemas de motores elétricos são avaliados em suas condições de projeto, atuais e/ou futuras estimadas de operação?</t>
  </si>
  <si>
    <t>Com referência à operação variável dos motores elétricos:</t>
  </si>
  <si>
    <t>Estão estabelecidas as condições e parámetros de operação atuais?</t>
  </si>
  <si>
    <t>Estão determinadas as demandas atuais e futuras que os processos demandam dos motores?</t>
  </si>
  <si>
    <t>É coletada informação em tempo real e desenvolvidas análises de carga-trabalho?</t>
  </si>
  <si>
    <t>São estudadas continuamente alternativas de melhoria dos sistemas de motores?</t>
  </si>
  <si>
    <t>São executados projetos de melhora contínua em função da produção (quando variável)?</t>
  </si>
  <si>
    <t>3.2.3</t>
  </si>
  <si>
    <t>Os principais motores elétricos são estudados em suas condições reais de operação?</t>
  </si>
  <si>
    <t>Com referencia às condições de operação dos principais motores elétricos:</t>
  </si>
  <si>
    <t xml:space="preserve">É bem conhecido o estado da arte dos motores elétricos em aplicações do mesmo setor industrial? </t>
  </si>
  <si>
    <t>É bem conhecido o perfil de potências de todos os motores elétricos da instalação?</t>
  </si>
  <si>
    <t>Há um mapeamento das horas de operação de cada motor e é priorizado o cuidado daqueles com maior consumo anual de energia?</t>
  </si>
  <si>
    <t>Existem análises de ciclo de carga-trabalho (LDC: Load Duty Cycle) para os principais motores elétricos, em função do clima, demanda de produção, estação ou produto?</t>
  </si>
  <si>
    <t>Há análises de demanda energética do sistema para cada motor? (potência hidráulica de fluidos ou velocidade x torque de sólidos)</t>
  </si>
  <si>
    <t>3.2.4</t>
  </si>
  <si>
    <t>Existe um programa de gestão de motores elétricos?</t>
  </si>
  <si>
    <t>Com referencia à gestão de ativos dos motores elétricos:</t>
  </si>
  <si>
    <t>Existe uma política e/ou especificação de reparo-substituição de motores?</t>
  </si>
  <si>
    <t>Existe uma política e/ou especificação técnica para compra de motores elétricos de alta eficiência?</t>
  </si>
  <si>
    <t>Existem especificações e exigências técnicas aplicáveis aos serviços de reparo de motores?</t>
  </si>
  <si>
    <t xml:space="preserve">A compra de motores conta com critérios de ciclo de vida, como custo de manutenção e depreciação? </t>
  </si>
  <si>
    <t>Foi estabelecido um stock de motores para substituição imediata em caso de falha?</t>
  </si>
  <si>
    <t>3.2.5</t>
  </si>
  <si>
    <t>Existe um programa de manutenção de motores elétricos?</t>
  </si>
  <si>
    <t>Com referencia ao programa de manutenção de motores:</t>
  </si>
  <si>
    <t>A manutenção preventiva compreende: inspeções gerais, testes de resistividade, testes de alinhamento e balanceamento?</t>
  </si>
  <si>
    <t>A manutenção predictiva compreende: análise de vibrações, análise de lubrificação, termografia, diagnóstico de circuito?</t>
  </si>
  <si>
    <t>São realizados testes dos motores de reserva?</t>
  </si>
  <si>
    <t>É controlada a periodicidade de inspeções e tarefas de manutenção?</t>
  </si>
  <si>
    <t>3.2.6</t>
  </si>
  <si>
    <t>Foi desenvolvida uma análise e implementada a melhor alternativa de controle de velocidade, nos casos em que é necessário?</t>
  </si>
  <si>
    <t>Com referencia aos variadores de frequência:</t>
  </si>
  <si>
    <t>É utilizada alguma tecnologia de estrangulação/bypass em sistemas de fluidos, ou freagem em sistemas de movimentação?</t>
  </si>
  <si>
    <t>É utilizada alguma tecnologia de controle de velocidade mecânico ou elétrico?</t>
  </si>
  <si>
    <t>São utilizados VFD's para controle de velocidade?</t>
  </si>
  <si>
    <t>O sistema conta com a instrumentação adequada para controlar o VFD?</t>
  </si>
  <si>
    <t>Foram implementadas medidas para controle de harmônicos e outros problemas de qualidade de energia?</t>
  </si>
  <si>
    <t>3.2.7</t>
  </si>
  <si>
    <t>Existe monitoramento e há medidas de mitigação dos problemas de qualidade de energia elétrica?</t>
  </si>
  <si>
    <t>Com referencia a qualidade de energia elétrica:</t>
  </si>
  <si>
    <t xml:space="preserve">Os parámetros de qualidade de energia são monitorados? </t>
  </si>
  <si>
    <t>Existem bancos de capacitores gerais e/ou locais para correção de fator de potência?</t>
  </si>
  <si>
    <t>Existem filtros de proteção contra Interferências eletromagnéticas?</t>
  </si>
  <si>
    <t>Existem supressores de transientes?</t>
  </si>
  <si>
    <t>Existem UPS's e/ou geradores de respaldo?</t>
  </si>
  <si>
    <t>3.3</t>
  </si>
  <si>
    <t>Sistema de ar comprimido</t>
  </si>
  <si>
    <t>3.3.1</t>
  </si>
  <si>
    <t>A linha de ar comprimido está dimensionada corretamente?</t>
  </si>
  <si>
    <t>Sobre o dimensionamento das linhas</t>
  </si>
  <si>
    <t>Existe documentação organizada do projeto inicial?</t>
  </si>
  <si>
    <t>Tamanho da tubulação corresponde à carga utilizada?</t>
  </si>
  <si>
    <t>Sala de compressores está na melhor posição possível em relação às áreas de maior consumo?</t>
  </si>
  <si>
    <t>Foi selecionada uma sala com ventilação adequada para a instalação do compressor?</t>
  </si>
  <si>
    <t>Existe controle de contaminantes na sala de compressores?</t>
  </si>
  <si>
    <t>3.3.2</t>
  </si>
  <si>
    <t>Existe medição de indicadores ao longo da linha?</t>
  </si>
  <si>
    <t>Sobre a medição das variáveis de ar comprimido:</t>
  </si>
  <si>
    <t>Medição da pressão na saída do compressor</t>
  </si>
  <si>
    <t>Medição do consumo de energia do compressor</t>
  </si>
  <si>
    <t>Medição da pressão nos pontos de consumo</t>
  </si>
  <si>
    <t>Medição da eficiência do compressor</t>
  </si>
  <si>
    <t>Medição da eficiência do sistema</t>
  </si>
  <si>
    <t>3.3.3</t>
  </si>
  <si>
    <t>Possui um programa de manutenção e regulagem períodico dos equipamentos da linha?</t>
  </si>
  <si>
    <t>Com referência à manutenção e regulagem</t>
  </si>
  <si>
    <t>Verificação das mangueiras nos pontos de consumo</t>
  </si>
  <si>
    <t>Limpeza dos filtros de ar, água e óleo</t>
  </si>
  <si>
    <t>Análise de vibração nas fixações</t>
  </si>
  <si>
    <t>Inspeção de vazamentos em juntas desgatadas</t>
  </si>
  <si>
    <t>Regulagem de válvulas e conexões</t>
  </si>
  <si>
    <t>3.3.4</t>
  </si>
  <si>
    <t>Existe um sistema de controle e mapeamento de vazamentos nas linhas?</t>
  </si>
  <si>
    <t>Com referência aos vazamentos de ar comprimido:</t>
  </si>
  <si>
    <t>3.3.5</t>
  </si>
  <si>
    <t>Existe uma frequência adequada de purga de condensados?</t>
  </si>
  <si>
    <t>Com referência à purga de condensados:</t>
  </si>
  <si>
    <t>Há facilidades para purga de condensados em linhas, equipamentos e vasos pressurizados?</t>
  </si>
  <si>
    <t>Existe um programa de purga manual de condensados periôdicamente?</t>
  </si>
  <si>
    <t>Há controladores temporizados ou de nível para purga de condensados?</t>
  </si>
  <si>
    <t>Os vasos pressurizados possuem indicadores e transmissores de nível de condensados?</t>
  </si>
  <si>
    <t>As linhas de distribuição possuem trampas de condensados com controle temporizado ou de nível?</t>
  </si>
  <si>
    <t>3.4</t>
  </si>
  <si>
    <t>Iluminação interna</t>
  </si>
  <si>
    <t>3.4.1</t>
  </si>
  <si>
    <t>Existe utilização de iluminação natural?</t>
  </si>
  <si>
    <t>Com referência à iluminação natural:</t>
  </si>
  <si>
    <t>Existe disponibilidade de área no telhado ou fachada para IN?</t>
  </si>
  <si>
    <t>Há telhas translúcidas ou janelas nas áreas potenciais?</t>
  </si>
  <si>
    <t>Há proteção para evitar radiação e carga térmica por IN?</t>
  </si>
  <si>
    <t>Há instrumentação ON/OFF de controle da IN?</t>
  </si>
  <si>
    <t>Há instrumentação de dimmerização com integração da IN?</t>
  </si>
  <si>
    <t>3.4.2</t>
  </si>
  <si>
    <t>Existe algum sistema de automação do sistema de iluminação?</t>
  </si>
  <si>
    <t>Com referência à automação do sistema de iluminação:</t>
  </si>
  <si>
    <t>Há divisão de circuitos em função da ocupação?</t>
  </si>
  <si>
    <t>Há divisão de circuitos em função da luz natural?</t>
  </si>
  <si>
    <t>Existem sensores de presença nas áreas comúns?</t>
  </si>
  <si>
    <t>Existe medição e controle de luminância nas áreas?</t>
  </si>
  <si>
    <t>Existe um sistema supervisorio central de monitoramento e controle dos circuitos de iluminação?</t>
  </si>
  <si>
    <t>3.4.3</t>
  </si>
  <si>
    <t>Existe uma especificação técnica para compra de equipamentos (lâmpadas) eficientes segundo a aplicação?</t>
  </si>
  <si>
    <t>A tecnologia mais utilizada na instalação é:</t>
  </si>
  <si>
    <t>Incandescente</t>
  </si>
  <si>
    <t>Halógena</t>
  </si>
  <si>
    <t>Vapor metálico/mercúrio</t>
  </si>
  <si>
    <t>Fluorescente compacta</t>
  </si>
  <si>
    <t>Led</t>
  </si>
  <si>
    <t>X</t>
  </si>
  <si>
    <t>3.5</t>
  </si>
  <si>
    <t>Iluminação externa</t>
  </si>
  <si>
    <t>3.5.1</t>
  </si>
  <si>
    <t>Com referência à automação do sistema de iluminação externa:</t>
  </si>
  <si>
    <t>Há divisão de circuitos em função da circulação?</t>
  </si>
  <si>
    <t>Há divisão de circuitos em função da luz natural (áreas cobertas)?</t>
  </si>
  <si>
    <t>Existem temporizadores de acionamento das luminárias em função da luminância?</t>
  </si>
  <si>
    <t>3.5.2</t>
  </si>
  <si>
    <t>3.6</t>
  </si>
  <si>
    <t>Refrigeração de ambientes, ar condicionado</t>
  </si>
  <si>
    <t>3.7.1</t>
  </si>
  <si>
    <t>Os equipamentos de refrigeração (ventiladores, fan coils, bombas, torres e drycoolers) estão sometidos a cargas variáveis?</t>
  </si>
  <si>
    <t>Com referência aos variadores de frequência:</t>
  </si>
  <si>
    <t>Foi investigada a possibilidade de instalação de Variadores de Frequência?</t>
  </si>
  <si>
    <t>Pelo menos uma parte dos equipamentos possue variador de frequência?</t>
  </si>
  <si>
    <t>Todos os equipamentos possuem variadores instalados?</t>
  </si>
  <si>
    <t>Os variadores de frequência  estão ativados?</t>
  </si>
  <si>
    <t xml:space="preserve">Os variadores possuem um bom controle sobre os parâmetros dos equipamentos? </t>
  </si>
  <si>
    <t>3.7.2</t>
  </si>
  <si>
    <t>O cliente possui planos de manutenção e política de compras para os equipamentos AVACs?</t>
  </si>
  <si>
    <t>Sobre planos de manutenção e política de compras:</t>
  </si>
  <si>
    <t>Os equipamentos possuem um plano de manutenção preventiva (PMOC)?</t>
  </si>
  <si>
    <t>O plano de manutenção estabelece critérios para troca de equipamentos de acordo com critérios de eficiência?</t>
  </si>
  <si>
    <t>O cliente possui uma política de compra de equipamentos de AVAC?</t>
  </si>
  <si>
    <t>A política de compras estabelece critérios de eficiência energética (COP, ENCE ou selo Procel)?</t>
  </si>
  <si>
    <t>A central de água gelada precisa passar por um retrocomissionamento?</t>
  </si>
  <si>
    <t>3.7.3</t>
  </si>
  <si>
    <t xml:space="preserve">Os equipamentos de refrigeração (ACJs, Splits, VRFs, Chillers, Ventiladores, Fan Coils, Bombas, Torres e Drycoolers) estão dentro da vida útil? </t>
  </si>
  <si>
    <t>Com referência à vida útil dos equipamentos:</t>
  </si>
  <si>
    <t>Os ACJs/Splits já atingiram a vida útil?</t>
  </si>
  <si>
    <t>Os equipamentos VRFs já atingiram a vida útil?</t>
  </si>
  <si>
    <t>Os ventiladores e exaustores já atingiram a vida útil?</t>
  </si>
  <si>
    <t>Os Fan Coils já atingiram a vida útil?</t>
  </si>
  <si>
    <t>Os Chillers já atingiram a vida útil?</t>
  </si>
  <si>
    <t>3.7.4</t>
  </si>
  <si>
    <t>O projeto de distribuição de ar com de dutos é adequado?</t>
  </si>
  <si>
    <t xml:space="preserve">Com referência ao sistema de distribuição de ar: </t>
  </si>
  <si>
    <t>Há ambientes nos quais é possível utilizar free cooling?</t>
  </si>
  <si>
    <t>O sistema de distribuição é utilizado somente para resfriamento?</t>
  </si>
  <si>
    <t>A vazão de ar é automaticamente regulada para cada saída de ar individualmente? (ref: VAV)</t>
  </si>
  <si>
    <t>A vazão está balanceada à população e às necessidades de cada ambiente?</t>
  </si>
  <si>
    <t>Os dutos estão distribuidos de forma adequada à divisão dos ambientes?</t>
  </si>
  <si>
    <t>3.7.5</t>
  </si>
  <si>
    <t>Os equipamentos AVAC possuem algum tipo de automação?</t>
  </si>
  <si>
    <t>Sobre a automação do sistema de refrigeração:</t>
  </si>
  <si>
    <t>Há sensores de temperaturas nos ambientes?</t>
  </si>
  <si>
    <t>Os sistema utiliza válvulas de duas vias?</t>
  </si>
  <si>
    <t>Há sensores de CO2 para regular a renovação de ar?</t>
  </si>
  <si>
    <t>Os sensores e válvulas existentes estão operando corretamente?</t>
  </si>
  <si>
    <t>Os parâmentos de funcionamento dos Fan Coils estão de acordo com os variadores e sistema VAV?</t>
  </si>
  <si>
    <t>3.7.6</t>
  </si>
  <si>
    <t>As áreas condicionadas possuem isolamento térmico adequado?</t>
  </si>
  <si>
    <t>Com relação ao isolamento das áreas condicionadas?</t>
  </si>
  <si>
    <t>Existe um projeto de isolamento de superfícies em áreas condicionadas?</t>
  </si>
  <si>
    <t>O projeto de isolamento contém memória de cálculo ou seleção do material e suas recomendações de manutenção?</t>
  </si>
  <si>
    <t>Existe medição de temperatura em superfícies internas e externas às áreas condicionadas?</t>
  </si>
  <si>
    <t>Existe um plano de manutenção do isolamento de superfícies?</t>
  </si>
  <si>
    <t>Há registros da manutenção e retrofits de isolamento de superfícies?</t>
  </si>
  <si>
    <t>3.7</t>
  </si>
  <si>
    <t>Equipamentos de escritório, cargas de tomada</t>
  </si>
  <si>
    <t>3.8.1</t>
  </si>
  <si>
    <t>Os equipamentos  de escritório são eficiêntes energéticamente?</t>
  </si>
  <si>
    <t>Sobre os equipamentos de escritórios:</t>
  </si>
  <si>
    <t>Os monitores tem uma baixa potência em comparação com demais modelos?</t>
  </si>
  <si>
    <r>
      <t xml:space="preserve">O cliente usam equipamentos </t>
    </r>
    <r>
      <rPr>
        <i/>
        <sz val="9"/>
        <color theme="1"/>
        <rFont val="Cambria"/>
        <family val="1"/>
      </rPr>
      <t>Thin Clients</t>
    </r>
    <r>
      <rPr>
        <sz val="9"/>
        <color theme="1"/>
        <rFont val="Cambria"/>
        <family val="1"/>
      </rPr>
      <t>?</t>
    </r>
  </si>
  <si>
    <t>As UPS's operam com carga parcial?</t>
  </si>
  <si>
    <t>Há uma política de compras para equipamentos de escritórios que estabeleça critérios de eficiência?</t>
  </si>
  <si>
    <t>3.8.2</t>
  </si>
  <si>
    <t xml:space="preserve">A  estrutura do local é apropriada às cargas de tomada utilizadas? </t>
  </si>
  <si>
    <t>Com referência a estrutura local:</t>
  </si>
  <si>
    <t>Os equipamentos  de escritório são desligados durante o horário de almoço ou após o expediênte?</t>
  </si>
  <si>
    <t>Há balanceamento das cargas nas três fases dos circuitos elétricos?</t>
  </si>
  <si>
    <t>Os transformadores usados são equipamentos eficiêntes em comparação com os modelos do mercado?</t>
  </si>
  <si>
    <t>Há presença de equipamentos que reduzem o fator de potência geral do edifício? (Ref: Banco de Capacitores)</t>
  </si>
  <si>
    <t>CPD e Servidores</t>
  </si>
  <si>
    <t>3.6.1</t>
  </si>
  <si>
    <t>Os equipamentos de refrigeração dos CPDs estão funcionando de maneira correta e eficiênte?</t>
  </si>
  <si>
    <t>Com referência aos equipamentos de refrigeração do CPD:</t>
  </si>
  <si>
    <t xml:space="preserve">O setpoint dos equipamentos de refirgeração estão adequadas as Boas Práticas de Ar Condicionado? </t>
  </si>
  <si>
    <t>Há possibilidade de reduzir o funcionamento do sistema de refrigeração do CPD à noite, através do aumento do setpoint ou do desligamento de uma ou mais selfs?</t>
  </si>
  <si>
    <t>A potência de refrigeração (TR) instalada no CPD é necessária ou pode ser reduzida sem comprometer o funcionamento e a segurança?</t>
  </si>
  <si>
    <t>As Bombas utilizadas para refrigeração do CPDs possuem variadores de frequência ativos e programados de maneira adequada?</t>
  </si>
  <si>
    <t>A distribuição dos equipamentos permite a criação de corredores quentes e frios?</t>
  </si>
  <si>
    <t>3.10</t>
  </si>
  <si>
    <t>Sistema de Refrigeração</t>
  </si>
  <si>
    <t>3.10.1</t>
  </si>
  <si>
    <t>Os sistemas estão tecnológicamente adequados?</t>
  </si>
  <si>
    <t>x</t>
  </si>
  <si>
    <t>Idade do sistema</t>
  </si>
  <si>
    <t>&gt; 20 anos</t>
  </si>
  <si>
    <t>10-20anos</t>
  </si>
  <si>
    <t>&lt; 10 anos</t>
  </si>
  <si>
    <t>3.10.2</t>
  </si>
  <si>
    <t>O sistema de ar condicionado faz parte do processo de produção?</t>
  </si>
  <si>
    <t>3.10.3</t>
  </si>
  <si>
    <t>Existe isolamento adequado das áreas que são refrigeradas por esse sistema?</t>
  </si>
  <si>
    <t>3.10.4</t>
  </si>
  <si>
    <t>3.10.5</t>
  </si>
  <si>
    <t>3.10.6</t>
  </si>
  <si>
    <t>3.13</t>
  </si>
  <si>
    <t>Ventiladores (não associados com HVAC)</t>
  </si>
  <si>
    <t>3.13.1</t>
  </si>
  <si>
    <t>O ventilador foi corretamente dimensionado em função dos requerimentos do sistema?</t>
  </si>
  <si>
    <t>3.13.2</t>
  </si>
  <si>
    <t>3.14</t>
  </si>
  <si>
    <t>Bombas</t>
  </si>
  <si>
    <t>3.14.1</t>
  </si>
  <si>
    <t>Existe controle de vazão dos equipamentos?</t>
  </si>
  <si>
    <t>Fornos ou equipamentos de aquecimento de processo</t>
  </si>
  <si>
    <t>3.15</t>
  </si>
  <si>
    <t>Esteiras transportadoras</t>
  </si>
  <si>
    <t>3.18</t>
  </si>
  <si>
    <t>Torres de resfriamento</t>
  </si>
  <si>
    <t>3.19</t>
  </si>
  <si>
    <t>Chillers de água</t>
  </si>
  <si>
    <t>3.20</t>
  </si>
  <si>
    <t>Sistemas de água gelada</t>
  </si>
  <si>
    <t>3.21</t>
  </si>
  <si>
    <t>Motores de grande porte (não inclusos em outros sistemas)</t>
  </si>
  <si>
    <t>3.21.1</t>
  </si>
  <si>
    <t>O projeto e operação de motores estacionarios e/ou de transporte é adequado ao processo?</t>
  </si>
  <si>
    <t>Os motores contam com variador de frequência?</t>
  </si>
  <si>
    <t>Os motores são de alta eficiência?</t>
  </si>
  <si>
    <t>Há manutenção do motor e da transmissão?</t>
  </si>
  <si>
    <t>3.22</t>
  </si>
  <si>
    <t>Outros equipamentos de processo</t>
  </si>
  <si>
    <t>3.23</t>
  </si>
  <si>
    <t>Processos eletroquimicos</t>
  </si>
  <si>
    <t>3.24</t>
  </si>
  <si>
    <t>Gestão de água</t>
  </si>
  <si>
    <t>3.25</t>
  </si>
  <si>
    <t>Gestão de resíduos</t>
  </si>
  <si>
    <t>3.26</t>
  </si>
  <si>
    <t>Outros</t>
  </si>
  <si>
    <t>Computacao em nuvem</t>
  </si>
  <si>
    <t>Redes eletricas inteligentes</t>
  </si>
  <si>
    <t>Resp. Mitsidi</t>
  </si>
  <si>
    <t>PREMISSAS PARA ANÁLISE ECONÔMICA - PROJETO DE EFICIÊNCIA ENERGÉTICA</t>
  </si>
  <si>
    <t>PREMISSA - CONTRATAÇÃO DE DÍVIDA</t>
  </si>
  <si>
    <t>Capex</t>
  </si>
  <si>
    <t>Aumento real tarifa</t>
  </si>
  <si>
    <t>Demanda evitada</t>
  </si>
  <si>
    <t>Prazo</t>
  </si>
  <si>
    <t>Redução de consumo no primeiro ano</t>
  </si>
  <si>
    <t>Composição outros custos no CAPEX</t>
  </si>
  <si>
    <t>Prestação</t>
  </si>
  <si>
    <t>R$/kWh</t>
  </si>
  <si>
    <t>Estrutura de capital</t>
  </si>
  <si>
    <r>
      <t xml:space="preserve">Manutenção </t>
    </r>
    <r>
      <rPr>
        <b/>
        <sz val="11"/>
        <rFont val="Cambria"/>
        <family val="1"/>
      </rPr>
      <t>(Sugestão: 1% do Capex)</t>
    </r>
  </si>
  <si>
    <t>C. Proprio</t>
  </si>
  <si>
    <t>Vida util do sistema</t>
  </si>
  <si>
    <t>C. Terceiros</t>
  </si>
  <si>
    <t>Vida util acessórios</t>
  </si>
  <si>
    <t>Ke</t>
  </si>
  <si>
    <t>Degradação</t>
  </si>
  <si>
    <t>ao ano</t>
  </si>
  <si>
    <t>Kd</t>
  </si>
  <si>
    <t xml:space="preserve">Geração de energia </t>
  </si>
  <si>
    <t>(mil kWh/ano)</t>
  </si>
  <si>
    <t>Tarifa media</t>
  </si>
  <si>
    <t>(R$/kWh)</t>
  </si>
  <si>
    <t>Economia</t>
  </si>
  <si>
    <t>(mil R$/ano)</t>
  </si>
  <si>
    <t>Manutenção</t>
  </si>
  <si>
    <t>EBITDA</t>
  </si>
  <si>
    <t>Depreciação</t>
  </si>
  <si>
    <t>Lucro operacional</t>
  </si>
  <si>
    <t>Fluxo de caixa operacional</t>
  </si>
  <si>
    <t>Fluxo de Caixa Livre do Projeto</t>
  </si>
  <si>
    <t>Capital proprio</t>
  </si>
  <si>
    <t>Divida</t>
  </si>
  <si>
    <t>Pgto Juros e principal</t>
  </si>
  <si>
    <t>Fluxo de Caixa Livre do acionista</t>
  </si>
  <si>
    <t>Fluxo de Caixa descontado</t>
  </si>
  <si>
    <t>Payback Simples</t>
  </si>
  <si>
    <t>Payback Descontado</t>
  </si>
  <si>
    <t>TIR</t>
  </si>
  <si>
    <t>Indicadores de viabilidade:</t>
  </si>
  <si>
    <t>TIR &gt; TMA (Taxa Mínima de Atratividade)</t>
  </si>
  <si>
    <t>VPL</t>
  </si>
  <si>
    <t>VPL &gt; 0</t>
  </si>
  <si>
    <t>LCOE (R$/kWh gerado)</t>
  </si>
  <si>
    <t>LCOE &lt; Tarifa</t>
  </si>
  <si>
    <t>IBC (Índice Benefício/Custo)</t>
  </si>
  <si>
    <t>IBC &gt; R$1,00</t>
  </si>
  <si>
    <t>Outras fonte</t>
  </si>
  <si>
    <t>Utilidade</t>
  </si>
  <si>
    <t>Parâmetros Gerais:</t>
  </si>
  <si>
    <t>Ano de construção</t>
  </si>
  <si>
    <t>Espessura do teto [cm]</t>
  </si>
  <si>
    <t>Possui BMS (sistema de automação predial central)?</t>
  </si>
  <si>
    <t>Área construída total [m²]</t>
  </si>
  <si>
    <t>Material do teto</t>
  </si>
  <si>
    <t>Se sim,  quais sistemas controlados por ele?</t>
  </si>
  <si>
    <t>Nº de andares (do térreo para cima, incluindo o térreo)</t>
  </si>
  <si>
    <t>Cor do telhado</t>
  </si>
  <si>
    <t>Existe medição de consumo em sistemas específicos?</t>
  </si>
  <si>
    <t>Nº de andares de subsolo</t>
  </si>
  <si>
    <t>Materiais e tipo do telhado</t>
  </si>
  <si>
    <t>Houve alguma reforma ou alteração do espaço significativo no último ano? Se sim, insira os meses.</t>
  </si>
  <si>
    <t>Espessura típica aproximada das paredes externas [cm]</t>
  </si>
  <si>
    <t>Existe isolamento térmico abaixo do telhado?</t>
  </si>
  <si>
    <t>Fora ponta</t>
  </si>
  <si>
    <t>Materiais das paredes externas</t>
  </si>
  <si>
    <t>Taxa de ocupação do edifício (%)</t>
  </si>
  <si>
    <t>Cor predominante das paredes externas</t>
  </si>
  <si>
    <t>Possui área para instalação ou expansão de fontes de energia renováveis?</t>
  </si>
  <si>
    <t>Consumo  Ponta (kWh)</t>
  </si>
  <si>
    <t>Consumo  Fora Ponta (kWh)</t>
  </si>
  <si>
    <t>Demanda máx ponta (kW)</t>
  </si>
  <si>
    <t>Demanda máx Fora Ponta (kW)</t>
  </si>
  <si>
    <t>Custo mensal (R$)</t>
  </si>
  <si>
    <t>manhã</t>
  </si>
  <si>
    <t>tarde</t>
  </si>
  <si>
    <t>noite</t>
  </si>
  <si>
    <t>Número de alunos</t>
  </si>
  <si>
    <t>Número de não alunos</t>
  </si>
  <si>
    <t>Horários de funcionamento</t>
  </si>
  <si>
    <t>Dias por semana</t>
  </si>
  <si>
    <t>Houve paralisações ou algo que não estava previsto no calendário acadêmico?</t>
  </si>
  <si>
    <t xml:space="preserve"> Se sim, descreva. </t>
  </si>
  <si>
    <t>Sistemas Centrais:</t>
  </si>
  <si>
    <t>Assinale a quantidade</t>
  </si>
  <si>
    <t>Responsável(is)</t>
  </si>
  <si>
    <t>Sistemas centrais</t>
  </si>
  <si>
    <t>Gerador</t>
  </si>
  <si>
    <t>Boiler</t>
  </si>
  <si>
    <t>Redução da demanda devido a eficiencia energética, micro ou minigeração?</t>
  </si>
  <si>
    <t>Data Center (CPD)</t>
  </si>
  <si>
    <t>Banco de capacitores</t>
  </si>
  <si>
    <t>Ar condicionado central</t>
  </si>
  <si>
    <t>Aquecedor solar</t>
  </si>
  <si>
    <t>Bomba de calor</t>
  </si>
  <si>
    <t>Elevador</t>
  </si>
  <si>
    <t>Câmara fria</t>
  </si>
  <si>
    <t>Central de ar comprimido</t>
  </si>
  <si>
    <t>Banco de baterias</t>
  </si>
  <si>
    <t>Pavimentos e/ou Ambientes Típicos:</t>
  </si>
  <si>
    <t>Sabemos que na sua edficação pode haver um conjunto de ambientes ou mesmo pavimentos, que sejam muito semelhantes ( layout, composição de equipamentos e ocupação). Caso aconteça, crie abaixo pavimentos ou ambientes "típicos" e facilite a sua conta no futuro.</t>
  </si>
  <si>
    <t>Definição de pavimentos típicos</t>
  </si>
  <si>
    <t>Quantidade</t>
  </si>
  <si>
    <t>Área [m²]</t>
  </si>
  <si>
    <t>Altura [m]</t>
  </si>
  <si>
    <t>Pavimento Típico 1</t>
  </si>
  <si>
    <t>Pavimento Típico 2</t>
  </si>
  <si>
    <t>Pavimento Típico 3</t>
  </si>
  <si>
    <t>Pavimento Típico 4</t>
  </si>
  <si>
    <t>Definição de ambientes típicos</t>
  </si>
  <si>
    <t>Ambiente Típico 1</t>
  </si>
  <si>
    <t>Ambiente Típico 2</t>
  </si>
  <si>
    <t>Ambiente Típico 3</t>
  </si>
  <si>
    <t>Ambiente Típico 4</t>
  </si>
  <si>
    <t>GRUPO</t>
  </si>
  <si>
    <t>SUBGRUPO</t>
  </si>
  <si>
    <t>Tensão mín. (kV)</t>
  </si>
  <si>
    <t>Binário</t>
  </si>
  <si>
    <t>Usos Finais (todos)</t>
  </si>
  <si>
    <t>Usos finais (presentes)</t>
  </si>
  <si>
    <t>Status etapas</t>
  </si>
  <si>
    <t>A</t>
  </si>
  <si>
    <t>A1</t>
  </si>
  <si>
    <t>Regulado (Cliente cativo)</t>
  </si>
  <si>
    <t>Contínuo - 24horas</t>
  </si>
  <si>
    <t>Alto</t>
  </si>
  <si>
    <t>Medição individual</t>
  </si>
  <si>
    <t>Superada</t>
  </si>
  <si>
    <t>Azul</t>
  </si>
  <si>
    <t>Intermitente - 8 a 12 horas</t>
  </si>
  <si>
    <t>Médio</t>
  </si>
  <si>
    <t xml:space="preserve">Rateio de medição </t>
  </si>
  <si>
    <t>Em andamento</t>
  </si>
  <si>
    <t>A3</t>
  </si>
  <si>
    <t>Pontual - Menos de 2 horas</t>
  </si>
  <si>
    <t>Baixo</t>
  </si>
  <si>
    <t>Cálculo de engenharia</t>
  </si>
  <si>
    <t>Futura</t>
  </si>
  <si>
    <t>A3a</t>
  </si>
  <si>
    <t>Standby</t>
  </si>
  <si>
    <t>A4</t>
  </si>
  <si>
    <t>Emergência</t>
  </si>
  <si>
    <t>AS</t>
  </si>
  <si>
    <t>Fontes</t>
  </si>
  <si>
    <t>Fonte 1</t>
  </si>
  <si>
    <t>Fonte 2</t>
  </si>
  <si>
    <t>Fonte 3</t>
  </si>
  <si>
    <t>Fonte 4</t>
  </si>
  <si>
    <t>Auto</t>
  </si>
  <si>
    <t>Conversões</t>
  </si>
  <si>
    <t>Tipo de fonte</t>
  </si>
  <si>
    <t>Nome_grupo</t>
  </si>
  <si>
    <t>Fontes inseridas</t>
  </si>
  <si>
    <t>Fontes classificadas</t>
  </si>
  <si>
    <t>Grupos de Fontes de energia secundária</t>
  </si>
  <si>
    <t xml:space="preserve">Combustível ou energético </t>
  </si>
  <si>
    <t>Grupo</t>
  </si>
  <si>
    <t>Unidades_f</t>
  </si>
  <si>
    <t>MWh/Unidades_f</t>
  </si>
  <si>
    <t>Custo unitário</t>
  </si>
  <si>
    <t>Fator de conversão à energia primária</t>
  </si>
  <si>
    <r>
      <t>Fator de Emissões de CO</t>
    </r>
    <r>
      <rPr>
        <b/>
        <vertAlign val="subscript"/>
        <sz val="11"/>
        <color theme="1"/>
        <rFont val="Calibri"/>
        <family val="2"/>
        <scheme val="minor"/>
      </rPr>
      <t>2</t>
    </r>
  </si>
  <si>
    <t>Densidade</t>
  </si>
  <si>
    <t>PCI</t>
  </si>
  <si>
    <t>Utilidades</t>
  </si>
  <si>
    <t>De</t>
  </si>
  <si>
    <t>Para</t>
  </si>
  <si>
    <t>Multiplicar por</t>
  </si>
  <si>
    <t>Eletr</t>
  </si>
  <si>
    <t>Vapor</t>
  </si>
  <si>
    <t>t</t>
  </si>
  <si>
    <t>Comb.gas</t>
  </si>
  <si>
    <t>Energia elétrica gerada</t>
  </si>
  <si>
    <t>Ar comprimido</t>
  </si>
  <si>
    <t>scf</t>
  </si>
  <si>
    <t>m3</t>
  </si>
  <si>
    <t>l</t>
  </si>
  <si>
    <t>Combustíveis líquidos</t>
  </si>
  <si>
    <t>Comb.liq</t>
  </si>
  <si>
    <t>Frio</t>
  </si>
  <si>
    <t>TR</t>
  </si>
  <si>
    <t>Biocombustíveis</t>
  </si>
  <si>
    <t>Bio.comb</t>
  </si>
  <si>
    <t>Óleo Diesel</t>
  </si>
  <si>
    <t>kg/l</t>
  </si>
  <si>
    <t>kWh/kg</t>
  </si>
  <si>
    <t>Calor</t>
  </si>
  <si>
    <t>Lenha e carvão</t>
  </si>
  <si>
    <t>Lenha.carv</t>
  </si>
  <si>
    <t>Óleo Combustível</t>
  </si>
  <si>
    <t>Outros combustíveis sólidos</t>
  </si>
  <si>
    <t>Comb.sol</t>
  </si>
  <si>
    <t>Gasolina</t>
  </si>
  <si>
    <t>Fontes renováveis</t>
  </si>
  <si>
    <t>Renov</t>
  </si>
  <si>
    <t>Etanol</t>
  </si>
  <si>
    <t>Querosene</t>
  </si>
  <si>
    <t>Lixívia</t>
  </si>
  <si>
    <t>Bagaço de cana</t>
  </si>
  <si>
    <t>kg</t>
  </si>
  <si>
    <t>Biogás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</si>
  <si>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</si>
  <si>
    <t>Lenha</t>
  </si>
  <si>
    <t>Carvão vegetal</t>
  </si>
  <si>
    <t>Carvão Vapor</t>
  </si>
  <si>
    <t>Carvão Metalúrgico</t>
  </si>
  <si>
    <t>Coque de Carvão Mineral</t>
  </si>
  <si>
    <t>Energia Solar Fotovoltaica</t>
  </si>
  <si>
    <t>Energia Eólica</t>
  </si>
  <si>
    <t>CGH</t>
  </si>
  <si>
    <t>GLP</t>
  </si>
  <si>
    <t>kWh/m3</t>
  </si>
  <si>
    <t>Alcatrão</t>
  </si>
  <si>
    <t>Fonte vs.</t>
  </si>
  <si>
    <t>Uso final vs.</t>
  </si>
  <si>
    <t>Área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</si>
</sst>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8" formatCode="&quot;R$&quot;\ #,##0.00;[Red]\-&quot;R$&quot;\ #,##0.00"/>
    <numFmt numFmtId="43" formatCode="_-* #,##0.00_-;\-* #,##0.00_-;_-* &quot;-&quot;??_-;_-@_-"/>
    <numFmt numFmtId="164" formatCode="&quot;R$&quot;#,##0.00;[Red]\-&quot;R$&quot;#,##0.00"/>
    <numFmt numFmtId="165" formatCode="_-&quot;R$&quot;* #,##0.00_-;\-&quot;R$&quot;* #,##0.00_-;_-&quot;R$&quot;* &quot;-&quot;??_-;_-@_-"/>
    <numFmt numFmtId="166" formatCode="[$-416]mmmm\-yy;@"/>
    <numFmt numFmtId="167" formatCode="_(* #,##0.00_);_(* \(#,##0.00\);_(* &quot;-&quot;??_);_(@_)"/>
    <numFmt numFmtId="168" formatCode="_-* #,##0_-;\-* #,##0_-;_-* &quot;-&quot;??_-;_-@_-"/>
    <numFmt numFmtId="169" formatCode="_-&quot;R$&quot;* #,##0_-;\-&quot;R$&quot;* #,##0_-;_-&quot;R$&quot;* &quot;-&quot;??_-;_-@_-"/>
    <numFmt numFmtId="170" formatCode="_(&quot;R$&quot;* #,##0.00_);_(&quot;R$&quot;* \(#,##0.00\);_(&quot;R$&quot;* &quot;-&quot;??_);_(@_)"/>
    <numFmt numFmtId="171" formatCode="_-* #,##0.0_-;\-* #,##0.0_-;_-* &quot;-&quot;??_-;_-@_-"/>
    <numFmt numFmtId="172" formatCode="_-* #,##0.000_-;\-* #,##0.000_-;_-* &quot;-&quot;??_-;_-@_-"/>
    <numFmt numFmtId="173" formatCode="_-[$R$-416]\ * #,##0.00_-;\-[$R$-416]\ * #,##0.00_-;_-[$R$-416]\ * &quot;-&quot;??_-;_-@_-"/>
    <numFmt numFmtId="174" formatCode="0.0%"/>
    <numFmt numFmtId="175" formatCode="0.0"/>
    <numFmt numFmtId="176" formatCode="0_ ;\-0\ "/>
    <numFmt numFmtId="177" formatCode="_-* #,##0.0000_-;\-* #,##0.0000_-;_-* &quot;-&quot;??_-;_-@_-"/>
  </numFmts>
  <fonts count="7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</font>
    <font>
      <b/>
      <sz val="14"/>
      <color theme="4" tint="-0.499984740745262"/>
      <name val="Cambria"/>
      <family val="1"/>
    </font>
    <font>
      <b/>
      <sz val="12"/>
      <color theme="4" tint="-0.499984740745262"/>
      <name val="Cambria"/>
      <family val="1"/>
    </font>
    <font>
      <b/>
      <sz val="11"/>
      <color theme="4" tint="-0.499984740745262"/>
      <name val="Cambria"/>
      <family val="1"/>
    </font>
    <font>
      <sz val="11"/>
      <color theme="4" tint="-0.499984740745262"/>
      <name val="Cambria"/>
      <family val="1"/>
    </font>
    <font>
      <sz val="8"/>
      <color theme="4" tint="-0.499984740745262"/>
      <name val="Cambria"/>
      <family val="1"/>
    </font>
    <font>
      <b/>
      <sz val="16"/>
      <color theme="4" tint="-0.499984740745262"/>
      <name val="Cambria"/>
      <family val="1"/>
    </font>
    <font>
      <b/>
      <sz val="11"/>
      <color theme="1"/>
      <name val="Cambria"/>
      <family val="1"/>
    </font>
    <font>
      <b/>
      <sz val="10"/>
      <color theme="1"/>
      <name val="Cambria"/>
      <family val="1"/>
    </font>
    <font>
      <sz val="10"/>
      <color theme="1"/>
      <name val="Cambria"/>
      <family val="1"/>
    </font>
    <font>
      <b/>
      <sz val="14"/>
      <color theme="1"/>
      <name val="Cambria"/>
      <family val="1"/>
    </font>
    <font>
      <sz val="10"/>
      <color theme="3"/>
      <name val="Cambria"/>
      <family val="1"/>
    </font>
    <font>
      <i/>
      <sz val="10"/>
      <color theme="0" tint="-0.499984740745262"/>
      <name val="Cambria"/>
      <family val="1"/>
    </font>
    <font>
      <b/>
      <sz val="12"/>
      <color theme="1"/>
      <name val="Cambria"/>
      <family val="1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b/>
      <sz val="11"/>
      <color indexed="81"/>
      <name val="Segoe UI"/>
      <family val="2"/>
    </font>
    <font>
      <sz val="9"/>
      <color indexed="81"/>
      <name val="Segoe UI"/>
      <family val="2"/>
    </font>
    <font>
      <sz val="11"/>
      <color indexed="81"/>
      <name val="Segoe UI"/>
      <family val="2"/>
    </font>
    <font>
      <b/>
      <sz val="18"/>
      <color theme="1"/>
      <name val="Cambria"/>
      <family val="1"/>
    </font>
    <font>
      <i/>
      <sz val="11"/>
      <color theme="1"/>
      <name val="Cambria"/>
      <family val="1"/>
    </font>
    <font>
      <b/>
      <sz val="10"/>
      <color theme="3"/>
      <name val="Cambria"/>
      <family val="1"/>
    </font>
    <font>
      <sz val="8"/>
      <name val="Calibri"/>
      <family val="2"/>
      <scheme val="minor"/>
    </font>
    <font>
      <sz val="9"/>
      <color theme="1"/>
      <name val="Cambria"/>
      <family val="1"/>
    </font>
    <font>
      <vertAlign val="superscript"/>
      <sz val="11"/>
      <color theme="1"/>
      <name val="Cambria"/>
      <family val="1"/>
    </font>
    <font>
      <sz val="10"/>
      <name val="Calibri"/>
      <family val="1"/>
      <scheme val="minor"/>
    </font>
    <font>
      <sz val="9"/>
      <color theme="1"/>
      <name val="Calibri"/>
      <family val="2"/>
      <scheme val="minor"/>
    </font>
    <font>
      <sz val="11"/>
      <color theme="0" tint="-0.14999847407452621"/>
      <name val="Cambria"/>
      <family val="1"/>
    </font>
    <font>
      <sz val="8"/>
      <color theme="0"/>
      <name val="Cambria"/>
      <family val="1"/>
    </font>
    <font>
      <b/>
      <sz val="10"/>
      <color theme="4" tint="-0.499984740745262"/>
      <name val="Cambria"/>
      <family val="1"/>
    </font>
    <font>
      <sz val="11"/>
      <color theme="0" tint="-0.499984740745262"/>
      <name val="Cambria"/>
      <family val="1"/>
    </font>
    <font>
      <b/>
      <sz val="11"/>
      <name val="Cambria"/>
      <family val="1"/>
    </font>
    <font>
      <b/>
      <sz val="9"/>
      <color theme="1"/>
      <name val="Cambria"/>
      <family val="1"/>
    </font>
    <font>
      <b/>
      <sz val="10"/>
      <color theme="0" tint="-0.499984740745262"/>
      <name val="Cambria"/>
      <family val="1"/>
    </font>
    <font>
      <b/>
      <sz val="10"/>
      <name val="Cambria"/>
      <family val="1"/>
    </font>
    <font>
      <sz val="10"/>
      <name val="Cambria"/>
      <family val="1"/>
    </font>
    <font>
      <b/>
      <sz val="8"/>
      <name val="Cambria"/>
      <family val="1"/>
    </font>
    <font>
      <b/>
      <sz val="11"/>
      <color rgb="FFFF0000"/>
      <name val="Cambria"/>
      <family val="1"/>
    </font>
    <font>
      <sz val="11"/>
      <color rgb="FF0070C0"/>
      <name val="Cambria"/>
      <family val="1"/>
    </font>
    <font>
      <sz val="11"/>
      <color rgb="FFFF0000"/>
      <name val="Cambria"/>
      <family val="1"/>
    </font>
    <font>
      <sz val="10"/>
      <color rgb="FFFF0000"/>
      <name val="Cambria"/>
      <family val="1"/>
    </font>
    <font>
      <b/>
      <sz val="10"/>
      <color rgb="FFFF0000"/>
      <name val="Cambria"/>
      <family val="1"/>
    </font>
    <font>
      <sz val="11"/>
      <name val="Cambria"/>
      <family val="1"/>
    </font>
    <font>
      <sz val="11"/>
      <color theme="0"/>
      <name val="Cambria"/>
      <family val="1"/>
    </font>
    <font>
      <b/>
      <vertAlign val="superscript"/>
      <sz val="11"/>
      <color theme="1"/>
      <name val="Cambria"/>
      <family val="1"/>
    </font>
    <font>
      <b/>
      <sz val="12"/>
      <color rgb="FFFF0000"/>
      <name val="Cambria"/>
      <family val="1"/>
    </font>
    <font>
      <sz val="9"/>
      <color theme="4"/>
      <name val="Cambria"/>
      <family val="1"/>
    </font>
    <font>
      <b/>
      <i/>
      <sz val="10"/>
      <color theme="1"/>
      <name val="Cambria"/>
      <family val="1"/>
    </font>
    <font>
      <b/>
      <sz val="11"/>
      <color theme="4"/>
      <name val="Cambria"/>
      <family val="1"/>
    </font>
    <font>
      <sz val="9"/>
      <name val="Cambria"/>
      <family val="1"/>
    </font>
    <font>
      <vertAlign val="subscript"/>
      <sz val="9"/>
      <color theme="1"/>
      <name val="Cambria"/>
      <family val="1"/>
    </font>
    <font>
      <b/>
      <sz val="14"/>
      <color theme="5" tint="-0.499984740745262"/>
      <name val="Cambria"/>
      <family val="1"/>
    </font>
    <font>
      <b/>
      <sz val="11"/>
      <color rgb="FFFFC000"/>
      <name val="Cambria"/>
      <family val="1"/>
    </font>
    <font>
      <b/>
      <sz val="20"/>
      <color rgb="FFFFC000"/>
      <name val="Cambria"/>
      <family val="1"/>
    </font>
    <font>
      <b/>
      <sz val="10"/>
      <color rgb="FFFFC000"/>
      <name val="Cambria"/>
      <family val="1"/>
    </font>
    <font>
      <sz val="11"/>
      <color rgb="FFFFC000"/>
      <name val="Cambria"/>
      <family val="1"/>
    </font>
    <font>
      <b/>
      <sz val="16"/>
      <color theme="1"/>
      <name val="Cambria"/>
      <family val="1"/>
    </font>
    <font>
      <sz val="10"/>
      <color theme="0"/>
      <name val="Cambria"/>
      <family val="1"/>
    </font>
    <font>
      <sz val="14"/>
      <name val="Cambria"/>
      <family val="1"/>
    </font>
    <font>
      <sz val="14"/>
      <color theme="1"/>
      <name val="Cambria"/>
      <family val="1"/>
    </font>
    <font>
      <sz val="9"/>
      <color rgb="FF000000"/>
      <name val="Cambria"/>
      <family val="1"/>
    </font>
    <font>
      <i/>
      <sz val="9"/>
      <color theme="1"/>
      <name val="Cambria"/>
      <family val="1"/>
    </font>
    <font>
      <b/>
      <sz val="9"/>
      <color indexed="81"/>
      <name val="Segoe UI"/>
      <family val="2"/>
    </font>
    <font>
      <b/>
      <sz val="11"/>
      <color theme="0" tint="-4.9989318521683403E-2"/>
      <name val="Cambria"/>
      <family val="1"/>
    </font>
    <font>
      <i/>
      <sz val="11"/>
      <color theme="4" tint="-0.499984740745262"/>
      <name val="Cambria"/>
      <family val="1"/>
    </font>
  </fonts>
  <fills count="2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E7E6E6"/>
        <bgColor indexed="64"/>
      </patternFill>
    </fill>
  </fills>
  <borders count="100">
    <border>
      <left/>
      <right/>
      <top/>
      <bottom/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/>
      <right/>
      <top/>
      <bottom style="medium">
        <color theme="4" tint="-0.499984740745262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4" tint="-0.499984740745262"/>
      </left>
      <right style="thin">
        <color auto="1"/>
      </right>
      <top style="thin">
        <color theme="4" tint="-0.499984740745262"/>
      </top>
      <bottom style="thin">
        <color theme="4" tint="-0.499984740745262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4" tint="0.39997558519241921"/>
      </left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auto="1"/>
      </left>
      <right style="thin">
        <color theme="4" tint="0.39997558519241921"/>
      </right>
      <top style="thin">
        <color auto="1"/>
      </top>
      <bottom style="thin">
        <color theme="4" tint="0.39997558519241921"/>
      </bottom>
      <diagonal/>
    </border>
    <border>
      <left style="thin">
        <color theme="4" tint="0.39997558519241921"/>
      </left>
      <right style="thin">
        <color theme="4" tint="0.39997558519241921"/>
      </right>
      <top style="thin">
        <color indexed="64"/>
      </top>
      <bottom/>
      <diagonal/>
    </border>
    <border>
      <left/>
      <right style="thin">
        <color theme="4" tint="0.39997558519241921"/>
      </right>
      <top style="thin">
        <color auto="1"/>
      </top>
      <bottom/>
      <diagonal/>
    </border>
    <border>
      <left style="thin">
        <color theme="4" tint="0.3999755851924192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 style="thin">
        <color theme="4" tint="0.39997558519241921"/>
      </right>
      <top/>
      <bottom/>
      <diagonal/>
    </border>
    <border>
      <left/>
      <right style="thin">
        <color theme="4" tint="0.39997558519241921"/>
      </right>
      <top/>
      <bottom/>
      <diagonal/>
    </border>
    <border>
      <left style="thin">
        <color theme="4" tint="0.39997558519241921"/>
      </left>
      <right style="thin">
        <color auto="1"/>
      </right>
      <top/>
      <bottom/>
      <diagonal/>
    </border>
    <border>
      <left style="thin">
        <color auto="1"/>
      </left>
      <right style="thin">
        <color theme="4" tint="0.39997558519241921"/>
      </right>
      <top style="thin">
        <color theme="4" tint="0.39997558519241921"/>
      </top>
      <bottom style="thin">
        <color auto="1"/>
      </bottom>
      <diagonal/>
    </border>
    <border>
      <left style="thin">
        <color theme="4" tint="0.39997558519241921"/>
      </left>
      <right style="thin">
        <color theme="4" tint="0.39997558519241921"/>
      </right>
      <top/>
      <bottom style="thin">
        <color indexed="64"/>
      </bottom>
      <diagonal/>
    </border>
    <border>
      <left/>
      <right style="thin">
        <color theme="4" tint="0.39997558519241921"/>
      </right>
      <top/>
      <bottom style="thin">
        <color indexed="64"/>
      </bottom>
      <diagonal/>
    </border>
    <border>
      <left style="thin">
        <color theme="4" tint="0.39997558519241921"/>
      </left>
      <right style="thin">
        <color auto="1"/>
      </right>
      <top/>
      <bottom style="thin">
        <color auto="1"/>
      </bottom>
      <diagonal/>
    </border>
    <border>
      <left style="thin">
        <color theme="4" tint="0.39997558519241921"/>
      </left>
      <right style="thin">
        <color theme="4" tint="0.39997558519241921"/>
      </right>
      <top style="thin">
        <color indexed="64"/>
      </top>
      <bottom style="thin">
        <color theme="4" tint="0.39997558519241921"/>
      </bottom>
      <diagonal/>
    </border>
    <border>
      <left style="thin">
        <color theme="4" tint="0.39997558519241921"/>
      </left>
      <right style="thin">
        <color auto="1"/>
      </right>
      <top style="thin">
        <color auto="1"/>
      </top>
      <bottom style="thin">
        <color theme="4" tint="0.39997558519241921"/>
      </bottom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 style="thin">
        <color auto="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indexed="64"/>
      </bottom>
      <diagonal/>
    </border>
    <border>
      <left style="thin">
        <color theme="4" tint="0.39997558519241921"/>
      </left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thin">
        <color auto="1"/>
      </left>
      <right style="thin">
        <color theme="4" tint="0.39997558519241921"/>
      </right>
      <top style="thin">
        <color auto="1"/>
      </top>
      <bottom/>
      <diagonal/>
    </border>
    <border>
      <left style="thin">
        <color auto="1"/>
      </left>
      <right style="thin">
        <color theme="4" tint="0.39997558519241921"/>
      </right>
      <top/>
      <bottom/>
      <diagonal/>
    </border>
    <border>
      <left style="thin">
        <color auto="1"/>
      </left>
      <right style="thin">
        <color theme="4" tint="0.39997558519241921"/>
      </right>
      <top/>
      <bottom style="thin">
        <color auto="1"/>
      </bottom>
      <diagonal/>
    </border>
    <border>
      <left style="thin">
        <color theme="4" tint="0.39997558519241921"/>
      </left>
      <right/>
      <top style="thin">
        <color auto="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auto="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 style="thin">
        <color auto="1"/>
      </right>
      <top style="thin">
        <color theme="4" tint="0.39997558519241921"/>
      </top>
      <bottom/>
      <diagonal/>
    </border>
    <border>
      <left style="thin">
        <color auto="1"/>
      </left>
      <right/>
      <top style="thin">
        <color theme="4" tint="0.39997558519241921"/>
      </top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/>
      <bottom/>
      <diagonal/>
    </border>
    <border>
      <left style="thin">
        <color theme="4" tint="0.39997558519241921"/>
      </left>
      <right/>
      <top/>
      <bottom style="thin">
        <color auto="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indexed="64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 style="thin">
        <color auto="1"/>
      </right>
      <top/>
      <bottom style="thin">
        <color theme="4" tint="0.39997558519241921"/>
      </bottom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thin">
        <color theme="4" tint="-0.249977111117893"/>
      </left>
      <right/>
      <top style="thin">
        <color theme="4" tint="-0.249977111117893"/>
      </top>
      <bottom style="thin">
        <color theme="4" tint="-0.249977111117893"/>
      </bottom>
      <diagonal/>
    </border>
    <border>
      <left/>
      <right/>
      <top style="thin">
        <color theme="4" tint="-0.249977111117893"/>
      </top>
      <bottom style="thin">
        <color theme="4" tint="-0.249977111117893"/>
      </bottom>
      <diagonal/>
    </border>
    <border>
      <left/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thin">
        <color theme="4" tint="-0.249977111117893"/>
      </left>
      <right/>
      <top style="thin">
        <color theme="4" tint="-0.249977111117893"/>
      </top>
      <bottom/>
      <diagonal/>
    </border>
    <border>
      <left/>
      <right style="thin">
        <color theme="4" tint="-0.249977111117893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/>
      <diagonal/>
    </border>
    <border>
      <left style="thin">
        <color theme="4" tint="-0.249977111117893"/>
      </left>
      <right style="thin">
        <color theme="4" tint="-0.249977111117893"/>
      </right>
      <top/>
      <bottom style="thin">
        <color theme="4" tint="-0.249977111117893"/>
      </bottom>
      <diagonal/>
    </border>
    <border>
      <left style="thin">
        <color theme="4" tint="-0.249977111117893"/>
      </left>
      <right style="thin">
        <color theme="4" tint="-0.249977111117893"/>
      </right>
      <top/>
      <bottom/>
      <diagonal/>
    </border>
    <border>
      <left/>
      <right/>
      <top/>
      <bottom style="thin">
        <color theme="4" tint="-0.249977111117893"/>
      </bottom>
      <diagonal/>
    </border>
    <border>
      <left style="thin">
        <color theme="4" tint="-0.499984740745262"/>
      </left>
      <right/>
      <top style="thin">
        <color theme="4" tint="-0.499984740745262"/>
      </top>
      <bottom style="thin">
        <color theme="4" tint="-0.499984740745262"/>
      </bottom>
      <diagonal/>
    </border>
    <border>
      <left style="thin">
        <color indexed="64"/>
      </left>
      <right/>
      <top style="thin">
        <color theme="4" tint="-0.499984740745262"/>
      </top>
      <bottom style="thin">
        <color theme="4" tint="-0.499984740745262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/>
      <diagonal/>
    </border>
    <border>
      <left/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/>
      <top/>
      <bottom style="medium">
        <color theme="4" tint="-0.499984740745262"/>
      </bottom>
      <diagonal/>
    </border>
    <border>
      <left/>
      <right style="medium">
        <color theme="4" tint="-0.499984740745262"/>
      </right>
      <top/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/>
      <diagonal/>
    </border>
    <border>
      <left style="thin">
        <color theme="4" tint="-0.249977111117893"/>
      </left>
      <right/>
      <top/>
      <bottom style="thin">
        <color theme="4" tint="-0.249977111117893"/>
      </bottom>
      <diagonal/>
    </border>
    <border>
      <left/>
      <right/>
      <top style="thin">
        <color theme="4" tint="-0.249977111117893"/>
      </top>
      <bottom/>
      <diagonal/>
    </border>
    <border>
      <left/>
      <right style="thin">
        <color theme="4" tint="-0.249977111117893"/>
      </right>
      <top/>
      <bottom style="thin">
        <color theme="4" tint="-0.249977111117893"/>
      </bottom>
      <diagonal/>
    </border>
    <border>
      <left/>
      <right style="thin">
        <color theme="4" tint="-0.249977111117893"/>
      </right>
      <top style="thin">
        <color theme="4" tint="-0.24997711111789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4" tint="-0.499984740745262"/>
      </bottom>
      <diagonal/>
    </border>
    <border>
      <left/>
      <right style="thin">
        <color auto="1"/>
      </right>
      <top style="thin">
        <color theme="4" tint="-0.499984740745262"/>
      </top>
      <bottom style="thin">
        <color theme="4" tint="-0.499984740745262"/>
      </bottom>
      <diagonal/>
    </border>
    <border>
      <left/>
      <right/>
      <top style="thin">
        <color theme="4" tint="-0.499984740745262"/>
      </top>
      <bottom style="thin">
        <color theme="4" tint="-0.499984740745262"/>
      </bottom>
      <diagonal/>
    </border>
    <border>
      <left/>
      <right style="thin">
        <color theme="4" tint="-0.499984740745262"/>
      </right>
      <top style="thin">
        <color indexed="64"/>
      </top>
      <bottom/>
      <diagonal/>
    </border>
    <border>
      <left style="thin">
        <color indexed="64"/>
      </left>
      <right/>
      <top style="thin">
        <color theme="4" tint="-0.499984740745262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auto="1"/>
      </top>
      <bottom style="thin">
        <color theme="4" tint="0.39994506668294322"/>
      </bottom>
      <diagonal/>
    </border>
    <border>
      <left/>
      <right style="thin">
        <color theme="4" tint="0.39997558519241921"/>
      </right>
      <top style="thin">
        <color auto="1"/>
      </top>
      <bottom style="thin">
        <color theme="4" tint="0.39994506668294322"/>
      </bottom>
      <diagonal/>
    </border>
    <border>
      <left style="thin">
        <color theme="4" tint="0.39997558519241921"/>
      </left>
      <right/>
      <top style="thin">
        <color theme="4" tint="0.39994506668294322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4506668294322"/>
      </top>
      <bottom style="thin">
        <color theme="4" tint="0.39997558519241921"/>
      </bottom>
      <diagonal/>
    </border>
    <border>
      <left style="thin">
        <color theme="4" tint="0.39994506668294322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4506668294322"/>
      </left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4506668294322"/>
      </left>
      <right style="thin">
        <color theme="4" tint="0.39997558519241921"/>
      </right>
      <top/>
      <bottom style="thin">
        <color auto="1"/>
      </bottom>
      <diagonal/>
    </border>
    <border>
      <left style="thin">
        <color theme="4" tint="0.39994506668294322"/>
      </left>
      <right style="thin">
        <color theme="4" tint="0.39997558519241921"/>
      </right>
      <top style="thin">
        <color theme="4" tint="0.39997558519241921"/>
      </top>
      <bottom style="thin">
        <color indexed="64"/>
      </bottom>
      <diagonal/>
    </border>
    <border>
      <left style="thin">
        <color theme="4" tint="-0.249977111117893"/>
      </left>
      <right/>
      <top/>
      <bottom/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 style="thin">
        <color indexed="64"/>
      </bottom>
      <diagonal/>
    </border>
    <border>
      <left style="thin">
        <color theme="4" tint="-0.249977111117893"/>
      </left>
      <right/>
      <top style="thin">
        <color theme="4" tint="-0.249977111117893"/>
      </top>
      <bottom style="thin">
        <color indexed="64"/>
      </bottom>
      <diagonal/>
    </border>
    <border>
      <left style="thin">
        <color auto="1"/>
      </left>
      <right/>
      <top style="medium">
        <color theme="4" tint="-0.499984740745262"/>
      </top>
      <bottom style="thin">
        <color auto="1"/>
      </bottom>
      <diagonal/>
    </border>
    <border>
      <left/>
      <right style="thin">
        <color auto="1"/>
      </right>
      <top style="medium">
        <color theme="4" tint="-0.499984740745262"/>
      </top>
      <bottom style="thin">
        <color auto="1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25" fillId="0" borderId="0" applyFont="0" applyFill="0" applyBorder="0" applyAlignment="0" applyProtection="0"/>
  </cellStyleXfs>
  <cellXfs count="78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/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/>
    </xf>
    <xf numFmtId="0" fontId="2" fillId="0" borderId="2" xfId="0" applyFont="1" applyBorder="1"/>
    <xf numFmtId="0" fontId="2" fillId="0" borderId="6" xfId="0" applyFont="1" applyBorder="1" applyAlignment="1">
      <alignment horizontal="left"/>
    </xf>
    <xf numFmtId="0" fontId="2" fillId="0" borderId="7" xfId="0" applyFont="1" applyBorder="1"/>
    <xf numFmtId="0" fontId="9" fillId="3" borderId="8" xfId="0" applyFont="1" applyFill="1" applyBorder="1" applyAlignment="1">
      <alignment horizontal="left" vertical="center" wrapText="1"/>
    </xf>
    <xf numFmtId="0" fontId="2" fillId="0" borderId="7" xfId="0" applyFont="1" applyBorder="1" applyAlignment="1">
      <alignment vertical="center"/>
    </xf>
    <xf numFmtId="0" fontId="9" fillId="4" borderId="7" xfId="0" applyFont="1" applyFill="1" applyBorder="1" applyAlignment="1">
      <alignment horizontal="left"/>
    </xf>
    <xf numFmtId="0" fontId="9" fillId="4" borderId="7" xfId="0" applyFont="1" applyFill="1" applyBorder="1"/>
    <xf numFmtId="0" fontId="2" fillId="4" borderId="7" xfId="0" applyFont="1" applyFill="1" applyBorder="1" applyAlignment="1">
      <alignment wrapText="1"/>
    </xf>
    <xf numFmtId="0" fontId="2" fillId="4" borderId="7" xfId="0" applyFont="1" applyFill="1" applyBorder="1"/>
    <xf numFmtId="0" fontId="11" fillId="0" borderId="11" xfId="0" applyFont="1" applyBorder="1" applyAlignment="1">
      <alignment horizontal="center" vertical="center"/>
    </xf>
    <xf numFmtId="0" fontId="2" fillId="4" borderId="7" xfId="0" applyFont="1" applyFill="1" applyBorder="1" applyAlignment="1">
      <alignment horizontal="left"/>
    </xf>
    <xf numFmtId="0" fontId="12" fillId="4" borderId="6" xfId="0" applyFont="1" applyFill="1" applyBorder="1" applyAlignment="1">
      <alignment horizontal="left"/>
    </xf>
    <xf numFmtId="0" fontId="2" fillId="4" borderId="6" xfId="0" applyFont="1" applyFill="1" applyBorder="1"/>
    <xf numFmtId="0" fontId="12" fillId="4" borderId="12" xfId="0" applyFont="1" applyFill="1" applyBorder="1" applyAlignment="1">
      <alignment horizontal="left"/>
    </xf>
    <xf numFmtId="0" fontId="2" fillId="4" borderId="12" xfId="0" applyFont="1" applyFill="1" applyBorder="1"/>
    <xf numFmtId="0" fontId="12" fillId="4" borderId="13" xfId="0" applyFont="1" applyFill="1" applyBorder="1" applyAlignment="1">
      <alignment horizontal="left"/>
    </xf>
    <xf numFmtId="0" fontId="2" fillId="4" borderId="13" xfId="0" applyFont="1" applyFill="1" applyBorder="1"/>
    <xf numFmtId="0" fontId="10" fillId="0" borderId="26" xfId="0" applyFont="1" applyBorder="1" applyAlignment="1">
      <alignment horizontal="center" wrapText="1"/>
    </xf>
    <xf numFmtId="0" fontId="10" fillId="0" borderId="28" xfId="0" applyFont="1" applyBorder="1" applyAlignment="1">
      <alignment horizontal="center" wrapText="1"/>
    </xf>
    <xf numFmtId="0" fontId="10" fillId="0" borderId="30" xfId="0" applyFont="1" applyBorder="1" applyAlignment="1">
      <alignment horizontal="center" wrapText="1"/>
    </xf>
    <xf numFmtId="0" fontId="10" fillId="0" borderId="13" xfId="0" applyFont="1" applyBorder="1" applyAlignment="1">
      <alignment horizontal="center" wrapText="1"/>
    </xf>
    <xf numFmtId="0" fontId="10" fillId="0" borderId="35" xfId="0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 vertical="center" wrapText="1"/>
    </xf>
    <xf numFmtId="9" fontId="10" fillId="0" borderId="27" xfId="1" applyFont="1" applyBorder="1" applyAlignment="1">
      <alignment horizontal="center" vertical="center" wrapText="1"/>
    </xf>
    <xf numFmtId="0" fontId="10" fillId="0" borderId="37" xfId="0" applyFont="1" applyBorder="1" applyAlignment="1">
      <alignment wrapText="1"/>
    </xf>
    <xf numFmtId="9" fontId="10" fillId="0" borderId="29" xfId="1" applyFont="1" applyBorder="1" applyAlignment="1">
      <alignment wrapText="1"/>
    </xf>
    <xf numFmtId="9" fontId="10" fillId="0" borderId="40" xfId="1" applyFont="1" applyBorder="1" applyAlignment="1">
      <alignment wrapText="1"/>
    </xf>
    <xf numFmtId="0" fontId="10" fillId="0" borderId="10" xfId="0" applyFont="1" applyBorder="1" applyAlignment="1">
      <alignment wrapText="1"/>
    </xf>
    <xf numFmtId="9" fontId="10" fillId="0" borderId="10" xfId="1" applyFont="1" applyBorder="1" applyAlignment="1">
      <alignment wrapText="1"/>
    </xf>
    <xf numFmtId="0" fontId="10" fillId="0" borderId="42" xfId="0" applyFont="1" applyBorder="1" applyAlignment="1">
      <alignment horizontal="center" wrapText="1"/>
    </xf>
    <xf numFmtId="0" fontId="10" fillId="0" borderId="43" xfId="0" applyFont="1" applyBorder="1" applyAlignment="1">
      <alignment horizontal="center" wrapText="1"/>
    </xf>
    <xf numFmtId="9" fontId="10" fillId="0" borderId="40" xfId="1" applyFont="1" applyBorder="1" applyAlignment="1">
      <alignment horizontal="center" vertical="center" wrapText="1"/>
    </xf>
    <xf numFmtId="0" fontId="10" fillId="0" borderId="46" xfId="0" applyFont="1" applyBorder="1" applyAlignment="1">
      <alignment horizontal="center" wrapText="1"/>
    </xf>
    <xf numFmtId="9" fontId="10" fillId="0" borderId="31" xfId="1" applyFont="1" applyBorder="1" applyAlignment="1">
      <alignment wrapText="1"/>
    </xf>
    <xf numFmtId="0" fontId="12" fillId="4" borderId="19" xfId="0" applyFont="1" applyFill="1" applyBorder="1" applyAlignment="1">
      <alignment horizontal="left"/>
    </xf>
    <xf numFmtId="0" fontId="2" fillId="4" borderId="19" xfId="0" applyFont="1" applyFill="1" applyBorder="1"/>
    <xf numFmtId="0" fontId="11" fillId="0" borderId="27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11" fillId="0" borderId="48" xfId="0" applyFont="1" applyBorder="1" applyAlignment="1">
      <alignment horizontal="left" vertical="center" wrapText="1"/>
    </xf>
    <xf numFmtId="0" fontId="10" fillId="0" borderId="49" xfId="0" applyFont="1" applyBorder="1" applyAlignment="1">
      <alignment horizontal="center" wrapText="1"/>
    </xf>
    <xf numFmtId="0" fontId="11" fillId="0" borderId="50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left" vertical="center" wrapText="1"/>
    </xf>
    <xf numFmtId="0" fontId="10" fillId="0" borderId="24" xfId="0" applyFont="1" applyBorder="1" applyAlignment="1">
      <alignment horizontal="center" wrapText="1"/>
    </xf>
    <xf numFmtId="0" fontId="11" fillId="0" borderId="2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2" fillId="0" borderId="0" xfId="0" quotePrefix="1" applyFont="1"/>
    <xf numFmtId="0" fontId="2" fillId="3" borderId="51" xfId="0" applyFont="1" applyFill="1" applyBorder="1" applyAlignment="1">
      <alignment horizontal="center" vertical="center" wrapText="1"/>
    </xf>
    <xf numFmtId="0" fontId="12" fillId="5" borderId="0" xfId="0" applyFont="1" applyFill="1"/>
    <xf numFmtId="0" fontId="2" fillId="5" borderId="0" xfId="0" applyFont="1" applyFill="1"/>
    <xf numFmtId="0" fontId="9" fillId="0" borderId="0" xfId="0" applyFont="1"/>
    <xf numFmtId="0" fontId="9" fillId="3" borderId="51" xfId="0" applyFont="1" applyFill="1" applyBorder="1" applyAlignment="1">
      <alignment horizontal="left" vertical="center" wrapText="1"/>
    </xf>
    <xf numFmtId="49" fontId="2" fillId="0" borderId="0" xfId="0" quotePrefix="1" applyNumberFormat="1" applyFont="1"/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166" fontId="2" fillId="0" borderId="0" xfId="0" applyNumberFormat="1" applyFont="1" applyAlignment="1">
      <alignment horizontal="left" vertical="center"/>
    </xf>
    <xf numFmtId="168" fontId="2" fillId="3" borderId="52" xfId="3" applyNumberFormat="1" applyFont="1" applyFill="1" applyBorder="1" applyAlignment="1">
      <alignment horizontal="center" vertical="center"/>
    </xf>
    <xf numFmtId="168" fontId="2" fillId="3" borderId="51" xfId="3" applyNumberFormat="1" applyFont="1" applyFill="1" applyBorder="1" applyAlignment="1">
      <alignment horizontal="center" vertical="center"/>
    </xf>
    <xf numFmtId="168" fontId="2" fillId="3" borderId="53" xfId="3" applyNumberFormat="1" applyFont="1" applyFill="1" applyBorder="1" applyAlignment="1">
      <alignment horizontal="center" vertical="center"/>
    </xf>
    <xf numFmtId="168" fontId="9" fillId="0" borderId="0" xfId="0" applyNumberFormat="1" applyFont="1"/>
    <xf numFmtId="169" fontId="9" fillId="0" borderId="0" xfId="0" applyNumberFormat="1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wrapText="1"/>
    </xf>
    <xf numFmtId="0" fontId="2" fillId="6" borderId="0" xfId="0" applyFont="1" applyFill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169" fontId="2" fillId="3" borderId="54" xfId="4" applyNumberFormat="1" applyFont="1" applyFill="1" applyBorder="1" applyAlignment="1">
      <alignment horizontal="center" vertical="center"/>
    </xf>
    <xf numFmtId="0" fontId="9" fillId="3" borderId="51" xfId="0" applyFont="1" applyFill="1" applyBorder="1" applyAlignment="1">
      <alignment horizontal="left" vertical="center"/>
    </xf>
    <xf numFmtId="0" fontId="15" fillId="0" borderId="0" xfId="0" applyFont="1"/>
    <xf numFmtId="0" fontId="4" fillId="3" borderId="11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14" fontId="6" fillId="0" borderId="11" xfId="0" applyNumberFormat="1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/>
    </xf>
    <xf numFmtId="168" fontId="9" fillId="0" borderId="0" xfId="0" applyNumberFormat="1" applyFont="1" applyAlignment="1">
      <alignment horizontal="center" vertical="center"/>
    </xf>
    <xf numFmtId="0" fontId="16" fillId="7" borderId="11" xfId="0" applyFont="1" applyFill="1" applyBorder="1"/>
    <xf numFmtId="0" fontId="0" fillId="7" borderId="11" xfId="0" applyFill="1" applyBorder="1"/>
    <xf numFmtId="0" fontId="0" fillId="0" borderId="0" xfId="0" applyAlignment="1">
      <alignment horizontal="center" vertical="center"/>
    </xf>
    <xf numFmtId="0" fontId="20" fillId="0" borderId="57" xfId="0" applyFont="1" applyBorder="1" applyAlignment="1">
      <alignment horizontal="center" vertical="center" wrapText="1"/>
    </xf>
    <xf numFmtId="0" fontId="16" fillId="0" borderId="57" xfId="0" applyFont="1" applyBorder="1" applyAlignment="1">
      <alignment horizontal="center" vertical="center"/>
    </xf>
    <xf numFmtId="0" fontId="21" fillId="0" borderId="57" xfId="0" applyFont="1" applyBorder="1" applyAlignment="1">
      <alignment horizontal="center" vertical="center" wrapText="1"/>
    </xf>
    <xf numFmtId="49" fontId="21" fillId="0" borderId="57" xfId="0" applyNumberFormat="1" applyFont="1" applyBorder="1" applyAlignment="1">
      <alignment horizontal="center" vertical="center" wrapText="1"/>
    </xf>
    <xf numFmtId="0" fontId="0" fillId="0" borderId="57" xfId="0" applyBorder="1"/>
    <xf numFmtId="0" fontId="0" fillId="8" borderId="58" xfId="0" applyFill="1" applyBorder="1" applyAlignment="1">
      <alignment horizontal="center" vertical="center" wrapText="1"/>
    </xf>
    <xf numFmtId="49" fontId="0" fillId="8" borderId="58" xfId="0" applyNumberForma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left" vertical="center"/>
    </xf>
    <xf numFmtId="0" fontId="29" fillId="5" borderId="0" xfId="0" applyFont="1" applyFill="1"/>
    <xf numFmtId="0" fontId="30" fillId="5" borderId="0" xfId="0" applyFont="1" applyFill="1" applyAlignment="1">
      <alignment vertical="center"/>
    </xf>
    <xf numFmtId="0" fontId="9" fillId="0" borderId="0" xfId="0" applyFont="1" applyAlignment="1">
      <alignment wrapText="1"/>
    </xf>
    <xf numFmtId="0" fontId="12" fillId="6" borderId="0" xfId="0" applyFont="1" applyFill="1" applyAlignment="1">
      <alignment wrapText="1"/>
    </xf>
    <xf numFmtId="0" fontId="9" fillId="6" borderId="0" xfId="0" applyFont="1" applyFill="1" applyAlignment="1">
      <alignment horizontal="center"/>
    </xf>
    <xf numFmtId="0" fontId="12" fillId="0" borderId="0" xfId="0" applyFont="1" applyAlignment="1">
      <alignment wrapText="1"/>
    </xf>
    <xf numFmtId="0" fontId="9" fillId="0" borderId="0" xfId="0" applyFont="1" applyAlignment="1">
      <alignment horizontal="center"/>
    </xf>
    <xf numFmtId="0" fontId="9" fillId="0" borderId="0" xfId="0" applyFont="1" applyAlignment="1">
      <alignment vertical="center" wrapText="1"/>
    </xf>
    <xf numFmtId="0" fontId="2" fillId="3" borderId="59" xfId="0" applyFont="1" applyFill="1" applyBorder="1" applyAlignment="1">
      <alignment vertical="center" wrapText="1"/>
    </xf>
    <xf numFmtId="0" fontId="2" fillId="3" borderId="51" xfId="0" applyFont="1" applyFill="1" applyBorder="1" applyAlignment="1">
      <alignment vertical="center" wrapText="1"/>
    </xf>
    <xf numFmtId="0" fontId="9" fillId="3" borderId="60" xfId="0" applyFont="1" applyFill="1" applyBorder="1" applyAlignment="1">
      <alignment horizontal="left" vertical="center" wrapText="1"/>
    </xf>
    <xf numFmtId="0" fontId="2" fillId="3" borderId="60" xfId="0" applyFont="1" applyFill="1" applyBorder="1" applyAlignment="1">
      <alignment vertical="center" wrapText="1"/>
    </xf>
    <xf numFmtId="9" fontId="2" fillId="3" borderId="61" xfId="1" applyFont="1" applyFill="1" applyBorder="1" applyAlignment="1">
      <alignment vertical="center" wrapText="1"/>
    </xf>
    <xf numFmtId="168" fontId="2" fillId="3" borderId="59" xfId="3" applyNumberFormat="1" applyFont="1" applyFill="1" applyBorder="1" applyAlignment="1">
      <alignment horizontal="center" vertical="center"/>
    </xf>
    <xf numFmtId="169" fontId="2" fillId="3" borderId="51" xfId="4" applyNumberFormat="1" applyFont="1" applyFill="1" applyBorder="1" applyAlignment="1">
      <alignment horizontal="center" vertical="center"/>
    </xf>
    <xf numFmtId="0" fontId="10" fillId="3" borderId="60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center" wrapText="1"/>
    </xf>
    <xf numFmtId="0" fontId="10" fillId="0" borderId="0" xfId="0" applyFont="1" applyAlignment="1">
      <alignment wrapText="1"/>
    </xf>
    <xf numFmtId="0" fontId="10" fillId="0" borderId="0" xfId="0" applyFont="1"/>
    <xf numFmtId="0" fontId="2" fillId="3" borderId="61" xfId="0" applyFont="1" applyFill="1" applyBorder="1" applyAlignment="1">
      <alignment vertical="center" wrapText="1"/>
    </xf>
    <xf numFmtId="168" fontId="2" fillId="3" borderId="60" xfId="3" applyNumberFormat="1" applyFont="1" applyFill="1" applyBorder="1" applyAlignment="1">
      <alignment horizontal="center" vertical="center"/>
    </xf>
    <xf numFmtId="168" fontId="2" fillId="3" borderId="62" xfId="3" applyNumberFormat="1" applyFont="1" applyFill="1" applyBorder="1" applyAlignment="1">
      <alignment horizontal="center" vertical="center"/>
    </xf>
    <xf numFmtId="169" fontId="2" fillId="3" borderId="60" xfId="4" applyNumberFormat="1" applyFont="1" applyFill="1" applyBorder="1" applyAlignment="1">
      <alignment horizontal="center" vertical="center"/>
    </xf>
    <xf numFmtId="0" fontId="2" fillId="3" borderId="59" xfId="0" applyFont="1" applyFill="1" applyBorder="1" applyAlignment="1">
      <alignment horizontal="center" vertical="center" wrapText="1"/>
    </xf>
    <xf numFmtId="0" fontId="11" fillId="3" borderId="52" xfId="0" applyFont="1" applyFill="1" applyBorder="1" applyAlignment="1">
      <alignment horizontal="center" vertical="center"/>
    </xf>
    <xf numFmtId="0" fontId="11" fillId="3" borderId="51" xfId="0" applyFont="1" applyFill="1" applyBorder="1" applyAlignment="1">
      <alignment horizontal="center" vertical="center"/>
    </xf>
    <xf numFmtId="0" fontId="2" fillId="3" borderId="60" xfId="0" applyFont="1" applyFill="1" applyBorder="1" applyAlignment="1">
      <alignment horizontal="center" vertical="center" wrapText="1"/>
    </xf>
    <xf numFmtId="0" fontId="12" fillId="6" borderId="0" xfId="0" applyFont="1" applyFill="1"/>
    <xf numFmtId="0" fontId="9" fillId="0" borderId="0" xfId="0" applyFont="1" applyAlignment="1">
      <alignment horizontal="left" wrapText="1"/>
    </xf>
    <xf numFmtId="0" fontId="10" fillId="0" borderId="0" xfId="0" applyFont="1" applyAlignment="1">
      <alignment horizontal="center"/>
    </xf>
    <xf numFmtId="0" fontId="11" fillId="3" borderId="53" xfId="0" applyFont="1" applyFill="1" applyBorder="1" applyAlignment="1">
      <alignment horizontal="center" vertical="center"/>
    </xf>
    <xf numFmtId="0" fontId="11" fillId="3" borderId="61" xfId="0" applyFont="1" applyFill="1" applyBorder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8" fillId="3" borderId="9" xfId="0" applyFont="1" applyFill="1" applyBorder="1" applyAlignment="1">
      <alignment vertical="center"/>
    </xf>
    <xf numFmtId="0" fontId="8" fillId="3" borderId="7" xfId="0" applyFont="1" applyFill="1" applyBorder="1" applyAlignment="1">
      <alignment vertical="center"/>
    </xf>
    <xf numFmtId="0" fontId="8" fillId="3" borderId="10" xfId="0" applyFont="1" applyFill="1" applyBorder="1" applyAlignment="1">
      <alignment vertical="center"/>
    </xf>
    <xf numFmtId="0" fontId="10" fillId="0" borderId="64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12" fillId="5" borderId="0" xfId="0" applyFont="1" applyFill="1" applyAlignment="1">
      <alignment horizontal="left" vertical="center"/>
    </xf>
    <xf numFmtId="0" fontId="8" fillId="3" borderId="9" xfId="0" applyFont="1" applyFill="1" applyBorder="1" applyAlignment="1">
      <alignment horizontal="left" vertical="center"/>
    </xf>
    <xf numFmtId="168" fontId="2" fillId="3" borderId="0" xfId="3" applyNumberFormat="1" applyFont="1" applyFill="1" applyBorder="1" applyAlignment="1">
      <alignment horizontal="center" vertical="center"/>
    </xf>
    <xf numFmtId="0" fontId="2" fillId="0" borderId="11" xfId="0" applyFont="1" applyBorder="1"/>
    <xf numFmtId="0" fontId="9" fillId="10" borderId="11" xfId="0" applyFont="1" applyFill="1" applyBorder="1" applyAlignment="1">
      <alignment horizontal="left" vertical="center" wrapText="1"/>
    </xf>
    <xf numFmtId="0" fontId="0" fillId="0" borderId="11" xfId="0" applyBorder="1"/>
    <xf numFmtId="0" fontId="9" fillId="10" borderId="11" xfId="0" applyFont="1" applyFill="1" applyBorder="1" applyAlignment="1">
      <alignment horizontal="center" vertical="center" wrapText="1"/>
    </xf>
    <xf numFmtId="0" fontId="9" fillId="0" borderId="58" xfId="0" applyFont="1" applyBorder="1" applyAlignment="1">
      <alignment vertical="center" wrapText="1"/>
    </xf>
    <xf numFmtId="0" fontId="33" fillId="10" borderId="11" xfId="0" applyFont="1" applyFill="1" applyBorder="1" applyAlignment="1">
      <alignment horizontal="center" vertical="center" wrapText="1"/>
    </xf>
    <xf numFmtId="0" fontId="10" fillId="11" borderId="11" xfId="0" applyFont="1" applyFill="1" applyBorder="1" applyAlignment="1">
      <alignment horizontal="center" vertical="center"/>
    </xf>
    <xf numFmtId="0" fontId="10" fillId="10" borderId="11" xfId="0" applyFont="1" applyFill="1" applyBorder="1" applyAlignment="1">
      <alignment horizontal="center" vertical="center"/>
    </xf>
    <xf numFmtId="0" fontId="2" fillId="2" borderId="67" xfId="0" applyFont="1" applyFill="1" applyBorder="1"/>
    <xf numFmtId="0" fontId="2" fillId="2" borderId="68" xfId="0" applyFont="1" applyFill="1" applyBorder="1"/>
    <xf numFmtId="0" fontId="2" fillId="2" borderId="69" xfId="0" applyFont="1" applyFill="1" applyBorder="1"/>
    <xf numFmtId="0" fontId="2" fillId="2" borderId="70" xfId="0" applyFont="1" applyFill="1" applyBorder="1"/>
    <xf numFmtId="0" fontId="2" fillId="0" borderId="6" xfId="0" applyFont="1" applyBorder="1"/>
    <xf numFmtId="0" fontId="12" fillId="0" borderId="7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11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11" fillId="9" borderId="11" xfId="0" applyFont="1" applyFill="1" applyBorder="1" applyAlignment="1">
      <alignment horizontal="center" vertical="center"/>
    </xf>
    <xf numFmtId="0" fontId="2" fillId="9" borderId="11" xfId="0" applyFont="1" applyFill="1" applyBorder="1"/>
    <xf numFmtId="0" fontId="11" fillId="12" borderId="11" xfId="0" applyFont="1" applyFill="1" applyBorder="1" applyAlignment="1">
      <alignment horizontal="center" vertical="center"/>
    </xf>
    <xf numFmtId="0" fontId="33" fillId="11" borderId="11" xfId="0" applyFont="1" applyFill="1" applyBorder="1" applyAlignment="1">
      <alignment horizontal="center" vertical="center" wrapText="1"/>
    </xf>
    <xf numFmtId="0" fontId="9" fillId="0" borderId="58" xfId="0" applyFont="1" applyBorder="1"/>
    <xf numFmtId="0" fontId="2" fillId="0" borderId="58" xfId="0" applyFont="1" applyBorder="1"/>
    <xf numFmtId="0" fontId="2" fillId="0" borderId="77" xfId="0" applyFont="1" applyBorder="1"/>
    <xf numFmtId="0" fontId="16" fillId="0" borderId="11" xfId="0" applyFont="1" applyBorder="1" applyAlignment="1">
      <alignment horizontal="left" vertical="center" wrapText="1"/>
    </xf>
    <xf numFmtId="0" fontId="16" fillId="0" borderId="9" xfId="0" applyFont="1" applyBorder="1" applyAlignment="1">
      <alignment horizontal="left" vertical="center" wrapText="1"/>
    </xf>
    <xf numFmtId="0" fontId="0" fillId="0" borderId="9" xfId="0" applyBorder="1"/>
    <xf numFmtId="0" fontId="16" fillId="0" borderId="11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left" vertical="center"/>
    </xf>
    <xf numFmtId="0" fontId="16" fillId="0" borderId="11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1" fontId="23" fillId="0" borderId="11" xfId="0" applyNumberFormat="1" applyFont="1" applyBorder="1" applyAlignment="1">
      <alignment vertical="center"/>
    </xf>
    <xf numFmtId="11" fontId="35" fillId="0" borderId="11" xfId="0" applyNumberFormat="1" applyFont="1" applyBorder="1" applyAlignment="1">
      <alignment vertical="center"/>
    </xf>
    <xf numFmtId="0" fontId="17" fillId="0" borderId="11" xfId="0" applyFont="1" applyBorder="1"/>
    <xf numFmtId="0" fontId="16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11" fontId="0" fillId="0" borderId="11" xfId="0" applyNumberFormat="1" applyBorder="1" applyAlignment="1">
      <alignment horizontal="center" vertical="center"/>
    </xf>
    <xf numFmtId="168" fontId="2" fillId="0" borderId="11" xfId="2" applyNumberFormat="1" applyFont="1" applyBorder="1"/>
    <xf numFmtId="0" fontId="11" fillId="11" borderId="11" xfId="0" applyFont="1" applyFill="1" applyBorder="1" applyAlignment="1">
      <alignment horizontal="center" vertical="center"/>
    </xf>
    <xf numFmtId="0" fontId="11" fillId="11" borderId="11" xfId="0" applyFont="1" applyFill="1" applyBorder="1" applyAlignment="1">
      <alignment horizontal="center" wrapText="1"/>
    </xf>
    <xf numFmtId="0" fontId="13" fillId="11" borderId="11" xfId="0" applyFont="1" applyFill="1" applyBorder="1" applyAlignment="1">
      <alignment horizontal="center" vertical="center"/>
    </xf>
    <xf numFmtId="0" fontId="11" fillId="10" borderId="11" xfId="0" applyFont="1" applyFill="1" applyBorder="1" applyAlignment="1">
      <alignment wrapText="1"/>
    </xf>
    <xf numFmtId="0" fontId="11" fillId="10" borderId="11" xfId="0" applyFont="1" applyFill="1" applyBorder="1"/>
    <xf numFmtId="0" fontId="11" fillId="10" borderId="11" xfId="0" applyFont="1" applyFill="1" applyBorder="1" applyAlignment="1">
      <alignment horizontal="left" wrapText="1"/>
    </xf>
    <xf numFmtId="0" fontId="11" fillId="10" borderId="11" xfId="0" applyFont="1" applyFill="1" applyBorder="1" applyAlignment="1">
      <alignment horizontal="right" wrapText="1"/>
    </xf>
    <xf numFmtId="0" fontId="9" fillId="10" borderId="11" xfId="0" applyFont="1" applyFill="1" applyBorder="1" applyAlignment="1">
      <alignment horizontal="left"/>
    </xf>
    <xf numFmtId="0" fontId="9" fillId="10" borderId="11" xfId="0" applyFont="1" applyFill="1" applyBorder="1"/>
    <xf numFmtId="43" fontId="2" fillId="14" borderId="11" xfId="2" applyFont="1" applyFill="1" applyBorder="1"/>
    <xf numFmtId="43" fontId="9" fillId="14" borderId="11" xfId="0" applyNumberFormat="1" applyFont="1" applyFill="1" applyBorder="1"/>
    <xf numFmtId="0" fontId="2" fillId="15" borderId="9" xfId="0" applyFont="1" applyFill="1" applyBorder="1" applyAlignment="1">
      <alignment vertical="center"/>
    </xf>
    <xf numFmtId="0" fontId="2" fillId="15" borderId="7" xfId="0" applyFont="1" applyFill="1" applyBorder="1" applyAlignment="1">
      <alignment vertical="center"/>
    </xf>
    <xf numFmtId="0" fontId="2" fillId="15" borderId="10" xfId="0" applyFont="1" applyFill="1" applyBorder="1" applyAlignment="1">
      <alignment vertical="center"/>
    </xf>
    <xf numFmtId="0" fontId="2" fillId="15" borderId="10" xfId="0" applyFont="1" applyFill="1" applyBorder="1" applyAlignment="1">
      <alignment horizontal="center" vertical="center"/>
    </xf>
    <xf numFmtId="43" fontId="2" fillId="15" borderId="10" xfId="2" applyFont="1" applyFill="1" applyBorder="1" applyAlignment="1">
      <alignment vertical="center"/>
    </xf>
    <xf numFmtId="0" fontId="10" fillId="10" borderId="11" xfId="0" applyFont="1" applyFill="1" applyBorder="1" applyAlignment="1">
      <alignment horizontal="center" vertical="center" wrapText="1"/>
    </xf>
    <xf numFmtId="0" fontId="2" fillId="15" borderId="11" xfId="0" applyFont="1" applyFill="1" applyBorder="1" applyAlignment="1">
      <alignment horizontal="center" vertical="center"/>
    </xf>
    <xf numFmtId="0" fontId="11" fillId="15" borderId="11" xfId="0" applyFont="1" applyFill="1" applyBorder="1" applyAlignment="1">
      <alignment horizontal="center" wrapText="1"/>
    </xf>
    <xf numFmtId="0" fontId="2" fillId="9" borderId="51" xfId="0" applyFont="1" applyFill="1" applyBorder="1" applyAlignment="1">
      <alignment horizontal="center" vertical="center" wrapText="1"/>
    </xf>
    <xf numFmtId="166" fontId="2" fillId="11" borderId="11" xfId="0" applyNumberFormat="1" applyFont="1" applyFill="1" applyBorder="1" applyAlignment="1">
      <alignment horizontal="left" vertical="center"/>
    </xf>
    <xf numFmtId="0" fontId="11" fillId="11" borderId="11" xfId="0" applyFont="1" applyFill="1" applyBorder="1" applyAlignment="1">
      <alignment horizontal="center" vertical="center" wrapText="1"/>
    </xf>
    <xf numFmtId="0" fontId="9" fillId="15" borderId="51" xfId="0" applyFont="1" applyFill="1" applyBorder="1" applyAlignment="1">
      <alignment horizontal="left" vertical="center" wrapText="1"/>
    </xf>
    <xf numFmtId="168" fontId="2" fillId="15" borderId="62" xfId="3" applyNumberFormat="1" applyFont="1" applyFill="1" applyBorder="1" applyAlignment="1">
      <alignment horizontal="center" vertical="center"/>
    </xf>
    <xf numFmtId="168" fontId="2" fillId="15" borderId="60" xfId="3" applyNumberFormat="1" applyFont="1" applyFill="1" applyBorder="1" applyAlignment="1">
      <alignment horizontal="center" vertical="center"/>
    </xf>
    <xf numFmtId="168" fontId="2" fillId="15" borderId="53" xfId="3" applyNumberFormat="1" applyFont="1" applyFill="1" applyBorder="1" applyAlignment="1">
      <alignment horizontal="center" vertical="center"/>
    </xf>
    <xf numFmtId="168" fontId="2" fillId="15" borderId="51" xfId="3" applyNumberFormat="1" applyFont="1" applyFill="1" applyBorder="1" applyAlignment="1">
      <alignment horizontal="center" vertical="center"/>
    </xf>
    <xf numFmtId="168" fontId="2" fillId="15" borderId="79" xfId="3" applyNumberFormat="1" applyFont="1" applyFill="1" applyBorder="1" applyAlignment="1">
      <alignment horizontal="center" vertical="center"/>
    </xf>
    <xf numFmtId="168" fontId="2" fillId="15" borderId="59" xfId="3" applyNumberFormat="1" applyFont="1" applyFill="1" applyBorder="1" applyAlignment="1">
      <alignment horizontal="center" vertical="center"/>
    </xf>
    <xf numFmtId="0" fontId="9" fillId="15" borderId="51" xfId="0" applyFont="1" applyFill="1" applyBorder="1" applyAlignment="1">
      <alignment horizontal="left" vertical="center"/>
    </xf>
    <xf numFmtId="0" fontId="10" fillId="15" borderId="60" xfId="0" applyFont="1" applyFill="1" applyBorder="1" applyAlignment="1">
      <alignment horizontal="left" vertical="center" wrapText="1"/>
    </xf>
    <xf numFmtId="169" fontId="2" fillId="15" borderId="54" xfId="4" applyNumberFormat="1" applyFont="1" applyFill="1" applyBorder="1" applyAlignment="1">
      <alignment horizontal="center" vertical="center"/>
    </xf>
    <xf numFmtId="169" fontId="2" fillId="15" borderId="80" xfId="4" applyNumberFormat="1" applyFont="1" applyFill="1" applyBorder="1" applyAlignment="1">
      <alignment horizontal="center" vertical="center"/>
    </xf>
    <xf numFmtId="169" fontId="2" fillId="15" borderId="81" xfId="4" applyNumberFormat="1" applyFont="1" applyFill="1" applyBorder="1" applyAlignment="1">
      <alignment horizontal="center" vertical="center"/>
    </xf>
    <xf numFmtId="168" fontId="9" fillId="14" borderId="11" xfId="0" applyNumberFormat="1" applyFont="1" applyFill="1" applyBorder="1" applyAlignment="1">
      <alignment horizontal="center" vertical="center"/>
    </xf>
    <xf numFmtId="169" fontId="9" fillId="14" borderId="11" xfId="0" applyNumberFormat="1" applyFont="1" applyFill="1" applyBorder="1"/>
    <xf numFmtId="0" fontId="5" fillId="13" borderId="11" xfId="0" applyFont="1" applyFill="1" applyBorder="1" applyAlignment="1">
      <alignment horizontal="center" vertical="center"/>
    </xf>
    <xf numFmtId="0" fontId="10" fillId="10" borderId="11" xfId="0" applyFont="1" applyFill="1" applyBorder="1" applyAlignment="1">
      <alignment horizontal="left"/>
    </xf>
    <xf numFmtId="168" fontId="33" fillId="0" borderId="11" xfId="2" applyNumberFormat="1" applyFont="1" applyFill="1" applyBorder="1" applyAlignment="1">
      <alignment horizontal="center" vertical="center"/>
    </xf>
    <xf numFmtId="0" fontId="33" fillId="0" borderId="0" xfId="0" applyFont="1"/>
    <xf numFmtId="0" fontId="33" fillId="0" borderId="0" xfId="0" applyFont="1" applyAlignment="1">
      <alignment wrapText="1"/>
    </xf>
    <xf numFmtId="0" fontId="33" fillId="0" borderId="0" xfId="0" applyFont="1" applyAlignment="1">
      <alignment horizontal="center" vertical="center"/>
    </xf>
    <xf numFmtId="168" fontId="2" fillId="14" borderId="11" xfId="3" applyNumberFormat="1" applyFont="1" applyFill="1" applyBorder="1" applyAlignment="1">
      <alignment horizontal="center" vertical="center"/>
    </xf>
    <xf numFmtId="168" fontId="9" fillId="11" borderId="11" xfId="3" applyNumberFormat="1" applyFont="1" applyFill="1" applyBorder="1" applyAlignment="1">
      <alignment horizontal="center" vertical="center"/>
    </xf>
    <xf numFmtId="168" fontId="9" fillId="10" borderId="11" xfId="3" applyNumberFormat="1" applyFont="1" applyFill="1" applyBorder="1" applyAlignment="1">
      <alignment horizontal="center" vertical="center"/>
    </xf>
    <xf numFmtId="17" fontId="2" fillId="0" borderId="0" xfId="0" applyNumberFormat="1" applyFont="1" applyAlignment="1">
      <alignment horizontal="center" vertical="center"/>
    </xf>
    <xf numFmtId="0" fontId="8" fillId="3" borderId="7" xfId="0" applyFont="1" applyFill="1" applyBorder="1" applyAlignment="1">
      <alignment horizontal="left" vertical="center"/>
    </xf>
    <xf numFmtId="0" fontId="2" fillId="14" borderId="11" xfId="0" applyFont="1" applyFill="1" applyBorder="1" applyAlignment="1">
      <alignment horizontal="center" vertical="center"/>
    </xf>
    <xf numFmtId="0" fontId="37" fillId="14" borderId="11" xfId="0" applyFont="1" applyFill="1" applyBorder="1" applyAlignment="1">
      <alignment horizontal="center" vertical="center"/>
    </xf>
    <xf numFmtId="0" fontId="9" fillId="11" borderId="11" xfId="0" applyFont="1" applyFill="1" applyBorder="1" applyAlignment="1">
      <alignment horizontal="center" vertical="center" wrapText="1"/>
    </xf>
    <xf numFmtId="171" fontId="2" fillId="3" borderId="78" xfId="2" applyNumberFormat="1" applyFont="1" applyFill="1" applyBorder="1" applyAlignment="1">
      <alignment horizontal="center" vertical="center"/>
    </xf>
    <xf numFmtId="171" fontId="2" fillId="3" borderId="60" xfId="2" applyNumberFormat="1" applyFont="1" applyFill="1" applyBorder="1" applyAlignment="1">
      <alignment horizontal="center" vertical="center"/>
    </xf>
    <xf numFmtId="171" fontId="2" fillId="3" borderId="55" xfId="2" applyNumberFormat="1" applyFont="1" applyFill="1" applyBorder="1" applyAlignment="1">
      <alignment horizontal="center" vertical="center"/>
    </xf>
    <xf numFmtId="171" fontId="2" fillId="3" borderId="51" xfId="2" applyNumberFormat="1" applyFont="1" applyFill="1" applyBorder="1" applyAlignment="1">
      <alignment horizontal="center" vertical="center"/>
    </xf>
    <xf numFmtId="171" fontId="2" fillId="3" borderId="52" xfId="2" applyNumberFormat="1" applyFont="1" applyFill="1" applyBorder="1" applyAlignment="1">
      <alignment horizontal="center" vertical="center"/>
    </xf>
    <xf numFmtId="0" fontId="12" fillId="15" borderId="0" xfId="0" applyFont="1" applyFill="1" applyAlignment="1">
      <alignment horizontal="left" vertical="center"/>
    </xf>
    <xf numFmtId="0" fontId="2" fillId="15" borderId="0" xfId="0" applyFont="1" applyFill="1" applyAlignment="1">
      <alignment horizontal="center" vertical="center"/>
    </xf>
    <xf numFmtId="0" fontId="14" fillId="15" borderId="0" xfId="0" applyFont="1" applyFill="1" applyAlignment="1">
      <alignment horizontal="center" vertical="center"/>
    </xf>
    <xf numFmtId="17" fontId="9" fillId="10" borderId="11" xfId="0" applyNumberFormat="1" applyFont="1" applyFill="1" applyBorder="1" applyAlignment="1">
      <alignment horizontal="left" vertical="center"/>
    </xf>
    <xf numFmtId="168" fontId="33" fillId="15" borderId="0" xfId="3" applyNumberFormat="1" applyFont="1" applyFill="1" applyBorder="1" applyAlignment="1">
      <alignment horizontal="center" vertical="center"/>
    </xf>
    <xf numFmtId="168" fontId="2" fillId="15" borderId="0" xfId="3" applyNumberFormat="1" applyFont="1" applyFill="1" applyBorder="1" applyAlignment="1">
      <alignment horizontal="center" vertical="center"/>
    </xf>
    <xf numFmtId="168" fontId="2" fillId="15" borderId="11" xfId="3" applyNumberFormat="1" applyFont="1" applyFill="1" applyBorder="1" applyAlignment="1">
      <alignment horizontal="center" vertical="center"/>
    </xf>
    <xf numFmtId="9" fontId="2" fillId="14" borderId="11" xfId="1" applyFont="1" applyFill="1" applyBorder="1" applyAlignment="1">
      <alignment horizontal="center" vertical="center"/>
    </xf>
    <xf numFmtId="49" fontId="2" fillId="10" borderId="11" xfId="3" applyNumberFormat="1" applyFont="1" applyFill="1" applyBorder="1" applyAlignment="1">
      <alignment horizontal="center" vertical="center"/>
    </xf>
    <xf numFmtId="168" fontId="9" fillId="3" borderId="57" xfId="3" applyNumberFormat="1" applyFont="1" applyFill="1" applyBorder="1" applyAlignment="1">
      <alignment horizontal="center" vertical="center"/>
    </xf>
    <xf numFmtId="168" fontId="9" fillId="3" borderId="70" xfId="3" applyNumberFormat="1" applyFont="1" applyFill="1" applyBorder="1" applyAlignment="1">
      <alignment horizontal="center" vertical="center"/>
    </xf>
    <xf numFmtId="0" fontId="36" fillId="0" borderId="11" xfId="0" applyFont="1" applyBorder="1" applyAlignment="1">
      <alignment horizontal="center" vertical="center"/>
    </xf>
    <xf numFmtId="0" fontId="33" fillId="0" borderId="11" xfId="0" applyFont="1" applyBorder="1" applyAlignment="1">
      <alignment horizontal="left" vertical="center" wrapText="1"/>
    </xf>
    <xf numFmtId="0" fontId="38" fillId="0" borderId="0" xfId="0" applyFont="1" applyAlignment="1">
      <alignment horizontal="center" vertical="center" wrapText="1"/>
    </xf>
    <xf numFmtId="0" fontId="38" fillId="0" borderId="0" xfId="0" applyFont="1" applyAlignment="1">
      <alignment horizontal="center" vertical="center"/>
    </xf>
    <xf numFmtId="0" fontId="33" fillId="14" borderId="11" xfId="0" applyFont="1" applyFill="1" applyBorder="1" applyAlignment="1">
      <alignment horizontal="left" vertical="center" wrapText="1"/>
    </xf>
    <xf numFmtId="168" fontId="33" fillId="14" borderId="11" xfId="2" applyNumberFormat="1" applyFont="1" applyFill="1" applyBorder="1" applyAlignment="1">
      <alignment horizontal="left" vertical="center" wrapText="1"/>
    </xf>
    <xf numFmtId="0" fontId="36" fillId="14" borderId="11" xfId="0" applyFont="1" applyFill="1" applyBorder="1" applyAlignment="1">
      <alignment horizontal="center" vertical="center"/>
    </xf>
    <xf numFmtId="10" fontId="33" fillId="14" borderId="11" xfId="1" applyNumberFormat="1" applyFont="1" applyFill="1" applyBorder="1" applyAlignment="1">
      <alignment vertical="center"/>
    </xf>
    <xf numFmtId="10" fontId="33" fillId="13" borderId="11" xfId="1" applyNumberFormat="1" applyFont="1" applyFill="1" applyBorder="1" applyAlignment="1">
      <alignment vertical="center"/>
    </xf>
    <xf numFmtId="0" fontId="12" fillId="0" borderId="0" xfId="0" applyFont="1"/>
    <xf numFmtId="0" fontId="7" fillId="3" borderId="7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vertical="center"/>
    </xf>
    <xf numFmtId="0" fontId="39" fillId="3" borderId="7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vertical="center" wrapText="1"/>
    </xf>
    <xf numFmtId="0" fontId="6" fillId="3" borderId="7" xfId="0" applyFont="1" applyFill="1" applyBorder="1" applyAlignment="1">
      <alignment vertical="center"/>
    </xf>
    <xf numFmtId="0" fontId="6" fillId="3" borderId="10" xfId="0" applyFont="1" applyFill="1" applyBorder="1" applyAlignment="1">
      <alignment vertical="center"/>
    </xf>
    <xf numFmtId="0" fontId="40" fillId="15" borderId="11" xfId="0" applyFont="1" applyFill="1" applyBorder="1" applyAlignment="1">
      <alignment horizontal="center" vertical="center" wrapText="1"/>
    </xf>
    <xf numFmtId="0" fontId="40" fillId="9" borderId="11" xfId="0" applyFont="1" applyFill="1" applyBorder="1" applyAlignment="1">
      <alignment horizontal="center" vertical="center" wrapText="1"/>
    </xf>
    <xf numFmtId="0" fontId="40" fillId="14" borderId="11" xfId="0" applyFont="1" applyFill="1" applyBorder="1" applyAlignment="1">
      <alignment horizontal="center" vertical="center" wrapText="1"/>
    </xf>
    <xf numFmtId="0" fontId="40" fillId="10" borderId="11" xfId="0" applyFont="1" applyFill="1" applyBorder="1" applyAlignment="1">
      <alignment horizontal="center" vertical="center" wrapText="1"/>
    </xf>
    <xf numFmtId="0" fontId="9" fillId="15" borderId="9" xfId="0" applyFont="1" applyFill="1" applyBorder="1" applyAlignment="1">
      <alignment vertical="center"/>
    </xf>
    <xf numFmtId="0" fontId="2" fillId="3" borderId="8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16" fillId="0" borderId="57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1" xfId="0" applyBorder="1" applyAlignment="1">
      <alignment horizontal="left" vertical="center"/>
    </xf>
    <xf numFmtId="0" fontId="10" fillId="10" borderId="63" xfId="0" applyFont="1" applyFill="1" applyBorder="1" applyAlignment="1">
      <alignment horizontal="center" vertical="center" wrapText="1"/>
    </xf>
    <xf numFmtId="0" fontId="10" fillId="11" borderId="64" xfId="0" applyFont="1" applyFill="1" applyBorder="1" applyAlignment="1">
      <alignment horizontal="center" vertical="center"/>
    </xf>
    <xf numFmtId="0" fontId="9" fillId="10" borderId="11" xfId="0" applyFont="1" applyFill="1" applyBorder="1" applyAlignment="1">
      <alignment horizontal="center"/>
    </xf>
    <xf numFmtId="0" fontId="10" fillId="10" borderId="11" xfId="0" applyFont="1" applyFill="1" applyBorder="1" applyAlignment="1">
      <alignment horizontal="center"/>
    </xf>
    <xf numFmtId="0" fontId="33" fillId="11" borderId="11" xfId="0" applyFont="1" applyFill="1" applyBorder="1" applyAlignment="1">
      <alignment horizontal="center" vertical="center"/>
    </xf>
    <xf numFmtId="0" fontId="9" fillId="10" borderId="84" xfId="0" applyFont="1" applyFill="1" applyBorder="1" applyAlignment="1">
      <alignment horizontal="center" vertical="center" wrapText="1"/>
    </xf>
    <xf numFmtId="0" fontId="31" fillId="11" borderId="85" xfId="0" applyFont="1" applyFill="1" applyBorder="1" applyAlignment="1">
      <alignment horizontal="center" vertical="center"/>
    </xf>
    <xf numFmtId="0" fontId="11" fillId="9" borderId="11" xfId="0" applyFont="1" applyFill="1" applyBorder="1" applyAlignment="1">
      <alignment vertical="center" wrapText="1"/>
    </xf>
    <xf numFmtId="169" fontId="2" fillId="15" borderId="0" xfId="4" applyNumberFormat="1" applyFont="1" applyFill="1" applyBorder="1" applyAlignment="1">
      <alignment horizontal="center" vertical="center"/>
    </xf>
    <xf numFmtId="172" fontId="2" fillId="0" borderId="11" xfId="2" applyNumberFormat="1" applyFont="1" applyBorder="1"/>
    <xf numFmtId="0" fontId="3" fillId="15" borderId="0" xfId="0" applyFont="1" applyFill="1"/>
    <xf numFmtId="0" fontId="2" fillId="15" borderId="0" xfId="0" applyFont="1" applyFill="1"/>
    <xf numFmtId="0" fontId="2" fillId="3" borderId="7" xfId="0" applyFont="1" applyFill="1" applyBorder="1"/>
    <xf numFmtId="0" fontId="2" fillId="3" borderId="10" xfId="0" applyFont="1" applyFill="1" applyBorder="1"/>
    <xf numFmtId="168" fontId="11" fillId="0" borderId="11" xfId="2" applyNumberFormat="1" applyFont="1" applyBorder="1"/>
    <xf numFmtId="0" fontId="10" fillId="10" borderId="11" xfId="0" applyFont="1" applyFill="1" applyBorder="1" applyAlignment="1">
      <alignment vertical="center" wrapText="1"/>
    </xf>
    <xf numFmtId="168" fontId="11" fillId="14" borderId="11" xfId="2" applyNumberFormat="1" applyFont="1" applyFill="1" applyBorder="1"/>
    <xf numFmtId="169" fontId="11" fillId="14" borderId="11" xfId="5" applyNumberFormat="1" applyFont="1" applyFill="1" applyBorder="1"/>
    <xf numFmtId="168" fontId="11" fillId="14" borderId="11" xfId="0" applyNumberFormat="1" applyFont="1" applyFill="1" applyBorder="1"/>
    <xf numFmtId="168" fontId="2" fillId="0" borderId="11" xfId="2" applyNumberFormat="1" applyFont="1" applyBorder="1" applyAlignment="1">
      <alignment horizontal="center" vertical="center"/>
    </xf>
    <xf numFmtId="0" fontId="10" fillId="15" borderId="0" xfId="0" applyFont="1" applyFill="1" applyAlignment="1">
      <alignment horizontal="center"/>
    </xf>
    <xf numFmtId="0" fontId="0" fillId="0" borderId="66" xfId="0" applyBorder="1"/>
    <xf numFmtId="0" fontId="10" fillId="0" borderId="86" xfId="0" applyFont="1" applyBorder="1" applyAlignment="1">
      <alignment horizontal="center" vertical="center"/>
    </xf>
    <xf numFmtId="0" fontId="10" fillId="15" borderId="65" xfId="0" applyFont="1" applyFill="1" applyBorder="1" applyAlignment="1">
      <alignment horizontal="center" vertical="center" wrapText="1"/>
    </xf>
    <xf numFmtId="0" fontId="10" fillId="15" borderId="65" xfId="0" applyFont="1" applyFill="1" applyBorder="1" applyAlignment="1">
      <alignment horizontal="center" vertical="center"/>
    </xf>
    <xf numFmtId="0" fontId="10" fillId="15" borderId="0" xfId="0" applyFont="1" applyFill="1" applyAlignment="1">
      <alignment horizontal="center" vertical="center"/>
    </xf>
    <xf numFmtId="0" fontId="10" fillId="15" borderId="11" xfId="0" applyFont="1" applyFill="1" applyBorder="1" applyAlignment="1">
      <alignment vertical="center" wrapText="1"/>
    </xf>
    <xf numFmtId="0" fontId="2" fillId="15" borderId="51" xfId="0" applyFont="1" applyFill="1" applyBorder="1" applyAlignment="1">
      <alignment horizontal="center" vertical="center" wrapText="1"/>
    </xf>
    <xf numFmtId="0" fontId="11" fillId="15" borderId="9" xfId="0" applyFont="1" applyFill="1" applyBorder="1" applyAlignment="1">
      <alignment vertical="center"/>
    </xf>
    <xf numFmtId="0" fontId="11" fillId="15" borderId="9" xfId="0" applyFont="1" applyFill="1" applyBorder="1" applyAlignment="1">
      <alignment vertical="center" wrapText="1"/>
    </xf>
    <xf numFmtId="0" fontId="9" fillId="15" borderId="0" xfId="0" applyFont="1" applyFill="1" applyAlignment="1">
      <alignment horizontal="center" vertical="center" wrapText="1"/>
    </xf>
    <xf numFmtId="0" fontId="8" fillId="15" borderId="9" xfId="0" applyFont="1" applyFill="1" applyBorder="1" applyAlignment="1">
      <alignment vertical="center"/>
    </xf>
    <xf numFmtId="0" fontId="8" fillId="15" borderId="7" xfId="0" applyFont="1" applyFill="1" applyBorder="1" applyAlignment="1">
      <alignment vertical="center"/>
    </xf>
    <xf numFmtId="0" fontId="8" fillId="15" borderId="0" xfId="0" applyFont="1" applyFill="1" applyAlignment="1">
      <alignment vertical="center"/>
    </xf>
    <xf numFmtId="0" fontId="43" fillId="11" borderId="11" xfId="0" applyFont="1" applyFill="1" applyBorder="1"/>
    <xf numFmtId="0" fontId="16" fillId="0" borderId="9" xfId="0" applyFont="1" applyBorder="1" applyAlignment="1">
      <alignment horizontal="center" vertical="center" wrapText="1"/>
    </xf>
    <xf numFmtId="0" fontId="16" fillId="0" borderId="11" xfId="0" applyFont="1" applyBorder="1"/>
    <xf numFmtId="0" fontId="24" fillId="0" borderId="0" xfId="0" applyFont="1"/>
    <xf numFmtId="0" fontId="24" fillId="0" borderId="11" xfId="0" applyFont="1" applyBorder="1"/>
    <xf numFmtId="0" fontId="16" fillId="0" borderId="65" xfId="0" applyFont="1" applyBorder="1"/>
    <xf numFmtId="168" fontId="2" fillId="0" borderId="0" xfId="0" applyNumberFormat="1" applyFont="1"/>
    <xf numFmtId="9" fontId="2" fillId="15" borderId="51" xfId="0" applyNumberFormat="1" applyFont="1" applyFill="1" applyBorder="1" applyAlignment="1">
      <alignment horizontal="center" vertical="center" wrapText="1"/>
    </xf>
    <xf numFmtId="168" fontId="2" fillId="14" borderId="11" xfId="2" applyNumberFormat="1" applyFont="1" applyFill="1" applyBorder="1"/>
    <xf numFmtId="168" fontId="2" fillId="14" borderId="11" xfId="0" applyNumberFormat="1" applyFont="1" applyFill="1" applyBorder="1"/>
    <xf numFmtId="173" fontId="2" fillId="0" borderId="11" xfId="5" applyNumberFormat="1" applyFont="1" applyBorder="1"/>
    <xf numFmtId="168" fontId="2" fillId="3" borderId="78" xfId="3" applyNumberFormat="1" applyFont="1" applyFill="1" applyBorder="1" applyAlignment="1">
      <alignment vertical="center"/>
    </xf>
    <xf numFmtId="168" fontId="2" fillId="3" borderId="60" xfId="3" applyNumberFormat="1" applyFont="1" applyFill="1" applyBorder="1" applyAlignment="1">
      <alignment vertical="center"/>
    </xf>
    <xf numFmtId="168" fontId="2" fillId="3" borderId="55" xfId="3" applyNumberFormat="1" applyFont="1" applyFill="1" applyBorder="1" applyAlignment="1">
      <alignment vertical="center"/>
    </xf>
    <xf numFmtId="168" fontId="2" fillId="3" borderId="51" xfId="3" applyNumberFormat="1" applyFont="1" applyFill="1" applyBorder="1" applyAlignment="1">
      <alignment vertical="center"/>
    </xf>
    <xf numFmtId="168" fontId="2" fillId="3" borderId="52" xfId="3" applyNumberFormat="1" applyFont="1" applyFill="1" applyBorder="1" applyAlignment="1">
      <alignment vertical="center"/>
    </xf>
    <xf numFmtId="0" fontId="10" fillId="14" borderId="64" xfId="0" applyFont="1" applyFill="1" applyBorder="1" applyAlignment="1">
      <alignment horizontal="center" vertical="center"/>
    </xf>
    <xf numFmtId="0" fontId="10" fillId="11" borderId="82" xfId="0" applyFont="1" applyFill="1" applyBorder="1" applyAlignment="1">
      <alignment horizontal="center" vertical="center"/>
    </xf>
    <xf numFmtId="0" fontId="41" fillId="11" borderId="83" xfId="0" applyFont="1" applyFill="1" applyBorder="1" applyAlignment="1">
      <alignment horizontal="center" vertical="center"/>
    </xf>
    <xf numFmtId="0" fontId="44" fillId="15" borderId="11" xfId="0" applyFont="1" applyFill="1" applyBorder="1" applyAlignment="1">
      <alignment horizontal="left"/>
    </xf>
    <xf numFmtId="0" fontId="45" fillId="15" borderId="11" xfId="0" applyFont="1" applyFill="1" applyBorder="1"/>
    <xf numFmtId="0" fontId="33" fillId="15" borderId="11" xfId="0" applyFont="1" applyFill="1" applyBorder="1" applyAlignment="1">
      <alignment vertical="center" wrapText="1"/>
    </xf>
    <xf numFmtId="0" fontId="36" fillId="0" borderId="0" xfId="0" applyFont="1" applyAlignment="1">
      <alignment vertical="center"/>
    </xf>
    <xf numFmtId="0" fontId="36" fillId="9" borderId="11" xfId="0" applyFont="1" applyFill="1" applyBorder="1" applyAlignment="1">
      <alignment vertical="center"/>
    </xf>
    <xf numFmtId="0" fontId="36" fillId="0" borderId="58" xfId="0" applyFont="1" applyBorder="1" applyAlignment="1">
      <alignment vertical="center"/>
    </xf>
    <xf numFmtId="2" fontId="33" fillId="0" borderId="11" xfId="0" applyNumberFormat="1" applyFont="1" applyBorder="1" applyAlignment="1">
      <alignment vertical="center"/>
    </xf>
    <xf numFmtId="0" fontId="33" fillId="9" borderId="11" xfId="0" applyFont="1" applyFill="1" applyBorder="1" applyAlignment="1">
      <alignment vertical="center"/>
    </xf>
    <xf numFmtId="0" fontId="46" fillId="0" borderId="0" xfId="0" applyFont="1" applyAlignment="1">
      <alignment horizontal="center" vertical="center" wrapText="1"/>
    </xf>
    <xf numFmtId="9" fontId="46" fillId="0" borderId="11" xfId="0" applyNumberFormat="1" applyFont="1" applyBorder="1" applyAlignment="1">
      <alignment horizontal="center" vertical="center"/>
    </xf>
    <xf numFmtId="174" fontId="33" fillId="14" borderId="11" xfId="1" applyNumberFormat="1" applyFont="1" applyFill="1" applyBorder="1" applyAlignment="1">
      <alignment vertical="center"/>
    </xf>
    <xf numFmtId="174" fontId="33" fillId="0" borderId="11" xfId="1" applyNumberFormat="1" applyFont="1" applyBorder="1" applyAlignment="1">
      <alignment vertical="center"/>
    </xf>
    <xf numFmtId="9" fontId="2" fillId="0" borderId="0" xfId="0" applyNumberFormat="1" applyFont="1"/>
    <xf numFmtId="0" fontId="33" fillId="9" borderId="11" xfId="0" applyFont="1" applyFill="1" applyBorder="1" applyAlignment="1">
      <alignment horizontal="left" vertical="center"/>
    </xf>
    <xf numFmtId="0" fontId="2" fillId="0" borderId="11" xfId="0" applyFont="1" applyBorder="1" applyAlignment="1">
      <alignment horizontal="left"/>
    </xf>
    <xf numFmtId="14" fontId="2" fillId="0" borderId="11" xfId="0" applyNumberFormat="1" applyFont="1" applyBorder="1"/>
    <xf numFmtId="0" fontId="9" fillId="3" borderId="11" xfId="0" applyFont="1" applyFill="1" applyBorder="1" applyAlignment="1">
      <alignment horizontal="left"/>
    </xf>
    <xf numFmtId="0" fontId="9" fillId="3" borderId="11" xfId="0" applyFont="1" applyFill="1" applyBorder="1"/>
    <xf numFmtId="168" fontId="50" fillId="0" borderId="11" xfId="2" applyNumberFormat="1" applyFont="1" applyBorder="1"/>
    <xf numFmtId="168" fontId="49" fillId="0" borderId="11" xfId="2" applyNumberFormat="1" applyFont="1" applyBorder="1" applyAlignment="1">
      <alignment horizontal="center" vertical="center"/>
    </xf>
    <xf numFmtId="0" fontId="51" fillId="11" borderId="64" xfId="0" applyFont="1" applyFill="1" applyBorder="1" applyAlignment="1">
      <alignment horizontal="center" vertical="center"/>
    </xf>
    <xf numFmtId="175" fontId="2" fillId="0" borderId="0" xfId="0" applyNumberFormat="1" applyFont="1"/>
    <xf numFmtId="0" fontId="2" fillId="0" borderId="9" xfId="0" applyFont="1" applyBorder="1" applyAlignment="1">
      <alignment vertical="center"/>
    </xf>
    <xf numFmtId="1" fontId="2" fillId="0" borderId="10" xfId="0" applyNumberFormat="1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wrapText="1"/>
    </xf>
    <xf numFmtId="0" fontId="2" fillId="0" borderId="11" xfId="0" applyFont="1" applyBorder="1" applyAlignment="1">
      <alignment horizontal="center" vertical="center"/>
    </xf>
    <xf numFmtId="168" fontId="10" fillId="0" borderId="10" xfId="2" applyNumberFormat="1" applyFont="1" applyBorder="1" applyAlignment="1">
      <alignment horizontal="center" vertical="center" wrapText="1"/>
    </xf>
    <xf numFmtId="9" fontId="10" fillId="0" borderId="29" xfId="1" applyFont="1" applyBorder="1" applyAlignment="1">
      <alignment horizontal="center" vertical="center" wrapText="1"/>
    </xf>
    <xf numFmtId="0" fontId="11" fillId="0" borderId="37" xfId="0" applyFont="1" applyBorder="1" applyAlignment="1">
      <alignment wrapText="1"/>
    </xf>
    <xf numFmtId="0" fontId="11" fillId="0" borderId="38" xfId="0" applyFont="1" applyBorder="1" applyAlignment="1">
      <alignment wrapText="1"/>
    </xf>
    <xf numFmtId="168" fontId="11" fillId="15" borderId="11" xfId="2" applyNumberFormat="1" applyFont="1" applyFill="1" applyBorder="1" applyAlignment="1">
      <alignment horizontal="center" wrapText="1"/>
    </xf>
    <xf numFmtId="0" fontId="10" fillId="0" borderId="14" xfId="0" applyFont="1" applyBorder="1" applyAlignment="1">
      <alignment horizontal="center" vertical="center" wrapText="1"/>
    </xf>
    <xf numFmtId="168" fontId="10" fillId="0" borderId="18" xfId="2" applyNumberFormat="1" applyFont="1" applyFill="1" applyBorder="1" applyAlignment="1">
      <alignment wrapText="1"/>
    </xf>
    <xf numFmtId="0" fontId="11" fillId="15" borderId="48" xfId="0" applyFont="1" applyFill="1" applyBorder="1" applyAlignment="1">
      <alignment horizontal="left" vertical="center" wrapText="1"/>
    </xf>
    <xf numFmtId="0" fontId="11" fillId="15" borderId="37" xfId="0" applyFont="1" applyFill="1" applyBorder="1" applyAlignment="1">
      <alignment horizontal="left" vertical="center" wrapText="1"/>
    </xf>
    <xf numFmtId="0" fontId="11" fillId="15" borderId="45" xfId="0" applyFont="1" applyFill="1" applyBorder="1" applyAlignment="1">
      <alignment horizontal="left" vertical="center" wrapText="1"/>
    </xf>
    <xf numFmtId="0" fontId="10" fillId="15" borderId="91" xfId="0" applyFont="1" applyFill="1" applyBorder="1" applyAlignment="1">
      <alignment horizontal="center" wrapText="1"/>
    </xf>
    <xf numFmtId="0" fontId="10" fillId="15" borderId="92" xfId="0" applyFont="1" applyFill="1" applyBorder="1" applyAlignment="1">
      <alignment horizontal="center" wrapText="1"/>
    </xf>
    <xf numFmtId="0" fontId="10" fillId="15" borderId="93" xfId="0" applyFont="1" applyFill="1" applyBorder="1" applyAlignment="1">
      <alignment horizontal="center" wrapText="1"/>
    </xf>
    <xf numFmtId="0" fontId="9" fillId="10" borderId="11" xfId="0" applyFont="1" applyFill="1" applyBorder="1" applyAlignment="1">
      <alignment horizontal="left" vertical="center"/>
    </xf>
    <xf numFmtId="176" fontId="2" fillId="0" borderId="10" xfId="2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168" fontId="45" fillId="0" borderId="11" xfId="2" applyNumberFormat="1" applyFont="1" applyBorder="1"/>
    <xf numFmtId="168" fontId="52" fillId="0" borderId="11" xfId="2" applyNumberFormat="1" applyFont="1" applyBorder="1"/>
    <xf numFmtId="43" fontId="2" fillId="0" borderId="0" xfId="0" applyNumberFormat="1" applyFont="1"/>
    <xf numFmtId="168" fontId="2" fillId="14" borderId="11" xfId="2" applyNumberFormat="1" applyFont="1" applyFill="1" applyBorder="1" applyAlignment="1">
      <alignment vertical="center"/>
    </xf>
    <xf numFmtId="168" fontId="2" fillId="14" borderId="11" xfId="0" applyNumberFormat="1" applyFont="1" applyFill="1" applyBorder="1" applyAlignment="1">
      <alignment vertical="center"/>
    </xf>
    <xf numFmtId="2" fontId="0" fillId="0" borderId="0" xfId="0" applyNumberFormat="1"/>
    <xf numFmtId="168" fontId="2" fillId="0" borderId="11" xfId="0" applyNumberFormat="1" applyFont="1" applyBorder="1"/>
    <xf numFmtId="168" fontId="9" fillId="0" borderId="11" xfId="0" applyNumberFormat="1" applyFont="1" applyBorder="1" applyAlignment="1">
      <alignment vertical="center"/>
    </xf>
    <xf numFmtId="168" fontId="9" fillId="14" borderId="11" xfId="0" applyNumberFormat="1" applyFont="1" applyFill="1" applyBorder="1"/>
    <xf numFmtId="0" fontId="0" fillId="10" borderId="7" xfId="0" applyFill="1" applyBorder="1"/>
    <xf numFmtId="0" fontId="9" fillId="10" borderId="7" xfId="0" applyFont="1" applyFill="1" applyBorder="1" applyAlignment="1">
      <alignment horizontal="left" vertical="center"/>
    </xf>
    <xf numFmtId="0" fontId="2" fillId="10" borderId="7" xfId="0" applyFont="1" applyFill="1" applyBorder="1"/>
    <xf numFmtId="0" fontId="2" fillId="10" borderId="10" xfId="0" applyFont="1" applyFill="1" applyBorder="1"/>
    <xf numFmtId="168" fontId="2" fillId="14" borderId="60" xfId="2" applyNumberFormat="1" applyFont="1" applyFill="1" applyBorder="1" applyAlignment="1">
      <alignment horizontal="center" vertical="center"/>
    </xf>
    <xf numFmtId="168" fontId="2" fillId="14" borderId="51" xfId="2" applyNumberFormat="1" applyFont="1" applyFill="1" applyBorder="1" applyAlignment="1">
      <alignment horizontal="center" vertical="center"/>
    </xf>
    <xf numFmtId="43" fontId="2" fillId="14" borderId="11" xfId="3" applyNumberFormat="1" applyFont="1" applyFill="1" applyBorder="1" applyAlignment="1">
      <alignment horizontal="center" vertical="center"/>
    </xf>
    <xf numFmtId="43" fontId="2" fillId="14" borderId="78" xfId="2" applyFont="1" applyFill="1" applyBorder="1" applyAlignment="1">
      <alignment horizontal="center" vertical="center"/>
    </xf>
    <xf numFmtId="43" fontId="2" fillId="14" borderId="55" xfId="2" applyFont="1" applyFill="1" applyBorder="1" applyAlignment="1">
      <alignment horizontal="center" vertical="center"/>
    </xf>
    <xf numFmtId="43" fontId="2" fillId="14" borderId="52" xfId="2" applyFont="1" applyFill="1" applyBorder="1" applyAlignment="1">
      <alignment horizontal="center" vertical="center"/>
    </xf>
    <xf numFmtId="10" fontId="33" fillId="0" borderId="11" xfId="1" applyNumberFormat="1" applyFont="1" applyBorder="1" applyAlignment="1">
      <alignment vertical="center"/>
    </xf>
    <xf numFmtId="168" fontId="10" fillId="15" borderId="91" xfId="2" applyNumberFormat="1" applyFont="1" applyFill="1" applyBorder="1" applyAlignment="1">
      <alignment horizontal="center" wrapText="1"/>
    </xf>
    <xf numFmtId="168" fontId="10" fillId="15" borderId="92" xfId="2" applyNumberFormat="1" applyFont="1" applyFill="1" applyBorder="1" applyAlignment="1">
      <alignment horizontal="center" wrapText="1"/>
    </xf>
    <xf numFmtId="2" fontId="10" fillId="15" borderId="93" xfId="0" applyNumberFormat="1" applyFont="1" applyFill="1" applyBorder="1" applyAlignment="1">
      <alignment horizontal="right" wrapText="1"/>
    </xf>
    <xf numFmtId="0" fontId="11" fillId="0" borderId="11" xfId="0" applyFont="1" applyBorder="1"/>
    <xf numFmtId="43" fontId="2" fillId="0" borderId="0" xfId="0" applyNumberFormat="1" applyFont="1" applyAlignment="1">
      <alignment horizontal="center" vertical="center"/>
    </xf>
    <xf numFmtId="168" fontId="2" fillId="0" borderId="0" xfId="0" applyNumberFormat="1" applyFont="1" applyAlignment="1">
      <alignment horizontal="center" vertical="center"/>
    </xf>
    <xf numFmtId="168" fontId="53" fillId="0" borderId="0" xfId="0" applyNumberFormat="1" applyFont="1" applyAlignment="1">
      <alignment horizontal="center" vertical="center"/>
    </xf>
    <xf numFmtId="168" fontId="2" fillId="14" borderId="60" xfId="2" applyNumberFormat="1" applyFont="1" applyFill="1" applyBorder="1" applyAlignment="1">
      <alignment horizontal="left" vertical="center" indent="3"/>
    </xf>
    <xf numFmtId="168" fontId="33" fillId="11" borderId="0" xfId="3" applyNumberFormat="1" applyFont="1" applyFill="1" applyBorder="1" applyAlignment="1">
      <alignment horizontal="center" vertical="center"/>
    </xf>
    <xf numFmtId="168" fontId="2" fillId="11" borderId="0" xfId="3" applyNumberFormat="1" applyFont="1" applyFill="1" applyBorder="1" applyAlignment="1">
      <alignment horizontal="center" vertical="center"/>
    </xf>
    <xf numFmtId="1" fontId="9" fillId="0" borderId="0" xfId="0" applyNumberFormat="1" applyFont="1" applyAlignment="1">
      <alignment vertical="center"/>
    </xf>
    <xf numFmtId="9" fontId="9" fillId="0" borderId="0" xfId="1" applyFont="1" applyAlignment="1">
      <alignment horizontal="right" vertical="center"/>
    </xf>
    <xf numFmtId="43" fontId="9" fillId="0" borderId="0" xfId="0" applyNumberFormat="1" applyFont="1" applyAlignment="1">
      <alignment horizontal="center" vertical="center"/>
    </xf>
    <xf numFmtId="0" fontId="10" fillId="0" borderId="11" xfId="0" applyFont="1" applyBorder="1"/>
    <xf numFmtId="0" fontId="10" fillId="0" borderId="11" xfId="0" applyFont="1" applyBorder="1" applyAlignment="1">
      <alignment vertical="center"/>
    </xf>
    <xf numFmtId="0" fontId="11" fillId="0" borderId="47" xfId="0" applyFont="1" applyBorder="1" applyAlignment="1">
      <alignment horizontal="left" vertical="center" wrapText="1"/>
    </xf>
    <xf numFmtId="0" fontId="10" fillId="15" borderId="94" xfId="0" applyFont="1" applyFill="1" applyBorder="1" applyAlignment="1">
      <alignment horizontal="center" wrapText="1"/>
    </xf>
    <xf numFmtId="0" fontId="11" fillId="0" borderId="31" xfId="0" applyFont="1" applyBorder="1" applyAlignment="1">
      <alignment horizontal="center" vertical="center" wrapText="1"/>
    </xf>
    <xf numFmtId="0" fontId="11" fillId="9" borderId="11" xfId="0" applyFont="1" applyFill="1" applyBorder="1"/>
    <xf numFmtId="168" fontId="44" fillId="0" borderId="64" xfId="2" applyNumberFormat="1" applyFont="1" applyBorder="1" applyAlignment="1">
      <alignment horizontal="center" vertical="center"/>
    </xf>
    <xf numFmtId="168" fontId="10" fillId="11" borderId="0" xfId="3" applyNumberFormat="1" applyFont="1" applyFill="1" applyBorder="1" applyAlignment="1">
      <alignment horizontal="center" vertical="center"/>
    </xf>
    <xf numFmtId="49" fontId="9" fillId="10" borderId="11" xfId="3" applyNumberFormat="1" applyFont="1" applyFill="1" applyBorder="1" applyAlignment="1">
      <alignment horizontal="center" vertical="center"/>
    </xf>
    <xf numFmtId="0" fontId="55" fillId="15" borderId="58" xfId="0" applyFont="1" applyFill="1" applyBorder="1" applyAlignment="1">
      <alignment horizontal="center" vertical="center"/>
    </xf>
    <xf numFmtId="14" fontId="49" fillId="15" borderId="58" xfId="0" applyNumberFormat="1" applyFont="1" applyFill="1" applyBorder="1" applyAlignment="1">
      <alignment horizontal="center" vertical="center"/>
    </xf>
    <xf numFmtId="0" fontId="2" fillId="3" borderId="0" xfId="0" applyFont="1" applyFill="1"/>
    <xf numFmtId="168" fontId="33" fillId="3" borderId="0" xfId="3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2" fontId="2" fillId="14" borderId="11" xfId="0" applyNumberFormat="1" applyFont="1" applyFill="1" applyBorder="1" applyAlignment="1">
      <alignment horizontal="center" vertical="center"/>
    </xf>
    <xf numFmtId="17" fontId="9" fillId="10" borderId="71" xfId="0" applyNumberFormat="1" applyFont="1" applyFill="1" applyBorder="1" applyAlignment="1">
      <alignment horizontal="left" vertical="center"/>
    </xf>
    <xf numFmtId="43" fontId="2" fillId="14" borderId="95" xfId="2" applyFont="1" applyFill="1" applyBorder="1" applyAlignment="1">
      <alignment horizontal="center" vertical="center"/>
    </xf>
    <xf numFmtId="168" fontId="2" fillId="14" borderId="61" xfId="2" applyNumberFormat="1" applyFont="1" applyFill="1" applyBorder="1" applyAlignment="1">
      <alignment horizontal="left" vertical="center" indent="3"/>
    </xf>
    <xf numFmtId="168" fontId="2" fillId="3" borderId="59" xfId="3" applyNumberFormat="1" applyFont="1" applyFill="1" applyBorder="1" applyAlignment="1">
      <alignment vertical="center"/>
    </xf>
    <xf numFmtId="168" fontId="2" fillId="14" borderId="61" xfId="2" applyNumberFormat="1" applyFont="1" applyFill="1" applyBorder="1" applyAlignment="1">
      <alignment horizontal="center" vertical="center"/>
    </xf>
    <xf numFmtId="9" fontId="9" fillId="0" borderId="11" xfId="1" applyFont="1" applyBorder="1" applyAlignment="1">
      <alignment horizontal="right" vertical="center"/>
    </xf>
    <xf numFmtId="168" fontId="9" fillId="0" borderId="10" xfId="2" applyNumberFormat="1" applyFont="1" applyBorder="1" applyAlignment="1">
      <alignment vertical="center"/>
    </xf>
    <xf numFmtId="0" fontId="9" fillId="0" borderId="9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168" fontId="9" fillId="0" borderId="11" xfId="1" applyNumberFormat="1" applyFont="1" applyBorder="1" applyAlignment="1">
      <alignment horizontal="right" vertical="center"/>
    </xf>
    <xf numFmtId="2" fontId="9" fillId="0" borderId="0" xfId="0" applyNumberFormat="1" applyFont="1" applyAlignment="1">
      <alignment horizontal="right" vertical="center"/>
    </xf>
    <xf numFmtId="2" fontId="9" fillId="14" borderId="11" xfId="3" applyNumberFormat="1" applyFont="1" applyFill="1" applyBorder="1" applyAlignment="1">
      <alignment horizontal="center" vertical="center"/>
    </xf>
    <xf numFmtId="2" fontId="10" fillId="0" borderId="38" xfId="0" applyNumberFormat="1" applyFont="1" applyBorder="1" applyAlignment="1">
      <alignment horizontal="center" vertical="center" wrapText="1"/>
    </xf>
    <xf numFmtId="43" fontId="2" fillId="0" borderId="0" xfId="2" applyFont="1" applyFill="1" applyBorder="1"/>
    <xf numFmtId="0" fontId="16" fillId="0" borderId="0" xfId="0" applyFont="1"/>
    <xf numFmtId="43" fontId="0" fillId="0" borderId="0" xfId="0" applyNumberFormat="1"/>
    <xf numFmtId="0" fontId="0" fillId="17" borderId="0" xfId="0" applyFill="1"/>
    <xf numFmtId="0" fontId="12" fillId="17" borderId="19" xfId="0" applyFont="1" applyFill="1" applyBorder="1" applyAlignment="1">
      <alignment horizontal="left"/>
    </xf>
    <xf numFmtId="0" fontId="2" fillId="17" borderId="19" xfId="0" applyFont="1" applyFill="1" applyBorder="1"/>
    <xf numFmtId="0" fontId="12" fillId="17" borderId="13" xfId="0" applyFont="1" applyFill="1" applyBorder="1" applyAlignment="1">
      <alignment horizontal="left"/>
    </xf>
    <xf numFmtId="0" fontId="2" fillId="17" borderId="13" xfId="0" applyFont="1" applyFill="1" applyBorder="1"/>
    <xf numFmtId="9" fontId="2" fillId="0" borderId="0" xfId="1" applyFont="1" applyAlignment="1">
      <alignment horizontal="center" vertical="center"/>
    </xf>
    <xf numFmtId="0" fontId="0" fillId="17" borderId="0" xfId="0" applyFill="1" applyAlignment="1">
      <alignment horizontal="left"/>
    </xf>
    <xf numFmtId="2" fontId="10" fillId="0" borderId="38" xfId="0" applyNumberFormat="1" applyFont="1" applyBorder="1" applyAlignment="1">
      <alignment horizontal="center" wrapText="1"/>
    </xf>
    <xf numFmtId="168" fontId="11" fillId="15" borderId="11" xfId="2" applyNumberFormat="1" applyFont="1" applyFill="1" applyBorder="1" applyAlignment="1">
      <alignment vertical="center" wrapText="1"/>
    </xf>
    <xf numFmtId="0" fontId="11" fillId="15" borderId="11" xfId="0" applyFont="1" applyFill="1" applyBorder="1" applyAlignment="1">
      <alignment horizontal="right" wrapText="1"/>
    </xf>
    <xf numFmtId="9" fontId="11" fillId="15" borderId="11" xfId="0" applyNumberFormat="1" applyFont="1" applyFill="1" applyBorder="1" applyAlignment="1">
      <alignment horizontal="right" wrapText="1"/>
    </xf>
    <xf numFmtId="168" fontId="11" fillId="15" borderId="11" xfId="0" applyNumberFormat="1" applyFont="1" applyFill="1" applyBorder="1" applyAlignment="1">
      <alignment horizontal="center" wrapText="1"/>
    </xf>
    <xf numFmtId="168" fontId="11" fillId="0" borderId="11" xfId="0" applyNumberFormat="1" applyFont="1" applyBorder="1"/>
    <xf numFmtId="0" fontId="2" fillId="17" borderId="0" xfId="0" applyFont="1" applyFill="1"/>
    <xf numFmtId="0" fontId="4" fillId="17" borderId="0" xfId="0" applyFont="1" applyFill="1" applyAlignment="1">
      <alignment horizontal="right" vertical="center"/>
    </xf>
    <xf numFmtId="0" fontId="8" fillId="17" borderId="0" xfId="0" applyFont="1" applyFill="1" applyAlignment="1">
      <alignment vertical="center"/>
    </xf>
    <xf numFmtId="173" fontId="52" fillId="0" borderId="11" xfId="5" applyNumberFormat="1" applyFont="1" applyBorder="1"/>
    <xf numFmtId="2" fontId="9" fillId="0" borderId="9" xfId="5" applyNumberFormat="1" applyFont="1" applyBorder="1" applyAlignment="1">
      <alignment vertical="center"/>
    </xf>
    <xf numFmtId="0" fontId="9" fillId="15" borderId="7" xfId="0" applyFont="1" applyFill="1" applyBorder="1" applyAlignment="1">
      <alignment vertical="center"/>
    </xf>
    <xf numFmtId="168" fontId="0" fillId="0" borderId="0" xfId="0" applyNumberFormat="1"/>
    <xf numFmtId="171" fontId="11" fillId="15" borderId="11" xfId="0" applyNumberFormat="1" applyFont="1" applyFill="1" applyBorder="1" applyAlignment="1">
      <alignment horizontal="center" wrapText="1"/>
    </xf>
    <xf numFmtId="43" fontId="56" fillId="0" borderId="0" xfId="0" applyNumberFormat="1" applyFont="1" applyAlignment="1">
      <alignment vertical="center"/>
    </xf>
    <xf numFmtId="0" fontId="38" fillId="17" borderId="0" xfId="0" applyFont="1" applyFill="1" applyAlignment="1">
      <alignment horizontal="center" vertical="center"/>
    </xf>
    <xf numFmtId="0" fontId="2" fillId="17" borderId="0" xfId="0" applyFont="1" applyFill="1" applyAlignment="1">
      <alignment horizontal="left"/>
    </xf>
    <xf numFmtId="43" fontId="2" fillId="17" borderId="0" xfId="0" applyNumberFormat="1" applyFont="1" applyFill="1"/>
    <xf numFmtId="174" fontId="9" fillId="14" borderId="11" xfId="1" applyNumberFormat="1" applyFont="1" applyFill="1" applyBorder="1" applyAlignment="1">
      <alignment horizontal="center" vertical="center"/>
    </xf>
    <xf numFmtId="168" fontId="0" fillId="0" borderId="0" xfId="2" applyNumberFormat="1" applyFont="1"/>
    <xf numFmtId="168" fontId="16" fillId="0" borderId="0" xfId="0" applyNumberFormat="1" applyFont="1"/>
    <xf numFmtId="168" fontId="0" fillId="17" borderId="0" xfId="2" applyNumberFormat="1" applyFont="1" applyFill="1"/>
    <xf numFmtId="0" fontId="11" fillId="0" borderId="43" xfId="0" applyFont="1" applyBorder="1" applyAlignment="1">
      <alignment horizontal="left" vertical="center" wrapText="1"/>
    </xf>
    <xf numFmtId="10" fontId="11" fillId="0" borderId="40" xfId="1" applyNumberFormat="1" applyFont="1" applyBorder="1" applyAlignment="1">
      <alignment horizontal="center" vertical="center" wrapText="1"/>
    </xf>
    <xf numFmtId="0" fontId="10" fillId="0" borderId="43" xfId="0" applyFont="1" applyBorder="1" applyAlignment="1">
      <alignment horizontal="left" wrapText="1"/>
    </xf>
    <xf numFmtId="0" fontId="33" fillId="14" borderId="11" xfId="0" applyFont="1" applyFill="1" applyBorder="1" applyAlignment="1">
      <alignment horizontal="center" vertical="center"/>
    </xf>
    <xf numFmtId="43" fontId="2" fillId="14" borderId="97" xfId="2" applyFont="1" applyFill="1" applyBorder="1" applyAlignment="1">
      <alignment horizontal="center" vertical="center"/>
    </xf>
    <xf numFmtId="168" fontId="2" fillId="3" borderId="97" xfId="3" applyNumberFormat="1" applyFont="1" applyFill="1" applyBorder="1" applyAlignment="1">
      <alignment vertical="center"/>
    </xf>
    <xf numFmtId="168" fontId="2" fillId="14" borderId="96" xfId="2" applyNumberFormat="1" applyFont="1" applyFill="1" applyBorder="1" applyAlignment="1">
      <alignment horizontal="center" vertical="center"/>
    </xf>
    <xf numFmtId="168" fontId="2" fillId="3" borderId="96" xfId="3" applyNumberFormat="1" applyFont="1" applyFill="1" applyBorder="1" applyAlignment="1">
      <alignment vertical="center"/>
    </xf>
    <xf numFmtId="0" fontId="9" fillId="18" borderId="11" xfId="0" applyFont="1" applyFill="1" applyBorder="1" applyAlignment="1">
      <alignment horizontal="center" vertical="center"/>
    </xf>
    <xf numFmtId="0" fontId="9" fillId="18" borderId="11" xfId="0" applyFont="1" applyFill="1" applyBorder="1" applyAlignment="1">
      <alignment horizontal="center"/>
    </xf>
    <xf numFmtId="0" fontId="33" fillId="0" borderId="0" xfId="0" applyFont="1" applyAlignment="1">
      <alignment vertical="center"/>
    </xf>
    <xf numFmtId="0" fontId="9" fillId="18" borderId="11" xfId="0" applyFont="1" applyFill="1" applyBorder="1"/>
    <xf numFmtId="0" fontId="9" fillId="18" borderId="11" xfId="0" applyFont="1" applyFill="1" applyBorder="1" applyAlignment="1">
      <alignment horizontal="left" vertical="center"/>
    </xf>
    <xf numFmtId="0" fontId="10" fillId="3" borderId="11" xfId="0" applyFont="1" applyFill="1" applyBorder="1" applyAlignment="1">
      <alignment horizontal="center" vertical="center"/>
    </xf>
    <xf numFmtId="0" fontId="11" fillId="9" borderId="11" xfId="0" applyFont="1" applyFill="1" applyBorder="1" applyAlignment="1">
      <alignment vertical="center"/>
    </xf>
    <xf numFmtId="0" fontId="42" fillId="10" borderId="11" xfId="0" applyFont="1" applyFill="1" applyBorder="1" applyAlignment="1">
      <alignment vertical="center" wrapText="1"/>
    </xf>
    <xf numFmtId="0" fontId="33" fillId="11" borderId="11" xfId="0" applyFont="1" applyFill="1" applyBorder="1" applyAlignment="1">
      <alignment vertical="center"/>
    </xf>
    <xf numFmtId="0" fontId="10" fillId="18" borderId="11" xfId="0" applyFont="1" applyFill="1" applyBorder="1" applyAlignment="1">
      <alignment horizontal="center"/>
    </xf>
    <xf numFmtId="0" fontId="33" fillId="10" borderId="11" xfId="0" applyFont="1" applyFill="1" applyBorder="1" applyAlignment="1">
      <alignment horizontal="center" vertical="center"/>
    </xf>
    <xf numFmtId="0" fontId="10" fillId="18" borderId="11" xfId="0" applyFont="1" applyFill="1" applyBorder="1" applyAlignment="1">
      <alignment horizontal="center" vertical="center"/>
    </xf>
    <xf numFmtId="0" fontId="33" fillId="11" borderId="11" xfId="0" applyFont="1" applyFill="1" applyBorder="1" applyAlignment="1">
      <alignment vertical="center" wrapText="1"/>
    </xf>
    <xf numFmtId="0" fontId="59" fillId="19" borderId="11" xfId="0" applyFont="1" applyFill="1" applyBorder="1" applyAlignment="1">
      <alignment horizontal="center" vertical="center"/>
    </xf>
    <xf numFmtId="168" fontId="11" fillId="0" borderId="11" xfId="2" applyNumberFormat="1" applyFont="1" applyBorder="1" applyAlignment="1">
      <alignment horizontal="center" vertical="center"/>
    </xf>
    <xf numFmtId="0" fontId="33" fillId="19" borderId="11" xfId="0" applyFont="1" applyFill="1" applyBorder="1" applyAlignment="1">
      <alignment horizontal="center" vertical="center"/>
    </xf>
    <xf numFmtId="0" fontId="42" fillId="0" borderId="11" xfId="0" applyFont="1" applyBorder="1" applyAlignment="1">
      <alignment horizontal="center" vertical="center"/>
    </xf>
    <xf numFmtId="168" fontId="11" fillId="14" borderId="11" xfId="0" applyNumberFormat="1" applyFont="1" applyFill="1" applyBorder="1" applyAlignment="1">
      <alignment vertical="center"/>
    </xf>
    <xf numFmtId="169" fontId="11" fillId="14" borderId="11" xfId="5" applyNumberFormat="1" applyFont="1" applyFill="1" applyBorder="1" applyAlignment="1">
      <alignment horizontal="center" vertical="center"/>
    </xf>
    <xf numFmtId="168" fontId="11" fillId="14" borderId="11" xfId="2" applyNumberFormat="1" applyFont="1" applyFill="1" applyBorder="1" applyAlignment="1">
      <alignment vertical="center"/>
    </xf>
    <xf numFmtId="0" fontId="42" fillId="10" borderId="11" xfId="0" applyFont="1" applyFill="1" applyBorder="1" applyAlignment="1">
      <alignment horizontal="center" vertical="center"/>
    </xf>
    <xf numFmtId="0" fontId="16" fillId="0" borderId="11" xfId="0" applyFont="1" applyBorder="1" applyAlignment="1">
      <alignment vertical="center"/>
    </xf>
    <xf numFmtId="177" fontId="2" fillId="0" borderId="11" xfId="2" applyNumberFormat="1" applyFont="1" applyBorder="1"/>
    <xf numFmtId="0" fontId="2" fillId="14" borderId="11" xfId="0" applyFont="1" applyFill="1" applyBorder="1" applyAlignment="1">
      <alignment horizontal="center" vertical="center" wrapText="1"/>
    </xf>
    <xf numFmtId="168" fontId="50" fillId="0" borderId="11" xfId="2" applyNumberFormat="1" applyFont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4" borderId="0" xfId="0" applyFont="1" applyFill="1"/>
    <xf numFmtId="0" fontId="11" fillId="4" borderId="0" xfId="0" applyFont="1" applyFill="1"/>
    <xf numFmtId="0" fontId="10" fillId="4" borderId="0" xfId="0" applyFont="1" applyFill="1" applyAlignment="1">
      <alignment horizontal="center" vertical="center"/>
    </xf>
    <xf numFmtId="0" fontId="62" fillId="20" borderId="0" xfId="0" applyFont="1" applyFill="1" applyAlignment="1">
      <alignment horizontal="center" vertical="center"/>
    </xf>
    <xf numFmtId="0" fontId="63" fillId="20" borderId="0" xfId="0" applyFont="1" applyFill="1" applyAlignment="1">
      <alignment vertical="center"/>
    </xf>
    <xf numFmtId="0" fontId="64" fillId="20" borderId="0" xfId="0" applyFont="1" applyFill="1" applyAlignment="1">
      <alignment horizontal="right" vertical="center"/>
    </xf>
    <xf numFmtId="0" fontId="65" fillId="20" borderId="0" xfId="0" applyFont="1" applyFill="1" applyAlignment="1">
      <alignment vertical="center"/>
    </xf>
    <xf numFmtId="0" fontId="65" fillId="20" borderId="0" xfId="0" applyFont="1" applyFill="1"/>
    <xf numFmtId="0" fontId="65" fillId="20" borderId="0" xfId="0" applyFont="1" applyFill="1" applyAlignment="1">
      <alignment horizontal="center"/>
    </xf>
    <xf numFmtId="0" fontId="66" fillId="21" borderId="0" xfId="0" applyFont="1" applyFill="1" applyAlignment="1">
      <alignment horizontal="center" vertical="center"/>
    </xf>
    <xf numFmtId="0" fontId="66" fillId="21" borderId="0" xfId="0" applyFont="1" applyFill="1" applyAlignment="1">
      <alignment vertical="center"/>
    </xf>
    <xf numFmtId="0" fontId="10" fillId="21" borderId="0" xfId="0" applyFont="1" applyFill="1" applyAlignment="1">
      <alignment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0" fontId="10" fillId="0" borderId="0" xfId="0" applyFont="1" applyAlignment="1">
      <alignment horizontal="right" vertical="center"/>
    </xf>
    <xf numFmtId="0" fontId="11" fillId="0" borderId="0" xfId="0" applyFont="1" applyAlignment="1">
      <alignment vertical="center" wrapText="1"/>
    </xf>
    <xf numFmtId="0" fontId="42" fillId="9" borderId="0" xfId="0" applyFont="1" applyFill="1" applyAlignment="1">
      <alignment horizontal="center" vertical="center" wrapText="1"/>
    </xf>
    <xf numFmtId="0" fontId="42" fillId="12" borderId="0" xfId="0" applyFont="1" applyFill="1" applyAlignment="1">
      <alignment horizontal="center" vertical="center" wrapText="1"/>
    </xf>
    <xf numFmtId="0" fontId="42" fillId="22" borderId="0" xfId="0" applyFont="1" applyFill="1" applyAlignment="1">
      <alignment horizontal="center" vertical="center" wrapText="1"/>
    </xf>
    <xf numFmtId="0" fontId="67" fillId="0" borderId="0" xfId="0" applyFont="1" applyAlignment="1">
      <alignment horizontal="center" vertical="center" wrapText="1"/>
    </xf>
    <xf numFmtId="0" fontId="68" fillId="0" borderId="0" xfId="0" applyFont="1" applyAlignment="1">
      <alignment horizontal="right" vertical="center"/>
    </xf>
    <xf numFmtId="0" fontId="69" fillId="0" borderId="0" xfId="0" applyFont="1"/>
    <xf numFmtId="0" fontId="42" fillId="0" borderId="0" xfId="0" applyFont="1" applyAlignment="1">
      <alignment vertical="center"/>
    </xf>
    <xf numFmtId="0" fontId="52" fillId="0" borderId="0" xfId="0" applyFont="1" applyAlignment="1">
      <alignment horizontal="center"/>
    </xf>
    <xf numFmtId="0" fontId="33" fillId="0" borderId="0" xfId="0" applyFont="1" applyAlignment="1">
      <alignment horizontal="left" vertical="center"/>
    </xf>
    <xf numFmtId="0" fontId="33" fillId="0" borderId="0" xfId="0" applyFont="1" applyAlignment="1">
      <alignment horizontal="left" vertical="center" wrapText="1"/>
    </xf>
    <xf numFmtId="0" fontId="45" fillId="0" borderId="0" xfId="0" applyFont="1" applyAlignment="1">
      <alignment horizontal="center" vertical="center" wrapText="1"/>
    </xf>
    <xf numFmtId="0" fontId="42" fillId="0" borderId="0" xfId="0" applyFont="1" applyAlignment="1">
      <alignment horizontal="left" vertical="center"/>
    </xf>
    <xf numFmtId="0" fontId="2" fillId="10" borderId="0" xfId="0" applyFont="1" applyFill="1"/>
    <xf numFmtId="0" fontId="44" fillId="0" borderId="0" xfId="0" applyFont="1" applyAlignment="1">
      <alignment horizontal="left" vertical="center"/>
    </xf>
    <xf numFmtId="0" fontId="45" fillId="0" borderId="0" xfId="0" applyFont="1" applyAlignment="1">
      <alignment horizontal="left" vertical="center" wrapText="1"/>
    </xf>
    <xf numFmtId="0" fontId="49" fillId="0" borderId="0" xfId="0" applyFont="1"/>
    <xf numFmtId="0" fontId="2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33" fillId="0" borderId="0" xfId="0" applyFont="1" applyAlignment="1">
      <alignment horizontal="center" vertical="center" wrapText="1"/>
    </xf>
    <xf numFmtId="0" fontId="33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9" fillId="0" borderId="0" xfId="0" applyFont="1" applyAlignment="1">
      <alignment horizontal="right" vertical="center"/>
    </xf>
    <xf numFmtId="0" fontId="70" fillId="0" borderId="0" xfId="0" applyFont="1" applyAlignment="1">
      <alignment horizontal="left" vertical="center"/>
    </xf>
    <xf numFmtId="0" fontId="9" fillId="4" borderId="0" xfId="0" applyFont="1" applyFill="1" applyAlignment="1">
      <alignment horizontal="right" vertical="center"/>
    </xf>
    <xf numFmtId="0" fontId="4" fillId="3" borderId="11" xfId="0" applyFont="1" applyFill="1" applyBorder="1" applyAlignment="1">
      <alignment vertical="center" wrapText="1"/>
    </xf>
    <xf numFmtId="0" fontId="4" fillId="3" borderId="11" xfId="0" applyFont="1" applyFill="1" applyBorder="1" applyAlignment="1">
      <alignment vertical="center"/>
    </xf>
    <xf numFmtId="14" fontId="6" fillId="0" borderId="11" xfId="0" applyNumberFormat="1" applyFont="1" applyBorder="1" applyAlignment="1">
      <alignment vertical="center"/>
    </xf>
    <xf numFmtId="0" fontId="5" fillId="3" borderId="11" xfId="0" applyFont="1" applyFill="1" applyBorder="1" applyAlignment="1">
      <alignment horizontal="center"/>
    </xf>
    <xf numFmtId="0" fontId="2" fillId="0" borderId="66" xfId="0" applyFont="1" applyBorder="1"/>
    <xf numFmtId="0" fontId="9" fillId="19" borderId="65" xfId="0" applyFont="1" applyFill="1" applyBorder="1"/>
    <xf numFmtId="0" fontId="9" fillId="19" borderId="0" xfId="0" applyFont="1" applyFill="1"/>
    <xf numFmtId="0" fontId="30" fillId="19" borderId="0" xfId="0" applyFont="1" applyFill="1"/>
    <xf numFmtId="43" fontId="48" fillId="15" borderId="0" xfId="2" applyFont="1" applyFill="1" applyBorder="1"/>
    <xf numFmtId="0" fontId="2" fillId="19" borderId="0" xfId="0" applyFont="1" applyFill="1"/>
    <xf numFmtId="10" fontId="48" fillId="15" borderId="66" xfId="0" applyNumberFormat="1" applyFont="1" applyFill="1" applyBorder="1"/>
    <xf numFmtId="0" fontId="2" fillId="19" borderId="11" xfId="0" applyFont="1" applyFill="1" applyBorder="1"/>
    <xf numFmtId="43" fontId="2" fillId="15" borderId="11" xfId="0" applyNumberFormat="1" applyFont="1" applyFill="1" applyBorder="1"/>
    <xf numFmtId="0" fontId="48" fillId="19" borderId="0" xfId="0" applyFont="1" applyFill="1"/>
    <xf numFmtId="0" fontId="2" fillId="19" borderId="0" xfId="0" applyFont="1" applyFill="1" applyAlignment="1">
      <alignment horizontal="center"/>
    </xf>
    <xf numFmtId="10" fontId="48" fillId="19" borderId="66" xfId="0" applyNumberFormat="1" applyFont="1" applyFill="1" applyBorder="1"/>
    <xf numFmtId="0" fontId="48" fillId="15" borderId="11" xfId="0" applyFont="1" applyFill="1" applyBorder="1"/>
    <xf numFmtId="0" fontId="9" fillId="19" borderId="65" xfId="0" applyFont="1" applyFill="1" applyBorder="1" applyAlignment="1">
      <alignment vertical="center"/>
    </xf>
    <xf numFmtId="168" fontId="48" fillId="15" borderId="0" xfId="2" applyNumberFormat="1" applyFont="1" applyFill="1" applyBorder="1"/>
    <xf numFmtId="10" fontId="48" fillId="15" borderId="66" xfId="0" applyNumberFormat="1" applyFont="1" applyFill="1" applyBorder="1" applyAlignment="1">
      <alignment vertical="center"/>
    </xf>
    <xf numFmtId="8" fontId="2" fillId="15" borderId="11" xfId="0" applyNumberFormat="1" applyFont="1" applyFill="1" applyBorder="1"/>
    <xf numFmtId="0" fontId="48" fillId="15" borderId="0" xfId="0" applyFont="1" applyFill="1"/>
    <xf numFmtId="0" fontId="2" fillId="19" borderId="0" xfId="0" applyFont="1" applyFill="1" applyAlignment="1">
      <alignment horizontal="right"/>
    </xf>
    <xf numFmtId="174" fontId="48" fillId="15" borderId="66" xfId="0" applyNumberFormat="1" applyFont="1" applyFill="1" applyBorder="1"/>
    <xf numFmtId="174" fontId="2" fillId="15" borderId="66" xfId="0" applyNumberFormat="1" applyFont="1" applyFill="1" applyBorder="1"/>
    <xf numFmtId="0" fontId="9" fillId="19" borderId="69" xfId="0" applyFont="1" applyFill="1" applyBorder="1"/>
    <xf numFmtId="0" fontId="9" fillId="19" borderId="57" xfId="0" applyFont="1" applyFill="1" applyBorder="1"/>
    <xf numFmtId="0" fontId="30" fillId="19" borderId="57" xfId="0" applyFont="1" applyFill="1" applyBorder="1"/>
    <xf numFmtId="10" fontId="48" fillId="15" borderId="57" xfId="0" applyNumberFormat="1" applyFont="1" applyFill="1" applyBorder="1"/>
    <xf numFmtId="0" fontId="2" fillId="19" borderId="57" xfId="0" applyFont="1" applyFill="1" applyBorder="1"/>
    <xf numFmtId="0" fontId="2" fillId="19" borderId="57" xfId="0" applyFont="1" applyFill="1" applyBorder="1" applyAlignment="1">
      <alignment horizontal="right"/>
    </xf>
    <xf numFmtId="174" fontId="48" fillId="15" borderId="70" xfId="0" applyNumberFormat="1" applyFont="1" applyFill="1" applyBorder="1"/>
    <xf numFmtId="0" fontId="5" fillId="3" borderId="6" xfId="0" applyFont="1" applyFill="1" applyBorder="1" applyAlignment="1">
      <alignment horizontal="center"/>
    </xf>
    <xf numFmtId="0" fontId="73" fillId="0" borderId="66" xfId="0" applyFont="1" applyBorder="1" applyAlignment="1">
      <alignment horizontal="center"/>
    </xf>
    <xf numFmtId="0" fontId="6" fillId="3" borderId="11" xfId="0" applyFont="1" applyFill="1" applyBorder="1"/>
    <xf numFmtId="0" fontId="74" fillId="3" borderId="0" xfId="0" applyFont="1" applyFill="1"/>
    <xf numFmtId="0" fontId="2" fillId="23" borderId="11" xfId="0" applyFont="1" applyFill="1" applyBorder="1"/>
    <xf numFmtId="43" fontId="2" fillId="24" borderId="11" xfId="2" applyFont="1" applyFill="1" applyBorder="1" applyAlignment="1">
      <alignment horizontal="center"/>
    </xf>
    <xf numFmtId="0" fontId="6" fillId="3" borderId="0" xfId="0" applyFont="1" applyFill="1"/>
    <xf numFmtId="0" fontId="6" fillId="3" borderId="57" xfId="0" applyFont="1" applyFill="1" applyBorder="1"/>
    <xf numFmtId="43" fontId="2" fillId="0" borderId="0" xfId="2" applyFont="1" applyFill="1" applyBorder="1" applyAlignment="1">
      <alignment horizontal="center"/>
    </xf>
    <xf numFmtId="0" fontId="5" fillId="3" borderId="11" xfId="0" applyFont="1" applyFill="1" applyBorder="1"/>
    <xf numFmtId="0" fontId="6" fillId="3" borderId="6" xfId="0" applyFont="1" applyFill="1" applyBorder="1"/>
    <xf numFmtId="0" fontId="9" fillId="23" borderId="11" xfId="0" applyFont="1" applyFill="1" applyBorder="1"/>
    <xf numFmtId="43" fontId="9" fillId="24" borderId="11" xfId="2" applyFont="1" applyFill="1" applyBorder="1" applyAlignment="1">
      <alignment horizontal="center"/>
    </xf>
    <xf numFmtId="0" fontId="9" fillId="0" borderId="66" xfId="0" applyFont="1" applyBorder="1"/>
    <xf numFmtId="0" fontId="2" fillId="0" borderId="0" xfId="0" applyFont="1" applyAlignment="1">
      <alignment horizontal="center"/>
    </xf>
    <xf numFmtId="0" fontId="6" fillId="3" borderId="7" xfId="0" applyFont="1" applyFill="1" applyBorder="1"/>
    <xf numFmtId="0" fontId="5" fillId="3" borderId="6" xfId="0" applyFont="1" applyFill="1" applyBorder="1"/>
    <xf numFmtId="43" fontId="2" fillId="23" borderId="11" xfId="2" applyFont="1" applyFill="1" applyBorder="1"/>
    <xf numFmtId="0" fontId="5" fillId="3" borderId="0" xfId="0" applyFont="1" applyFill="1"/>
    <xf numFmtId="43" fontId="9" fillId="23" borderId="11" xfId="2" applyFont="1" applyFill="1" applyBorder="1"/>
    <xf numFmtId="43" fontId="2" fillId="23" borderId="11" xfId="0" applyNumberFormat="1" applyFont="1" applyFill="1" applyBorder="1"/>
    <xf numFmtId="43" fontId="2" fillId="24" borderId="11" xfId="0" applyNumberFormat="1" applyFont="1" applyFill="1" applyBorder="1" applyAlignment="1">
      <alignment horizontal="center"/>
    </xf>
    <xf numFmtId="43" fontId="2" fillId="24" borderId="11" xfId="0" applyNumberFormat="1" applyFont="1" applyFill="1" applyBorder="1"/>
    <xf numFmtId="0" fontId="5" fillId="3" borderId="57" xfId="0" applyFont="1" applyFill="1" applyBorder="1"/>
    <xf numFmtId="43" fontId="9" fillId="23" borderId="11" xfId="0" applyNumberFormat="1" applyFont="1" applyFill="1" applyBorder="1"/>
    <xf numFmtId="43" fontId="9" fillId="24" borderId="11" xfId="0" applyNumberFormat="1" applyFont="1" applyFill="1" applyBorder="1" applyAlignment="1">
      <alignment horizontal="center"/>
    </xf>
    <xf numFmtId="0" fontId="6" fillId="3" borderId="9" xfId="0" applyFont="1" applyFill="1" applyBorder="1"/>
    <xf numFmtId="0" fontId="5" fillId="3" borderId="9" xfId="0" applyFont="1" applyFill="1" applyBorder="1"/>
    <xf numFmtId="167" fontId="52" fillId="24" borderId="11" xfId="3" applyFont="1" applyFill="1" applyBorder="1"/>
    <xf numFmtId="167" fontId="52" fillId="24" borderId="11" xfId="3" applyFont="1" applyFill="1" applyBorder="1" applyAlignment="1">
      <alignment horizontal="center"/>
    </xf>
    <xf numFmtId="0" fontId="9" fillId="0" borderId="0" xfId="0" applyFont="1" applyAlignment="1">
      <alignment horizontal="right" wrapText="1"/>
    </xf>
    <xf numFmtId="164" fontId="2" fillId="0" borderId="0" xfId="0" applyNumberFormat="1" applyFont="1"/>
    <xf numFmtId="0" fontId="2" fillId="0" borderId="57" xfId="0" applyFont="1" applyBorder="1"/>
    <xf numFmtId="0" fontId="2" fillId="0" borderId="70" xfId="0" applyFont="1" applyBorder="1"/>
    <xf numFmtId="167" fontId="2" fillId="13" borderId="11" xfId="0" applyNumberFormat="1" applyFont="1" applyFill="1" applyBorder="1"/>
    <xf numFmtId="10" fontId="41" fillId="13" borderId="68" xfId="1" applyNumberFormat="1" applyFont="1" applyFill="1" applyBorder="1" applyAlignment="1">
      <alignment horizontal="center"/>
    </xf>
    <xf numFmtId="43" fontId="41" fillId="13" borderId="66" xfId="0" applyNumberFormat="1" applyFont="1" applyFill="1" applyBorder="1" applyAlignment="1">
      <alignment horizontal="center"/>
    </xf>
    <xf numFmtId="43" fontId="41" fillId="13" borderId="66" xfId="2" applyFont="1" applyFill="1" applyBorder="1" applyAlignment="1">
      <alignment horizontal="center"/>
    </xf>
    <xf numFmtId="43" fontId="41" fillId="13" borderId="70" xfId="0" applyNumberFormat="1" applyFont="1" applyFill="1" applyBorder="1" applyAlignment="1">
      <alignment horizontal="center"/>
    </xf>
    <xf numFmtId="0" fontId="5" fillId="3" borderId="11" xfId="0" applyFont="1" applyFill="1" applyBorder="1" applyAlignment="1">
      <alignment vertical="center"/>
    </xf>
    <xf numFmtId="0" fontId="8" fillId="3" borderId="3" xfId="0" applyFont="1" applyFill="1" applyBorder="1" applyAlignment="1">
      <alignment horizontal="left" vertical="center"/>
    </xf>
    <xf numFmtId="0" fontId="8" fillId="3" borderId="4" xfId="0" applyFont="1" applyFill="1" applyBorder="1" applyAlignment="1">
      <alignment horizontal="left" vertical="center"/>
    </xf>
    <xf numFmtId="0" fontId="8" fillId="3" borderId="5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center" vertical="center" wrapText="1"/>
    </xf>
    <xf numFmtId="0" fontId="2" fillId="11" borderId="11" xfId="0" applyFont="1" applyFill="1" applyBorder="1" applyAlignment="1">
      <alignment horizontal="left" vertical="center" wrapText="1"/>
    </xf>
    <xf numFmtId="0" fontId="2" fillId="11" borderId="11" xfId="0" applyFont="1" applyFill="1" applyBorder="1" applyAlignment="1">
      <alignment horizontal="left" vertical="center"/>
    </xf>
    <xf numFmtId="0" fontId="2" fillId="16" borderId="9" xfId="0" applyFont="1" applyFill="1" applyBorder="1" applyAlignment="1">
      <alignment horizontal="left" vertical="center" wrapText="1"/>
    </xf>
    <xf numFmtId="0" fontId="2" fillId="16" borderId="7" xfId="0" applyFont="1" applyFill="1" applyBorder="1" applyAlignment="1">
      <alignment horizontal="left" vertical="center" wrapText="1"/>
    </xf>
    <xf numFmtId="0" fontId="2" fillId="16" borderId="10" xfId="0" applyFont="1" applyFill="1" applyBorder="1" applyAlignment="1">
      <alignment horizontal="left" vertical="center" wrapText="1"/>
    </xf>
    <xf numFmtId="0" fontId="58" fillId="17" borderId="0" xfId="0" applyFont="1" applyFill="1" applyAlignment="1">
      <alignment horizontal="center" vertical="center"/>
    </xf>
    <xf numFmtId="0" fontId="9" fillId="3" borderId="11" xfId="0" applyFont="1" applyFill="1" applyBorder="1" applyAlignment="1">
      <alignment horizontal="left" vertical="center" wrapText="1"/>
    </xf>
    <xf numFmtId="0" fontId="9" fillId="10" borderId="9" xfId="0" applyFont="1" applyFill="1" applyBorder="1" applyAlignment="1">
      <alignment horizontal="center" vertical="center" wrapText="1"/>
    </xf>
    <xf numFmtId="0" fontId="9" fillId="10" borderId="10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9" fillId="3" borderId="14" xfId="0" applyFont="1" applyFill="1" applyBorder="1" applyAlignment="1">
      <alignment horizontal="left" vertical="center" wrapText="1"/>
    </xf>
    <xf numFmtId="0" fontId="9" fillId="3" borderId="18" xfId="0" applyFont="1" applyFill="1" applyBorder="1" applyAlignment="1">
      <alignment horizontal="left" vertical="center" wrapText="1"/>
    </xf>
    <xf numFmtId="0" fontId="9" fillId="3" borderId="22" xfId="0" applyFont="1" applyFill="1" applyBorder="1" applyAlignment="1">
      <alignment horizontal="left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left" vertical="center" wrapText="1"/>
    </xf>
    <xf numFmtId="0" fontId="9" fillId="3" borderId="20" xfId="0" applyFont="1" applyFill="1" applyBorder="1" applyAlignment="1">
      <alignment horizontal="left" vertical="center" wrapText="1"/>
    </xf>
    <xf numFmtId="0" fontId="9" fillId="3" borderId="24" xfId="0" applyFont="1" applyFill="1" applyBorder="1" applyAlignment="1">
      <alignment horizontal="left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wrapText="1"/>
    </xf>
    <xf numFmtId="0" fontId="11" fillId="15" borderId="11" xfId="0" applyFont="1" applyFill="1" applyBorder="1" applyAlignment="1">
      <alignment horizontal="center" wrapText="1"/>
    </xf>
    <xf numFmtId="0" fontId="10" fillId="0" borderId="26" xfId="0" applyFont="1" applyBorder="1" applyAlignment="1">
      <alignment horizontal="center" wrapText="1"/>
    </xf>
    <xf numFmtId="0" fontId="10" fillId="0" borderId="27" xfId="0" applyFont="1" applyBorder="1" applyAlignment="1">
      <alignment horizontal="center" wrapText="1"/>
    </xf>
    <xf numFmtId="0" fontId="11" fillId="0" borderId="28" xfId="0" applyFont="1" applyBorder="1" applyAlignment="1">
      <alignment horizontal="center" wrapText="1"/>
    </xf>
    <xf numFmtId="0" fontId="11" fillId="0" borderId="29" xfId="0" applyFont="1" applyBorder="1" applyAlignment="1">
      <alignment horizontal="center" wrapText="1"/>
    </xf>
    <xf numFmtId="0" fontId="9" fillId="3" borderId="32" xfId="0" applyFont="1" applyFill="1" applyBorder="1" applyAlignment="1">
      <alignment horizontal="left" vertical="center" wrapText="1"/>
    </xf>
    <xf numFmtId="0" fontId="9" fillId="3" borderId="33" xfId="0" applyFont="1" applyFill="1" applyBorder="1" applyAlignment="1">
      <alignment horizontal="left" vertical="center" wrapText="1"/>
    </xf>
    <xf numFmtId="0" fontId="9" fillId="3" borderId="34" xfId="0" applyFont="1" applyFill="1" applyBorder="1" applyAlignment="1">
      <alignment horizontal="left" vertical="center" wrapText="1"/>
    </xf>
    <xf numFmtId="0" fontId="10" fillId="0" borderId="42" xfId="0" applyFont="1" applyBorder="1" applyAlignment="1">
      <alignment horizontal="center" wrapText="1"/>
    </xf>
    <xf numFmtId="0" fontId="10" fillId="0" borderId="44" xfId="0" applyFont="1" applyBorder="1" applyAlignment="1">
      <alignment horizontal="center" wrapText="1"/>
    </xf>
    <xf numFmtId="0" fontId="10" fillId="0" borderId="45" xfId="0" applyFont="1" applyBorder="1" applyAlignment="1">
      <alignment horizontal="center" wrapText="1"/>
    </xf>
    <xf numFmtId="0" fontId="11" fillId="0" borderId="30" xfId="0" applyFont="1" applyBorder="1" applyAlignment="1">
      <alignment horizontal="center" wrapText="1"/>
    </xf>
    <xf numFmtId="0" fontId="11" fillId="0" borderId="31" xfId="0" applyFont="1" applyBorder="1" applyAlignment="1">
      <alignment horizontal="center" wrapText="1"/>
    </xf>
    <xf numFmtId="0" fontId="10" fillId="0" borderId="28" xfId="0" applyFont="1" applyBorder="1" applyAlignment="1">
      <alignment horizontal="center" wrapText="1"/>
    </xf>
    <xf numFmtId="0" fontId="10" fillId="0" borderId="29" xfId="0" applyFont="1" applyBorder="1" applyAlignment="1">
      <alignment horizontal="center" wrapText="1"/>
    </xf>
    <xf numFmtId="0" fontId="10" fillId="0" borderId="28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9" fillId="3" borderId="39" xfId="0" applyFont="1" applyFill="1" applyBorder="1" applyAlignment="1">
      <alignment horizontal="left" vertical="center" wrapText="1"/>
    </xf>
    <xf numFmtId="0" fontId="9" fillId="3" borderId="41" xfId="0" applyFont="1" applyFill="1" applyBorder="1" applyAlignment="1">
      <alignment horizontal="left" vertical="center" wrapText="1"/>
    </xf>
    <xf numFmtId="0" fontId="11" fillId="0" borderId="87" xfId="0" applyFont="1" applyBorder="1" applyAlignment="1">
      <alignment wrapText="1"/>
    </xf>
    <xf numFmtId="0" fontId="11" fillId="0" borderId="88" xfId="0" applyFont="1" applyBorder="1" applyAlignment="1">
      <alignment wrapText="1"/>
    </xf>
    <xf numFmtId="0" fontId="11" fillId="0" borderId="89" xfId="0" applyFont="1" applyBorder="1" applyAlignment="1">
      <alignment wrapText="1"/>
    </xf>
    <xf numFmtId="0" fontId="11" fillId="0" borderId="90" xfId="0" applyFont="1" applyBorder="1" applyAlignment="1">
      <alignment wrapText="1"/>
    </xf>
    <xf numFmtId="0" fontId="11" fillId="0" borderId="37" xfId="0" applyFont="1" applyBorder="1" applyAlignment="1">
      <alignment horizontal="left" wrapText="1"/>
    </xf>
    <xf numFmtId="0" fontId="11" fillId="0" borderId="38" xfId="0" applyFont="1" applyBorder="1" applyAlignment="1">
      <alignment horizontal="left" wrapText="1"/>
    </xf>
    <xf numFmtId="0" fontId="11" fillId="0" borderId="47" xfId="0" applyFont="1" applyBorder="1" applyAlignment="1">
      <alignment horizontal="left" wrapText="1"/>
    </xf>
    <xf numFmtId="0" fontId="11" fillId="0" borderId="46" xfId="0" applyFont="1" applyBorder="1" applyAlignment="1">
      <alignment horizontal="left" wrapText="1"/>
    </xf>
    <xf numFmtId="0" fontId="10" fillId="0" borderId="35" xfId="0" applyFont="1" applyBorder="1" applyAlignment="1">
      <alignment horizontal="left" wrapText="1"/>
    </xf>
    <xf numFmtId="0" fontId="10" fillId="0" borderId="36" xfId="0" applyFont="1" applyBorder="1" applyAlignment="1">
      <alignment horizontal="left" wrapText="1"/>
    </xf>
    <xf numFmtId="0" fontId="10" fillId="15" borderId="35" xfId="0" applyFont="1" applyFill="1" applyBorder="1" applyAlignment="1">
      <alignment horizontal="left" wrapText="1"/>
    </xf>
    <xf numFmtId="0" fontId="10" fillId="15" borderId="36" xfId="0" applyFont="1" applyFill="1" applyBorder="1" applyAlignment="1">
      <alignment horizontal="left" wrapText="1"/>
    </xf>
    <xf numFmtId="0" fontId="10" fillId="15" borderId="35" xfId="0" applyFont="1" applyFill="1" applyBorder="1" applyAlignment="1">
      <alignment horizontal="left" vertical="center" wrapText="1"/>
    </xf>
    <xf numFmtId="0" fontId="10" fillId="15" borderId="36" xfId="0" applyFont="1" applyFill="1" applyBorder="1" applyAlignment="1">
      <alignment horizontal="left" vertical="center" wrapText="1"/>
    </xf>
    <xf numFmtId="0" fontId="9" fillId="3" borderId="32" xfId="0" applyFont="1" applyFill="1" applyBorder="1" applyAlignment="1">
      <alignment horizontal="center" vertical="center" wrapText="1"/>
    </xf>
    <xf numFmtId="0" fontId="9" fillId="3" borderId="33" xfId="0" applyFont="1" applyFill="1" applyBorder="1" applyAlignment="1">
      <alignment horizontal="center" vertical="center" wrapText="1"/>
    </xf>
    <xf numFmtId="0" fontId="9" fillId="3" borderId="34" xfId="0" applyFont="1" applyFill="1" applyBorder="1" applyAlignment="1">
      <alignment horizontal="center" vertical="center" wrapText="1"/>
    </xf>
    <xf numFmtId="0" fontId="11" fillId="0" borderId="35" xfId="0" applyFont="1" applyBorder="1" applyAlignment="1">
      <alignment horizontal="left" vertical="center" wrapText="1"/>
    </xf>
    <xf numFmtId="0" fontId="11" fillId="0" borderId="36" xfId="0" applyFont="1" applyBorder="1" applyAlignment="1">
      <alignment horizontal="left" vertical="center" wrapText="1"/>
    </xf>
    <xf numFmtId="0" fontId="9" fillId="10" borderId="11" xfId="0" applyFont="1" applyFill="1" applyBorder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11" fillId="0" borderId="56" xfId="0" applyFont="1" applyBorder="1" applyAlignment="1">
      <alignment horizontal="left" vertical="center" wrapText="1"/>
    </xf>
    <xf numFmtId="0" fontId="3" fillId="3" borderId="67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68" xfId="0" applyFont="1" applyFill="1" applyBorder="1" applyAlignment="1">
      <alignment horizontal="center" vertical="center" wrapText="1"/>
    </xf>
    <xf numFmtId="0" fontId="3" fillId="3" borderId="69" xfId="0" applyFont="1" applyFill="1" applyBorder="1" applyAlignment="1">
      <alignment horizontal="center" vertical="center" wrapText="1"/>
    </xf>
    <xf numFmtId="0" fontId="3" fillId="3" borderId="57" xfId="0" applyFont="1" applyFill="1" applyBorder="1" applyAlignment="1">
      <alignment horizontal="center" vertical="center" wrapText="1"/>
    </xf>
    <xf numFmtId="0" fontId="3" fillId="3" borderId="7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left"/>
    </xf>
    <xf numFmtId="0" fontId="14" fillId="3" borderId="7" xfId="0" applyFont="1" applyFill="1" applyBorder="1" applyAlignment="1">
      <alignment horizontal="center" vertical="center"/>
    </xf>
    <xf numFmtId="0" fontId="9" fillId="10" borderId="9" xfId="0" applyFont="1" applyFill="1" applyBorder="1" applyAlignment="1">
      <alignment horizontal="center" vertical="center"/>
    </xf>
    <xf numFmtId="0" fontId="9" fillId="10" borderId="10" xfId="0" applyFont="1" applyFill="1" applyBorder="1" applyAlignment="1">
      <alignment horizontal="center" vertical="center"/>
    </xf>
    <xf numFmtId="0" fontId="10" fillId="10" borderId="11" xfId="0" applyFont="1" applyFill="1" applyBorder="1" applyAlignment="1">
      <alignment horizontal="center" vertical="center" wrapText="1"/>
    </xf>
    <xf numFmtId="0" fontId="9" fillId="15" borderId="11" xfId="0" applyFont="1" applyFill="1" applyBorder="1" applyAlignment="1">
      <alignment horizontal="center" vertical="center"/>
    </xf>
    <xf numFmtId="0" fontId="9" fillId="10" borderId="11" xfId="0" applyFont="1" applyFill="1" applyBorder="1" applyAlignment="1">
      <alignment horizontal="left" vertical="center" wrapText="1"/>
    </xf>
    <xf numFmtId="0" fontId="9" fillId="10" borderId="11" xfId="0" applyFont="1" applyFill="1" applyBorder="1" applyAlignment="1">
      <alignment horizontal="center" vertical="center" wrapText="1"/>
    </xf>
    <xf numFmtId="0" fontId="9" fillId="10" borderId="7" xfId="0" applyFont="1" applyFill="1" applyBorder="1" applyAlignment="1">
      <alignment horizontal="center" vertical="center"/>
    </xf>
    <xf numFmtId="0" fontId="9" fillId="10" borderId="11" xfId="0" applyFont="1" applyFill="1" applyBorder="1" applyAlignment="1">
      <alignment horizontal="left" vertical="center"/>
    </xf>
    <xf numFmtId="0" fontId="10" fillId="10" borderId="71" xfId="0" applyFont="1" applyFill="1" applyBorder="1" applyAlignment="1">
      <alignment horizontal="center" vertical="center"/>
    </xf>
    <xf numFmtId="0" fontId="10" fillId="10" borderId="72" xfId="0" applyFont="1" applyFill="1" applyBorder="1" applyAlignment="1">
      <alignment horizontal="center" vertical="center"/>
    </xf>
    <xf numFmtId="0" fontId="42" fillId="11" borderId="71" xfId="0" applyFont="1" applyFill="1" applyBorder="1" applyAlignment="1">
      <alignment horizontal="center" vertical="center"/>
    </xf>
    <xf numFmtId="0" fontId="42" fillId="11" borderId="72" xfId="0" applyFont="1" applyFill="1" applyBorder="1" applyAlignment="1">
      <alignment horizontal="center" vertical="center"/>
    </xf>
    <xf numFmtId="0" fontId="10" fillId="10" borderId="71" xfId="0" applyFont="1" applyFill="1" applyBorder="1" applyAlignment="1">
      <alignment horizontal="center" vertical="center" wrapText="1"/>
    </xf>
    <xf numFmtId="0" fontId="10" fillId="10" borderId="72" xfId="0" applyFont="1" applyFill="1" applyBorder="1" applyAlignment="1">
      <alignment horizontal="center" vertical="center" wrapText="1"/>
    </xf>
    <xf numFmtId="0" fontId="15" fillId="10" borderId="9" xfId="0" applyFont="1" applyFill="1" applyBorder="1" applyAlignment="1">
      <alignment horizontal="left"/>
    </xf>
    <xf numFmtId="0" fontId="15" fillId="10" borderId="10" xfId="0" applyFont="1" applyFill="1" applyBorder="1" applyAlignment="1">
      <alignment horizontal="left"/>
    </xf>
    <xf numFmtId="0" fontId="3" fillId="3" borderId="73" xfId="0" applyFont="1" applyFill="1" applyBorder="1" applyAlignment="1">
      <alignment horizontal="center" vertical="center" wrapText="1"/>
    </xf>
    <xf numFmtId="0" fontId="3" fillId="3" borderId="74" xfId="0" applyFont="1" applyFill="1" applyBorder="1" applyAlignment="1">
      <alignment horizontal="center" vertical="center" wrapText="1"/>
    </xf>
    <xf numFmtId="0" fontId="3" fillId="3" borderId="75" xfId="0" applyFont="1" applyFill="1" applyBorder="1" applyAlignment="1">
      <alignment horizontal="center" vertical="center" wrapText="1"/>
    </xf>
    <xf numFmtId="0" fontId="3" fillId="3" borderId="76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left" vertical="center"/>
    </xf>
    <xf numFmtId="0" fontId="12" fillId="3" borderId="10" xfId="0" applyFont="1" applyFill="1" applyBorder="1" applyAlignment="1">
      <alignment horizontal="left" vertical="center"/>
    </xf>
    <xf numFmtId="0" fontId="3" fillId="3" borderId="11" xfId="0" applyFont="1" applyFill="1" applyBorder="1" applyAlignment="1">
      <alignment horizontal="left" vertical="center"/>
    </xf>
    <xf numFmtId="0" fontId="46" fillId="10" borderId="11" xfId="0" applyFont="1" applyFill="1" applyBorder="1" applyAlignment="1">
      <alignment horizontal="left" vertical="center" wrapText="1"/>
    </xf>
    <xf numFmtId="0" fontId="9" fillId="10" borderId="71" xfId="0" applyFont="1" applyFill="1" applyBorder="1" applyAlignment="1">
      <alignment horizontal="center" vertical="center" wrapText="1"/>
    </xf>
    <xf numFmtId="0" fontId="9" fillId="10" borderId="72" xfId="0" applyFont="1" applyFill="1" applyBorder="1" applyAlignment="1">
      <alignment horizontal="center" vertical="center" wrapText="1"/>
    </xf>
    <xf numFmtId="0" fontId="9" fillId="11" borderId="9" xfId="0" applyFont="1" applyFill="1" applyBorder="1" applyAlignment="1">
      <alignment horizontal="center" vertical="center"/>
    </xf>
    <xf numFmtId="0" fontId="9" fillId="11" borderId="7" xfId="0" applyFont="1" applyFill="1" applyBorder="1" applyAlignment="1">
      <alignment horizontal="center" vertical="center"/>
    </xf>
    <xf numFmtId="0" fontId="9" fillId="11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 wrapText="1"/>
    </xf>
    <xf numFmtId="0" fontId="9" fillId="10" borderId="71" xfId="0" applyFont="1" applyFill="1" applyBorder="1" applyAlignment="1">
      <alignment horizontal="center" vertical="center"/>
    </xf>
    <xf numFmtId="0" fontId="9" fillId="10" borderId="72" xfId="0" applyFont="1" applyFill="1" applyBorder="1" applyAlignment="1">
      <alignment horizontal="center" vertical="center"/>
    </xf>
    <xf numFmtId="0" fontId="2" fillId="2" borderId="67" xfId="0" applyFont="1" applyFill="1" applyBorder="1" applyAlignment="1">
      <alignment horizontal="center" vertical="center"/>
    </xf>
    <xf numFmtId="0" fontId="2" fillId="2" borderId="68" xfId="0" applyFont="1" applyFill="1" applyBorder="1" applyAlignment="1">
      <alignment horizontal="center" vertical="center"/>
    </xf>
    <xf numFmtId="0" fontId="2" fillId="2" borderId="69" xfId="0" applyFont="1" applyFill="1" applyBorder="1" applyAlignment="1">
      <alignment horizontal="center" vertical="center"/>
    </xf>
    <xf numFmtId="0" fontId="2" fillId="2" borderId="70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 wrapText="1"/>
    </xf>
    <xf numFmtId="168" fontId="3" fillId="3" borderId="9" xfId="3" applyNumberFormat="1" applyFont="1" applyFill="1" applyBorder="1" applyAlignment="1">
      <alignment horizontal="left" vertical="center"/>
    </xf>
    <xf numFmtId="168" fontId="3" fillId="3" borderId="7" xfId="3" applyNumberFormat="1" applyFont="1" applyFill="1" applyBorder="1" applyAlignment="1">
      <alignment horizontal="left" vertical="center"/>
    </xf>
    <xf numFmtId="168" fontId="3" fillId="3" borderId="10" xfId="3" applyNumberFormat="1" applyFont="1" applyFill="1" applyBorder="1" applyAlignment="1">
      <alignment horizontal="left" vertical="center"/>
    </xf>
    <xf numFmtId="0" fontId="14" fillId="5" borderId="0" xfId="0" applyFont="1" applyFill="1" applyAlignment="1">
      <alignment horizontal="center" vertical="center"/>
    </xf>
    <xf numFmtId="168" fontId="9" fillId="10" borderId="11" xfId="3" applyNumberFormat="1" applyFont="1" applyFill="1" applyBorder="1" applyAlignment="1">
      <alignment horizontal="center" vertical="center" wrapText="1"/>
    </xf>
    <xf numFmtId="168" fontId="4" fillId="3" borderId="9" xfId="3" applyNumberFormat="1" applyFont="1" applyFill="1" applyBorder="1" applyAlignment="1">
      <alignment horizontal="left" vertical="center"/>
    </xf>
    <xf numFmtId="168" fontId="4" fillId="3" borderId="7" xfId="3" applyNumberFormat="1" applyFont="1" applyFill="1" applyBorder="1" applyAlignment="1">
      <alignment horizontal="left" vertical="center"/>
    </xf>
    <xf numFmtId="168" fontId="4" fillId="3" borderId="10" xfId="3" applyNumberFormat="1" applyFont="1" applyFill="1" applyBorder="1" applyAlignment="1">
      <alignment horizontal="left" vertical="center"/>
    </xf>
    <xf numFmtId="0" fontId="9" fillId="0" borderId="0" xfId="0" applyFont="1" applyAlignment="1">
      <alignment horizontal="center" vertical="center" wrapText="1"/>
    </xf>
    <xf numFmtId="0" fontId="10" fillId="18" borderId="9" xfId="0" applyFont="1" applyFill="1" applyBorder="1" applyAlignment="1">
      <alignment horizontal="center" vertical="center" wrapText="1"/>
    </xf>
    <xf numFmtId="0" fontId="10" fillId="18" borderId="10" xfId="0" applyFont="1" applyFill="1" applyBorder="1" applyAlignment="1">
      <alignment horizontal="center" vertical="center" wrapText="1"/>
    </xf>
    <xf numFmtId="0" fontId="10" fillId="18" borderId="9" xfId="0" applyFont="1" applyFill="1" applyBorder="1" applyAlignment="1">
      <alignment horizontal="center" vertical="center"/>
    </xf>
    <xf numFmtId="0" fontId="10" fillId="18" borderId="10" xfId="0" applyFont="1" applyFill="1" applyBorder="1" applyAlignment="1">
      <alignment horizontal="center" vertical="center"/>
    </xf>
    <xf numFmtId="0" fontId="10" fillId="18" borderId="11" xfId="0" applyFont="1" applyFill="1" applyBorder="1" applyAlignment="1">
      <alignment horizontal="left"/>
    </xf>
    <xf numFmtId="0" fontId="50" fillId="0" borderId="11" xfId="0" applyFont="1" applyBorder="1" applyAlignment="1">
      <alignment horizontal="right"/>
    </xf>
    <xf numFmtId="173" fontId="11" fillId="0" borderId="11" xfId="0" applyNumberFormat="1" applyFont="1" applyBorder="1" applyAlignment="1">
      <alignment horizontal="center"/>
    </xf>
    <xf numFmtId="0" fontId="9" fillId="18" borderId="11" xfId="0" applyFont="1" applyFill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11" fillId="9" borderId="11" xfId="0" applyFont="1" applyFill="1" applyBorder="1" applyAlignment="1">
      <alignment horizontal="center"/>
    </xf>
    <xf numFmtId="0" fontId="11" fillId="0" borderId="11" xfId="0" applyFont="1" applyBorder="1" applyAlignment="1">
      <alignment horizontal="right"/>
    </xf>
    <xf numFmtId="0" fontId="2" fillId="2" borderId="0" xfId="0" applyFont="1" applyFill="1" applyAlignment="1">
      <alignment horizontal="center" vertical="center"/>
    </xf>
    <xf numFmtId="0" fontId="2" fillId="2" borderId="66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4" fillId="3" borderId="11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61" fillId="0" borderId="11" xfId="0" applyFont="1" applyBorder="1" applyAlignment="1">
      <alignment horizontal="center" vertical="center" wrapText="1"/>
    </xf>
    <xf numFmtId="14" fontId="6" fillId="0" borderId="11" xfId="0" applyNumberFormat="1" applyFont="1" applyBorder="1" applyAlignment="1">
      <alignment horizontal="center" vertical="center"/>
    </xf>
    <xf numFmtId="0" fontId="7" fillId="0" borderId="98" xfId="0" applyFont="1" applyBorder="1" applyAlignment="1">
      <alignment horizontal="center" vertical="center" wrapText="1"/>
    </xf>
    <xf numFmtId="0" fontId="7" fillId="0" borderId="99" xfId="0" applyFont="1" applyBorder="1" applyAlignment="1">
      <alignment horizontal="center" vertical="center" wrapText="1"/>
    </xf>
    <xf numFmtId="0" fontId="67" fillId="0" borderId="0" xfId="0" applyFont="1" applyAlignment="1">
      <alignment horizontal="center" vertical="center" wrapText="1"/>
    </xf>
    <xf numFmtId="0" fontId="68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4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0" fontId="70" fillId="0" borderId="0" xfId="0" applyFont="1" applyAlignment="1">
      <alignment horizontal="left" vertical="center"/>
    </xf>
    <xf numFmtId="0" fontId="70" fillId="0" borderId="0" xfId="0" applyFont="1" applyAlignment="1">
      <alignment horizontal="left" vertical="center" wrapText="1"/>
    </xf>
    <xf numFmtId="0" fontId="7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9" fillId="19" borderId="0" xfId="0" applyFont="1" applyFill="1" applyAlignment="1">
      <alignment horizontal="left" wrapText="1"/>
    </xf>
    <xf numFmtId="0" fontId="5" fillId="3" borderId="11" xfId="0" applyFont="1" applyFill="1" applyBorder="1" applyAlignment="1">
      <alignment horizontal="center"/>
    </xf>
    <xf numFmtId="0" fontId="9" fillId="19" borderId="0" xfId="0" applyFont="1" applyFill="1" applyAlignment="1">
      <alignment horizontal="center"/>
    </xf>
    <xf numFmtId="0" fontId="9" fillId="19" borderId="66" xfId="0" applyFont="1" applyFill="1" applyBorder="1" applyAlignment="1">
      <alignment horizontal="center"/>
    </xf>
    <xf numFmtId="0" fontId="2" fillId="0" borderId="71" xfId="0" applyFont="1" applyBorder="1" applyAlignment="1">
      <alignment horizontal="center"/>
    </xf>
    <xf numFmtId="0" fontId="2" fillId="0" borderId="72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wrapText="1"/>
    </xf>
    <xf numFmtId="0" fontId="16" fillId="0" borderId="11" xfId="0" applyFont="1" applyBorder="1" applyAlignment="1">
      <alignment horizontal="center" vertical="center" wrapText="1"/>
    </xf>
  </cellXfs>
  <cellStyles count="8">
    <cellStyle name="Moeda" xfId="5" builtinId="4"/>
    <cellStyle name="Moeda 2" xfId="4" xr:uid="{6758BC1C-F497-4F03-AA91-C31A9ED20D78}"/>
    <cellStyle name="Normal" xfId="0" builtinId="0"/>
    <cellStyle name="Normal 3" xfId="6" xr:uid="{4E5584C0-9BCC-4C98-B83C-FF6E81372E15}"/>
    <cellStyle name="Porcentagem" xfId="1" builtinId="5"/>
    <cellStyle name="Porcentagem 3" xfId="7" xr:uid="{A951C9E0-D019-4183-A6BD-EE46B4290232}"/>
    <cellStyle name="Vírgula" xfId="2" builtinId="3"/>
    <cellStyle name="Vírgula 2" xfId="3" xr:uid="{B886AA55-34A7-483E-A8D8-018C8B0CC575}"/>
  </cellStyles>
  <dxfs count="3"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</dxfs>
  <tableStyles count="0" defaultTableStyle="TableStyleMedium2" defaultPivotStyle="PivotStyleLight16"/>
  <colors>
    <mruColors>
      <color rgb="FF4472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sheetMetadata" Target="metadata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4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microsoft.com/office/2017/10/relationships/person" Target="persons/perso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981554641309975"/>
          <c:y val="6.1111084378353289E-2"/>
          <c:w val="0.82874279123414074"/>
          <c:h val="0.73627789314177905"/>
        </c:manualLayout>
      </c:layout>
      <c:scatterChart>
        <c:scatterStyle val="lineMarker"/>
        <c:varyColors val="0"/>
        <c:ser>
          <c:idx val="0"/>
          <c:order val="0"/>
          <c:tx>
            <c:strRef>
              <c:f>LBE!$F$45</c:f>
              <c:strCache>
                <c:ptCount val="1"/>
                <c:pt idx="0">
                  <c:v>Consumo de energia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45726725335803614"/>
                  <c:y val="-1.1111106250609688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Cambria" panose="02040503050406030204" pitchFamily="18" charset="0"/>
                      <a:ea typeface="Cambria" panose="02040503050406030204" pitchFamily="18" charset="0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LBE!$D$48:$D$59</c:f>
              <c:numCache>
                <c:formatCode>_(* #,##0.00_);_(* \(#,##0.00\);_(*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xVal>
          <c:yVal>
            <c:numRef>
              <c:f>LBE!$F$48:$F$59</c:f>
              <c:numCache>
                <c:formatCode>_-* #,##0_-;\-* #,##0_-;_-*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19A-4810-B07D-4EC5795B9DC8}"/>
            </c:ext>
          </c:extLst>
        </c:ser>
        <c:ser>
          <c:idx val="1"/>
          <c:order val="1"/>
          <c:tx>
            <c:strRef>
              <c:f>LBE!$H$46</c:f>
              <c:strCache>
                <c:ptCount val="1"/>
                <c:pt idx="0">
                  <c:v>C_prev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LBE!$D$48:$D$59</c:f>
              <c:numCache>
                <c:formatCode>_(* #,##0.00_);_(* \(#,##0.00\);_(*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xVal>
          <c:yVal>
            <c:numRef>
              <c:f>LBE!$H$48:$H$59</c:f>
              <c:numCache>
                <c:formatCode>_-* #,##0_-;\-* #,##0_-;_-*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F19A-4810-B07D-4EC5795B9D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1334440"/>
        <c:axId val="491333128"/>
      </c:scatterChart>
      <c:valAx>
        <c:axId val="4913344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Cambria" panose="02040503050406030204" pitchFamily="18" charset="0"/>
                    <a:ea typeface="Cambria" panose="02040503050406030204" pitchFamily="18" charset="0"/>
                    <a:cs typeface="+mn-cs"/>
                  </a:defRPr>
                </a:pPr>
                <a:r>
                  <a:rPr lang="en-US" b="1"/>
                  <a:t>Produção (kt)</a:t>
                </a:r>
              </a:p>
            </c:rich>
          </c:tx>
          <c:layout>
            <c:manualLayout>
              <c:xMode val="edge"/>
              <c:yMode val="edge"/>
              <c:x val="0.46213951629748706"/>
              <c:y val="0.8737778329930738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Cambria" panose="02040503050406030204" pitchFamily="18" charset="0"/>
                  <a:ea typeface="Cambria" panose="02040503050406030204" pitchFamily="18" charset="0"/>
                  <a:cs typeface="+mn-cs"/>
                </a:defRPr>
              </a:pPr>
              <a:endParaRPr lang="en-US"/>
            </a:p>
          </c:txPr>
        </c:title>
        <c:numFmt formatCode="_(* #,##0.00_);_(* \(#,##0.00\);_(* &quot;-&quot;??_);_(@_)" sourceLinked="1"/>
        <c:majorTickMark val="cross"/>
        <c:minorTickMark val="in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mbria" panose="02040503050406030204" pitchFamily="18" charset="0"/>
                <a:ea typeface="Cambria" panose="02040503050406030204" pitchFamily="18" charset="0"/>
                <a:cs typeface="+mn-cs"/>
              </a:defRPr>
            </a:pPr>
            <a:endParaRPr lang="en-US"/>
          </a:p>
        </c:txPr>
        <c:crossAx val="491333128"/>
        <c:crosses val="autoZero"/>
        <c:crossBetween val="midCat"/>
      </c:valAx>
      <c:valAx>
        <c:axId val="491333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Cambria" panose="02040503050406030204" pitchFamily="18" charset="0"/>
                    <a:ea typeface="Cambria" panose="02040503050406030204" pitchFamily="18" charset="0"/>
                    <a:cs typeface="+mn-cs"/>
                  </a:defRPr>
                </a:pPr>
                <a:r>
                  <a:rPr lang="en-US" b="1"/>
                  <a:t>Consumo de energia (MWh)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Cambria" panose="02040503050406030204" pitchFamily="18" charset="0"/>
                  <a:ea typeface="Cambria" panose="02040503050406030204" pitchFamily="18" charset="0"/>
                  <a:cs typeface="+mn-cs"/>
                </a:defRPr>
              </a:pPr>
              <a:endParaRPr lang="en-US"/>
            </a:p>
          </c:txPr>
        </c:title>
        <c:numFmt formatCode="_-* #,##0_-;\-* #,##0_-;_-* &quot;-&quot;??_-;_-@_-" sourceLinked="1"/>
        <c:majorTickMark val="cross"/>
        <c:minorTickMark val="in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mbria" panose="02040503050406030204" pitchFamily="18" charset="0"/>
                <a:ea typeface="Cambria" panose="02040503050406030204" pitchFamily="18" charset="0"/>
                <a:cs typeface="+mn-cs"/>
              </a:defRPr>
            </a:pPr>
            <a:endParaRPr lang="en-US"/>
          </a:p>
        </c:txPr>
        <c:crossAx val="49133444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Cambria" panose="02040503050406030204" pitchFamily="18" charset="0"/>
          <a:ea typeface="Cambria" panose="02040503050406030204" pitchFamily="18" charset="0"/>
        </a:defRPr>
      </a:pPr>
      <a:endParaRPr lang="en-US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981554641309975"/>
          <c:y val="6.1111084378353289E-2"/>
          <c:w val="0.82874279123414074"/>
          <c:h val="0.717564304461942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LBE!$F$46</c:f>
              <c:strCache>
                <c:ptCount val="1"/>
                <c:pt idx="0">
                  <c:v>C</c:v>
                </c:pt>
              </c:strCache>
            </c:strRef>
          </c:tx>
          <c:spPr>
            <a:solidFill>
              <a:schemeClr val="accent1"/>
            </a:solidFill>
            <a:ln w="25400">
              <a:noFill/>
            </a:ln>
            <a:effectLst/>
          </c:spPr>
          <c:invertIfNegative val="0"/>
          <c:cat>
            <c:numRef>
              <c:f>LBE!$B$48:$B$59</c:f>
              <c:numCache>
                <c:formatCode>mmm\-yy</c:formatCode>
                <c:ptCount val="12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</c:numCache>
            </c:numRef>
          </c:cat>
          <c:val>
            <c:numRef>
              <c:f>LBE!$F$48:$F$59</c:f>
              <c:numCache>
                <c:formatCode>_-* #,##0_-;\-* #,##0_-;_-*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5A-426C-AC3B-4524F4C36966}"/>
            </c:ext>
          </c:extLst>
        </c:ser>
        <c:ser>
          <c:idx val="1"/>
          <c:order val="1"/>
          <c:tx>
            <c:strRef>
              <c:f>LBE!$H$46</c:f>
              <c:strCache>
                <c:ptCount val="1"/>
                <c:pt idx="0">
                  <c:v>C_prev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 w="25400">
              <a:noFill/>
            </a:ln>
            <a:effectLst/>
          </c:spPr>
          <c:invertIfNegative val="0"/>
          <c:cat>
            <c:numRef>
              <c:f>LBE!$B$48:$B$59</c:f>
              <c:numCache>
                <c:formatCode>mmm\-yy</c:formatCode>
                <c:ptCount val="12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</c:numCache>
            </c:numRef>
          </c:cat>
          <c:val>
            <c:numRef>
              <c:f>LBE!$H$48:$H$59</c:f>
              <c:numCache>
                <c:formatCode>_-* #,##0_-;\-* #,##0_-;_-*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65A-426C-AC3B-4524F4C369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91334440"/>
        <c:axId val="491333128"/>
      </c:barChart>
      <c:dateAx>
        <c:axId val="4913344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Cambria" panose="02040503050406030204" pitchFamily="18" charset="0"/>
                    <a:ea typeface="Cambria" panose="02040503050406030204" pitchFamily="18" charset="0"/>
                    <a:cs typeface="+mn-cs"/>
                  </a:defRPr>
                </a:pPr>
                <a:r>
                  <a:rPr lang="en-US" b="1"/>
                  <a:t>Mês</a:t>
                </a:r>
              </a:p>
            </c:rich>
          </c:tx>
          <c:layout>
            <c:manualLayout>
              <c:xMode val="edge"/>
              <c:yMode val="edge"/>
              <c:x val="0.1345731956515816"/>
              <c:y val="0.8784561403508771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Cambria" panose="02040503050406030204" pitchFamily="18" charset="0"/>
                  <a:ea typeface="Cambria" panose="02040503050406030204" pitchFamily="18" charset="0"/>
                  <a:cs typeface="+mn-cs"/>
                </a:defRPr>
              </a:pPr>
              <a:endParaRPr lang="en-US"/>
            </a:p>
          </c:txPr>
        </c:title>
        <c:numFmt formatCode="[$-416]mmm" sourceLinked="0"/>
        <c:majorTickMark val="cross"/>
        <c:minorTickMark val="in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mbria" panose="02040503050406030204" pitchFamily="18" charset="0"/>
                <a:ea typeface="Cambria" panose="02040503050406030204" pitchFamily="18" charset="0"/>
                <a:cs typeface="+mn-cs"/>
              </a:defRPr>
            </a:pPr>
            <a:endParaRPr lang="en-US"/>
          </a:p>
        </c:txPr>
        <c:crossAx val="491333128"/>
        <c:crosses val="autoZero"/>
        <c:auto val="1"/>
        <c:lblOffset val="100"/>
        <c:baseTimeUnit val="months"/>
      </c:dateAx>
      <c:valAx>
        <c:axId val="491333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Cambria" panose="02040503050406030204" pitchFamily="18" charset="0"/>
                    <a:ea typeface="Cambria" panose="02040503050406030204" pitchFamily="18" charset="0"/>
                    <a:cs typeface="+mn-cs"/>
                  </a:defRPr>
                </a:pPr>
                <a:r>
                  <a:rPr lang="en-US" b="1"/>
                  <a:t>Consumo de energia (MWh)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Cambria" panose="02040503050406030204" pitchFamily="18" charset="0"/>
                  <a:ea typeface="Cambria" panose="02040503050406030204" pitchFamily="18" charset="0"/>
                  <a:cs typeface="+mn-cs"/>
                </a:defRPr>
              </a:pPr>
              <a:endParaRPr lang="en-US"/>
            </a:p>
          </c:txPr>
        </c:title>
        <c:numFmt formatCode="_-* #,##0_-;\-* #,##0_-;_-* &quot;-&quot;??_-;_-@_-" sourceLinked="1"/>
        <c:majorTickMark val="cross"/>
        <c:minorTickMark val="in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mbria" panose="02040503050406030204" pitchFamily="18" charset="0"/>
                <a:ea typeface="Cambria" panose="02040503050406030204" pitchFamily="18" charset="0"/>
                <a:cs typeface="+mn-cs"/>
              </a:defRPr>
            </a:pPr>
            <a:endParaRPr lang="en-US"/>
          </a:p>
        </c:txPr>
        <c:crossAx val="491334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82148961483620775"/>
          <c:y val="0.87628346456692896"/>
          <c:w val="0.13869928888646704"/>
          <c:h val="7.69329097020767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Cambria" panose="02040503050406030204" pitchFamily="18" charset="0"/>
              <a:ea typeface="Cambria" panose="02040503050406030204" pitchFamily="18" charset="0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Cambria" panose="02040503050406030204" pitchFamily="18" charset="0"/>
          <a:ea typeface="Cambria" panose="02040503050406030204" pitchFamily="18" charset="0"/>
        </a:defRPr>
      </a:pPr>
      <a:endParaRPr lang="en-US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5" Type="http://schemas.openxmlformats.org/officeDocument/2006/relationships/image" Target="../media/image3.png"/><Relationship Id="rId4" Type="http://schemas.openxmlformats.org/officeDocument/2006/relationships/chart" Target="../charts/chart2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4.gif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4.gi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789312</xdr:colOff>
      <xdr:row>1</xdr:row>
      <xdr:rowOff>217640</xdr:rowOff>
    </xdr:from>
    <xdr:to>
      <xdr:col>1</xdr:col>
      <xdr:colOff>1561339</xdr:colOff>
      <xdr:row>2</xdr:row>
      <xdr:rowOff>217640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16C7979-F65A-4A8D-B45D-8ACA6364D6C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clrChange>
            <a:clrFrom>
              <a:srgbClr val="315472"/>
            </a:clrFrom>
            <a:clrTo>
              <a:srgbClr val="315472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59" t="10310" r="6660" b="3856"/>
        <a:stretch/>
      </xdr:blipFill>
      <xdr:spPr>
        <a:xfrm>
          <a:off x="865512" y="274790"/>
          <a:ext cx="772027" cy="447675"/>
        </a:xfrm>
        <a:prstGeom prst="rect">
          <a:avLst/>
        </a:prstGeom>
      </xdr:spPr>
    </xdr:pic>
    <xdr:clientData/>
  </xdr:twoCellAnchor>
  <xdr:twoCellAnchor editAs="oneCell">
    <xdr:from>
      <xdr:col>1</xdr:col>
      <xdr:colOff>110982</xdr:colOff>
      <xdr:row>1</xdr:row>
      <xdr:rowOff>191705</xdr:rowOff>
    </xdr:from>
    <xdr:to>
      <xdr:col>1</xdr:col>
      <xdr:colOff>674010</xdr:colOff>
      <xdr:row>2</xdr:row>
      <xdr:rowOff>212627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01C31E5B-781F-4CDB-A5A5-0643CA7B59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biLevel thresh="25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7182" y="248855"/>
          <a:ext cx="563028" cy="468597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0</xdr:row>
      <xdr:rowOff>0</xdr:rowOff>
    </xdr:from>
    <xdr:to>
      <xdr:col>3</xdr:col>
      <xdr:colOff>685800</xdr:colOff>
      <xdr:row>0</xdr:row>
      <xdr:rowOff>628650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37404A82-607F-4743-BD33-B6B4979A953B}"/>
            </a:ext>
            <a:ext uri="{147F2762-F138-4A5C-976F-8EAC2B608ADB}">
              <a16:predDERef xmlns:a16="http://schemas.microsoft.com/office/drawing/2014/main" pred="{01C31E5B-781F-4CDB-A5A5-0643CA7B59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5725" y="0"/>
          <a:ext cx="5581650" cy="6286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789312</xdr:colOff>
      <xdr:row>1</xdr:row>
      <xdr:rowOff>217640</xdr:rowOff>
    </xdr:from>
    <xdr:to>
      <xdr:col>1</xdr:col>
      <xdr:colOff>1561339</xdr:colOff>
      <xdr:row>2</xdr:row>
      <xdr:rowOff>217640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4F99E0D-2ACF-4F3E-92B9-603268971BA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clrChange>
            <a:clrFrom>
              <a:srgbClr val="315472"/>
            </a:clrFrom>
            <a:clrTo>
              <a:srgbClr val="315472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59" t="10310" r="6660" b="3856"/>
        <a:stretch/>
      </xdr:blipFill>
      <xdr:spPr>
        <a:xfrm>
          <a:off x="865512" y="274790"/>
          <a:ext cx="772027" cy="447675"/>
        </a:xfrm>
        <a:prstGeom prst="rect">
          <a:avLst/>
        </a:prstGeom>
      </xdr:spPr>
    </xdr:pic>
    <xdr:clientData/>
  </xdr:twoCellAnchor>
  <xdr:twoCellAnchor editAs="oneCell">
    <xdr:from>
      <xdr:col>1</xdr:col>
      <xdr:colOff>110982</xdr:colOff>
      <xdr:row>1</xdr:row>
      <xdr:rowOff>191705</xdr:rowOff>
    </xdr:from>
    <xdr:to>
      <xdr:col>1</xdr:col>
      <xdr:colOff>674010</xdr:colOff>
      <xdr:row>2</xdr:row>
      <xdr:rowOff>212627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BB69FF0A-2366-4B7E-8722-63D1E1A512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biLevel thresh="25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7182" y="248855"/>
          <a:ext cx="563028" cy="468597"/>
        </a:xfrm>
        <a:prstGeom prst="rect">
          <a:avLst/>
        </a:prstGeom>
      </xdr:spPr>
    </xdr:pic>
    <xdr:clientData/>
  </xdr:twoCellAnchor>
  <xdr:twoCellAnchor>
    <xdr:from>
      <xdr:col>6</xdr:col>
      <xdr:colOff>514350</xdr:colOff>
      <xdr:row>137</xdr:row>
      <xdr:rowOff>381000</xdr:rowOff>
    </xdr:from>
    <xdr:to>
      <xdr:col>7</xdr:col>
      <xdr:colOff>257175</xdr:colOff>
      <xdr:row>143</xdr:row>
      <xdr:rowOff>47625</xdr:rowOff>
    </xdr:to>
    <xdr:sp macro="" textlink="">
      <xdr:nvSpPr>
        <xdr:cNvPr id="4" name="Seta: para Baixo 3">
          <a:extLst>
            <a:ext uri="{FF2B5EF4-FFF2-40B4-BE49-F238E27FC236}">
              <a16:creationId xmlns:a16="http://schemas.microsoft.com/office/drawing/2014/main" id="{59212E34-D27C-46D0-92FB-4C9B0EB6DB44}"/>
            </a:ext>
          </a:extLst>
        </xdr:cNvPr>
        <xdr:cNvSpPr/>
      </xdr:nvSpPr>
      <xdr:spPr>
        <a:xfrm>
          <a:off x="7924800" y="27098625"/>
          <a:ext cx="676275" cy="1533525"/>
        </a:xfrm>
        <a:prstGeom prst="downArrow">
          <a:avLst>
            <a:gd name="adj1" fmla="val 66901"/>
            <a:gd name="adj2" fmla="val 34507"/>
          </a:avLst>
        </a:prstGeom>
        <a:solidFill>
          <a:srgbClr val="4472C4">
            <a:alpha val="76863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oneCell">
    <xdr:from>
      <xdr:col>1</xdr:col>
      <xdr:colOff>19050</xdr:colOff>
      <xdr:row>0</xdr:row>
      <xdr:rowOff>0</xdr:rowOff>
    </xdr:from>
    <xdr:to>
      <xdr:col>3</xdr:col>
      <xdr:colOff>695325</xdr:colOff>
      <xdr:row>0</xdr:row>
      <xdr:rowOff>628650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C7AFE08A-AAD9-4CF4-81C3-9FAAF1E7FBF5}"/>
            </a:ext>
            <a:ext uri="{147F2762-F138-4A5C-976F-8EAC2B608ADB}">
              <a16:predDERef xmlns:a16="http://schemas.microsoft.com/office/drawing/2014/main" pred="{59212E34-D27C-46D0-92FB-4C9B0EB6DB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5250" y="0"/>
          <a:ext cx="5581650" cy="6286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754530</xdr:colOff>
      <xdr:row>1</xdr:row>
      <xdr:rowOff>121185</xdr:rowOff>
    </xdr:from>
    <xdr:to>
      <xdr:col>3</xdr:col>
      <xdr:colOff>2557</xdr:colOff>
      <xdr:row>2</xdr:row>
      <xdr:rowOff>178335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BD36017F-4C63-4EEA-BD95-663362B99F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clrChange>
            <a:clrFrom>
              <a:srgbClr val="315472"/>
            </a:clrFrom>
            <a:clrTo>
              <a:srgbClr val="315472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59" t="10310" r="6660" b="3856"/>
        <a:stretch/>
      </xdr:blipFill>
      <xdr:spPr>
        <a:xfrm>
          <a:off x="849780" y="225960"/>
          <a:ext cx="772027" cy="419100"/>
        </a:xfrm>
        <a:prstGeom prst="rect">
          <a:avLst/>
        </a:prstGeom>
      </xdr:spPr>
    </xdr:pic>
    <xdr:clientData/>
  </xdr:twoCellAnchor>
  <xdr:twoCellAnchor editAs="oneCell">
    <xdr:from>
      <xdr:col>2</xdr:col>
      <xdr:colOff>76200</xdr:colOff>
      <xdr:row>1</xdr:row>
      <xdr:rowOff>95250</xdr:rowOff>
    </xdr:from>
    <xdr:to>
      <xdr:col>2</xdr:col>
      <xdr:colOff>639228</xdr:colOff>
      <xdr:row>2</xdr:row>
      <xdr:rowOff>182847</xdr:rowOff>
    </xdr:to>
    <xdr:pic>
      <xdr:nvPicPr>
        <xdr:cNvPr id="8" name="Picture 4">
          <a:extLst>
            <a:ext uri="{FF2B5EF4-FFF2-40B4-BE49-F238E27FC236}">
              <a16:creationId xmlns:a16="http://schemas.microsoft.com/office/drawing/2014/main" id="{A14BEC28-918C-483B-91DC-117D95DC6D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biLevel thresh="25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00025"/>
          <a:ext cx="563028" cy="449547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6</xdr:col>
      <xdr:colOff>390525</xdr:colOff>
      <xdr:row>0</xdr:row>
      <xdr:rowOff>628650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90B1EF4-3CEE-4C3E-963D-23093AF2E9D9}"/>
            </a:ext>
            <a:ext uri="{147F2762-F138-4A5C-976F-8EAC2B608ADB}">
              <a16:predDERef xmlns:a16="http://schemas.microsoft.com/office/drawing/2014/main" pred="{A14BEC28-918C-483B-91DC-117D95DC6D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76225" y="0"/>
          <a:ext cx="5581650" cy="6286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827412</xdr:colOff>
      <xdr:row>1</xdr:row>
      <xdr:rowOff>217640</xdr:rowOff>
    </xdr:from>
    <xdr:to>
      <xdr:col>1</xdr:col>
      <xdr:colOff>1599439</xdr:colOff>
      <xdr:row>2</xdr:row>
      <xdr:rowOff>217640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7943D1A-AECE-44C4-A4A3-C81EEC144F4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clrChange>
            <a:clrFrom>
              <a:srgbClr val="315472"/>
            </a:clrFrom>
            <a:clrTo>
              <a:srgbClr val="315472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59" t="10310" r="6660" b="3856"/>
        <a:stretch/>
      </xdr:blipFill>
      <xdr:spPr>
        <a:xfrm>
          <a:off x="903612" y="274790"/>
          <a:ext cx="772027" cy="447675"/>
        </a:xfrm>
        <a:prstGeom prst="rect">
          <a:avLst/>
        </a:prstGeom>
      </xdr:spPr>
    </xdr:pic>
    <xdr:clientData/>
  </xdr:twoCellAnchor>
  <xdr:twoCellAnchor editAs="oneCell">
    <xdr:from>
      <xdr:col>1</xdr:col>
      <xdr:colOff>158607</xdr:colOff>
      <xdr:row>1</xdr:row>
      <xdr:rowOff>210755</xdr:rowOff>
    </xdr:from>
    <xdr:to>
      <xdr:col>1</xdr:col>
      <xdr:colOff>721635</xdr:colOff>
      <xdr:row>2</xdr:row>
      <xdr:rowOff>231677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146999CB-73E4-4B3B-82D1-4B4162E250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biLevel thresh="25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807" y="267905"/>
          <a:ext cx="563028" cy="468597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4</xdr:col>
      <xdr:colOff>1114425</xdr:colOff>
      <xdr:row>0</xdr:row>
      <xdr:rowOff>628650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E6935602-06A3-4AFE-902F-48F83313AE69}"/>
            </a:ext>
            <a:ext uri="{147F2762-F138-4A5C-976F-8EAC2B608ADB}">
              <a16:predDERef xmlns:a16="http://schemas.microsoft.com/office/drawing/2014/main" pred="{146999CB-73E4-4B3B-82D1-4B4162E250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6200" y="0"/>
          <a:ext cx="5581650" cy="6286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690096</xdr:colOff>
      <xdr:row>1</xdr:row>
      <xdr:rowOff>109419</xdr:rowOff>
    </xdr:from>
    <xdr:to>
      <xdr:col>2</xdr:col>
      <xdr:colOff>1462123</xdr:colOff>
      <xdr:row>2</xdr:row>
      <xdr:rowOff>166569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B6180C6-8AE5-4D0B-B02F-CD992E389F4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clrChange>
            <a:clrFrom>
              <a:srgbClr val="315472"/>
            </a:clrFrom>
            <a:clrTo>
              <a:srgbClr val="315472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59" t="10310" r="6660" b="3856"/>
        <a:stretch/>
      </xdr:blipFill>
      <xdr:spPr>
        <a:xfrm>
          <a:off x="1082302" y="210272"/>
          <a:ext cx="772027" cy="415738"/>
        </a:xfrm>
        <a:prstGeom prst="rect">
          <a:avLst/>
        </a:prstGeom>
      </xdr:spPr>
    </xdr:pic>
    <xdr:clientData/>
  </xdr:twoCellAnchor>
  <xdr:twoCellAnchor editAs="oneCell">
    <xdr:from>
      <xdr:col>1</xdr:col>
      <xdr:colOff>221316</xdr:colOff>
      <xdr:row>1</xdr:row>
      <xdr:rowOff>102534</xdr:rowOff>
    </xdr:from>
    <xdr:to>
      <xdr:col>2</xdr:col>
      <xdr:colOff>491870</xdr:colOff>
      <xdr:row>2</xdr:row>
      <xdr:rowOff>169209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51FC4C4E-3F7F-43B1-893E-5BA2DBE971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biLevel thresh="25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2169" y="203387"/>
          <a:ext cx="561907" cy="42526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5</xdr:col>
      <xdr:colOff>1047750</xdr:colOff>
      <xdr:row>0</xdr:row>
      <xdr:rowOff>628650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CE442E3B-90A0-404E-854D-0A42D83A9115}"/>
            </a:ext>
            <a:ext uri="{147F2762-F138-4A5C-976F-8EAC2B608ADB}">
              <a16:predDERef xmlns:a16="http://schemas.microsoft.com/office/drawing/2014/main" pred="{51FC4C4E-3F7F-43B1-893E-5BA2DBE971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5250" y="0"/>
          <a:ext cx="5581650" cy="6286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878355</xdr:colOff>
      <xdr:row>1</xdr:row>
      <xdr:rowOff>197385</xdr:rowOff>
    </xdr:from>
    <xdr:to>
      <xdr:col>2</xdr:col>
      <xdr:colOff>88282</xdr:colOff>
      <xdr:row>3</xdr:row>
      <xdr:rowOff>73560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18879FA-C647-4BC0-92C8-3E786EB2707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clrChange>
            <a:clrFrom>
              <a:srgbClr val="315472"/>
            </a:clrFrom>
            <a:clrTo>
              <a:srgbClr val="315472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59" t="10310" r="6660" b="3856"/>
        <a:stretch/>
      </xdr:blipFill>
      <xdr:spPr>
        <a:xfrm>
          <a:off x="973605" y="302160"/>
          <a:ext cx="772027" cy="419100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228600</xdr:colOff>
      <xdr:row>1</xdr:row>
      <xdr:rowOff>161925</xdr:rowOff>
    </xdr:from>
    <xdr:to>
      <xdr:col>1</xdr:col>
      <xdr:colOff>791628</xdr:colOff>
      <xdr:row>3</xdr:row>
      <xdr:rowOff>68547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DC6B6AC2-45D7-44B0-A90D-3B6F2E82BA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biLevel thresh="25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850" y="266700"/>
          <a:ext cx="563028" cy="449547"/>
        </a:xfrm>
        <a:prstGeom prst="rect">
          <a:avLst/>
        </a:prstGeom>
      </xdr:spPr>
    </xdr:pic>
    <xdr:clientData/>
  </xdr:twoCellAnchor>
  <xdr:twoCellAnchor>
    <xdr:from>
      <xdr:col>1</xdr:col>
      <xdr:colOff>123825</xdr:colOff>
      <xdr:row>6</xdr:row>
      <xdr:rowOff>104775</xdr:rowOff>
    </xdr:from>
    <xdr:to>
      <xdr:col>8</xdr:col>
      <xdr:colOff>9525</xdr:colOff>
      <xdr:row>19</xdr:row>
      <xdr:rowOff>38101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D91BE782-EA43-4E9D-8805-9DC1728D1A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142875</xdr:colOff>
      <xdr:row>24</xdr:row>
      <xdr:rowOff>161925</xdr:rowOff>
    </xdr:from>
    <xdr:to>
      <xdr:col>8</xdr:col>
      <xdr:colOff>28575</xdr:colOff>
      <xdr:row>39</xdr:row>
      <xdr:rowOff>161925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4D6BF3E7-E447-4FC4-96B4-6D7FD645DD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</xdr:col>
      <xdr:colOff>0</xdr:colOff>
      <xdr:row>0</xdr:row>
      <xdr:rowOff>0</xdr:rowOff>
    </xdr:from>
    <xdr:to>
      <xdr:col>7</xdr:col>
      <xdr:colOff>962025</xdr:colOff>
      <xdr:row>0</xdr:row>
      <xdr:rowOff>628650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20AD6FAC-A858-41B7-A084-A55E65D12F38}"/>
            </a:ext>
            <a:ext uri="{147F2762-F138-4A5C-976F-8EAC2B608ADB}">
              <a16:predDERef xmlns:a16="http://schemas.microsoft.com/office/drawing/2014/main" pred="{4D6BF3E7-E447-4FC4-96B4-6D7FD645DD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5250" y="0"/>
          <a:ext cx="5581650" cy="6286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777523</xdr:colOff>
      <xdr:row>1</xdr:row>
      <xdr:rowOff>179610</xdr:rowOff>
    </xdr:from>
    <xdr:to>
      <xdr:col>3</xdr:col>
      <xdr:colOff>481875</xdr:colOff>
      <xdr:row>2</xdr:row>
      <xdr:rowOff>226287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A26D4AA-5D6F-4E41-A7E9-4D9B98ED240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clrChange>
            <a:clrFrom>
              <a:srgbClr val="315472"/>
            </a:clrFrom>
            <a:clrTo>
              <a:srgbClr val="315472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59" t="10310" r="6660" b="3856"/>
        <a:stretch/>
      </xdr:blipFill>
      <xdr:spPr>
        <a:xfrm>
          <a:off x="1148998" y="293910"/>
          <a:ext cx="904502" cy="494352"/>
        </a:xfrm>
        <a:prstGeom prst="rect">
          <a:avLst/>
        </a:prstGeom>
      </xdr:spPr>
    </xdr:pic>
    <xdr:clientData/>
  </xdr:twoCellAnchor>
  <xdr:twoCellAnchor editAs="oneCell">
    <xdr:from>
      <xdr:col>1</xdr:col>
      <xdr:colOff>226049</xdr:colOff>
      <xdr:row>1</xdr:row>
      <xdr:rowOff>150313</xdr:rowOff>
    </xdr:from>
    <xdr:to>
      <xdr:col>2</xdr:col>
      <xdr:colOff>647271</xdr:colOff>
      <xdr:row>2</xdr:row>
      <xdr:rowOff>215080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BB8D0A7D-81BC-4869-BB8B-D43C32A1DD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biLevel thresh="25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349" y="264613"/>
          <a:ext cx="678397" cy="51244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8</xdr:col>
      <xdr:colOff>361950</xdr:colOff>
      <xdr:row>0</xdr:row>
      <xdr:rowOff>628650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2C36C7BE-1E28-40BD-AE1D-80789D920144}"/>
            </a:ext>
            <a:ext uri="{147F2762-F138-4A5C-976F-8EAC2B608ADB}">
              <a16:predDERef xmlns:a16="http://schemas.microsoft.com/office/drawing/2014/main" pred="{BB8D0A7D-81BC-4869-BB8B-D43C32A1DD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4300" y="0"/>
          <a:ext cx="5581650" cy="6286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260537</xdr:colOff>
      <xdr:row>1</xdr:row>
      <xdr:rowOff>39781</xdr:rowOff>
    </xdr:from>
    <xdr:to>
      <xdr:col>2</xdr:col>
      <xdr:colOff>760880</xdr:colOff>
      <xdr:row>2</xdr:row>
      <xdr:rowOff>392507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830E88A-C85B-4064-8A0D-D83C44531C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8637" y="96931"/>
          <a:ext cx="852768" cy="800401"/>
        </a:xfrm>
        <a:prstGeom prst="rect">
          <a:avLst/>
        </a:prstGeom>
      </xdr:spPr>
    </xdr:pic>
    <xdr:clientData/>
  </xdr:twoCellAnchor>
  <xdr:twoCellAnchor editAs="oneCell">
    <xdr:from>
      <xdr:col>19</xdr:col>
      <xdr:colOff>81643</xdr:colOff>
      <xdr:row>1</xdr:row>
      <xdr:rowOff>40822</xdr:rowOff>
    </xdr:from>
    <xdr:to>
      <xdr:col>22</xdr:col>
      <xdr:colOff>405094</xdr:colOff>
      <xdr:row>2</xdr:row>
      <xdr:rowOff>393548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9EB75EC0-C011-4563-A7A1-B46286AE29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07043" y="97972"/>
          <a:ext cx="866376" cy="800401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7</xdr:col>
      <xdr:colOff>95250</xdr:colOff>
      <xdr:row>0</xdr:row>
      <xdr:rowOff>628650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ECAA14B1-A0CC-4BA8-8667-31625B5482C1}"/>
            </a:ext>
            <a:ext uri="{147F2762-F138-4A5C-976F-8EAC2B608ADB}">
              <a16:predDERef xmlns:a16="http://schemas.microsoft.com/office/drawing/2014/main" pred="{9EB75EC0-C011-4563-A7A1-B46286AE29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00" y="0"/>
          <a:ext cx="5581650" cy="62865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632012</xdr:colOff>
      <xdr:row>1</xdr:row>
      <xdr:rowOff>49306</xdr:rowOff>
    </xdr:from>
    <xdr:to>
      <xdr:col>2</xdr:col>
      <xdr:colOff>1484780</xdr:colOff>
      <xdr:row>2</xdr:row>
      <xdr:rowOff>335357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D8225C6-F2A1-4688-A244-8CB6E90FAC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2512" y="144556"/>
          <a:ext cx="852768" cy="809926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6</xdr:col>
      <xdr:colOff>438150</xdr:colOff>
      <xdr:row>0</xdr:row>
      <xdr:rowOff>628650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32FA504E-6101-47CC-83B3-51E606813FAD}"/>
            </a:ext>
            <a:ext uri="{147F2762-F138-4A5C-976F-8EAC2B608ADB}">
              <a16:predDERef xmlns:a16="http://schemas.microsoft.com/office/drawing/2014/main" pred="{ED8225C6-F2A1-4688-A244-8CB6E90FAC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0500" y="0"/>
          <a:ext cx="5581650" cy="6286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cha-Diagn&#243;stico_RedEE_R0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Refer&#234;ncias/Ferramentas_EUA/Diagn&#243;stico%20R&#225;pido/PEPEx%20Tool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amil/Dropbox%20(Mitsidi%20Projetos)/PRJ_2035.20088_PHS-Diagn&#243;stico-AC_iCS/PRJ_2035.20088_Desenvolvimento-T&#233;cnico/Planilhas%20de%20teste%20e%20apoio/Formul&#225;rio_Consumos_Desafio_EE_4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amil/Downloads/ANLISE_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ções"/>
      <sheetName val="Resumo-Diagnóstico"/>
      <sheetName val="Produção_Compras-energia"/>
      <sheetName val="Caracterização"/>
      <sheetName val="USEs"/>
      <sheetName val="LBE"/>
      <sheetName val="EstruturasPreenchimento"/>
      <sheetName val="Listas"/>
      <sheetName val="Controle"/>
      <sheetName val="Eficiência energética"/>
      <sheetName val="Font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claimer"/>
      <sheetName val="Instruction"/>
      <sheetName val="Basic Info "/>
      <sheetName val="Energy &amp; Production "/>
      <sheetName val="Energy Use System"/>
      <sheetName val="Energy Saving Opportunities"/>
      <sheetName val="CHP"/>
      <sheetName val="Compressed Air"/>
      <sheetName val="Process Cooling &amp; Refrigeration"/>
      <sheetName val="Process Heating"/>
      <sheetName val="Pumps"/>
      <sheetName val="Steam Generation Equipment"/>
      <sheetName val="Results"/>
      <sheetName val="Tutorial"/>
      <sheetName val="Energy Breakdown Calculations"/>
      <sheetName val="List"/>
      <sheetName val="Named List"/>
      <sheetName val="Energy Management Opportunity"/>
      <sheetName val="NAICS Data-Base"/>
      <sheetName val="Conversions"/>
      <sheetName val="Translation "/>
      <sheetName val="PEPEx Too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a"/>
      <sheetName val="Perfil"/>
      <sheetName val="Eficiencia energética 1"/>
      <sheetName val="Eficiencia Energetica 2"/>
      <sheetName val="Faturas"/>
      <sheetName val="Autogeração"/>
      <sheetName val="Levantamento (dados gerais)"/>
      <sheetName val="Cond. Unitario - Conforto"/>
      <sheetName val="Cond. Unitario - Assepsia"/>
      <sheetName val="Cond. Unitario - Controle"/>
      <sheetName val="Cond. Central - Exp. Direta"/>
      <sheetName val="Fontes"/>
      <sheetName val="Cidades"/>
      <sheetName val="Cond. Central - CAG"/>
      <sheetName val="Camara Fria"/>
      <sheetName val="Refri. Unitarios"/>
      <sheetName val="Boilers ou Caldeiras"/>
      <sheetName val="Bomba de calor"/>
      <sheetName val="Aquecedor Solar"/>
      <sheetName val="Listas"/>
      <sheetName val="EstruturasPreenchiment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nicial"/>
      <sheetName val="0.Faturas"/>
      <sheetName val="1.1_Atores-internos"/>
      <sheetName val="1.2_Atores-Externos"/>
      <sheetName val="2_Riscos"/>
      <sheetName val="3.1_Cálculo-EE"/>
      <sheetName val="3.1.Sugestão de troca"/>
      <sheetName val="3.2_Calculo-FV"/>
      <sheetName val="3.Resultados-Projeto"/>
      <sheetName val="4.1_A.F_Projeto-EE"/>
      <sheetName val="4.2_A.F_GD Fotovoltaica"/>
      <sheetName val="5_Documentacao"/>
      <sheetName val="6_Beneficios-nao-energétic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Hamilton Ortiz" id="{A576D6EC-98F4-4ABB-87D2-54ED27F7669B}" userId="0549147c1679144c" providerId="Windows Live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23" dT="2021-03-02T07:13:42.22" personId="{A576D6EC-98F4-4ABB-87D2-54ED27F7669B}" id="{53121DAF-AEEA-42A2-B909-22A00C26ACB1}">
    <text>Consumo mensal previsto pela Linha de base</text>
  </threadedComment>
  <threadedComment ref="D23" dT="2021-03-02T07:14:03.78" personId="{A576D6EC-98F4-4ABB-87D2-54ED27F7669B}" id="{69439CB9-2D75-49A8-9FF3-DFF59F07692A}">
    <text>Produção mensal real</text>
  </threadedComment>
  <threadedComment ref="F23" dT="2021-03-02T07:14:56.86" personId="{A576D6EC-98F4-4ABB-87D2-54ED27F7669B}" id="{2BE23031-351E-4BA0-B63B-22874C14E717}">
    <text>Fator de consumo em função da produção</text>
  </threadedComment>
  <threadedComment ref="H23" dT="2021-03-02T07:15:06.72" personId="{A576D6EC-98F4-4ABB-87D2-54ED27F7669B}" id="{8C229BB6-4108-44CF-94AF-B6683354C3F3}">
    <text>Consumo mensal base</text>
  </threadedComment>
  <threadedComment ref="D74" dT="2021-03-02T05:49:25.45" personId="{A576D6EC-98F4-4ABB-87D2-54ED27F7669B}" id="{6B6ED972-E85E-4708-A8B8-945A63053EB6}">
    <text>Inclinação da reta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H30" dT="2021-06-21T18:52:31.70" personId="{A576D6EC-98F4-4ABB-87D2-54ED27F7669B}" id="{603E6BED-32CB-415E-BAAF-E5985838B7FC}">
    <text>Esperado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6" Type="http://schemas.microsoft.com/office/2017/10/relationships/threadedComment" Target="../threadedComments/threadedComment1.xml"/><Relationship Id="rId5" Type="http://schemas.openxmlformats.org/officeDocument/2006/relationships/comments" Target="../comments1.xml"/><Relationship Id="rId4" Type="http://schemas.openxmlformats.org/officeDocument/2006/relationships/vmlDrawing" Target="../drawings/vmlDrawing4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microsoft.com/office/2017/10/relationships/threadedComment" Target="../threadedComments/threadedComment2.xml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E6B15-E749-4B98-987C-F164E4EF87EB}">
  <sheetPr>
    <tabColor theme="7"/>
  </sheetPr>
  <dimension ref="B1:AX43"/>
  <sheetViews>
    <sheetView showGridLines="0" zoomScale="115" zoomScaleNormal="115" zoomScaleSheetLayoutView="100" workbookViewId="0">
      <pane xSplit="1" ySplit="4" topLeftCell="B5" activePane="bottomRight" state="frozen"/>
      <selection pane="bottomRight" activeCell="J15" sqref="J15"/>
      <selection pane="bottomLeft" activeCell="A5" sqref="A5"/>
      <selection pane="topRight" activeCell="B1" sqref="B1"/>
    </sheetView>
  </sheetViews>
  <sheetFormatPr defaultRowHeight="15"/>
  <cols>
    <col min="1" max="1" width="1.140625" customWidth="1"/>
    <col min="2" max="2" width="24.7109375" style="1" customWidth="1"/>
    <col min="3" max="3" width="48.85546875" customWidth="1"/>
    <col min="4" max="4" width="16" customWidth="1"/>
    <col min="5" max="5" width="19.28515625" customWidth="1"/>
    <col min="6" max="6" width="1" customWidth="1"/>
  </cols>
  <sheetData>
    <row r="1" spans="2:50" ht="54.75" customHeight="1" thickBot="1"/>
    <row r="2" spans="2:50" s="2" customFormat="1" ht="35.25" customHeight="1" thickBot="1">
      <c r="B2" s="617"/>
      <c r="C2" s="618" t="s">
        <v>0</v>
      </c>
      <c r="D2" s="3" t="s">
        <v>1</v>
      </c>
      <c r="E2" s="4" t="s">
        <v>2</v>
      </c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</row>
    <row r="3" spans="2:50" s="2" customFormat="1" ht="35.25" customHeight="1" thickBot="1">
      <c r="B3" s="617"/>
      <c r="C3" s="618"/>
      <c r="D3" s="5">
        <v>44258</v>
      </c>
      <c r="E3" s="6" t="s">
        <v>3</v>
      </c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</row>
    <row r="4" spans="2:50" ht="4.5" customHeight="1" thickBot="1">
      <c r="B4" s="7"/>
      <c r="C4" s="8"/>
      <c r="D4" s="8"/>
      <c r="E4" s="8"/>
    </row>
    <row r="5" spans="2:50" ht="18" customHeight="1" thickBot="1">
      <c r="B5" s="614" t="s">
        <v>4</v>
      </c>
      <c r="C5" s="615"/>
      <c r="D5" s="615"/>
      <c r="E5" s="616"/>
    </row>
    <row r="6" spans="2:50" ht="6.75" customHeight="1">
      <c r="B6" s="83"/>
      <c r="C6" s="2"/>
      <c r="D6" s="2"/>
      <c r="E6" s="2"/>
    </row>
    <row r="7" spans="2:50" ht="18" customHeight="1">
      <c r="B7" s="619" t="s">
        <v>5</v>
      </c>
      <c r="C7" s="620"/>
      <c r="D7" s="620"/>
      <c r="E7" s="620"/>
    </row>
    <row r="8" spans="2:50" ht="18" customHeight="1">
      <c r="B8" s="620"/>
      <c r="C8" s="620"/>
      <c r="D8" s="620"/>
      <c r="E8" s="620"/>
    </row>
    <row r="9" spans="2:50" ht="18" customHeight="1">
      <c r="B9" s="620"/>
      <c r="C9" s="620"/>
      <c r="D9" s="620"/>
      <c r="E9" s="620"/>
    </row>
    <row r="10" spans="2:50" ht="18" customHeight="1">
      <c r="B10" s="620"/>
      <c r="C10" s="620"/>
      <c r="D10" s="620"/>
      <c r="E10" s="620"/>
    </row>
    <row r="11" spans="2:50" ht="18" customHeight="1">
      <c r="B11" s="620"/>
      <c r="C11" s="620"/>
      <c r="D11" s="620"/>
      <c r="E11" s="620"/>
    </row>
    <row r="12" spans="2:50" ht="33.75" customHeight="1">
      <c r="B12" s="621" t="s">
        <v>6</v>
      </c>
      <c r="C12" s="622"/>
      <c r="D12" s="622"/>
      <c r="E12" s="623"/>
    </row>
    <row r="13" spans="2:50" ht="5.25" customHeight="1" thickBot="1">
      <c r="B13" s="7"/>
      <c r="C13" s="8"/>
      <c r="D13" s="8"/>
      <c r="E13" s="8"/>
    </row>
    <row r="14" spans="2:50" ht="21" thickBot="1">
      <c r="B14" s="614" t="s">
        <v>7</v>
      </c>
      <c r="C14" s="615"/>
      <c r="D14" s="615"/>
      <c r="E14" s="616"/>
    </row>
    <row r="15" spans="2:50" ht="5.25" customHeight="1">
      <c r="B15" s="9"/>
      <c r="C15" s="10"/>
      <c r="D15" s="10"/>
      <c r="E15" s="10"/>
    </row>
    <row r="16" spans="2:50">
      <c r="B16" s="11" t="s">
        <v>8</v>
      </c>
      <c r="C16" s="273" t="s">
        <v>9</v>
      </c>
      <c r="D16" s="275" t="s">
        <v>10</v>
      </c>
      <c r="E16" s="198"/>
    </row>
    <row r="17" spans="2:5">
      <c r="B17" s="11" t="s">
        <v>11</v>
      </c>
      <c r="C17" s="307"/>
      <c r="D17" s="11"/>
      <c r="E17" s="199"/>
    </row>
    <row r="18" spans="2:5">
      <c r="B18" s="11" t="s">
        <v>12</v>
      </c>
      <c r="C18" s="307" t="s">
        <v>13</v>
      </c>
      <c r="D18" s="11"/>
      <c r="E18" s="200"/>
    </row>
    <row r="19" spans="2:5" ht="28.5">
      <c r="B19" s="11" t="s">
        <v>14</v>
      </c>
      <c r="C19" s="308" t="s">
        <v>15</v>
      </c>
      <c r="D19" s="274" t="s">
        <v>16</v>
      </c>
      <c r="E19" s="200"/>
    </row>
    <row r="20" spans="2:5" ht="25.5">
      <c r="B20" s="11" t="s">
        <v>17</v>
      </c>
      <c r="C20" s="308" t="s">
        <v>18</v>
      </c>
      <c r="D20" s="274" t="s">
        <v>19</v>
      </c>
      <c r="E20" s="200"/>
    </row>
    <row r="21" spans="2:5" ht="28.5">
      <c r="B21" s="11" t="s">
        <v>20</v>
      </c>
      <c r="C21" s="308" t="s">
        <v>21</v>
      </c>
      <c r="D21" s="274" t="s">
        <v>22</v>
      </c>
      <c r="E21" s="200"/>
    </row>
    <row r="22" spans="2:5">
      <c r="B22" s="11" t="s">
        <v>23</v>
      </c>
      <c r="C22" s="307" t="s">
        <v>24</v>
      </c>
      <c r="D22" s="274" t="s">
        <v>25</v>
      </c>
      <c r="E22" s="200"/>
    </row>
    <row r="23" spans="2:5">
      <c r="B23" s="11" t="s">
        <v>26</v>
      </c>
      <c r="C23" s="307" t="s">
        <v>27</v>
      </c>
      <c r="D23" s="274"/>
      <c r="E23" s="200"/>
    </row>
    <row r="24" spans="2:5" ht="6.75" customHeight="1" thickBot="1"/>
    <row r="25" spans="2:5" ht="21" thickBot="1">
      <c r="B25" s="614" t="s">
        <v>28</v>
      </c>
      <c r="C25" s="615"/>
      <c r="D25" s="615"/>
      <c r="E25" s="616"/>
    </row>
    <row r="26" spans="2:5" ht="5.25" customHeight="1">
      <c r="B26" s="9"/>
      <c r="C26" s="10"/>
      <c r="D26" s="10"/>
      <c r="E26" s="10"/>
    </row>
    <row r="27" spans="2:5">
      <c r="B27" s="269" t="s">
        <v>29</v>
      </c>
      <c r="C27" s="196" t="s">
        <v>30</v>
      </c>
      <c r="D27" s="11"/>
      <c r="E27" s="198"/>
    </row>
    <row r="28" spans="2:5">
      <c r="B28" s="270" t="s">
        <v>31</v>
      </c>
      <c r="C28" s="196" t="s">
        <v>32</v>
      </c>
      <c r="D28" s="11"/>
      <c r="E28" s="199"/>
    </row>
    <row r="29" spans="2:5">
      <c r="B29" s="271" t="s">
        <v>33</v>
      </c>
      <c r="C29" s="196" t="s">
        <v>34</v>
      </c>
      <c r="D29" s="11"/>
      <c r="E29" s="200"/>
    </row>
    <row r="30" spans="2:5">
      <c r="B30" s="272" t="s">
        <v>35</v>
      </c>
      <c r="C30" s="196" t="s">
        <v>36</v>
      </c>
      <c r="D30" s="11"/>
      <c r="E30" s="200"/>
    </row>
    <row r="31" spans="2:5" ht="6.75" customHeight="1" thickBot="1"/>
    <row r="32" spans="2:5" ht="21" thickBot="1">
      <c r="B32" s="614" t="s">
        <v>37</v>
      </c>
      <c r="C32" s="615"/>
      <c r="D32" s="615"/>
      <c r="E32" s="616"/>
    </row>
    <row r="33" spans="2:5" ht="6" customHeight="1">
      <c r="B33" s="9"/>
      <c r="C33" s="10"/>
      <c r="D33" s="10"/>
      <c r="E33" s="10"/>
    </row>
    <row r="34" spans="2:5">
      <c r="B34" s="348" t="s">
        <v>38</v>
      </c>
      <c r="C34" s="349" t="s">
        <v>9</v>
      </c>
      <c r="D34" s="349" t="s">
        <v>39</v>
      </c>
      <c r="E34" s="349" t="s">
        <v>40</v>
      </c>
    </row>
    <row r="35" spans="2:5">
      <c r="B35" s="346" t="s">
        <v>41</v>
      </c>
      <c r="C35" s="146" t="s">
        <v>42</v>
      </c>
      <c r="D35" s="146" t="s">
        <v>43</v>
      </c>
      <c r="E35" s="347">
        <v>44138</v>
      </c>
    </row>
    <row r="36" spans="2:5">
      <c r="B36" s="346" t="s">
        <v>44</v>
      </c>
      <c r="C36" s="146" t="s">
        <v>45</v>
      </c>
      <c r="D36" s="146" t="s">
        <v>43</v>
      </c>
      <c r="E36" s="146"/>
    </row>
    <row r="37" spans="2:5">
      <c r="B37" s="346" t="s">
        <v>46</v>
      </c>
      <c r="C37" s="146" t="s">
        <v>47</v>
      </c>
      <c r="D37" s="146" t="s">
        <v>43</v>
      </c>
      <c r="E37" s="347">
        <v>44361</v>
      </c>
    </row>
    <row r="38" spans="2:5">
      <c r="B38" s="346"/>
      <c r="C38" s="146"/>
      <c r="D38" s="146"/>
      <c r="E38" s="146"/>
    </row>
    <row r="39" spans="2:5">
      <c r="B39" s="346"/>
      <c r="C39" s="146"/>
      <c r="D39" s="146"/>
      <c r="E39" s="146"/>
    </row>
    <row r="40" spans="2:5">
      <c r="B40" s="346"/>
      <c r="C40" s="146"/>
      <c r="D40" s="146"/>
      <c r="E40" s="146"/>
    </row>
    <row r="42" spans="2:5">
      <c r="B42" s="346" t="s">
        <v>48</v>
      </c>
      <c r="C42" s="146"/>
      <c r="D42" s="146" t="s">
        <v>49</v>
      </c>
      <c r="E42" s="146" t="s">
        <v>50</v>
      </c>
    </row>
    <row r="43" spans="2:5">
      <c r="B43" s="346">
        <v>1</v>
      </c>
      <c r="C43" s="146" t="s">
        <v>51</v>
      </c>
      <c r="D43" s="146" t="s">
        <v>17</v>
      </c>
      <c r="E43" s="146" t="s">
        <v>52</v>
      </c>
    </row>
  </sheetData>
  <mergeCells count="8">
    <mergeCell ref="B32:E32"/>
    <mergeCell ref="B25:E25"/>
    <mergeCell ref="B2:B3"/>
    <mergeCell ref="C2:C3"/>
    <mergeCell ref="B14:E14"/>
    <mergeCell ref="B5:E5"/>
    <mergeCell ref="B7:E11"/>
    <mergeCell ref="B12:E12"/>
  </mergeCells>
  <pageMargins left="0.511811024" right="0.511811024" top="0.78740157499999996" bottom="0.78740157499999996" header="0.31496062000000002" footer="0.31496062000000002"/>
  <pageSetup paperSize="9" scale="83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ABEB6-5469-4D54-BEB6-2AB9B3EA2357}">
  <sheetPr codeName="Planilha2">
    <tabColor theme="2"/>
  </sheetPr>
  <dimension ref="B1:AD99"/>
  <sheetViews>
    <sheetView showGridLines="0" zoomScale="70" zoomScaleNormal="70" workbookViewId="0">
      <selection activeCell="D63" sqref="D63"/>
    </sheetView>
  </sheetViews>
  <sheetFormatPr defaultRowHeight="14.25"/>
  <cols>
    <col min="1" max="1" width="1.42578125" style="2" customWidth="1"/>
    <col min="2" max="2" width="20.42578125" style="2" customWidth="1"/>
    <col min="3" max="3" width="15.7109375" style="2" customWidth="1"/>
    <col min="4" max="4" width="15" style="2" customWidth="1"/>
    <col min="5" max="5" width="14.85546875" style="2" customWidth="1"/>
    <col min="6" max="6" width="13.5703125" style="2" customWidth="1"/>
    <col min="7" max="7" width="13.140625" style="2" customWidth="1"/>
    <col min="8" max="10" width="9.140625" style="2"/>
    <col min="11" max="11" width="24.28515625" style="2" customWidth="1"/>
    <col min="12" max="12" width="9.85546875" style="2" bestFit="1" customWidth="1"/>
    <col min="13" max="13" width="10.7109375" style="2" bestFit="1" customWidth="1"/>
    <col min="14" max="14" width="8.5703125" style="2" bestFit="1" customWidth="1"/>
    <col min="15" max="17" width="9.140625" style="2"/>
    <col min="18" max="18" width="24.28515625" style="2" bestFit="1" customWidth="1"/>
    <col min="19" max="23" width="9.140625" style="2"/>
    <col min="24" max="24" width="48.140625" style="2" bestFit="1" customWidth="1"/>
    <col min="25" max="25" width="20.7109375" style="2" bestFit="1" customWidth="1"/>
    <col min="26" max="26" width="11.42578125" style="2" bestFit="1" customWidth="1"/>
    <col min="27" max="28" width="10" style="2" bestFit="1" customWidth="1"/>
    <col min="29" max="16384" width="9.140625" style="2"/>
  </cols>
  <sheetData>
    <row r="1" spans="11:18" ht="12.75" customHeight="1">
      <c r="K1" s="2" t="s">
        <v>873</v>
      </c>
      <c r="R1" s="2" t="s">
        <v>874</v>
      </c>
    </row>
    <row r="2" spans="11:18" ht="14.25" customHeight="1"/>
    <row r="3" spans="11:18" ht="14.25" customHeight="1"/>
    <row r="4" spans="11:18" ht="14.25" customHeight="1"/>
    <row r="5" spans="11:18" ht="18" customHeight="1"/>
    <row r="6" spans="11:18" ht="14.25" customHeight="1"/>
    <row r="7" spans="11:18" ht="13.5" customHeight="1">
      <c r="K7"/>
    </row>
    <row r="8" spans="11:18" ht="15">
      <c r="K8"/>
    </row>
    <row r="9" spans="11:18" ht="15">
      <c r="K9"/>
    </row>
    <row r="10" spans="11:18" ht="15">
      <c r="K10"/>
    </row>
    <row r="11" spans="11:18" ht="15">
      <c r="K11"/>
    </row>
    <row r="12" spans="11:18" ht="15">
      <c r="K12"/>
    </row>
    <row r="13" spans="11:18" ht="13.5" customHeight="1">
      <c r="K13"/>
    </row>
    <row r="14" spans="11:18" ht="8.25" customHeight="1">
      <c r="K14"/>
    </row>
    <row r="15" spans="11:18" ht="15">
      <c r="K15"/>
    </row>
    <row r="30" ht="27.75" customHeight="1"/>
    <row r="31" s="71" customFormat="1" ht="41.25" customHeight="1"/>
    <row r="32" ht="27.75" customHeight="1"/>
    <row r="33" spans="2:30" ht="29.25" customHeight="1"/>
    <row r="34" spans="2:30" s="70" customFormat="1" ht="32.25" customHeight="1"/>
    <row r="43" spans="2:30" ht="22.5">
      <c r="X43" s="99">
        <f>IF($C$64="",$C$63,$C$64)</f>
        <v>0</v>
      </c>
      <c r="Y43" s="100"/>
      <c r="Z43" s="57"/>
      <c r="AA43" s="57"/>
      <c r="AB43" s="57"/>
      <c r="AC43" s="57"/>
      <c r="AD43" s="57"/>
    </row>
    <row r="44" spans="2:30">
      <c r="X44" s="101"/>
      <c r="Y44" s="777"/>
      <c r="Z44" s="777"/>
    </row>
    <row r="45" spans="2:30" ht="18">
      <c r="X45" s="102" t="s">
        <v>875</v>
      </c>
      <c r="Y45" s="103"/>
      <c r="Z45" s="103"/>
      <c r="AA45" s="72"/>
      <c r="AB45" s="72"/>
      <c r="AC45" s="72"/>
      <c r="AD45" s="72"/>
    </row>
    <row r="46" spans="2:30" ht="18">
      <c r="B46" s="58" t="s">
        <v>270</v>
      </c>
      <c r="D46" s="59"/>
      <c r="X46" s="104"/>
      <c r="Y46" s="105"/>
      <c r="Z46" s="105"/>
    </row>
    <row r="47" spans="2:30" ht="128.25">
      <c r="B47" s="58" t="s">
        <v>247</v>
      </c>
      <c r="D47" s="59"/>
      <c r="E47" s="54"/>
      <c r="X47" s="106" t="s">
        <v>876</v>
      </c>
      <c r="Y47" s="107"/>
      <c r="Z47" s="106" t="s">
        <v>877</v>
      </c>
      <c r="AA47" s="107"/>
      <c r="AB47" s="106" t="s">
        <v>878</v>
      </c>
      <c r="AC47" s="107"/>
      <c r="AD47"/>
    </row>
    <row r="48" spans="2:30" ht="85.5">
      <c r="B48" s="58" t="s">
        <v>250</v>
      </c>
      <c r="D48" s="59"/>
      <c r="E48" s="60"/>
      <c r="X48" s="106" t="s">
        <v>879</v>
      </c>
      <c r="Y48" s="108"/>
      <c r="Z48" s="106" t="s">
        <v>880</v>
      </c>
      <c r="AA48" s="108"/>
      <c r="AB48" s="106" t="s">
        <v>881</v>
      </c>
      <c r="AC48" s="108"/>
      <c r="AD48"/>
    </row>
    <row r="49" spans="2:30" ht="114">
      <c r="B49" s="58" t="s">
        <v>253</v>
      </c>
      <c r="D49" s="109"/>
      <c r="E49" s="54"/>
      <c r="X49" s="106" t="s">
        <v>882</v>
      </c>
      <c r="Y49" s="110"/>
      <c r="Z49" s="106" t="s">
        <v>883</v>
      </c>
      <c r="AA49" s="108"/>
      <c r="AB49" s="106" t="s">
        <v>884</v>
      </c>
      <c r="AC49" s="110"/>
      <c r="AD49"/>
    </row>
    <row r="50" spans="2:30" ht="199.5">
      <c r="B50" s="58"/>
      <c r="D50" s="61"/>
      <c r="X50" s="106" t="s">
        <v>885</v>
      </c>
      <c r="Y50" s="107"/>
      <c r="Z50" s="106" t="s">
        <v>886</v>
      </c>
      <c r="AA50" s="108"/>
      <c r="AB50" s="106" t="s">
        <v>887</v>
      </c>
      <c r="AC50" s="110"/>
    </row>
    <row r="51" spans="2:30" ht="71.25">
      <c r="B51" s="778" t="s">
        <v>271</v>
      </c>
      <c r="C51" s="58" t="s">
        <v>249</v>
      </c>
      <c r="D51" s="59"/>
      <c r="E51" s="53" t="s">
        <v>260</v>
      </c>
      <c r="K51" s="70"/>
      <c r="L51" s="70"/>
      <c r="M51" s="70"/>
      <c r="N51" s="70"/>
      <c r="O51" s="70"/>
      <c r="X51" s="106" t="s">
        <v>888</v>
      </c>
      <c r="Y51" s="108"/>
      <c r="Z51" s="106" t="s">
        <v>889</v>
      </c>
      <c r="AA51" s="108"/>
    </row>
    <row r="52" spans="2:30" ht="71.25">
      <c r="B52" s="778"/>
      <c r="C52" s="58" t="s">
        <v>890</v>
      </c>
      <c r="D52" s="59"/>
      <c r="E52" s="53" t="s">
        <v>260</v>
      </c>
      <c r="X52" s="106" t="s">
        <v>891</v>
      </c>
      <c r="Y52" s="110"/>
      <c r="Z52" s="106" t="s">
        <v>892</v>
      </c>
      <c r="AA52" s="111"/>
    </row>
    <row r="53" spans="2:30" ht="142.5">
      <c r="B53" s="61"/>
      <c r="C53" s="58"/>
      <c r="F53" s="62"/>
      <c r="K53" s="58" t="s">
        <v>270</v>
      </c>
      <c r="M53" s="59"/>
      <c r="R53" s="58" t="s">
        <v>270</v>
      </c>
      <c r="T53" s="59"/>
      <c r="X53" s="106" t="s">
        <v>893</v>
      </c>
      <c r="Y53" s="108"/>
      <c r="Z53" s="106" t="s">
        <v>894</v>
      </c>
      <c r="AA53" s="108"/>
    </row>
    <row r="54" spans="2:30" ht="42.75">
      <c r="B54" s="61" t="s">
        <v>274</v>
      </c>
      <c r="C54" s="61" t="s">
        <v>895</v>
      </c>
      <c r="D54" s="61" t="s">
        <v>896</v>
      </c>
      <c r="E54" s="61" t="s">
        <v>897</v>
      </c>
      <c r="F54" s="61" t="s">
        <v>898</v>
      </c>
      <c r="G54" s="61" t="s">
        <v>899</v>
      </c>
      <c r="K54" s="58"/>
      <c r="M54" s="61"/>
      <c r="R54" s="58"/>
      <c r="T54" s="61"/>
    </row>
    <row r="55" spans="2:30">
      <c r="B55" s="63">
        <v>43466</v>
      </c>
      <c r="C55" s="112"/>
      <c r="D55" s="64"/>
      <c r="E55" s="65"/>
      <c r="F55" s="66"/>
      <c r="G55" s="113"/>
      <c r="K55" s="73" t="s">
        <v>271</v>
      </c>
      <c r="L55" s="58"/>
      <c r="M55" s="76"/>
      <c r="N55" s="53"/>
      <c r="R55" s="73" t="s">
        <v>271</v>
      </c>
      <c r="S55" s="58"/>
      <c r="T55" s="76"/>
      <c r="U55" s="53"/>
      <c r="Z55" s="69"/>
    </row>
    <row r="56" spans="2:30">
      <c r="B56" s="63">
        <v>43497</v>
      </c>
      <c r="C56" s="65"/>
      <c r="D56" s="64"/>
      <c r="E56" s="65"/>
      <c r="F56" s="66"/>
      <c r="G56" s="113"/>
      <c r="K56" s="73" t="s">
        <v>272</v>
      </c>
      <c r="M56" s="114" t="s">
        <v>273</v>
      </c>
      <c r="N56" s="74"/>
      <c r="R56" s="73" t="s">
        <v>272</v>
      </c>
      <c r="T56" s="114" t="s">
        <v>273</v>
      </c>
      <c r="U56" s="74"/>
      <c r="Y56" s="115" t="s">
        <v>900</v>
      </c>
      <c r="Z56" s="115" t="s">
        <v>901</v>
      </c>
      <c r="AA56" s="115" t="s">
        <v>902</v>
      </c>
    </row>
    <row r="57" spans="2:30">
      <c r="B57" s="63">
        <v>43525</v>
      </c>
      <c r="C57" s="65"/>
      <c r="D57" s="66"/>
      <c r="E57" s="65"/>
      <c r="F57" s="66"/>
      <c r="G57" s="113"/>
      <c r="K57" s="61"/>
      <c r="L57" s="58"/>
      <c r="R57" s="61"/>
      <c r="S57" s="58"/>
      <c r="X57" s="101" t="s">
        <v>903</v>
      </c>
      <c r="Y57" s="108"/>
      <c r="Z57" s="108"/>
      <c r="AA57" s="108"/>
    </row>
    <row r="58" spans="2:30" ht="42.75">
      <c r="B58" s="63">
        <v>43556</v>
      </c>
      <c r="C58" s="65"/>
      <c r="D58" s="66"/>
      <c r="E58" s="65"/>
      <c r="F58" s="66"/>
      <c r="G58" s="113"/>
      <c r="K58" s="61" t="s">
        <v>274</v>
      </c>
      <c r="L58" s="61" t="str">
        <f ca="1">CONCATENATE("Consumo (",INDIRECT("e"&amp;(ROW()-3)), "/",INDIRECT("d"&amp;(ROW()-2)),")")</f>
        <v>Consumo (/)</v>
      </c>
      <c r="M58" s="61" t="str">
        <f ca="1">CONCATENATE("Demanda (",INDIRECT("e"&amp;(ROW()-3)), "/",INDIRECT("d"&amp;(ROW()-2)),")")</f>
        <v>Demanda (/)</v>
      </c>
      <c r="N58" s="61" t="s">
        <v>899</v>
      </c>
      <c r="R58" s="61" t="s">
        <v>274</v>
      </c>
      <c r="S58" s="61" t="str">
        <f ca="1">CONCATENATE("Consumo (",INDIRECT("e"&amp;(ROW()-3)), "/",INDIRECT("d"&amp;(ROW()-2)),")")</f>
        <v>Consumo (/)</v>
      </c>
      <c r="T58" s="61" t="str">
        <f ca="1">CONCATENATE("Demanda (",INDIRECT("e"&amp;(ROW()-3)), "/",INDIRECT("d"&amp;(ROW()-2)),")")</f>
        <v>Demanda (/)</v>
      </c>
      <c r="U58" s="61" t="s">
        <v>899</v>
      </c>
      <c r="X58" s="101" t="s">
        <v>904</v>
      </c>
      <c r="Y58" s="108"/>
      <c r="Z58" s="108"/>
      <c r="AA58" s="108"/>
    </row>
    <row r="59" spans="2:30">
      <c r="B59" s="63">
        <v>43586</v>
      </c>
      <c r="C59" s="65"/>
      <c r="D59" s="66"/>
      <c r="E59" s="65"/>
      <c r="F59" s="66"/>
      <c r="G59" s="113"/>
      <c r="K59" s="63">
        <v>43466</v>
      </c>
      <c r="L59" s="64"/>
      <c r="M59" s="65"/>
      <c r="N59" s="75"/>
      <c r="R59" s="63">
        <v>43466</v>
      </c>
      <c r="S59" s="64"/>
      <c r="T59" s="65"/>
      <c r="U59" s="75"/>
    </row>
    <row r="60" spans="2:30">
      <c r="B60" s="63">
        <v>43617</v>
      </c>
      <c r="C60" s="65"/>
      <c r="D60" s="66"/>
      <c r="E60" s="65"/>
      <c r="F60" s="66"/>
      <c r="G60" s="113"/>
      <c r="K60" s="63">
        <v>43497</v>
      </c>
      <c r="L60" s="64"/>
      <c r="M60" s="65"/>
      <c r="N60" s="75"/>
      <c r="R60" s="63">
        <v>43497</v>
      </c>
      <c r="S60" s="64"/>
      <c r="T60" s="65"/>
      <c r="U60" s="75"/>
      <c r="X60" s="106"/>
    </row>
    <row r="61" spans="2:30" ht="25.5" customHeight="1">
      <c r="B61" s="63">
        <v>43647</v>
      </c>
      <c r="C61" s="65"/>
      <c r="D61" s="66"/>
      <c r="E61" s="65"/>
      <c r="F61" s="66"/>
      <c r="G61" s="113"/>
      <c r="K61" s="63">
        <v>43525</v>
      </c>
      <c r="L61" s="64"/>
      <c r="M61" s="65"/>
      <c r="N61" s="75"/>
      <c r="R61" s="63">
        <v>43525</v>
      </c>
      <c r="S61" s="64"/>
      <c r="T61" s="65"/>
      <c r="U61" s="75"/>
      <c r="X61" s="778" t="s">
        <v>905</v>
      </c>
      <c r="Y61" s="116" t="s">
        <v>71</v>
      </c>
      <c r="Z61" s="108"/>
      <c r="AA61" s="74" t="s">
        <v>72</v>
      </c>
    </row>
    <row r="62" spans="2:30">
      <c r="B62" s="63">
        <v>43678</v>
      </c>
      <c r="C62" s="65"/>
      <c r="D62" s="66"/>
      <c r="E62" s="65"/>
      <c r="F62" s="66"/>
      <c r="G62" s="113"/>
      <c r="K62" s="63">
        <v>43556</v>
      </c>
      <c r="L62" s="64"/>
      <c r="M62" s="65"/>
      <c r="N62" s="75"/>
      <c r="R62" s="63">
        <v>43556</v>
      </c>
      <c r="S62" s="64"/>
      <c r="T62" s="65"/>
      <c r="U62" s="75"/>
      <c r="X62" s="778"/>
      <c r="Y62" s="117" t="s">
        <v>906</v>
      </c>
      <c r="Z62" s="118"/>
      <c r="AA62" s="74" t="s">
        <v>74</v>
      </c>
    </row>
    <row r="63" spans="2:30">
      <c r="B63" s="63">
        <v>43709</v>
      </c>
      <c r="C63" s="65"/>
      <c r="D63" s="66"/>
      <c r="E63" s="65"/>
      <c r="F63" s="66"/>
      <c r="G63" s="113"/>
      <c r="K63" s="63">
        <v>43586</v>
      </c>
      <c r="L63" s="64"/>
      <c r="M63" s="65"/>
      <c r="N63" s="75"/>
      <c r="R63" s="63">
        <v>43586</v>
      </c>
      <c r="S63" s="64"/>
      <c r="T63" s="65"/>
      <c r="U63" s="75"/>
      <c r="X63" s="778"/>
      <c r="Y63" s="117" t="s">
        <v>75</v>
      </c>
      <c r="Z63" s="107"/>
      <c r="AA63" s="74" t="s">
        <v>76</v>
      </c>
    </row>
    <row r="64" spans="2:30">
      <c r="B64" s="63">
        <v>43739</v>
      </c>
      <c r="C64" s="65"/>
      <c r="D64" s="66"/>
      <c r="E64" s="65"/>
      <c r="F64" s="66"/>
      <c r="G64" s="113"/>
      <c r="K64" s="63">
        <v>43617</v>
      </c>
      <c r="L64" s="64"/>
      <c r="M64" s="65"/>
      <c r="N64" s="75"/>
      <c r="R64" s="63">
        <v>43617</v>
      </c>
      <c r="S64" s="64"/>
      <c r="T64" s="65"/>
      <c r="U64" s="75"/>
      <c r="X64" s="778"/>
      <c r="Y64" s="116" t="s">
        <v>77</v>
      </c>
      <c r="Z64" s="108"/>
      <c r="AA64" s="74" t="s">
        <v>78</v>
      </c>
    </row>
    <row r="65" spans="2:30">
      <c r="B65" s="63">
        <v>43770</v>
      </c>
      <c r="C65" s="65"/>
      <c r="D65" s="66"/>
      <c r="E65" s="65"/>
      <c r="F65" s="66"/>
      <c r="G65" s="113"/>
      <c r="K65" s="63">
        <v>43647</v>
      </c>
      <c r="L65" s="64"/>
      <c r="M65" s="65"/>
      <c r="N65" s="75"/>
      <c r="R65" s="63">
        <v>43647</v>
      </c>
      <c r="S65" s="64"/>
      <c r="T65" s="65"/>
      <c r="U65" s="75"/>
      <c r="X65" s="61"/>
      <c r="Y65" s="74"/>
      <c r="Z65" s="74"/>
      <c r="AA65" s="74"/>
    </row>
    <row r="66" spans="2:30">
      <c r="B66" s="63">
        <v>43800</v>
      </c>
      <c r="C66" s="119"/>
      <c r="D66" s="120"/>
      <c r="E66" s="119"/>
      <c r="F66" s="120"/>
      <c r="G66" s="121"/>
      <c r="K66" s="63">
        <v>43678</v>
      </c>
      <c r="L66" s="64"/>
      <c r="M66" s="65"/>
      <c r="N66" s="75"/>
      <c r="R66" s="63">
        <v>43678</v>
      </c>
      <c r="S66" s="64"/>
      <c r="T66" s="65"/>
      <c r="U66" s="75"/>
      <c r="X66" s="117" t="s">
        <v>907</v>
      </c>
      <c r="Z66" s="69"/>
      <c r="AA66" s="108"/>
      <c r="AB66" s="73" t="s">
        <v>908</v>
      </c>
      <c r="AC66" s="108"/>
    </row>
    <row r="67" spans="2:30">
      <c r="B67" s="58" t="s">
        <v>280</v>
      </c>
      <c r="C67" s="67" t="str">
        <f>CONCATENATE(SUM(C55:C66)," kWh")</f>
        <v>0 kWh</v>
      </c>
      <c r="D67" s="67" t="str">
        <f>CONCATENATE(SUM(D55:D66)," kWh")</f>
        <v>0 kWh</v>
      </c>
      <c r="G67" s="68">
        <f>SUM(G55:G66)</f>
        <v>0</v>
      </c>
      <c r="K67" s="63">
        <v>43709</v>
      </c>
      <c r="L67" s="64"/>
      <c r="M67" s="65"/>
      <c r="N67" s="75"/>
      <c r="R67" s="63">
        <v>43709</v>
      </c>
      <c r="S67" s="64"/>
      <c r="T67" s="65"/>
      <c r="U67" s="75"/>
    </row>
    <row r="68" spans="2:30" ht="18">
      <c r="K68" s="63">
        <v>43739</v>
      </c>
      <c r="L68" s="64"/>
      <c r="M68" s="65"/>
      <c r="N68" s="75"/>
      <c r="R68" s="63">
        <v>43739</v>
      </c>
      <c r="S68" s="64"/>
      <c r="T68" s="65"/>
      <c r="U68" s="75"/>
      <c r="X68" s="102" t="s">
        <v>909</v>
      </c>
      <c r="Y68" s="103"/>
      <c r="Z68" s="103"/>
      <c r="AA68" s="72"/>
      <c r="AB68" s="72"/>
      <c r="AC68" s="72"/>
      <c r="AD68" s="72"/>
    </row>
    <row r="69" spans="2:30" ht="38.25">
      <c r="B69" s="82" t="s">
        <v>258</v>
      </c>
      <c r="C69" s="71"/>
      <c r="D69" s="122"/>
      <c r="K69" s="63">
        <v>43770</v>
      </c>
      <c r="L69" s="64"/>
      <c r="M69" s="65"/>
      <c r="N69" s="75"/>
      <c r="R69" s="63">
        <v>43770</v>
      </c>
      <c r="S69" s="64"/>
      <c r="T69" s="65"/>
      <c r="U69" s="75"/>
      <c r="X69" s="104"/>
      <c r="Y69" s="105"/>
      <c r="Z69" s="105"/>
    </row>
    <row r="70" spans="2:30" ht="63.75">
      <c r="B70" s="82" t="s">
        <v>261</v>
      </c>
      <c r="C70" s="71"/>
      <c r="D70" s="55"/>
      <c r="E70" s="71"/>
      <c r="F70" s="71"/>
      <c r="G70" s="71"/>
      <c r="K70" s="63">
        <v>43800</v>
      </c>
      <c r="L70" s="64"/>
      <c r="M70" s="65"/>
      <c r="N70" s="75"/>
      <c r="R70" s="63">
        <v>43800</v>
      </c>
      <c r="S70" s="64"/>
      <c r="T70" s="65"/>
      <c r="U70" s="75"/>
      <c r="Y70" s="101" t="s">
        <v>910</v>
      </c>
      <c r="AA70" s="115" t="s">
        <v>911</v>
      </c>
      <c r="AB70" s="115" t="s">
        <v>911</v>
      </c>
    </row>
    <row r="71" spans="2:30" ht="38.25">
      <c r="B71" s="82" t="s">
        <v>262</v>
      </c>
      <c r="C71" s="69"/>
      <c r="D71" s="55"/>
      <c r="K71" s="58" t="s">
        <v>280</v>
      </c>
      <c r="L71" s="67" t="str">
        <f ca="1">CONCATENATE(SUM(L59:L70)," ",INDIRECT("e"&amp;(ROW()-16)), "/",INDIRECT("d"&amp;(ROW()-15)))</f>
        <v>0 /</v>
      </c>
      <c r="N71" s="68">
        <f>SUM(N59:N70)</f>
        <v>0</v>
      </c>
      <c r="R71" s="58" t="s">
        <v>280</v>
      </c>
      <c r="S71" s="67" t="str">
        <f ca="1">CONCATENATE(SUM(S59:S70)," ",INDIRECT("e"&amp;(ROW()-16)), "/",INDIRECT("d"&amp;(ROW()-15)))</f>
        <v>0 /</v>
      </c>
      <c r="U71" s="68">
        <f>SUM(U59:U70)</f>
        <v>0</v>
      </c>
      <c r="X71" s="101" t="s">
        <v>912</v>
      </c>
      <c r="Y71" s="108"/>
      <c r="Z71" s="116" t="s">
        <v>913</v>
      </c>
      <c r="AA71" s="123"/>
      <c r="AB71" s="124"/>
    </row>
    <row r="72" spans="2:30" ht="38.25">
      <c r="B72" s="82" t="s">
        <v>263</v>
      </c>
      <c r="C72" s="69"/>
      <c r="D72" s="55"/>
      <c r="Y72" s="108"/>
      <c r="Z72" s="116" t="s">
        <v>914</v>
      </c>
      <c r="AA72" s="123"/>
      <c r="AB72" s="124"/>
    </row>
    <row r="73" spans="2:30" ht="51">
      <c r="B73" s="82" t="s">
        <v>915</v>
      </c>
      <c r="C73" s="69"/>
      <c r="D73" s="125"/>
      <c r="E73" s="70"/>
      <c r="F73" s="70"/>
      <c r="G73" s="70"/>
      <c r="Y73" s="108"/>
      <c r="Z73" s="116" t="s">
        <v>916</v>
      </c>
      <c r="AA73" s="123"/>
      <c r="AB73" s="124"/>
    </row>
    <row r="74" spans="2:30" ht="51">
      <c r="B74" s="82" t="s">
        <v>266</v>
      </c>
      <c r="D74" s="55"/>
      <c r="Y74" s="108"/>
      <c r="Z74" s="116" t="s">
        <v>917</v>
      </c>
      <c r="AA74" s="123"/>
      <c r="AB74" s="124"/>
    </row>
    <row r="75" spans="2:30" ht="38.25">
      <c r="Y75" s="108"/>
      <c r="Z75" s="116" t="s">
        <v>918</v>
      </c>
      <c r="AA75" s="123"/>
      <c r="AB75" s="124"/>
    </row>
    <row r="76" spans="2:30" ht="25.5">
      <c r="Y76" s="108"/>
      <c r="Z76" s="116" t="s">
        <v>919</v>
      </c>
      <c r="AA76" s="123"/>
      <c r="AB76" s="124"/>
    </row>
    <row r="77" spans="2:30" ht="25.5">
      <c r="Y77" s="108"/>
      <c r="Z77" s="116" t="s">
        <v>920</v>
      </c>
      <c r="AA77" s="123"/>
      <c r="AB77" s="124"/>
    </row>
    <row r="78" spans="2:30">
      <c r="Y78" s="108"/>
      <c r="Z78" s="116" t="s">
        <v>921</v>
      </c>
      <c r="AA78" s="123"/>
      <c r="AB78" s="124"/>
    </row>
    <row r="79" spans="2:30">
      <c r="Y79" s="108"/>
      <c r="Z79" s="116" t="s">
        <v>922</v>
      </c>
      <c r="AA79" s="123"/>
      <c r="AB79" s="124"/>
    </row>
    <row r="80" spans="2:30" ht="51">
      <c r="Y80" s="108"/>
      <c r="Z80" s="116" t="s">
        <v>923</v>
      </c>
      <c r="AA80" s="123"/>
      <c r="AB80" s="124"/>
    </row>
    <row r="81" spans="24:30" ht="25.5">
      <c r="Y81" s="108"/>
      <c r="Z81" s="116" t="s">
        <v>924</v>
      </c>
      <c r="AA81" s="123"/>
      <c r="AB81" s="124"/>
    </row>
    <row r="83" spans="24:30" ht="18">
      <c r="X83" s="126" t="s">
        <v>925</v>
      </c>
      <c r="Y83" s="103"/>
      <c r="Z83" s="103"/>
      <c r="AA83" s="72"/>
      <c r="AB83" s="72"/>
      <c r="AC83" s="72"/>
      <c r="AD83" s="72"/>
    </row>
    <row r="84" spans="24:30" ht="15">
      <c r="X84" s="96"/>
      <c r="Y84" s="96"/>
      <c r="Z84" s="96"/>
      <c r="AA84" s="96"/>
      <c r="AB84" s="96"/>
      <c r="AC84" s="96"/>
      <c r="AD84" s="96"/>
    </row>
    <row r="85" spans="24:30" ht="14.25" customHeight="1">
      <c r="X85" s="779" t="s">
        <v>926</v>
      </c>
      <c r="Y85" s="779"/>
      <c r="Z85" s="779"/>
      <c r="AA85" s="779"/>
      <c r="AB85" s="779"/>
      <c r="AC85" s="779"/>
      <c r="AD85" s="779"/>
    </row>
    <row r="86" spans="24:30">
      <c r="X86" s="779"/>
      <c r="Y86" s="779"/>
      <c r="Z86" s="779"/>
      <c r="AA86" s="779"/>
      <c r="AB86" s="779"/>
      <c r="AC86" s="779"/>
      <c r="AD86" s="779"/>
    </row>
    <row r="87" spans="24:30">
      <c r="X87" s="127"/>
      <c r="Y87" s="127"/>
      <c r="Z87" s="127"/>
      <c r="AA87" s="127"/>
      <c r="AB87" s="127"/>
      <c r="AC87" s="127"/>
      <c r="AD87" s="127"/>
    </row>
    <row r="88" spans="24:30" ht="14.25" customHeight="1">
      <c r="X88" s="737" t="s">
        <v>927</v>
      </c>
      <c r="Y88" s="58"/>
      <c r="Z88" s="128" t="s">
        <v>928</v>
      </c>
      <c r="AA88" s="128" t="s">
        <v>929</v>
      </c>
      <c r="AB88" s="128" t="s">
        <v>930</v>
      </c>
      <c r="AC88" s="128" t="s">
        <v>911</v>
      </c>
      <c r="AD88" s="128" t="s">
        <v>911</v>
      </c>
    </row>
    <row r="89" spans="24:30">
      <c r="X89" s="737"/>
      <c r="Y89" s="58" t="s">
        <v>931</v>
      </c>
      <c r="Z89" s="124"/>
      <c r="AA89" s="129"/>
      <c r="AB89" s="124"/>
      <c r="AC89" s="129"/>
      <c r="AD89" s="124"/>
    </row>
    <row r="90" spans="24:30">
      <c r="X90" s="737"/>
      <c r="Y90" s="58" t="s">
        <v>932</v>
      </c>
      <c r="Z90" s="130"/>
      <c r="AA90" s="131"/>
      <c r="AB90" s="130"/>
      <c r="AC90" s="131"/>
      <c r="AD90" s="130"/>
    </row>
    <row r="91" spans="24:30">
      <c r="X91" s="737"/>
      <c r="Y91" s="58" t="s">
        <v>933</v>
      </c>
      <c r="Z91" s="124"/>
      <c r="AA91" s="129"/>
      <c r="AB91" s="124"/>
      <c r="AC91" s="129"/>
      <c r="AD91" s="124"/>
    </row>
    <row r="92" spans="24:30">
      <c r="X92" s="737"/>
      <c r="Y92" s="58" t="s">
        <v>934</v>
      </c>
      <c r="Z92" s="124"/>
      <c r="AA92" s="129"/>
      <c r="AB92" s="124"/>
      <c r="AC92" s="129"/>
      <c r="AD92" s="124"/>
    </row>
    <row r="93" spans="24:30" ht="15">
      <c r="X93"/>
      <c r="Y93"/>
      <c r="Z93"/>
      <c r="AA93"/>
      <c r="AB93"/>
      <c r="AC93"/>
      <c r="AD93"/>
    </row>
    <row r="94" spans="24:30" ht="14.25" customHeight="1">
      <c r="X94" s="737" t="s">
        <v>935</v>
      </c>
      <c r="Y94" s="58"/>
      <c r="Z94" s="128" t="s">
        <v>928</v>
      </c>
      <c r="AA94" s="128" t="s">
        <v>929</v>
      </c>
      <c r="AB94" s="128" t="s">
        <v>930</v>
      </c>
      <c r="AC94" s="128" t="s">
        <v>911</v>
      </c>
      <c r="AD94" s="128" t="s">
        <v>911</v>
      </c>
    </row>
    <row r="95" spans="24:30">
      <c r="X95" s="737"/>
      <c r="Y95" s="58" t="s">
        <v>936</v>
      </c>
      <c r="Z95" s="124"/>
      <c r="AA95" s="129"/>
      <c r="AB95" s="124"/>
      <c r="AC95" s="129"/>
      <c r="AD95" s="124"/>
    </row>
    <row r="96" spans="24:30">
      <c r="X96" s="737"/>
      <c r="Y96" s="58" t="s">
        <v>937</v>
      </c>
      <c r="Z96" s="124"/>
      <c r="AA96" s="129"/>
      <c r="AB96" s="124"/>
      <c r="AC96" s="129"/>
      <c r="AD96" s="124"/>
    </row>
    <row r="97" spans="24:30">
      <c r="X97" s="737"/>
      <c r="Y97" s="58" t="s">
        <v>938</v>
      </c>
      <c r="Z97" s="124"/>
      <c r="AA97" s="129"/>
      <c r="AB97" s="124"/>
      <c r="AC97" s="129"/>
      <c r="AD97" s="124"/>
    </row>
    <row r="98" spans="24:30">
      <c r="X98" s="737"/>
      <c r="Y98" s="58" t="s">
        <v>939</v>
      </c>
      <c r="Z98" s="124"/>
      <c r="AA98" s="129"/>
      <c r="AB98" s="124"/>
      <c r="AC98" s="129"/>
      <c r="AD98" s="124"/>
    </row>
    <row r="99" spans="24:30" ht="15">
      <c r="X99"/>
      <c r="Y99"/>
      <c r="Z99"/>
      <c r="AA99"/>
      <c r="AB99"/>
      <c r="AC99"/>
      <c r="AD99"/>
    </row>
  </sheetData>
  <dataConsolidate/>
  <mergeCells count="6">
    <mergeCell ref="X94:X98"/>
    <mergeCell ref="Y44:Z44"/>
    <mergeCell ref="B51:B52"/>
    <mergeCell ref="X61:X64"/>
    <mergeCell ref="X85:AD86"/>
    <mergeCell ref="X88:X92"/>
  </mergeCells>
  <dataValidations count="5">
    <dataValidation type="list" allowBlank="1" showInputMessage="1" showErrorMessage="1" sqref="AA66" xr:uid="{26CAD3E4-5601-45BA-96AB-8E6FFC25D1F4}">
      <formula1>"Sim, Não"</formula1>
    </dataValidation>
    <dataValidation type="list" allowBlank="1" showInputMessage="1" showErrorMessage="1" sqref="AA71:AB81 AC95:AD98 AC89:AD92" xr:uid="{C7DE07B1-89EB-4EAF-B321-0936434D2D1F}">
      <formula1>$C$65:$C$75</formula1>
    </dataValidation>
    <dataValidation type="list" allowBlank="1" showInputMessage="1" showErrorMessage="1" sqref="AC47" xr:uid="{095DCE05-9706-4B05-A345-A5071E167D78}">
      <formula1>BMS</formula1>
    </dataValidation>
    <dataValidation type="list" allowBlank="1" showInputMessage="1" showErrorMessage="1" sqref="M56 T56" xr:uid="{BA2123FE-2673-4326-AA6B-D57660CBC12D}">
      <formula1>"mês,dia"</formula1>
    </dataValidation>
    <dataValidation type="list" allowBlank="1" showInputMessage="1" showErrorMessage="1" sqref="D69:D73 AA51 AA53 AC49" xr:uid="{CE97C6E2-7ED7-48AF-9518-5F8FD54A81DE}">
      <formula1>"Sim,Não"</formula1>
    </dataValidation>
  </dataValidations>
  <printOptions gridLines="1"/>
  <pageMargins left="0.511811024" right="0.511811024" top="1.1137820512820513" bottom="0.78740157499999996" header="0.31496062000000002" footer="0.31496062000000002"/>
  <pageSetup paperSize="9" orientation="portrait" r:id="rId1"/>
  <headerFooter>
    <oddHeader>&amp;L&amp;G&amp;C&amp;"-,Negrito"&amp;12Dados de consumo</oddHeader>
    <oddFooter>&amp;RPágina &amp;P de &amp;N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0014C-47B6-476A-B5F0-944D1E77AB7C}">
  <sheetPr codeName="Planilha3">
    <tabColor theme="2"/>
  </sheetPr>
  <dimension ref="A1:O12"/>
  <sheetViews>
    <sheetView zoomScale="70" zoomScaleNormal="70" workbookViewId="0">
      <selection activeCell="O1" sqref="O1:O4"/>
    </sheetView>
  </sheetViews>
  <sheetFormatPr defaultColWidth="9.140625" defaultRowHeight="15"/>
  <cols>
    <col min="1" max="1" width="15.28515625" style="1" bestFit="1" customWidth="1"/>
    <col min="2" max="2" width="20.7109375" style="1" bestFit="1" customWidth="1"/>
    <col min="3" max="3" width="20.7109375" bestFit="1" customWidth="1"/>
    <col min="4" max="4" width="28.28515625" customWidth="1"/>
    <col min="5" max="5" width="21.85546875" customWidth="1"/>
    <col min="6" max="6" width="18.5703125" customWidth="1"/>
    <col min="7" max="7" width="4.7109375" customWidth="1"/>
    <col min="8" max="8" width="5" customWidth="1"/>
    <col min="9" max="9" width="29.5703125" customWidth="1"/>
    <col min="10" max="10" width="5.42578125" customWidth="1"/>
    <col min="11" max="11" width="34.7109375" customWidth="1"/>
    <col min="12" max="12" width="34.42578125" style="96" customWidth="1"/>
    <col min="13" max="13" width="21" style="96" customWidth="1"/>
    <col min="14" max="14" width="23.85546875" customWidth="1"/>
    <col min="15" max="15" width="17.5703125" customWidth="1"/>
  </cols>
  <sheetData>
    <row r="1" spans="1:15" s="92" customFormat="1" ht="30">
      <c r="A1" s="90" t="s">
        <v>940</v>
      </c>
      <c r="B1" s="91" t="s">
        <v>941</v>
      </c>
      <c r="C1" s="91" t="s">
        <v>942</v>
      </c>
      <c r="D1" s="88" t="s">
        <v>247</v>
      </c>
      <c r="E1" s="88" t="s">
        <v>253</v>
      </c>
      <c r="F1" s="89" t="s">
        <v>943</v>
      </c>
      <c r="I1" s="89" t="s">
        <v>944</v>
      </c>
      <c r="J1" s="89"/>
      <c r="K1" s="89" t="s">
        <v>945</v>
      </c>
      <c r="L1" s="276" t="s">
        <v>316</v>
      </c>
      <c r="M1" s="276" t="s">
        <v>317</v>
      </c>
      <c r="N1" s="276" t="s">
        <v>319</v>
      </c>
      <c r="O1" s="497" t="s">
        <v>946</v>
      </c>
    </row>
    <row r="2" spans="1:15">
      <c r="A2" s="93" t="s">
        <v>947</v>
      </c>
      <c r="B2" s="94" t="s">
        <v>948</v>
      </c>
      <c r="C2" s="93">
        <v>230</v>
      </c>
      <c r="D2" s="95" t="s">
        <v>949</v>
      </c>
      <c r="E2" s="87" t="s">
        <v>254</v>
      </c>
      <c r="F2" t="s">
        <v>259</v>
      </c>
      <c r="G2" s="87">
        <f>IF(Caracterização!F10="Sim",1,0)</f>
        <v>0</v>
      </c>
      <c r="H2" s="87">
        <f>G2</f>
        <v>0</v>
      </c>
      <c r="I2" s="161" t="str">
        <f>Caracterização!E10</f>
        <v>(Reserva)</v>
      </c>
      <c r="J2" s="87">
        <v>1</v>
      </c>
      <c r="K2" s="278" t="str">
        <f>IFERROR(VLOOKUP(J2,$H$2:$I$12,2,FALSE),"")</f>
        <v/>
      </c>
      <c r="L2" s="98" t="s">
        <v>950</v>
      </c>
      <c r="M2" s="98" t="s">
        <v>951</v>
      </c>
      <c r="N2" s="277" t="s">
        <v>952</v>
      </c>
      <c r="O2" s="278" t="s">
        <v>953</v>
      </c>
    </row>
    <row r="3" spans="1:15">
      <c r="B3" s="94" t="s">
        <v>251</v>
      </c>
      <c r="C3" s="93">
        <v>88</v>
      </c>
      <c r="D3" s="95" t="s">
        <v>248</v>
      </c>
      <c r="E3" s="87" t="s">
        <v>954</v>
      </c>
      <c r="F3" t="s">
        <v>427</v>
      </c>
      <c r="G3" s="87">
        <f>IF(Caracterização!F11="Sim",1,0)</f>
        <v>0</v>
      </c>
      <c r="H3" s="87">
        <f>H2+G3</f>
        <v>0</v>
      </c>
      <c r="I3" s="161" t="str">
        <f>Caracterização!E11</f>
        <v>(Reserva)</v>
      </c>
      <c r="J3" s="87">
        <v>2</v>
      </c>
      <c r="K3" s="278" t="str">
        <f t="shared" ref="K3:K12" si="0">IFERROR(VLOOKUP(J3,$H$2:$I$12,2,FALSE),"")</f>
        <v/>
      </c>
      <c r="L3" s="277" t="s">
        <v>955</v>
      </c>
      <c r="M3" s="277" t="s">
        <v>956</v>
      </c>
      <c r="N3" s="162" t="s">
        <v>957</v>
      </c>
      <c r="O3" s="148" t="s">
        <v>958</v>
      </c>
    </row>
    <row r="4" spans="1:15">
      <c r="B4" s="94" t="s">
        <v>959</v>
      </c>
      <c r="C4" s="93">
        <v>69</v>
      </c>
      <c r="D4" s="95"/>
      <c r="E4" s="97"/>
      <c r="G4" s="87">
        <f>IF(Caracterização!F12="Sim",1,0)</f>
        <v>0</v>
      </c>
      <c r="H4" s="87">
        <f t="shared" ref="H4:H12" si="1">H3+G4</f>
        <v>0</v>
      </c>
      <c r="I4" s="161" t="str">
        <f>Caracterização!E12</f>
        <v>(Reserva)</v>
      </c>
      <c r="J4" s="87">
        <v>3</v>
      </c>
      <c r="K4" s="278" t="str">
        <f t="shared" si="0"/>
        <v/>
      </c>
      <c r="L4" s="277" t="s">
        <v>960</v>
      </c>
      <c r="M4" s="277" t="s">
        <v>961</v>
      </c>
      <c r="N4" s="162" t="s">
        <v>962</v>
      </c>
      <c r="O4" s="148" t="s">
        <v>963</v>
      </c>
    </row>
    <row r="5" spans="1:15">
      <c r="B5" s="94" t="s">
        <v>964</v>
      </c>
      <c r="C5" s="93">
        <v>30</v>
      </c>
      <c r="D5" s="95"/>
      <c r="E5" s="87"/>
      <c r="G5" s="87">
        <f>IF(Caracterização!F13="Sim",1,0)</f>
        <v>0</v>
      </c>
      <c r="H5" s="87">
        <f t="shared" si="1"/>
        <v>0</v>
      </c>
      <c r="I5" s="161" t="str">
        <f>Caracterização!E13</f>
        <v>(Reserva)</v>
      </c>
      <c r="J5" s="87">
        <v>4</v>
      </c>
      <c r="K5" s="278" t="str">
        <f t="shared" si="0"/>
        <v/>
      </c>
      <c r="L5" s="277" t="s">
        <v>965</v>
      </c>
      <c r="M5" s="277"/>
      <c r="N5" s="162"/>
    </row>
    <row r="6" spans="1:15">
      <c r="B6" s="94" t="s">
        <v>966</v>
      </c>
      <c r="C6" s="93">
        <v>2.2999999999999998</v>
      </c>
      <c r="D6" s="95"/>
      <c r="G6" s="87">
        <f>IF(Caracterização!F14="Sim",1,0)</f>
        <v>0</v>
      </c>
      <c r="H6" s="87">
        <f t="shared" si="1"/>
        <v>0</v>
      </c>
      <c r="I6" s="161" t="str">
        <f>Caracterização!E14</f>
        <v>(Reserva)</v>
      </c>
      <c r="J6" s="87">
        <v>5</v>
      </c>
      <c r="K6" s="278" t="str">
        <f t="shared" si="0"/>
        <v/>
      </c>
      <c r="L6" s="277" t="s">
        <v>967</v>
      </c>
      <c r="M6" s="277"/>
      <c r="N6" s="162"/>
    </row>
    <row r="7" spans="1:15">
      <c r="B7" s="94" t="s">
        <v>968</v>
      </c>
      <c r="C7" s="93">
        <v>2.2999999999999998</v>
      </c>
      <c r="D7" s="95"/>
      <c r="G7" s="87">
        <f>IF(Caracterização!F15="Sim",1,0)</f>
        <v>0</v>
      </c>
      <c r="H7" s="87">
        <f t="shared" si="1"/>
        <v>0</v>
      </c>
      <c r="I7" s="161" t="str">
        <f>Caracterização!E15</f>
        <v>(Reserva)</v>
      </c>
      <c r="J7" s="87">
        <v>6</v>
      </c>
      <c r="K7" s="278" t="str">
        <f t="shared" si="0"/>
        <v/>
      </c>
    </row>
    <row r="8" spans="1:15">
      <c r="C8" s="1"/>
      <c r="D8" s="95"/>
      <c r="G8" s="87">
        <f>IF(Caracterização!F16="Sim",1,0)</f>
        <v>0</v>
      </c>
      <c r="H8" s="87">
        <f t="shared" si="1"/>
        <v>0</v>
      </c>
      <c r="I8" s="161" t="str">
        <f>Caracterização!E16</f>
        <v>(Reserva)</v>
      </c>
      <c r="J8" s="87">
        <v>7</v>
      </c>
      <c r="K8" s="278" t="str">
        <f t="shared" si="0"/>
        <v/>
      </c>
    </row>
    <row r="9" spans="1:15">
      <c r="C9" s="1"/>
      <c r="D9" s="95"/>
      <c r="G9" s="87">
        <f>IF(Caracterização!F17="Sim",1,0)</f>
        <v>0</v>
      </c>
      <c r="H9" s="87">
        <f t="shared" si="1"/>
        <v>0</v>
      </c>
      <c r="I9" s="161" t="str">
        <f>Caracterização!E17</f>
        <v>(Reserva)</v>
      </c>
      <c r="J9" s="87">
        <v>8</v>
      </c>
      <c r="K9" s="278" t="str">
        <f t="shared" si="0"/>
        <v/>
      </c>
    </row>
    <row r="10" spans="1:15">
      <c r="C10" s="1"/>
      <c r="D10" s="95"/>
      <c r="G10" s="87">
        <f>IF(Caracterização!F18="Sim",1,0)</f>
        <v>0</v>
      </c>
      <c r="H10" s="87">
        <f t="shared" si="1"/>
        <v>0</v>
      </c>
      <c r="I10" s="161" t="str">
        <f>Caracterização!E18</f>
        <v>(Reserva)</v>
      </c>
      <c r="J10" s="87">
        <v>9</v>
      </c>
      <c r="K10" s="98" t="str">
        <f t="shared" si="0"/>
        <v/>
      </c>
    </row>
    <row r="11" spans="1:15">
      <c r="C11" s="1"/>
      <c r="D11" s="95"/>
      <c r="G11" s="87">
        <f>IF(Caracterização!F19="Sim",1,0)</f>
        <v>0</v>
      </c>
      <c r="H11" s="87">
        <f t="shared" si="1"/>
        <v>0</v>
      </c>
      <c r="I11" s="161" t="str">
        <f>Caracterização!E19</f>
        <v>(Reserva)</v>
      </c>
      <c r="J11" s="87">
        <v>10</v>
      </c>
      <c r="K11" s="98" t="str">
        <f t="shared" si="0"/>
        <v/>
      </c>
    </row>
    <row r="12" spans="1:15">
      <c r="C12" s="1"/>
      <c r="G12" s="87">
        <f>IF(Caracterização!F20="Sim",1,0)</f>
        <v>0</v>
      </c>
      <c r="H12" s="87">
        <f t="shared" si="1"/>
        <v>0</v>
      </c>
      <c r="I12" s="161" t="str">
        <f>Caracterização!E20</f>
        <v>(Reserva)</v>
      </c>
      <c r="J12" s="87">
        <v>11</v>
      </c>
      <c r="K12" s="98" t="str">
        <f t="shared" si="0"/>
        <v/>
      </c>
    </row>
  </sheetData>
  <conditionalFormatting sqref="C4">
    <cfRule type="colorScale" priority="1">
      <colorScale>
        <cfvo type="formula" val="#REF!"/>
        <cfvo type="formula" val="#REF!"/>
        <cfvo type="formula" val="#REF!"/>
        <color rgb="FFFF0000"/>
        <color rgb="FFFFFF66"/>
        <color rgb="FF00B050"/>
      </colorScale>
    </cfRule>
  </conditionalFormatting>
  <pageMargins left="0.511811024" right="0.511811024" top="0.78740157499999996" bottom="0.78740157499999996" header="0.31496062000000002" footer="0.31496062000000002"/>
  <pageSetup paperSize="9" orientation="portrait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4DC78-D4B2-4474-8F5E-D0DB80FFD2E1}">
  <sheetPr codeName="Planilha15">
    <tabColor theme="4" tint="0.79998168889431442"/>
  </sheetPr>
  <dimension ref="B1:AA34"/>
  <sheetViews>
    <sheetView zoomScale="70" zoomScaleNormal="70" workbookViewId="0">
      <pane xSplit="1" ySplit="8" topLeftCell="C9" activePane="bottomRight" state="frozen"/>
      <selection pane="bottomRight" activeCell="K33" sqref="K33"/>
      <selection pane="bottomLeft" activeCell="M8" sqref="M8"/>
      <selection pane="topRight" activeCell="M8" sqref="M8"/>
    </sheetView>
  </sheetViews>
  <sheetFormatPr defaultRowHeight="15"/>
  <cols>
    <col min="1" max="1" width="3.28515625" customWidth="1"/>
    <col min="2" max="2" width="31" customWidth="1"/>
    <col min="3" max="3" width="17.42578125" customWidth="1"/>
    <col min="4" max="4" width="27.85546875" customWidth="1"/>
    <col min="5" max="5" width="17" customWidth="1"/>
    <col min="6" max="6" width="4.42578125" customWidth="1"/>
    <col min="7" max="7" width="18.42578125" customWidth="1"/>
    <col min="8" max="8" width="16.140625" customWidth="1"/>
    <col min="9" max="9" width="11.42578125" customWidth="1"/>
    <col min="10" max="10" width="28.7109375" customWidth="1"/>
    <col min="11" max="11" width="21.28515625" customWidth="1"/>
    <col min="12" max="12" width="10.5703125" customWidth="1"/>
    <col min="13" max="13" width="7.28515625" customWidth="1"/>
    <col min="14" max="14" width="10.42578125" customWidth="1"/>
    <col min="15" max="15" width="11.7109375" customWidth="1"/>
    <col min="16" max="16" width="20" customWidth="1"/>
    <col min="17" max="17" width="15.7109375" customWidth="1"/>
    <col min="18" max="18" width="12.7109375" customWidth="1"/>
    <col min="19" max="19" width="13.42578125" customWidth="1"/>
    <col min="20" max="20" width="15.42578125" customWidth="1"/>
    <col min="21" max="21" width="6.140625" customWidth="1"/>
    <col min="22" max="22" width="25.85546875" customWidth="1"/>
    <col min="23" max="23" width="19.140625" customWidth="1"/>
    <col min="24" max="24" width="6.28515625" customWidth="1"/>
    <col min="25" max="25" width="6.42578125" customWidth="1"/>
    <col min="26" max="26" width="26.42578125" customWidth="1"/>
    <col min="27" max="27" width="28.28515625" customWidth="1"/>
  </cols>
  <sheetData>
    <row r="1" spans="2:27">
      <c r="G1" s="175" t="s">
        <v>969</v>
      </c>
      <c r="H1" s="182"/>
    </row>
    <row r="2" spans="2:27">
      <c r="B2" s="85" t="s">
        <v>970</v>
      </c>
      <c r="C2" s="86"/>
      <c r="D2" s="86"/>
      <c r="E2" s="86"/>
      <c r="G2" s="148"/>
    </row>
    <row r="3" spans="2:27">
      <c r="B3" s="85" t="s">
        <v>971</v>
      </c>
      <c r="C3" s="86"/>
      <c r="D3" s="86"/>
      <c r="E3" s="86"/>
      <c r="G3" s="148"/>
    </row>
    <row r="4" spans="2:27">
      <c r="B4" s="85" t="s">
        <v>972</v>
      </c>
      <c r="C4" s="86"/>
      <c r="D4" s="86"/>
      <c r="E4" s="86"/>
      <c r="G4" s="148"/>
    </row>
    <row r="5" spans="2:27">
      <c r="B5" s="85" t="s">
        <v>973</v>
      </c>
      <c r="C5" s="86" t="s">
        <v>974</v>
      </c>
      <c r="D5" s="86"/>
      <c r="E5" s="86"/>
    </row>
    <row r="6" spans="2:27">
      <c r="B6" s="85"/>
      <c r="C6" s="86"/>
      <c r="D6" s="86"/>
      <c r="E6" s="86"/>
    </row>
    <row r="7" spans="2:27">
      <c r="B7" s="85"/>
      <c r="C7" s="86"/>
      <c r="D7" s="86"/>
      <c r="E7" s="86"/>
    </row>
    <row r="8" spans="2:27">
      <c r="R8" s="174" t="s">
        <v>975</v>
      </c>
      <c r="S8" s="148"/>
      <c r="T8" s="172"/>
      <c r="U8" s="148"/>
      <c r="V8" s="315" t="s">
        <v>976</v>
      </c>
      <c r="W8" s="315" t="s">
        <v>977</v>
      </c>
      <c r="X8" s="148"/>
      <c r="Z8" s="315" t="s">
        <v>978</v>
      </c>
      <c r="AA8" s="318" t="s">
        <v>979</v>
      </c>
    </row>
    <row r="9" spans="2:27" ht="33">
      <c r="B9" s="170" t="s">
        <v>980</v>
      </c>
      <c r="C9" s="171"/>
      <c r="D9" s="173" t="s">
        <v>981</v>
      </c>
      <c r="E9" s="174" t="s">
        <v>982</v>
      </c>
      <c r="F9" s="175"/>
      <c r="G9" s="175" t="s">
        <v>983</v>
      </c>
      <c r="H9" s="173" t="s">
        <v>984</v>
      </c>
      <c r="I9" s="173" t="s">
        <v>985</v>
      </c>
      <c r="J9" s="173" t="s">
        <v>986</v>
      </c>
      <c r="K9" s="173" t="s">
        <v>987</v>
      </c>
      <c r="L9" s="780" t="s">
        <v>988</v>
      </c>
      <c r="M9" s="780"/>
      <c r="N9" s="780" t="s">
        <v>989</v>
      </c>
      <c r="O9" s="780"/>
      <c r="P9" s="173" t="s">
        <v>990</v>
      </c>
      <c r="Q9" s="180" t="s">
        <v>206</v>
      </c>
      <c r="R9" s="173" t="s">
        <v>991</v>
      </c>
      <c r="S9" s="173" t="s">
        <v>992</v>
      </c>
      <c r="T9" s="314" t="s">
        <v>993</v>
      </c>
      <c r="U9" s="176">
        <v>1</v>
      </c>
      <c r="V9" s="148" t="str">
        <f>'Produção_Compras-energia'!C27</f>
        <v>Energia elétrica</v>
      </c>
      <c r="W9" s="148" t="str">
        <f>IFERROR(VLOOKUP(V9,$B$10:$C$18,2,FALSE),"")</f>
        <v>Eletr</v>
      </c>
      <c r="X9" s="176">
        <f t="shared" ref="X9:X23" si="0">IF(Z9&lt;&gt;0,1,0)</f>
        <v>1</v>
      </c>
      <c r="Y9" s="87">
        <f>+X9</f>
        <v>1</v>
      </c>
      <c r="Z9" s="317" t="str">
        <f>'Produção_Compras-energia'!D27</f>
        <v>Energia elétrica comprada</v>
      </c>
      <c r="AA9" s="316" t="str">
        <f>IFERROR(VLOOKUP(U9,$Y$9:$Z$23,2,FALSE),"")</f>
        <v>Energia elétrica comprada</v>
      </c>
    </row>
    <row r="10" spans="2:27">
      <c r="B10" s="148" t="s">
        <v>236</v>
      </c>
      <c r="C10" s="172" t="s">
        <v>994</v>
      </c>
      <c r="D10" s="148" t="s">
        <v>237</v>
      </c>
      <c r="E10" s="148" t="s">
        <v>994</v>
      </c>
      <c r="F10" s="148"/>
      <c r="G10" s="176" t="s">
        <v>166</v>
      </c>
      <c r="H10" s="183">
        <f>+T10</f>
        <v>1E-3</v>
      </c>
      <c r="I10" s="148"/>
      <c r="J10" s="148"/>
      <c r="K10" s="148">
        <v>7.4999999999999997E-2</v>
      </c>
      <c r="L10" s="148"/>
      <c r="M10" s="148"/>
      <c r="N10" s="148"/>
      <c r="O10" s="148"/>
      <c r="P10" s="148" t="s">
        <v>995</v>
      </c>
      <c r="Q10" s="181" t="s">
        <v>996</v>
      </c>
      <c r="R10" s="148" t="s">
        <v>166</v>
      </c>
      <c r="S10" s="148" t="s">
        <v>98</v>
      </c>
      <c r="T10" s="172">
        <f>10^-3</f>
        <v>1E-3</v>
      </c>
      <c r="U10" s="176">
        <v>2</v>
      </c>
      <c r="V10" s="148" t="str">
        <f>'Produção_Compras-energia'!C28</f>
        <v>Combustíveis gasosos</v>
      </c>
      <c r="W10" s="148" t="str">
        <f t="shared" ref="W10:W23" si="1">IFERROR(VLOOKUP(V10,$B$10:$C$18,2,FALSE),"")</f>
        <v>Comb.gas</v>
      </c>
      <c r="X10" s="176">
        <f t="shared" si="0"/>
        <v>1</v>
      </c>
      <c r="Y10" s="87">
        <f>+Y9+X10</f>
        <v>2</v>
      </c>
      <c r="Z10" s="317" t="str">
        <f>'Produção_Compras-energia'!D28</f>
        <v>Gás Natural</v>
      </c>
      <c r="AA10" s="316" t="str">
        <f t="shared" ref="AA10:AA23" si="2">IFERROR(VLOOKUP(U10,$Y$9:$Z$23,2,FALSE),"")</f>
        <v>Gás Natural</v>
      </c>
    </row>
    <row r="11" spans="2:27">
      <c r="B11" s="148" t="s">
        <v>239</v>
      </c>
      <c r="C11" s="172" t="s">
        <v>997</v>
      </c>
      <c r="D11" t="s">
        <v>998</v>
      </c>
      <c r="E11" t="s">
        <v>994</v>
      </c>
      <c r="F11" s="148"/>
      <c r="G11" s="176" t="s">
        <v>166</v>
      </c>
      <c r="H11" s="183">
        <f>T10</f>
        <v>1E-3</v>
      </c>
      <c r="I11" s="148"/>
      <c r="J11" s="148"/>
      <c r="K11" s="148"/>
      <c r="L11" s="177"/>
      <c r="M11" s="148"/>
      <c r="N11" s="178"/>
      <c r="O11" s="148"/>
      <c r="P11" s="148" t="s">
        <v>999</v>
      </c>
      <c r="Q11" s="181" t="s">
        <v>1000</v>
      </c>
      <c r="R11" s="148" t="s">
        <v>1001</v>
      </c>
      <c r="S11" s="148" t="s">
        <v>1002</v>
      </c>
      <c r="T11" s="172">
        <f>100*100*100</f>
        <v>1000000</v>
      </c>
      <c r="U11" s="176">
        <v>3</v>
      </c>
      <c r="V11" s="148">
        <f>'Produção_Compras-energia'!C29</f>
        <v>0</v>
      </c>
      <c r="W11" s="148" t="str">
        <f t="shared" si="1"/>
        <v/>
      </c>
      <c r="X11" s="176">
        <f t="shared" si="0"/>
        <v>0</v>
      </c>
      <c r="Y11" s="87">
        <f t="shared" ref="Y11:Y23" si="3">+Y10+X11</f>
        <v>2</v>
      </c>
      <c r="Z11" s="317">
        <f>'Produção_Compras-energia'!D29</f>
        <v>0</v>
      </c>
      <c r="AA11" s="316" t="str">
        <f t="shared" si="2"/>
        <v/>
      </c>
    </row>
    <row r="12" spans="2:27">
      <c r="B12" s="148" t="s">
        <v>1003</v>
      </c>
      <c r="C12" s="172" t="s">
        <v>1004</v>
      </c>
      <c r="D12" s="148"/>
      <c r="E12" s="148"/>
      <c r="F12" s="148"/>
      <c r="G12" s="148"/>
      <c r="H12" s="183"/>
      <c r="I12" s="148"/>
      <c r="J12" s="148"/>
      <c r="K12" s="148"/>
      <c r="L12" s="177"/>
      <c r="M12" s="148"/>
      <c r="N12" s="178"/>
      <c r="O12" s="148"/>
      <c r="P12" s="148" t="s">
        <v>1005</v>
      </c>
      <c r="Q12" s="176" t="s">
        <v>1006</v>
      </c>
      <c r="U12" s="176">
        <v>4</v>
      </c>
      <c r="V12" s="148">
        <f>'Produção_Compras-energia'!C30</f>
        <v>0</v>
      </c>
      <c r="W12" s="148" t="str">
        <f t="shared" si="1"/>
        <v/>
      </c>
      <c r="X12" s="176">
        <f t="shared" si="0"/>
        <v>0</v>
      </c>
      <c r="Y12" s="87">
        <f t="shared" si="3"/>
        <v>2</v>
      </c>
      <c r="Z12" s="317">
        <f>'Produção_Compras-energia'!D30</f>
        <v>0</v>
      </c>
      <c r="AA12" s="316" t="str">
        <f t="shared" si="2"/>
        <v/>
      </c>
    </row>
    <row r="13" spans="2:27">
      <c r="B13" s="148" t="s">
        <v>1007</v>
      </c>
      <c r="C13" s="172" t="s">
        <v>1008</v>
      </c>
      <c r="D13" s="148" t="s">
        <v>1009</v>
      </c>
      <c r="E13" s="148" t="s">
        <v>1004</v>
      </c>
      <c r="F13" s="148"/>
      <c r="G13" s="176" t="s">
        <v>1002</v>
      </c>
      <c r="H13" s="183">
        <f>L13*N13*$T$10</f>
        <v>9.8668920000000004E-3</v>
      </c>
      <c r="I13" s="148"/>
      <c r="J13" s="148"/>
      <c r="K13" s="148"/>
      <c r="L13" s="177">
        <v>0.84</v>
      </c>
      <c r="M13" s="148" t="s">
        <v>1010</v>
      </c>
      <c r="N13" s="177">
        <v>11.7463</v>
      </c>
      <c r="O13" s="148" t="s">
        <v>1011</v>
      </c>
      <c r="P13" s="148" t="s">
        <v>1012</v>
      </c>
      <c r="Q13" s="176" t="s">
        <v>166</v>
      </c>
      <c r="U13" s="176">
        <v>5</v>
      </c>
      <c r="V13" s="148">
        <f>'Produção_Compras-energia'!C31</f>
        <v>0</v>
      </c>
      <c r="W13" s="148" t="str">
        <f t="shared" si="1"/>
        <v/>
      </c>
      <c r="X13" s="176">
        <f t="shared" si="0"/>
        <v>0</v>
      </c>
      <c r="Y13" s="87">
        <f t="shared" si="3"/>
        <v>2</v>
      </c>
      <c r="Z13" s="317">
        <f>'Produção_Compras-energia'!D31</f>
        <v>0</v>
      </c>
      <c r="AA13" s="316" t="str">
        <f t="shared" si="2"/>
        <v/>
      </c>
    </row>
    <row r="14" spans="2:27">
      <c r="B14" s="148" t="s">
        <v>1013</v>
      </c>
      <c r="C14" s="172" t="s">
        <v>1014</v>
      </c>
      <c r="D14" s="148" t="s">
        <v>1015</v>
      </c>
      <c r="E14" s="148" t="s">
        <v>1004</v>
      </c>
      <c r="F14" s="148"/>
      <c r="G14" s="176" t="s">
        <v>1002</v>
      </c>
      <c r="H14" s="183">
        <f>L14*N14*$T$10</f>
        <v>1.115317E-2</v>
      </c>
      <c r="I14" s="148"/>
      <c r="J14" s="148"/>
      <c r="K14" s="148"/>
      <c r="L14" s="177">
        <v>1</v>
      </c>
      <c r="M14" s="148" t="s">
        <v>1010</v>
      </c>
      <c r="N14" s="177">
        <v>11.153169999999999</v>
      </c>
      <c r="O14" s="148" t="s">
        <v>1011</v>
      </c>
      <c r="U14" s="176">
        <v>6</v>
      </c>
      <c r="V14" s="148">
        <f>'Produção_Compras-energia'!C32</f>
        <v>0</v>
      </c>
      <c r="W14" s="148" t="str">
        <f t="shared" si="1"/>
        <v/>
      </c>
      <c r="X14" s="176">
        <f t="shared" si="0"/>
        <v>0</v>
      </c>
      <c r="Y14" s="87">
        <f t="shared" si="3"/>
        <v>2</v>
      </c>
      <c r="Z14" s="317">
        <f>'Produção_Compras-energia'!D32</f>
        <v>0</v>
      </c>
      <c r="AA14" s="316" t="str">
        <f t="shared" si="2"/>
        <v/>
      </c>
    </row>
    <row r="15" spans="2:27">
      <c r="B15" s="148" t="s">
        <v>1016</v>
      </c>
      <c r="C15" s="172" t="s">
        <v>1017</v>
      </c>
      <c r="D15" s="148" t="s">
        <v>1018</v>
      </c>
      <c r="E15" s="148" t="s">
        <v>1004</v>
      </c>
      <c r="F15" s="148"/>
      <c r="G15" s="176" t="s">
        <v>1002</v>
      </c>
      <c r="H15" s="183">
        <f t="shared" ref="H15:H18" si="4">L15*N15*$T$10</f>
        <v>0</v>
      </c>
      <c r="I15" s="148"/>
      <c r="J15" s="148"/>
      <c r="K15" s="148"/>
      <c r="L15" s="179"/>
      <c r="M15" s="148"/>
      <c r="N15" s="179"/>
      <c r="O15" s="148"/>
      <c r="U15" s="176">
        <v>7</v>
      </c>
      <c r="V15" s="148">
        <f>'Produção_Compras-energia'!C33</f>
        <v>0</v>
      </c>
      <c r="W15" s="148" t="str">
        <f t="shared" si="1"/>
        <v/>
      </c>
      <c r="X15" s="176">
        <f t="shared" si="0"/>
        <v>0</v>
      </c>
      <c r="Y15" s="87">
        <f t="shared" si="3"/>
        <v>2</v>
      </c>
      <c r="Z15" s="317">
        <f>'Produção_Compras-energia'!D33</f>
        <v>0</v>
      </c>
      <c r="AA15" s="316" t="str">
        <f t="shared" si="2"/>
        <v/>
      </c>
    </row>
    <row r="16" spans="2:27">
      <c r="B16" s="148" t="s">
        <v>1019</v>
      </c>
      <c r="C16" s="172" t="s">
        <v>1020</v>
      </c>
      <c r="D16" s="148" t="s">
        <v>1021</v>
      </c>
      <c r="E16" s="148" t="s">
        <v>1004</v>
      </c>
      <c r="F16" s="148"/>
      <c r="G16" s="176" t="s">
        <v>1002</v>
      </c>
      <c r="H16" s="183">
        <f t="shared" si="4"/>
        <v>0</v>
      </c>
      <c r="I16" s="148"/>
      <c r="J16" s="148"/>
      <c r="K16" s="148"/>
      <c r="L16" s="179"/>
      <c r="M16" s="148"/>
      <c r="N16" s="179"/>
      <c r="O16" s="148"/>
      <c r="U16" s="176">
        <v>8</v>
      </c>
      <c r="V16" s="148">
        <f>'Produção_Compras-energia'!C34</f>
        <v>0</v>
      </c>
      <c r="W16" s="148" t="str">
        <f t="shared" si="1"/>
        <v/>
      </c>
      <c r="X16" s="176">
        <f t="shared" si="0"/>
        <v>0</v>
      </c>
      <c r="Y16" s="87">
        <f t="shared" si="3"/>
        <v>2</v>
      </c>
      <c r="Z16" s="317">
        <f>'Produção_Compras-energia'!D34</f>
        <v>0</v>
      </c>
      <c r="AA16" s="316" t="str">
        <f t="shared" si="2"/>
        <v/>
      </c>
    </row>
    <row r="17" spans="2:27">
      <c r="B17" s="148" t="s">
        <v>821</v>
      </c>
      <c r="C17" s="172" t="s">
        <v>821</v>
      </c>
      <c r="D17" s="148" t="s">
        <v>1022</v>
      </c>
      <c r="E17" s="148" t="s">
        <v>1004</v>
      </c>
      <c r="F17" s="148"/>
      <c r="G17" s="176" t="s">
        <v>1002</v>
      </c>
      <c r="H17" s="183">
        <f t="shared" si="4"/>
        <v>0</v>
      </c>
      <c r="I17" s="148"/>
      <c r="J17" s="148"/>
      <c r="K17" s="148"/>
      <c r="L17" s="179"/>
      <c r="M17" s="148"/>
      <c r="N17" s="179"/>
      <c r="O17" s="148"/>
      <c r="U17" s="176">
        <v>9</v>
      </c>
      <c r="V17" s="148">
        <f>'Produção_Compras-energia'!C35</f>
        <v>0</v>
      </c>
      <c r="W17" s="148" t="str">
        <f t="shared" si="1"/>
        <v/>
      </c>
      <c r="X17" s="176">
        <f t="shared" si="0"/>
        <v>0</v>
      </c>
      <c r="Y17" s="87">
        <f t="shared" si="3"/>
        <v>2</v>
      </c>
      <c r="Z17" s="317">
        <f>'Produção_Compras-energia'!D35</f>
        <v>0</v>
      </c>
      <c r="AA17" s="316" t="str">
        <f t="shared" si="2"/>
        <v/>
      </c>
    </row>
    <row r="18" spans="2:27">
      <c r="B18" s="148"/>
      <c r="C18" s="172"/>
      <c r="D18" s="148" t="s">
        <v>1023</v>
      </c>
      <c r="E18" s="148" t="s">
        <v>1004</v>
      </c>
      <c r="F18" s="148"/>
      <c r="G18" s="176" t="s">
        <v>1002</v>
      </c>
      <c r="H18" s="183">
        <f t="shared" si="4"/>
        <v>1.2156955299999999E-2</v>
      </c>
      <c r="I18" s="148"/>
      <c r="J18" s="148"/>
      <c r="K18" s="148"/>
      <c r="L18" s="177">
        <f>1.09</f>
        <v>1.0900000000000001</v>
      </c>
      <c r="M18" s="148" t="s">
        <v>1010</v>
      </c>
      <c r="N18" s="177">
        <v>11.153169999999999</v>
      </c>
      <c r="O18" s="148" t="s">
        <v>1011</v>
      </c>
      <c r="U18" s="176">
        <v>10</v>
      </c>
      <c r="V18" s="148">
        <f>'Produção_Compras-energia'!C36</f>
        <v>0</v>
      </c>
      <c r="W18" s="148" t="str">
        <f t="shared" si="1"/>
        <v/>
      </c>
      <c r="X18" s="176">
        <f t="shared" si="0"/>
        <v>0</v>
      </c>
      <c r="Y18" s="87">
        <f t="shared" si="3"/>
        <v>2</v>
      </c>
      <c r="Z18" s="317">
        <f>'Produção_Compras-energia'!D36</f>
        <v>0</v>
      </c>
      <c r="AA18" s="316" t="str">
        <f t="shared" si="2"/>
        <v/>
      </c>
    </row>
    <row r="19" spans="2:27">
      <c r="D19" s="148" t="s">
        <v>1024</v>
      </c>
      <c r="E19" s="148" t="s">
        <v>1008</v>
      </c>
      <c r="F19" s="148"/>
      <c r="G19" s="176" t="s">
        <v>1025</v>
      </c>
      <c r="H19" s="183"/>
      <c r="I19" s="148"/>
      <c r="J19" s="148"/>
      <c r="K19" s="148"/>
      <c r="L19" s="148"/>
      <c r="M19" s="148"/>
      <c r="N19" s="179"/>
      <c r="O19" s="148"/>
      <c r="U19" s="176">
        <v>11</v>
      </c>
      <c r="V19" s="148">
        <f>'Produção_Compras-energia'!C37</f>
        <v>0</v>
      </c>
      <c r="W19" s="148" t="str">
        <f t="shared" si="1"/>
        <v/>
      </c>
      <c r="X19" s="176">
        <f t="shared" si="0"/>
        <v>0</v>
      </c>
      <c r="Y19" s="87">
        <f t="shared" si="3"/>
        <v>2</v>
      </c>
      <c r="Z19" s="317">
        <f>'Produção_Compras-energia'!D37</f>
        <v>0</v>
      </c>
      <c r="AA19" s="316" t="str">
        <f t="shared" si="2"/>
        <v/>
      </c>
    </row>
    <row r="20" spans="2:27" ht="17.25">
      <c r="D20" s="148" t="s">
        <v>1026</v>
      </c>
      <c r="E20" s="148" t="s">
        <v>1008</v>
      </c>
      <c r="F20" s="148"/>
      <c r="G20" s="176" t="s">
        <v>1027</v>
      </c>
      <c r="H20" s="176"/>
      <c r="I20" s="148"/>
      <c r="J20" s="148"/>
      <c r="K20" s="148"/>
      <c r="L20" s="148"/>
      <c r="M20" s="148"/>
      <c r="N20" s="179"/>
      <c r="O20" s="148"/>
      <c r="U20" s="176">
        <v>12</v>
      </c>
      <c r="V20" s="148">
        <f>'Produção_Compras-energia'!C38</f>
        <v>0</v>
      </c>
      <c r="W20" s="148" t="str">
        <f t="shared" si="1"/>
        <v/>
      </c>
      <c r="X20" s="176">
        <f t="shared" si="0"/>
        <v>0</v>
      </c>
      <c r="Y20" s="87">
        <f t="shared" si="3"/>
        <v>2</v>
      </c>
      <c r="Z20" s="317">
        <f>'Produção_Compras-energia'!D38</f>
        <v>0</v>
      </c>
      <c r="AA20" s="316" t="str">
        <f t="shared" si="2"/>
        <v/>
      </c>
    </row>
    <row r="21" spans="2:27">
      <c r="D21" s="148"/>
      <c r="E21" s="148"/>
      <c r="F21" s="148"/>
      <c r="G21" s="148"/>
      <c r="H21" s="148"/>
      <c r="I21" s="148"/>
      <c r="J21" s="148"/>
      <c r="K21" s="148"/>
      <c r="L21" s="148"/>
      <c r="M21" s="148"/>
      <c r="N21" s="179"/>
      <c r="O21" s="148"/>
      <c r="U21" s="176">
        <v>13</v>
      </c>
      <c r="V21" s="148">
        <f>'Produção_Compras-energia'!C39</f>
        <v>0</v>
      </c>
      <c r="W21" s="148" t="str">
        <f t="shared" si="1"/>
        <v/>
      </c>
      <c r="X21" s="176">
        <f t="shared" si="0"/>
        <v>0</v>
      </c>
      <c r="Y21" s="87">
        <f t="shared" si="3"/>
        <v>2</v>
      </c>
      <c r="Z21" s="317">
        <f>'Produção_Compras-energia'!D39</f>
        <v>0</v>
      </c>
      <c r="AA21" s="316" t="str">
        <f t="shared" si="2"/>
        <v/>
      </c>
    </row>
    <row r="22" spans="2:27">
      <c r="D22" s="148" t="s">
        <v>1028</v>
      </c>
      <c r="E22" s="148" t="s">
        <v>1014</v>
      </c>
      <c r="F22" s="148"/>
      <c r="G22" s="176" t="s">
        <v>1025</v>
      </c>
      <c r="H22" s="176"/>
      <c r="I22" s="148"/>
      <c r="J22" s="148"/>
      <c r="K22" s="148"/>
      <c r="L22" s="148"/>
      <c r="M22" s="148"/>
      <c r="N22" s="179"/>
      <c r="O22" s="148"/>
      <c r="U22" s="176">
        <v>14</v>
      </c>
      <c r="V22" s="148">
        <f>'Produção_Compras-energia'!C40</f>
        <v>0</v>
      </c>
      <c r="W22" s="148" t="str">
        <f t="shared" si="1"/>
        <v/>
      </c>
      <c r="X22" s="176">
        <f t="shared" si="0"/>
        <v>0</v>
      </c>
      <c r="Y22" s="87">
        <f t="shared" si="3"/>
        <v>2</v>
      </c>
      <c r="Z22" s="317">
        <f>'Produção_Compras-energia'!D40</f>
        <v>0</v>
      </c>
      <c r="AA22" s="316" t="str">
        <f t="shared" si="2"/>
        <v/>
      </c>
    </row>
    <row r="23" spans="2:27">
      <c r="D23" s="148" t="s">
        <v>1029</v>
      </c>
      <c r="E23" s="148" t="s">
        <v>1014</v>
      </c>
      <c r="F23" s="148"/>
      <c r="G23" s="176" t="s">
        <v>1025</v>
      </c>
      <c r="H23" s="176"/>
      <c r="I23" s="148"/>
      <c r="J23" s="148"/>
      <c r="K23" s="148"/>
      <c r="L23" s="148"/>
      <c r="M23" s="148"/>
      <c r="N23" s="179"/>
      <c r="O23" s="148"/>
      <c r="U23" s="176">
        <v>15</v>
      </c>
      <c r="V23" s="148">
        <f>'Produção_Compras-energia'!C41</f>
        <v>0</v>
      </c>
      <c r="W23" s="148" t="str">
        <f t="shared" si="1"/>
        <v/>
      </c>
      <c r="X23" s="176">
        <f t="shared" si="0"/>
        <v>0</v>
      </c>
      <c r="Y23" s="87">
        <f t="shared" si="3"/>
        <v>2</v>
      </c>
      <c r="Z23" s="317">
        <f>'Produção_Compras-energia'!D41</f>
        <v>0</v>
      </c>
      <c r="AA23" s="316" t="str">
        <f t="shared" si="2"/>
        <v/>
      </c>
    </row>
    <row r="24" spans="2:27"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79"/>
      <c r="O24" s="148"/>
    </row>
    <row r="25" spans="2:27">
      <c r="D25" s="148" t="s">
        <v>1030</v>
      </c>
      <c r="E25" s="148" t="s">
        <v>1017</v>
      </c>
      <c r="F25" s="148"/>
      <c r="G25" s="176" t="s">
        <v>1025</v>
      </c>
      <c r="H25" s="176"/>
      <c r="I25" s="148"/>
      <c r="J25" s="148"/>
      <c r="K25" s="148"/>
      <c r="L25" s="148"/>
      <c r="M25" s="148"/>
      <c r="N25" s="179"/>
      <c r="O25" s="148"/>
    </row>
    <row r="26" spans="2:27">
      <c r="D26" s="148" t="s">
        <v>1031</v>
      </c>
      <c r="E26" s="148" t="s">
        <v>1017</v>
      </c>
      <c r="F26" s="148"/>
      <c r="G26" s="176" t="s">
        <v>1025</v>
      </c>
      <c r="H26" s="176"/>
      <c r="I26" s="148"/>
      <c r="J26" s="148"/>
      <c r="K26" s="148"/>
      <c r="L26" s="148"/>
      <c r="M26" s="148"/>
      <c r="N26" s="179"/>
      <c r="O26" s="148"/>
    </row>
    <row r="27" spans="2:27">
      <c r="D27" s="148" t="s">
        <v>1032</v>
      </c>
      <c r="E27" s="148" t="s">
        <v>1017</v>
      </c>
      <c r="F27" s="148"/>
      <c r="G27" s="176" t="s">
        <v>1025</v>
      </c>
      <c r="H27" s="176"/>
      <c r="I27" s="148"/>
      <c r="J27" s="148"/>
      <c r="K27" s="148"/>
      <c r="L27" s="148"/>
      <c r="M27" s="148"/>
      <c r="N27" s="179"/>
      <c r="O27" s="148"/>
    </row>
    <row r="28" spans="2:27">
      <c r="D28" s="148"/>
      <c r="E28" s="148"/>
      <c r="F28" s="148"/>
      <c r="G28" s="148"/>
      <c r="H28" s="148"/>
      <c r="I28" s="148"/>
      <c r="J28" s="148"/>
      <c r="K28" s="148"/>
      <c r="L28" s="148"/>
      <c r="M28" s="148"/>
      <c r="N28" s="179"/>
      <c r="O28" s="148"/>
    </row>
    <row r="29" spans="2:27">
      <c r="D29" s="148" t="s">
        <v>1033</v>
      </c>
      <c r="E29" s="148" t="s">
        <v>1020</v>
      </c>
      <c r="F29" s="148"/>
      <c r="G29" s="176" t="s">
        <v>166</v>
      </c>
      <c r="H29" s="176"/>
      <c r="I29" s="148"/>
      <c r="J29" s="148"/>
      <c r="K29" s="148"/>
      <c r="L29" s="148"/>
      <c r="M29" s="148"/>
      <c r="N29" s="179"/>
      <c r="O29" s="148"/>
    </row>
    <row r="30" spans="2:27">
      <c r="D30" s="148" t="s">
        <v>1034</v>
      </c>
      <c r="E30" s="148" t="s">
        <v>1020</v>
      </c>
      <c r="F30" s="148"/>
      <c r="G30" s="176" t="s">
        <v>166</v>
      </c>
      <c r="H30" s="176"/>
      <c r="I30" s="148"/>
      <c r="J30" s="148"/>
      <c r="K30" s="148"/>
      <c r="L30" s="148"/>
      <c r="M30" s="148"/>
      <c r="N30" s="179"/>
      <c r="O30" s="148"/>
    </row>
    <row r="31" spans="2:27">
      <c r="D31" s="148" t="s">
        <v>1035</v>
      </c>
      <c r="E31" s="148" t="s">
        <v>1020</v>
      </c>
      <c r="F31" s="148"/>
      <c r="G31" s="148"/>
      <c r="H31" s="148"/>
      <c r="I31" s="148"/>
      <c r="J31" s="148"/>
      <c r="K31" s="148"/>
      <c r="L31" s="148"/>
      <c r="M31" s="148"/>
      <c r="N31" s="179"/>
      <c r="O31" s="148"/>
    </row>
    <row r="32" spans="2:27">
      <c r="D32" s="148" t="s">
        <v>1036</v>
      </c>
      <c r="E32" s="148" t="s">
        <v>997</v>
      </c>
      <c r="F32" s="148"/>
      <c r="G32" s="176" t="s">
        <v>1025</v>
      </c>
      <c r="H32" s="183">
        <f>N32/$T$11/L32*$T$10</f>
        <v>1.29093E-5</v>
      </c>
      <c r="I32" s="148"/>
      <c r="J32" s="148"/>
      <c r="K32" s="148"/>
      <c r="L32" s="178">
        <f>0.552</f>
        <v>0.55200000000000005</v>
      </c>
      <c r="M32" s="148" t="s">
        <v>1010</v>
      </c>
      <c r="N32" s="177">
        <v>7125.9336000000003</v>
      </c>
      <c r="O32" s="148" t="s">
        <v>1037</v>
      </c>
    </row>
    <row r="33" spans="4:15">
      <c r="D33" s="148" t="s">
        <v>240</v>
      </c>
      <c r="E33" s="148" t="s">
        <v>997</v>
      </c>
      <c r="F33" s="148"/>
      <c r="G33" s="176" t="s">
        <v>1001</v>
      </c>
      <c r="H33" s="183">
        <f>N33*$T$10</f>
        <v>1.0237889E-2</v>
      </c>
      <c r="I33" s="148"/>
      <c r="J33" s="148"/>
      <c r="K33" s="148">
        <f>56100*0.036/1000</f>
        <v>2.0196000000000001</v>
      </c>
      <c r="L33" s="177">
        <f>0.74/1000</f>
        <v>7.3999999999999999E-4</v>
      </c>
      <c r="M33" s="148" t="s">
        <v>1010</v>
      </c>
      <c r="N33" s="178">
        <v>10.237888999999999</v>
      </c>
      <c r="O33" s="148" t="s">
        <v>1037</v>
      </c>
    </row>
    <row r="34" spans="4:15">
      <c r="D34" s="148" t="s">
        <v>1038</v>
      </c>
      <c r="E34" s="148" t="s">
        <v>821</v>
      </c>
      <c r="F34" s="148"/>
      <c r="G34" s="176" t="s">
        <v>1025</v>
      </c>
      <c r="H34" s="176"/>
      <c r="I34" s="148"/>
      <c r="J34" s="148"/>
      <c r="K34" s="148"/>
      <c r="L34" s="148"/>
      <c r="M34" s="148"/>
      <c r="N34" s="148"/>
      <c r="O34" s="148"/>
    </row>
  </sheetData>
  <mergeCells count="2">
    <mergeCell ref="L9:M9"/>
    <mergeCell ref="N9:O9"/>
  </mergeCells>
  <pageMargins left="0.511811024" right="0.511811024" top="0.78740157499999996" bottom="0.78740157499999996" header="0.31496062000000002" footer="0.3149606200000000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7F4C9-0097-4B8C-A55E-A7368101902D}">
  <sheetPr>
    <tabColor theme="7" tint="0.59999389629810485"/>
  </sheetPr>
  <dimension ref="B2:J138"/>
  <sheetViews>
    <sheetView workbookViewId="0">
      <selection activeCell="I128" sqref="I128"/>
    </sheetView>
  </sheetViews>
  <sheetFormatPr defaultRowHeight="15"/>
  <cols>
    <col min="1" max="1" width="3.5703125" customWidth="1"/>
    <col min="2" max="2" width="25.42578125" customWidth="1"/>
    <col min="3" max="3" width="16" customWidth="1"/>
    <col min="4" max="4" width="24.42578125" customWidth="1"/>
    <col min="5" max="5" width="25.85546875" customWidth="1"/>
    <col min="6" max="6" width="13.28515625" customWidth="1"/>
    <col min="7" max="7" width="29.140625" customWidth="1"/>
    <col min="8" max="8" width="25.140625" customWidth="1"/>
    <col min="9" max="9" width="12.28515625" customWidth="1"/>
  </cols>
  <sheetData>
    <row r="2" spans="2:10">
      <c r="B2" s="437" t="s">
        <v>135</v>
      </c>
      <c r="C2" s="466">
        <f>SUM(C4:C20)</f>
        <v>0</v>
      </c>
      <c r="D2" s="437"/>
      <c r="E2" s="437"/>
      <c r="F2" s="466">
        <f>SUM(F4:F123)</f>
        <v>0</v>
      </c>
      <c r="G2" s="437"/>
      <c r="H2" s="437"/>
      <c r="I2" s="466">
        <f>SUM(I4:I138)</f>
        <v>0</v>
      </c>
    </row>
    <row r="3" spans="2:10">
      <c r="B3" s="437" t="s">
        <v>105</v>
      </c>
      <c r="C3" s="437"/>
      <c r="D3" s="437" t="s">
        <v>1039</v>
      </c>
      <c r="E3" s="437" t="s">
        <v>305</v>
      </c>
      <c r="F3" s="437"/>
      <c r="G3" s="437" t="s">
        <v>1040</v>
      </c>
      <c r="H3" s="437" t="s">
        <v>1041</v>
      </c>
      <c r="I3" s="437"/>
      <c r="J3" s="437" t="s">
        <v>1041</v>
      </c>
    </row>
    <row r="4" spans="2:10">
      <c r="B4" t="str">
        <f>Caracterização!B31</f>
        <v>Energia elétrica comprada</v>
      </c>
      <c r="C4" s="458">
        <f>SUMIF(USEs!$D$34:$D$253,Sankey_Data!B4,USEs!$G$34:$G$253)</f>
        <v>0</v>
      </c>
      <c r="D4" t="str">
        <f>$B$4</f>
        <v>Energia elétrica comprada</v>
      </c>
      <c r="E4" s="438" t="str">
        <f>Caracterização!B40</f>
        <v/>
      </c>
      <c r="F4" s="467">
        <f>SUMIFS(USEs!$G$34:$G$253,USEs!$D$34:$D$253,Sankey_Data!D4,USEs!$F$34:$F$253,Sankey_Data!E4)</f>
        <v>0</v>
      </c>
      <c r="G4" s="438" t="str">
        <f>$E$4</f>
        <v/>
      </c>
      <c r="H4" t="str">
        <f>Caracterização!B10</f>
        <v>(Processo 1)</v>
      </c>
      <c r="I4" s="465">
        <f>SUMIFS(USEs!$G$34:$G$253,USEs!$F$34:$F$253,Sankey_Data!G4,USEs!$E$34:$E$253,Sankey_Data!H4)</f>
        <v>0</v>
      </c>
    </row>
    <row r="5" spans="2:10">
      <c r="B5" t="str">
        <f>Caracterização!B32</f>
        <v>Gás Natural</v>
      </c>
      <c r="C5" s="458">
        <f>SUMIF(USEs!$D$34:$D$253,Sankey_Data!B5,USEs!$G$34:$G$253)</f>
        <v>0</v>
      </c>
      <c r="D5" t="str">
        <f t="shared" ref="D5:D14" si="0">$B$4</f>
        <v>Energia elétrica comprada</v>
      </c>
      <c r="E5" s="438" t="str">
        <f>Caracterização!B41</f>
        <v/>
      </c>
      <c r="F5" s="467">
        <f>SUMIFS(USEs!$G$34:$G$253,USEs!$D$34:$D$253,Sankey_Data!D5,USEs!$F$34:$F$253,Sankey_Data!E5)</f>
        <v>0</v>
      </c>
      <c r="G5" s="438" t="str">
        <f t="shared" ref="G5:G18" si="1">$E$4</f>
        <v/>
      </c>
      <c r="H5" t="str">
        <f>Caracterização!B11</f>
        <v>(Processo 2)</v>
      </c>
      <c r="I5" s="467">
        <f>SUMIFS(USEs!$G$34:$G$253,USEs!$F$34:$F$253,Sankey_Data!G5,USEs!$E$34:$E$253,Sankey_Data!H5)</f>
        <v>0</v>
      </c>
    </row>
    <row r="6" spans="2:10">
      <c r="B6" t="str">
        <f>Caracterização!B33</f>
        <v/>
      </c>
      <c r="C6" s="438" t="str">
        <f>Caracterização!C33</f>
        <v/>
      </c>
      <c r="D6" t="str">
        <f t="shared" si="0"/>
        <v>Energia elétrica comprada</v>
      </c>
      <c r="E6" s="438" t="str">
        <f>Caracterização!B42</f>
        <v/>
      </c>
      <c r="F6" s="467">
        <f>SUMIFS(USEs!$G$34:$G$253,USEs!$D$34:$D$253,Sankey_Data!D6,USEs!$F$34:$F$253,Sankey_Data!E6)</f>
        <v>0</v>
      </c>
      <c r="G6" s="438" t="str">
        <f t="shared" si="1"/>
        <v/>
      </c>
      <c r="H6" t="str">
        <f>Caracterização!B12</f>
        <v>(Processo 3)</v>
      </c>
      <c r="I6" s="467">
        <f>SUMIFS(USEs!$G$34:$G$253,USEs!$F$34:$F$253,Sankey_Data!G6,USEs!$E$34:$E$253,Sankey_Data!H6)</f>
        <v>0</v>
      </c>
    </row>
    <row r="7" spans="2:10">
      <c r="B7" t="str">
        <f>Caracterização!B34</f>
        <v/>
      </c>
      <c r="C7" s="438" t="str">
        <f>Caracterização!C34</f>
        <v/>
      </c>
      <c r="D7" t="str">
        <f t="shared" si="0"/>
        <v>Energia elétrica comprada</v>
      </c>
      <c r="E7" s="438" t="str">
        <f>Caracterização!B43</f>
        <v/>
      </c>
      <c r="F7" s="467">
        <f>SUMIFS(USEs!$G$34:$G$253,USEs!$D$34:$D$253,Sankey_Data!D7,USEs!$F$34:$F$253,Sankey_Data!E7)</f>
        <v>0</v>
      </c>
      <c r="G7" s="438" t="str">
        <f t="shared" si="1"/>
        <v/>
      </c>
      <c r="H7" t="str">
        <f>Caracterização!B13</f>
        <v>(Processo 4)</v>
      </c>
      <c r="I7" s="465">
        <f>SUMIFS(USEs!$G$34:$G$253,USEs!$F$34:$F$253,Sankey_Data!G7,USEs!$E$34:$E$253,Sankey_Data!H7)</f>
        <v>0</v>
      </c>
    </row>
    <row r="8" spans="2:10">
      <c r="B8" t="str">
        <f>Caracterização!B35</f>
        <v/>
      </c>
      <c r="C8" s="438" t="str">
        <f>Caracterização!C35</f>
        <v/>
      </c>
      <c r="D8" t="str">
        <f t="shared" si="0"/>
        <v>Energia elétrica comprada</v>
      </c>
      <c r="E8" s="438" t="str">
        <f>Caracterização!B44</f>
        <v/>
      </c>
      <c r="F8" s="467">
        <f>SUMIFS(USEs!$G$34:$G$253,USEs!$D$34:$D$253,Sankey_Data!D8,USEs!$F$34:$F$253,Sankey_Data!E8)</f>
        <v>0</v>
      </c>
      <c r="G8" s="438" t="str">
        <f t="shared" si="1"/>
        <v/>
      </c>
      <c r="H8" t="str">
        <f>Caracterização!B14</f>
        <v>(Processo 5)</v>
      </c>
      <c r="I8" s="465">
        <f>SUMIFS(USEs!$G$34:$G$253,USEs!$F$34:$F$253,Sankey_Data!G8,USEs!$E$34:$E$253,Sankey_Data!H8)</f>
        <v>0</v>
      </c>
    </row>
    <row r="9" spans="2:10">
      <c r="B9" t="str">
        <f>Caracterização!B36</f>
        <v/>
      </c>
      <c r="C9" s="438" t="str">
        <f>Caracterização!C36</f>
        <v/>
      </c>
      <c r="D9" t="str">
        <f t="shared" si="0"/>
        <v>Energia elétrica comprada</v>
      </c>
      <c r="E9" s="438" t="str">
        <f>Caracterização!B45</f>
        <v/>
      </c>
      <c r="F9" s="467">
        <f>SUMIFS(USEs!$G$34:$G$253,USEs!$D$34:$D$253,Sankey_Data!D9,USEs!$F$34:$F$253,Sankey_Data!E9)</f>
        <v>0</v>
      </c>
      <c r="G9" s="438" t="str">
        <f t="shared" si="1"/>
        <v/>
      </c>
      <c r="H9" t="str">
        <f>Caracterização!B15</f>
        <v>(Processo 6)</v>
      </c>
      <c r="I9" s="465">
        <f>SUMIFS(USEs!$G$34:$G$253,USEs!$F$34:$F$253,Sankey_Data!G9,USEs!$E$34:$E$253,Sankey_Data!H9)</f>
        <v>0</v>
      </c>
    </row>
    <row r="10" spans="2:10">
      <c r="C10" s="438"/>
      <c r="D10" t="str">
        <f t="shared" si="0"/>
        <v>Energia elétrica comprada</v>
      </c>
      <c r="E10" s="438" t="str">
        <f>Caracterização!B46</f>
        <v/>
      </c>
      <c r="F10" s="467">
        <f>SUMIFS(USEs!$G$34:$G$253,USEs!$D$34:$D$253,Sankey_Data!D10,USEs!$F$34:$F$253,Sankey_Data!E10)</f>
        <v>0</v>
      </c>
      <c r="G10" s="438" t="str">
        <f t="shared" si="1"/>
        <v/>
      </c>
      <c r="H10" t="str">
        <f>Caracterização!B16</f>
        <v>(Processo 7)</v>
      </c>
      <c r="I10" s="465">
        <f>SUMIFS(USEs!$G$34:$G$253,USEs!$F$34:$F$253,Sankey_Data!G10,USEs!$E$34:$E$253,Sankey_Data!H10)</f>
        <v>0</v>
      </c>
    </row>
    <row r="11" spans="2:10">
      <c r="D11" t="str">
        <f t="shared" si="0"/>
        <v>Energia elétrica comprada</v>
      </c>
      <c r="E11" s="438" t="str">
        <f>Caracterização!B47</f>
        <v/>
      </c>
      <c r="F11" s="467">
        <f>SUMIFS(USEs!$G$34:$G$253,USEs!$D$34:$D$253,Sankey_Data!D11,USEs!$F$34:$F$253,Sankey_Data!E11)</f>
        <v>0</v>
      </c>
      <c r="G11" s="438" t="str">
        <f t="shared" si="1"/>
        <v/>
      </c>
      <c r="H11" t="str">
        <f>Caracterização!B17</f>
        <v>(Processo 8)</v>
      </c>
      <c r="I11" s="465">
        <f>SUMIFS(USEs!$G$34:$G$253,USEs!$F$34:$F$253,Sankey_Data!G11,USEs!$E$34:$E$253,Sankey_Data!H11)</f>
        <v>0</v>
      </c>
    </row>
    <row r="12" spans="2:10">
      <c r="D12" t="str">
        <f t="shared" si="0"/>
        <v>Energia elétrica comprada</v>
      </c>
      <c r="E12" s="438" t="str">
        <f>Caracterização!B48</f>
        <v/>
      </c>
      <c r="F12" s="467">
        <f>SUMIFS(USEs!$G$34:$G$253,USEs!$D$34:$D$253,Sankey_Data!D12,USEs!$F$34:$F$253,Sankey_Data!E12)</f>
        <v>0</v>
      </c>
      <c r="G12" s="438" t="str">
        <f t="shared" si="1"/>
        <v/>
      </c>
      <c r="H12" t="str">
        <f>Caracterização!B18</f>
        <v>(Processo 9)</v>
      </c>
      <c r="I12" s="465">
        <f>SUMIFS(USEs!$G$34:$G$253,USEs!$F$34:$F$253,Sankey_Data!G12,USEs!$E$34:$E$253,Sankey_Data!H12)</f>
        <v>0</v>
      </c>
    </row>
    <row r="13" spans="2:10">
      <c r="D13" t="str">
        <f t="shared" si="0"/>
        <v>Energia elétrica comprada</v>
      </c>
      <c r="E13" s="438" t="str">
        <f>Caracterização!B49</f>
        <v/>
      </c>
      <c r="F13" s="465">
        <f>SUMIFS(USEs!$G$34:$G$253,USEs!$D$34:$D$253,Sankey_Data!D13,USEs!$F$34:$F$253,Sankey_Data!E13)</f>
        <v>0</v>
      </c>
      <c r="G13" s="438" t="str">
        <f t="shared" si="1"/>
        <v/>
      </c>
      <c r="H13" t="str">
        <f>Caracterização!B19</f>
        <v>(Processo 10)</v>
      </c>
      <c r="I13" s="465">
        <f>SUMIFS(USEs!$G$34:$G$253,USEs!$F$34:$F$253,Sankey_Data!G13,USEs!$E$34:$E$253,Sankey_Data!H13)</f>
        <v>0</v>
      </c>
    </row>
    <row r="14" spans="2:10">
      <c r="D14" t="str">
        <f t="shared" si="0"/>
        <v>Energia elétrica comprada</v>
      </c>
      <c r="E14" s="438" t="str">
        <f>Caracterização!B50</f>
        <v/>
      </c>
      <c r="F14" s="465">
        <f>SUMIFS(USEs!$G$34:$G$253,USEs!$D$34:$D$253,Sankey_Data!D14,USEs!$F$34:$F$253,Sankey_Data!E14)</f>
        <v>0</v>
      </c>
      <c r="G14" s="438" t="str">
        <f t="shared" si="1"/>
        <v/>
      </c>
      <c r="H14" t="str">
        <f>Caracterização!B20</f>
        <v>(Processo 11)</v>
      </c>
      <c r="I14" s="465">
        <f>SUMIFS(USEs!$G$34:$G$253,USEs!$F$34:$F$253,Sankey_Data!G14,USEs!$E$34:$E$253,Sankey_Data!H14)</f>
        <v>0</v>
      </c>
    </row>
    <row r="15" spans="2:10">
      <c r="D15" t="str">
        <f>$B$5</f>
        <v>Gás Natural</v>
      </c>
      <c r="E15" s="438" t="str">
        <f>E4</f>
        <v/>
      </c>
      <c r="F15" s="465">
        <f>SUMIFS(USEs!$G$34:$G$253,USEs!$D$34:$D$253,Sankey_Data!D15,USEs!$F$34:$F$253,Sankey_Data!E15)</f>
        <v>0</v>
      </c>
      <c r="G15" s="438" t="str">
        <f t="shared" si="1"/>
        <v/>
      </c>
      <c r="H15" t="str">
        <f>Caracterização!B21</f>
        <v>(Processo 12)</v>
      </c>
      <c r="I15" s="465">
        <f>SUMIFS(USEs!$G$34:$G$253,USEs!$F$34:$F$253,Sankey_Data!G15,USEs!$E$34:$E$253,Sankey_Data!H15)</f>
        <v>0</v>
      </c>
    </row>
    <row r="16" spans="2:10">
      <c r="D16" t="str">
        <f t="shared" ref="D16:D24" si="2">$B$5</f>
        <v>Gás Natural</v>
      </c>
      <c r="E16" s="438" t="str">
        <f t="shared" ref="E16:E25" si="3">E5</f>
        <v/>
      </c>
      <c r="F16" s="467">
        <f>SUMIFS(USEs!$G$34:$G$253,USEs!$D$34:$D$253,Sankey_Data!D16,USEs!$F$34:$F$253,Sankey_Data!E16)</f>
        <v>0</v>
      </c>
      <c r="G16" s="438" t="str">
        <f t="shared" si="1"/>
        <v/>
      </c>
      <c r="H16" t="str">
        <f>Caracterização!B22</f>
        <v>(Processo 13)</v>
      </c>
      <c r="I16" s="465">
        <f>SUMIFS(USEs!$G$34:$G$253,USEs!$F$34:$F$253,Sankey_Data!G16,USEs!$E$34:$E$253,Sankey_Data!H16)</f>
        <v>0</v>
      </c>
    </row>
    <row r="17" spans="4:9">
      <c r="D17" t="str">
        <f t="shared" si="2"/>
        <v>Gás Natural</v>
      </c>
      <c r="E17" s="438" t="str">
        <f t="shared" si="3"/>
        <v/>
      </c>
      <c r="F17" s="465">
        <f>SUMIFS(USEs!$G$34:$G$253,USEs!$D$34:$D$253,Sankey_Data!D17,USEs!$F$34:$F$253,Sankey_Data!E17)</f>
        <v>0</v>
      </c>
      <c r="G17" s="438" t="str">
        <f t="shared" si="1"/>
        <v/>
      </c>
      <c r="H17" t="str">
        <f>Caracterização!B23</f>
        <v>(Processo 14)</v>
      </c>
      <c r="I17" s="465">
        <f>SUMIFS(USEs!$G$34:$G$253,USEs!$F$34:$F$253,Sankey_Data!G17,USEs!$E$34:$E$253,Sankey_Data!H17)</f>
        <v>0</v>
      </c>
    </row>
    <row r="18" spans="4:9">
      <c r="D18" t="str">
        <f t="shared" si="2"/>
        <v>Gás Natural</v>
      </c>
      <c r="E18" s="438" t="str">
        <f t="shared" si="3"/>
        <v/>
      </c>
      <c r="F18" s="465">
        <f>SUMIFS(USEs!$G$34:$G$253,USEs!$D$34:$D$253,Sankey_Data!D18,USEs!$F$34:$F$253,Sankey_Data!E18)</f>
        <v>0</v>
      </c>
      <c r="G18" s="438" t="str">
        <f t="shared" si="1"/>
        <v/>
      </c>
      <c r="H18" t="str">
        <f>Caracterização!B24</f>
        <v>(Processo 15)</v>
      </c>
      <c r="I18" s="465">
        <f>SUMIFS(USEs!$G$34:$G$253,USEs!$F$34:$F$253,Sankey_Data!G18,USEs!$E$34:$E$253,Sankey_Data!H18)</f>
        <v>0</v>
      </c>
    </row>
    <row r="19" spans="4:9">
      <c r="D19" t="str">
        <f t="shared" si="2"/>
        <v>Gás Natural</v>
      </c>
      <c r="E19" s="438" t="str">
        <f t="shared" si="3"/>
        <v/>
      </c>
      <c r="F19" s="465">
        <f>SUMIFS(USEs!$G$34:$G$253,USEs!$D$34:$D$253,Sankey_Data!D19,USEs!$F$34:$F$253,Sankey_Data!E19)</f>
        <v>0</v>
      </c>
      <c r="G19" s="438" t="str">
        <f>$E$5</f>
        <v/>
      </c>
      <c r="H19" t="str">
        <f>H4</f>
        <v>(Processo 1)</v>
      </c>
      <c r="I19" s="467">
        <f>SUMIFS(USEs!$G$34:$G$253,USEs!$F$34:$F$253,Sankey_Data!G19,USEs!$E$34:$E$253,Sankey_Data!H19)</f>
        <v>0</v>
      </c>
    </row>
    <row r="20" spans="4:9">
      <c r="D20" t="str">
        <f t="shared" si="2"/>
        <v>Gás Natural</v>
      </c>
      <c r="E20" s="438" t="str">
        <f t="shared" si="3"/>
        <v/>
      </c>
      <c r="F20" s="465">
        <f>SUMIFS(USEs!$G$34:$G$253,USEs!$D$34:$D$253,Sankey_Data!D20,USEs!$F$34:$F$253,Sankey_Data!E20)</f>
        <v>0</v>
      </c>
      <c r="G20" s="438" t="str">
        <f t="shared" ref="G20:G33" si="4">$E$5</f>
        <v/>
      </c>
      <c r="H20" t="str">
        <f t="shared" ref="H20:H83" si="5">H5</f>
        <v>(Processo 2)</v>
      </c>
      <c r="I20" s="465">
        <f>SUMIFS(USEs!$G$34:$G$253,USEs!$F$34:$F$253,Sankey_Data!G20,USEs!$E$34:$E$253,Sankey_Data!H20)</f>
        <v>0</v>
      </c>
    </row>
    <row r="21" spans="4:9">
      <c r="D21" t="str">
        <f t="shared" si="2"/>
        <v>Gás Natural</v>
      </c>
      <c r="E21" s="438" t="str">
        <f t="shared" si="3"/>
        <v/>
      </c>
      <c r="F21" s="465">
        <f>SUMIFS(USEs!$G$34:$G$253,USEs!$D$34:$D$253,Sankey_Data!D21,USEs!$F$34:$F$253,Sankey_Data!E21)</f>
        <v>0</v>
      </c>
      <c r="G21" s="438" t="str">
        <f t="shared" si="4"/>
        <v/>
      </c>
      <c r="H21" t="str">
        <f t="shared" si="5"/>
        <v>(Processo 3)</v>
      </c>
      <c r="I21" s="465">
        <f>SUMIFS(USEs!$G$34:$G$253,USEs!$F$34:$F$253,Sankey_Data!G21,USEs!$E$34:$E$253,Sankey_Data!H21)</f>
        <v>0</v>
      </c>
    </row>
    <row r="22" spans="4:9">
      <c r="D22" t="str">
        <f t="shared" si="2"/>
        <v>Gás Natural</v>
      </c>
      <c r="E22" s="438" t="str">
        <f t="shared" si="3"/>
        <v/>
      </c>
      <c r="F22" s="465">
        <f>SUMIFS(USEs!$G$34:$G$253,USEs!$D$34:$D$253,Sankey_Data!D22,USEs!$F$34:$F$253,Sankey_Data!E22)</f>
        <v>0</v>
      </c>
      <c r="G22" s="438" t="str">
        <f t="shared" si="4"/>
        <v/>
      </c>
      <c r="H22" t="str">
        <f t="shared" si="5"/>
        <v>(Processo 4)</v>
      </c>
      <c r="I22" s="465">
        <f>SUMIFS(USEs!$G$34:$G$253,USEs!$F$34:$F$253,Sankey_Data!G22,USEs!$E$34:$E$253,Sankey_Data!H22)</f>
        <v>0</v>
      </c>
    </row>
    <row r="23" spans="4:9">
      <c r="D23" t="str">
        <f t="shared" si="2"/>
        <v>Gás Natural</v>
      </c>
      <c r="E23" s="438" t="str">
        <f t="shared" si="3"/>
        <v/>
      </c>
      <c r="F23" s="467">
        <f>SUMIFS(USEs!$G$34:$G$253,USEs!$D$34:$D$253,Sankey_Data!D23,USEs!$F$34:$F$253,Sankey_Data!E23)</f>
        <v>0</v>
      </c>
      <c r="G23" s="438" t="str">
        <f t="shared" si="4"/>
        <v/>
      </c>
      <c r="H23" t="str">
        <f t="shared" si="5"/>
        <v>(Processo 5)</v>
      </c>
      <c r="I23" s="465">
        <f>SUMIFS(USEs!$G$34:$G$253,USEs!$F$34:$F$253,Sankey_Data!G23,USEs!$E$34:$E$253,Sankey_Data!H23)</f>
        <v>0</v>
      </c>
    </row>
    <row r="24" spans="4:9">
      <c r="D24" t="str">
        <f t="shared" si="2"/>
        <v>Gás Natural</v>
      </c>
      <c r="E24" s="438" t="str">
        <f>E13</f>
        <v/>
      </c>
      <c r="F24" s="465">
        <f>SUMIFS(USEs!$G$34:$G$253,USEs!$D$34:$D$253,Sankey_Data!D24,USEs!$F$34:$F$253,Sankey_Data!E24)</f>
        <v>0</v>
      </c>
      <c r="G24" s="438" t="str">
        <f t="shared" si="4"/>
        <v/>
      </c>
      <c r="H24" t="str">
        <f t="shared" si="5"/>
        <v>(Processo 6)</v>
      </c>
      <c r="I24" s="465">
        <f>SUMIFS(USEs!$G$34:$G$253,USEs!$F$34:$F$253,Sankey_Data!G24,USEs!$E$34:$E$253,Sankey_Data!H24)</f>
        <v>0</v>
      </c>
    </row>
    <row r="25" spans="4:9">
      <c r="E25" s="438" t="str">
        <f t="shared" si="3"/>
        <v/>
      </c>
      <c r="G25" s="438" t="str">
        <f t="shared" si="4"/>
        <v/>
      </c>
      <c r="H25" t="str">
        <f t="shared" si="5"/>
        <v>(Processo 7)</v>
      </c>
      <c r="I25" s="465">
        <f>SUMIFS(USEs!$G$34:$G$253,USEs!$F$34:$F$253,Sankey_Data!G25,USEs!$E$34:$E$253,Sankey_Data!H25)</f>
        <v>0</v>
      </c>
    </row>
    <row r="26" spans="4:9">
      <c r="G26" s="438" t="str">
        <f t="shared" si="4"/>
        <v/>
      </c>
      <c r="H26" t="str">
        <f t="shared" si="5"/>
        <v>(Processo 8)</v>
      </c>
      <c r="I26" s="465">
        <f>SUMIFS(USEs!$G$34:$G$253,USEs!$F$34:$F$253,Sankey_Data!G26,USEs!$E$34:$E$253,Sankey_Data!H26)</f>
        <v>0</v>
      </c>
    </row>
    <row r="27" spans="4:9">
      <c r="G27" s="438" t="str">
        <f t="shared" si="4"/>
        <v/>
      </c>
      <c r="H27" t="str">
        <f t="shared" si="5"/>
        <v>(Processo 9)</v>
      </c>
      <c r="I27" s="465">
        <f>SUMIFS(USEs!$G$34:$G$253,USEs!$F$34:$F$253,Sankey_Data!G27,USEs!$E$34:$E$253,Sankey_Data!H27)</f>
        <v>0</v>
      </c>
    </row>
    <row r="28" spans="4:9">
      <c r="G28" s="438" t="str">
        <f t="shared" si="4"/>
        <v/>
      </c>
      <c r="H28" t="str">
        <f t="shared" si="5"/>
        <v>(Processo 10)</v>
      </c>
      <c r="I28" s="465">
        <f>SUMIFS(USEs!$G$34:$G$253,USEs!$F$34:$F$253,Sankey_Data!G28,USEs!$E$34:$E$253,Sankey_Data!H28)</f>
        <v>0</v>
      </c>
    </row>
    <row r="29" spans="4:9">
      <c r="G29" s="438" t="str">
        <f t="shared" si="4"/>
        <v/>
      </c>
      <c r="H29" t="str">
        <f t="shared" si="5"/>
        <v>(Processo 11)</v>
      </c>
      <c r="I29" s="465">
        <f>SUMIFS(USEs!$G$34:$G$253,USEs!$F$34:$F$253,Sankey_Data!G29,USEs!$E$34:$E$253,Sankey_Data!H29)</f>
        <v>0</v>
      </c>
    </row>
    <row r="30" spans="4:9">
      <c r="G30" s="438" t="str">
        <f t="shared" si="4"/>
        <v/>
      </c>
      <c r="H30" t="str">
        <f t="shared" si="5"/>
        <v>(Processo 12)</v>
      </c>
      <c r="I30" s="465">
        <f>SUMIFS(USEs!$G$34:$G$253,USEs!$F$34:$F$253,Sankey_Data!G30,USEs!$E$34:$E$253,Sankey_Data!H30)</f>
        <v>0</v>
      </c>
    </row>
    <row r="31" spans="4:9">
      <c r="G31" s="438" t="str">
        <f t="shared" si="4"/>
        <v/>
      </c>
      <c r="H31" t="str">
        <f t="shared" si="5"/>
        <v>(Processo 13)</v>
      </c>
      <c r="I31" s="465">
        <f>SUMIFS(USEs!$G$34:$G$253,USEs!$F$34:$F$253,Sankey_Data!G31,USEs!$E$34:$E$253,Sankey_Data!H31)</f>
        <v>0</v>
      </c>
    </row>
    <row r="32" spans="4:9">
      <c r="G32" s="438" t="str">
        <f t="shared" si="4"/>
        <v/>
      </c>
      <c r="H32" t="str">
        <f t="shared" si="5"/>
        <v>(Processo 14)</v>
      </c>
      <c r="I32" s="465">
        <f>SUMIFS(USEs!$G$34:$G$253,USEs!$F$34:$F$253,Sankey_Data!G32,USEs!$E$34:$E$253,Sankey_Data!H32)</f>
        <v>0</v>
      </c>
    </row>
    <row r="33" spans="7:9">
      <c r="G33" s="438" t="str">
        <f t="shared" si="4"/>
        <v/>
      </c>
      <c r="H33" t="str">
        <f t="shared" si="5"/>
        <v>(Processo 15)</v>
      </c>
      <c r="I33" s="465">
        <f>SUMIFS(USEs!$G$34:$G$253,USEs!$F$34:$F$253,Sankey_Data!G33,USEs!$E$34:$E$253,Sankey_Data!H33)</f>
        <v>0</v>
      </c>
    </row>
    <row r="34" spans="7:9">
      <c r="G34" s="438" t="str">
        <f>$E$6</f>
        <v/>
      </c>
      <c r="H34" t="str">
        <f t="shared" si="5"/>
        <v>(Processo 1)</v>
      </c>
      <c r="I34" s="467">
        <f>SUMIFS(USEs!$G$34:$G$253,USEs!$F$34:$F$253,Sankey_Data!G34,USEs!$E$34:$E$253,Sankey_Data!H34)</f>
        <v>0</v>
      </c>
    </row>
    <row r="35" spans="7:9">
      <c r="G35" s="438" t="str">
        <f t="shared" ref="G35:G48" si="6">$E$6</f>
        <v/>
      </c>
      <c r="H35" t="str">
        <f t="shared" si="5"/>
        <v>(Processo 2)</v>
      </c>
      <c r="I35" s="467">
        <f>SUMIFS(USEs!$G$34:$G$253,USEs!$F$34:$F$253,Sankey_Data!G35,USEs!$E$34:$E$253,Sankey_Data!H35)</f>
        <v>0</v>
      </c>
    </row>
    <row r="36" spans="7:9">
      <c r="G36" s="438" t="str">
        <f t="shared" si="6"/>
        <v/>
      </c>
      <c r="H36" t="str">
        <f t="shared" si="5"/>
        <v>(Processo 3)</v>
      </c>
      <c r="I36" s="465">
        <f>SUMIFS(USEs!$G$34:$G$253,USEs!$F$34:$F$253,Sankey_Data!G36,USEs!$E$34:$E$253,Sankey_Data!H36)</f>
        <v>0</v>
      </c>
    </row>
    <row r="37" spans="7:9">
      <c r="G37" s="438" t="str">
        <f t="shared" si="6"/>
        <v/>
      </c>
      <c r="H37" t="str">
        <f t="shared" si="5"/>
        <v>(Processo 4)</v>
      </c>
      <c r="I37" s="465">
        <f>SUMIFS(USEs!$G$34:$G$253,USEs!$F$34:$F$253,Sankey_Data!G37,USEs!$E$34:$E$253,Sankey_Data!H37)</f>
        <v>0</v>
      </c>
    </row>
    <row r="38" spans="7:9">
      <c r="G38" s="438" t="str">
        <f t="shared" si="6"/>
        <v/>
      </c>
      <c r="H38" t="str">
        <f t="shared" si="5"/>
        <v>(Processo 5)</v>
      </c>
      <c r="I38" s="465">
        <f>SUMIFS(USEs!$G$34:$G$253,USEs!$F$34:$F$253,Sankey_Data!G38,USEs!$E$34:$E$253,Sankey_Data!H38)</f>
        <v>0</v>
      </c>
    </row>
    <row r="39" spans="7:9">
      <c r="G39" s="438" t="str">
        <f t="shared" si="6"/>
        <v/>
      </c>
      <c r="H39" t="str">
        <f t="shared" si="5"/>
        <v>(Processo 6)</v>
      </c>
      <c r="I39" s="467">
        <f>SUMIFS(USEs!$G$34:$G$253,USEs!$F$34:$F$253,Sankey_Data!G39,USEs!$E$34:$E$253,Sankey_Data!H39)</f>
        <v>0</v>
      </c>
    </row>
    <row r="40" spans="7:9">
      <c r="G40" s="438" t="str">
        <f t="shared" si="6"/>
        <v/>
      </c>
      <c r="H40" t="str">
        <f t="shared" si="5"/>
        <v>(Processo 7)</v>
      </c>
      <c r="I40" s="465">
        <f>SUMIFS(USEs!$G$34:$G$253,USEs!$F$34:$F$253,Sankey_Data!G40,USEs!$E$34:$E$253,Sankey_Data!H40)</f>
        <v>0</v>
      </c>
    </row>
    <row r="41" spans="7:9">
      <c r="G41" s="438" t="str">
        <f t="shared" si="6"/>
        <v/>
      </c>
      <c r="H41" t="str">
        <f t="shared" si="5"/>
        <v>(Processo 8)</v>
      </c>
      <c r="I41" s="465">
        <f>SUMIFS(USEs!$G$34:$G$253,USEs!$F$34:$F$253,Sankey_Data!G41,USEs!$E$34:$E$253,Sankey_Data!H41)</f>
        <v>0</v>
      </c>
    </row>
    <row r="42" spans="7:9">
      <c r="G42" s="438" t="str">
        <f t="shared" si="6"/>
        <v/>
      </c>
      <c r="H42" t="str">
        <f t="shared" si="5"/>
        <v>(Processo 9)</v>
      </c>
      <c r="I42" s="465">
        <f>SUMIFS(USEs!$G$34:$G$253,USEs!$F$34:$F$253,Sankey_Data!G42,USEs!$E$34:$E$253,Sankey_Data!H42)</f>
        <v>0</v>
      </c>
    </row>
    <row r="43" spans="7:9">
      <c r="G43" s="438" t="str">
        <f t="shared" si="6"/>
        <v/>
      </c>
      <c r="H43" t="str">
        <f t="shared" si="5"/>
        <v>(Processo 10)</v>
      </c>
      <c r="I43" s="465">
        <f>SUMIFS(USEs!$G$34:$G$253,USEs!$F$34:$F$253,Sankey_Data!G43,USEs!$E$34:$E$253,Sankey_Data!H43)</f>
        <v>0</v>
      </c>
    </row>
    <row r="44" spans="7:9">
      <c r="G44" s="438" t="str">
        <f t="shared" si="6"/>
        <v/>
      </c>
      <c r="H44" t="str">
        <f t="shared" si="5"/>
        <v>(Processo 11)</v>
      </c>
      <c r="I44" s="465">
        <f>SUMIFS(USEs!$G$34:$G$253,USEs!$F$34:$F$253,Sankey_Data!G44,USEs!$E$34:$E$253,Sankey_Data!H44)</f>
        <v>0</v>
      </c>
    </row>
    <row r="45" spans="7:9">
      <c r="G45" s="438" t="str">
        <f t="shared" si="6"/>
        <v/>
      </c>
      <c r="H45" t="str">
        <f t="shared" si="5"/>
        <v>(Processo 12)</v>
      </c>
      <c r="I45" s="465">
        <f>SUMIFS(USEs!$G$34:$G$253,USEs!$F$34:$F$253,Sankey_Data!G45,USEs!$E$34:$E$253,Sankey_Data!H45)</f>
        <v>0</v>
      </c>
    </row>
    <row r="46" spans="7:9">
      <c r="G46" s="438" t="str">
        <f t="shared" si="6"/>
        <v/>
      </c>
      <c r="H46" t="str">
        <f t="shared" si="5"/>
        <v>(Processo 13)</v>
      </c>
      <c r="I46" s="465">
        <f>SUMIFS(USEs!$G$34:$G$253,USEs!$F$34:$F$253,Sankey_Data!G46,USEs!$E$34:$E$253,Sankey_Data!H46)</f>
        <v>0</v>
      </c>
    </row>
    <row r="47" spans="7:9">
      <c r="G47" s="438" t="str">
        <f t="shared" si="6"/>
        <v/>
      </c>
      <c r="H47" t="str">
        <f t="shared" si="5"/>
        <v>(Processo 14)</v>
      </c>
      <c r="I47" s="465">
        <f>SUMIFS(USEs!$G$34:$G$253,USEs!$F$34:$F$253,Sankey_Data!G47,USEs!$E$34:$E$253,Sankey_Data!H47)</f>
        <v>0</v>
      </c>
    </row>
    <row r="48" spans="7:9">
      <c r="G48" s="438" t="str">
        <f t="shared" si="6"/>
        <v/>
      </c>
      <c r="H48" t="str">
        <f t="shared" si="5"/>
        <v>(Processo 15)</v>
      </c>
      <c r="I48" s="465">
        <f>SUMIFS(USEs!$G$34:$G$253,USEs!$F$34:$F$253,Sankey_Data!G48,USEs!$E$34:$E$253,Sankey_Data!H48)</f>
        <v>0</v>
      </c>
    </row>
    <row r="49" spans="7:9">
      <c r="G49" s="438" t="str">
        <f>$E$7</f>
        <v/>
      </c>
      <c r="H49" t="str">
        <f t="shared" si="5"/>
        <v>(Processo 1)</v>
      </c>
      <c r="I49" s="465">
        <f>SUMIFS(USEs!$G$34:$G$253,USEs!$F$34:$F$253,Sankey_Data!G49,USEs!$E$34:$E$253,Sankey_Data!H49)</f>
        <v>0</v>
      </c>
    </row>
    <row r="50" spans="7:9">
      <c r="G50" s="438" t="str">
        <f t="shared" ref="G50:G63" si="7">$E$7</f>
        <v/>
      </c>
      <c r="H50" t="str">
        <f t="shared" si="5"/>
        <v>(Processo 2)</v>
      </c>
      <c r="I50" s="467">
        <f>SUMIFS(USEs!$G$34:$G$253,USEs!$F$34:$F$253,Sankey_Data!G50,USEs!$E$34:$E$253,Sankey_Data!H50)</f>
        <v>0</v>
      </c>
    </row>
    <row r="51" spans="7:9">
      <c r="G51" s="438" t="str">
        <f t="shared" si="7"/>
        <v/>
      </c>
      <c r="H51" t="str">
        <f t="shared" si="5"/>
        <v>(Processo 3)</v>
      </c>
      <c r="I51" s="467">
        <f>SUMIFS(USEs!$G$34:$G$253,USEs!$F$34:$F$253,Sankey_Data!G51,USEs!$E$34:$E$253,Sankey_Data!H51)</f>
        <v>0</v>
      </c>
    </row>
    <row r="52" spans="7:9">
      <c r="G52" s="438" t="str">
        <f t="shared" si="7"/>
        <v/>
      </c>
      <c r="H52" t="str">
        <f t="shared" si="5"/>
        <v>(Processo 4)</v>
      </c>
      <c r="I52" s="465">
        <f>SUMIFS(USEs!$G$34:$G$253,USEs!$F$34:$F$253,Sankey_Data!G52,USEs!$E$34:$E$253,Sankey_Data!H52)</f>
        <v>0</v>
      </c>
    </row>
    <row r="53" spans="7:9">
      <c r="G53" s="438" t="str">
        <f t="shared" si="7"/>
        <v/>
      </c>
      <c r="H53" t="str">
        <f t="shared" si="5"/>
        <v>(Processo 5)</v>
      </c>
      <c r="I53" s="465">
        <f>SUMIFS(USEs!$G$34:$G$253,USEs!$F$34:$F$253,Sankey_Data!G53,USEs!$E$34:$E$253,Sankey_Data!H53)</f>
        <v>0</v>
      </c>
    </row>
    <row r="54" spans="7:9">
      <c r="G54" s="438" t="str">
        <f t="shared" si="7"/>
        <v/>
      </c>
      <c r="H54" t="str">
        <f t="shared" si="5"/>
        <v>(Processo 6)</v>
      </c>
      <c r="I54" s="465">
        <f>SUMIFS(USEs!$G$34:$G$253,USEs!$F$34:$F$253,Sankey_Data!G54,USEs!$E$34:$E$253,Sankey_Data!H54)</f>
        <v>0</v>
      </c>
    </row>
    <row r="55" spans="7:9">
      <c r="G55" s="438" t="str">
        <f t="shared" si="7"/>
        <v/>
      </c>
      <c r="H55" t="str">
        <f t="shared" si="5"/>
        <v>(Processo 7)</v>
      </c>
      <c r="I55" s="465">
        <f>SUMIFS(USEs!$G$34:$G$253,USEs!$F$34:$F$253,Sankey_Data!G55,USEs!$E$34:$E$253,Sankey_Data!H55)</f>
        <v>0</v>
      </c>
    </row>
    <row r="56" spans="7:9">
      <c r="G56" s="438" t="str">
        <f t="shared" si="7"/>
        <v/>
      </c>
      <c r="H56" t="str">
        <f t="shared" si="5"/>
        <v>(Processo 8)</v>
      </c>
      <c r="I56" s="465">
        <f>SUMIFS(USEs!$G$34:$G$253,USEs!$F$34:$F$253,Sankey_Data!G56,USEs!$E$34:$E$253,Sankey_Data!H56)</f>
        <v>0</v>
      </c>
    </row>
    <row r="57" spans="7:9">
      <c r="G57" s="438" t="str">
        <f t="shared" si="7"/>
        <v/>
      </c>
      <c r="H57" t="str">
        <f t="shared" si="5"/>
        <v>(Processo 9)</v>
      </c>
      <c r="I57" s="465">
        <f>SUMIFS(USEs!$G$34:$G$253,USEs!$F$34:$F$253,Sankey_Data!G57,USEs!$E$34:$E$253,Sankey_Data!H57)</f>
        <v>0</v>
      </c>
    </row>
    <row r="58" spans="7:9">
      <c r="G58" s="438" t="str">
        <f t="shared" si="7"/>
        <v/>
      </c>
      <c r="H58" t="str">
        <f t="shared" si="5"/>
        <v>(Processo 10)</v>
      </c>
      <c r="I58" s="465">
        <f>SUMIFS(USEs!$G$34:$G$253,USEs!$F$34:$F$253,Sankey_Data!G58,USEs!$E$34:$E$253,Sankey_Data!H58)</f>
        <v>0</v>
      </c>
    </row>
    <row r="59" spans="7:9">
      <c r="G59" s="438" t="str">
        <f t="shared" si="7"/>
        <v/>
      </c>
      <c r="H59" t="str">
        <f t="shared" si="5"/>
        <v>(Processo 11)</v>
      </c>
      <c r="I59" s="465">
        <f>SUMIFS(USEs!$G$34:$G$253,USEs!$F$34:$F$253,Sankey_Data!G59,USEs!$E$34:$E$253,Sankey_Data!H59)</f>
        <v>0</v>
      </c>
    </row>
    <row r="60" spans="7:9">
      <c r="G60" s="438" t="str">
        <f t="shared" si="7"/>
        <v/>
      </c>
      <c r="H60" t="str">
        <f t="shared" si="5"/>
        <v>(Processo 12)</v>
      </c>
      <c r="I60" s="465">
        <f>SUMIFS(USEs!$G$34:$G$253,USEs!$F$34:$F$253,Sankey_Data!G60,USEs!$E$34:$E$253,Sankey_Data!H60)</f>
        <v>0</v>
      </c>
    </row>
    <row r="61" spans="7:9">
      <c r="G61" s="438" t="str">
        <f t="shared" si="7"/>
        <v/>
      </c>
      <c r="H61" t="str">
        <f t="shared" si="5"/>
        <v>(Processo 13)</v>
      </c>
      <c r="I61" s="465">
        <f>SUMIFS(USEs!$G$34:$G$253,USEs!$F$34:$F$253,Sankey_Data!G61,USEs!$E$34:$E$253,Sankey_Data!H61)</f>
        <v>0</v>
      </c>
    </row>
    <row r="62" spans="7:9">
      <c r="G62" s="438" t="str">
        <f t="shared" si="7"/>
        <v/>
      </c>
      <c r="H62" t="str">
        <f t="shared" si="5"/>
        <v>(Processo 14)</v>
      </c>
      <c r="I62" s="465">
        <f>SUMIFS(USEs!$G$34:$G$253,USEs!$F$34:$F$253,Sankey_Data!G62,USEs!$E$34:$E$253,Sankey_Data!H62)</f>
        <v>0</v>
      </c>
    </row>
    <row r="63" spans="7:9">
      <c r="G63" s="438" t="str">
        <f t="shared" si="7"/>
        <v/>
      </c>
      <c r="H63" t="str">
        <f t="shared" si="5"/>
        <v>(Processo 15)</v>
      </c>
      <c r="I63" s="465">
        <f>SUMIFS(USEs!$G$34:$G$253,USEs!$F$34:$F$253,Sankey_Data!G63,USEs!$E$34:$E$253,Sankey_Data!H63)</f>
        <v>0</v>
      </c>
    </row>
    <row r="64" spans="7:9">
      <c r="G64" s="438" t="str">
        <f>$E$8</f>
        <v/>
      </c>
      <c r="H64" t="str">
        <f t="shared" si="5"/>
        <v>(Processo 1)</v>
      </c>
      <c r="I64" s="465">
        <f>SUMIFS(USEs!$G$34:$G$253,USEs!$F$34:$F$253,Sankey_Data!G64,USEs!$E$34:$E$253,Sankey_Data!H64)</f>
        <v>0</v>
      </c>
    </row>
    <row r="65" spans="7:9">
      <c r="G65" s="438" t="str">
        <f t="shared" ref="G65:G78" si="8">$E$8</f>
        <v/>
      </c>
      <c r="H65" t="str">
        <f t="shared" si="5"/>
        <v>(Processo 2)</v>
      </c>
      <c r="I65" s="465">
        <f>SUMIFS(USEs!$G$34:$G$253,USEs!$F$34:$F$253,Sankey_Data!G65,USEs!$E$34:$E$253,Sankey_Data!H65)</f>
        <v>0</v>
      </c>
    </row>
    <row r="66" spans="7:9">
      <c r="G66" s="438" t="str">
        <f t="shared" si="8"/>
        <v/>
      </c>
      <c r="H66" t="str">
        <f t="shared" si="5"/>
        <v>(Processo 3)</v>
      </c>
      <c r="I66" s="467">
        <f>SUMIFS(USEs!$G$34:$G$253,USEs!$F$34:$F$253,Sankey_Data!G66,USEs!$E$34:$E$253,Sankey_Data!H66)</f>
        <v>0</v>
      </c>
    </row>
    <row r="67" spans="7:9">
      <c r="G67" s="438" t="str">
        <f t="shared" si="8"/>
        <v/>
      </c>
      <c r="H67" t="str">
        <f t="shared" si="5"/>
        <v>(Processo 4)</v>
      </c>
      <c r="I67" s="465">
        <f>SUMIFS(USEs!$G$34:$G$253,USEs!$F$34:$F$253,Sankey_Data!G67,USEs!$E$34:$E$253,Sankey_Data!H67)</f>
        <v>0</v>
      </c>
    </row>
    <row r="68" spans="7:9">
      <c r="G68" s="438" t="str">
        <f t="shared" si="8"/>
        <v/>
      </c>
      <c r="H68" t="str">
        <f t="shared" si="5"/>
        <v>(Processo 5)</v>
      </c>
      <c r="I68" s="465">
        <f>SUMIFS(USEs!$G$34:$G$253,USEs!$F$34:$F$253,Sankey_Data!G68,USEs!$E$34:$E$253,Sankey_Data!H68)</f>
        <v>0</v>
      </c>
    </row>
    <row r="69" spans="7:9">
      <c r="G69" s="438" t="str">
        <f t="shared" si="8"/>
        <v/>
      </c>
      <c r="H69" t="str">
        <f t="shared" si="5"/>
        <v>(Processo 6)</v>
      </c>
      <c r="I69" s="465">
        <f>SUMIFS(USEs!$G$34:$G$253,USEs!$F$34:$F$253,Sankey_Data!G69,USEs!$E$34:$E$253,Sankey_Data!H69)</f>
        <v>0</v>
      </c>
    </row>
    <row r="70" spans="7:9">
      <c r="G70" s="438" t="str">
        <f t="shared" si="8"/>
        <v/>
      </c>
      <c r="H70" t="str">
        <f t="shared" si="5"/>
        <v>(Processo 7)</v>
      </c>
      <c r="I70" s="465">
        <f>SUMIFS(USEs!$G$34:$G$253,USEs!$F$34:$F$253,Sankey_Data!G70,USEs!$E$34:$E$253,Sankey_Data!H70)</f>
        <v>0</v>
      </c>
    </row>
    <row r="71" spans="7:9">
      <c r="G71" s="438" t="str">
        <f t="shared" si="8"/>
        <v/>
      </c>
      <c r="H71" t="str">
        <f t="shared" si="5"/>
        <v>(Processo 8)</v>
      </c>
      <c r="I71" s="465">
        <f>SUMIFS(USEs!$G$34:$G$253,USEs!$F$34:$F$253,Sankey_Data!G71,USEs!$E$34:$E$253,Sankey_Data!H71)</f>
        <v>0</v>
      </c>
    </row>
    <row r="72" spans="7:9">
      <c r="G72" s="438" t="str">
        <f t="shared" si="8"/>
        <v/>
      </c>
      <c r="H72" t="str">
        <f t="shared" si="5"/>
        <v>(Processo 9)</v>
      </c>
      <c r="I72" s="465">
        <f>SUMIFS(USEs!$G$34:$G$253,USEs!$F$34:$F$253,Sankey_Data!G72,USEs!$E$34:$E$253,Sankey_Data!H72)</f>
        <v>0</v>
      </c>
    </row>
    <row r="73" spans="7:9">
      <c r="G73" s="438" t="str">
        <f t="shared" si="8"/>
        <v/>
      </c>
      <c r="H73" t="str">
        <f t="shared" si="5"/>
        <v>(Processo 10)</v>
      </c>
      <c r="I73" s="465">
        <f>SUMIFS(USEs!$G$34:$G$253,USEs!$F$34:$F$253,Sankey_Data!G73,USEs!$E$34:$E$253,Sankey_Data!H73)</f>
        <v>0</v>
      </c>
    </row>
    <row r="74" spans="7:9">
      <c r="G74" s="438" t="str">
        <f t="shared" si="8"/>
        <v/>
      </c>
      <c r="H74" t="str">
        <f t="shared" si="5"/>
        <v>(Processo 11)</v>
      </c>
      <c r="I74" s="465">
        <f>SUMIFS(USEs!$G$34:$G$253,USEs!$F$34:$F$253,Sankey_Data!G74,USEs!$E$34:$E$253,Sankey_Data!H74)</f>
        <v>0</v>
      </c>
    </row>
    <row r="75" spans="7:9">
      <c r="G75" s="438" t="str">
        <f t="shared" si="8"/>
        <v/>
      </c>
      <c r="H75" t="str">
        <f t="shared" si="5"/>
        <v>(Processo 12)</v>
      </c>
      <c r="I75" s="465">
        <f>SUMIFS(USEs!$G$34:$G$253,USEs!$F$34:$F$253,Sankey_Data!G75,USEs!$E$34:$E$253,Sankey_Data!H75)</f>
        <v>0</v>
      </c>
    </row>
    <row r="76" spans="7:9">
      <c r="G76" s="438" t="str">
        <f t="shared" si="8"/>
        <v/>
      </c>
      <c r="H76" t="str">
        <f t="shared" si="5"/>
        <v>(Processo 13)</v>
      </c>
      <c r="I76" s="465">
        <f>SUMIFS(USEs!$G$34:$G$253,USEs!$F$34:$F$253,Sankey_Data!G76,USEs!$E$34:$E$253,Sankey_Data!H76)</f>
        <v>0</v>
      </c>
    </row>
    <row r="77" spans="7:9">
      <c r="G77" s="438" t="str">
        <f t="shared" si="8"/>
        <v/>
      </c>
      <c r="H77" t="str">
        <f t="shared" si="5"/>
        <v>(Processo 14)</v>
      </c>
      <c r="I77" s="465">
        <f>SUMIFS(USEs!$G$34:$G$253,USEs!$F$34:$F$253,Sankey_Data!G77,USEs!$E$34:$E$253,Sankey_Data!H77)</f>
        <v>0</v>
      </c>
    </row>
    <row r="78" spans="7:9">
      <c r="G78" s="438" t="str">
        <f t="shared" si="8"/>
        <v/>
      </c>
      <c r="H78" t="str">
        <f t="shared" si="5"/>
        <v>(Processo 15)</v>
      </c>
      <c r="I78" s="465">
        <f>SUMIFS(USEs!$G$34:$G$253,USEs!$F$34:$F$253,Sankey_Data!G78,USEs!$E$34:$E$253,Sankey_Data!H78)</f>
        <v>0</v>
      </c>
    </row>
    <row r="79" spans="7:9">
      <c r="G79" s="438" t="str">
        <f>$E$9</f>
        <v/>
      </c>
      <c r="H79" t="str">
        <f t="shared" si="5"/>
        <v>(Processo 1)</v>
      </c>
      <c r="I79" s="467">
        <f>SUMIFS(USEs!$G$34:$G$253,USEs!$F$34:$F$253,Sankey_Data!G79,USEs!$E$34:$E$253,Sankey_Data!H79)</f>
        <v>0</v>
      </c>
    </row>
    <row r="80" spans="7:9">
      <c r="G80" s="438" t="str">
        <f t="shared" ref="G80:G93" si="9">$E$9</f>
        <v/>
      </c>
      <c r="H80" t="str">
        <f t="shared" si="5"/>
        <v>(Processo 2)</v>
      </c>
      <c r="I80" s="465">
        <f>SUMIFS(USEs!$G$34:$G$253,USEs!$F$34:$F$253,Sankey_Data!G80,USEs!$E$34:$E$253,Sankey_Data!H80)</f>
        <v>0</v>
      </c>
    </row>
    <row r="81" spans="7:9">
      <c r="G81" s="438" t="str">
        <f t="shared" si="9"/>
        <v/>
      </c>
      <c r="H81" t="str">
        <f t="shared" si="5"/>
        <v>(Processo 3)</v>
      </c>
      <c r="I81" s="465">
        <f>SUMIFS(USEs!$G$34:$G$253,USEs!$F$34:$F$253,Sankey_Data!G81,USEs!$E$34:$E$253,Sankey_Data!H81)</f>
        <v>0</v>
      </c>
    </row>
    <row r="82" spans="7:9">
      <c r="G82" s="438" t="str">
        <f t="shared" si="9"/>
        <v/>
      </c>
      <c r="H82" t="str">
        <f t="shared" si="5"/>
        <v>(Processo 4)</v>
      </c>
      <c r="I82" s="467">
        <f>SUMIFS(USEs!$G$34:$G$253,USEs!$F$34:$F$253,Sankey_Data!G82,USEs!$E$34:$E$253,Sankey_Data!H82)</f>
        <v>0</v>
      </c>
    </row>
    <row r="83" spans="7:9">
      <c r="G83" s="438" t="str">
        <f t="shared" si="9"/>
        <v/>
      </c>
      <c r="H83" t="str">
        <f t="shared" si="5"/>
        <v>(Processo 5)</v>
      </c>
      <c r="I83" s="465">
        <f>SUMIFS(USEs!$G$34:$G$253,USEs!$F$34:$F$253,Sankey_Data!G83,USEs!$E$34:$E$253,Sankey_Data!H83)</f>
        <v>0</v>
      </c>
    </row>
    <row r="84" spans="7:9">
      <c r="G84" s="438" t="str">
        <f t="shared" si="9"/>
        <v/>
      </c>
      <c r="H84" t="str">
        <f t="shared" ref="H84:H138" si="10">H69</f>
        <v>(Processo 6)</v>
      </c>
      <c r="I84" s="465">
        <f>SUMIFS(USEs!$G$34:$G$253,USEs!$F$34:$F$253,Sankey_Data!G84,USEs!$E$34:$E$253,Sankey_Data!H84)</f>
        <v>0</v>
      </c>
    </row>
    <row r="85" spans="7:9">
      <c r="G85" s="438" t="str">
        <f t="shared" si="9"/>
        <v/>
      </c>
      <c r="H85" t="str">
        <f t="shared" si="10"/>
        <v>(Processo 7)</v>
      </c>
      <c r="I85" s="465">
        <f>SUMIFS(USEs!$G$34:$G$253,USEs!$F$34:$F$253,Sankey_Data!G85,USEs!$E$34:$E$253,Sankey_Data!H85)</f>
        <v>0</v>
      </c>
    </row>
    <row r="86" spans="7:9">
      <c r="G86" s="438" t="str">
        <f t="shared" si="9"/>
        <v/>
      </c>
      <c r="H86" t="str">
        <f t="shared" si="10"/>
        <v>(Processo 8)</v>
      </c>
      <c r="I86" s="465">
        <f>SUMIFS(USEs!$G$34:$G$253,USEs!$F$34:$F$253,Sankey_Data!G86,USEs!$E$34:$E$253,Sankey_Data!H86)</f>
        <v>0</v>
      </c>
    </row>
    <row r="87" spans="7:9">
      <c r="G87" s="438" t="str">
        <f t="shared" si="9"/>
        <v/>
      </c>
      <c r="H87" t="str">
        <f t="shared" si="10"/>
        <v>(Processo 9)</v>
      </c>
      <c r="I87" s="465">
        <f>SUMIFS(USEs!$G$34:$G$253,USEs!$F$34:$F$253,Sankey_Data!G87,USEs!$E$34:$E$253,Sankey_Data!H87)</f>
        <v>0</v>
      </c>
    </row>
    <row r="88" spans="7:9">
      <c r="G88" s="438" t="str">
        <f t="shared" si="9"/>
        <v/>
      </c>
      <c r="H88" t="str">
        <f t="shared" si="10"/>
        <v>(Processo 10)</v>
      </c>
      <c r="I88" s="465">
        <f>SUMIFS(USEs!$G$34:$G$253,USEs!$F$34:$F$253,Sankey_Data!G88,USEs!$E$34:$E$253,Sankey_Data!H88)</f>
        <v>0</v>
      </c>
    </row>
    <row r="89" spans="7:9">
      <c r="G89" s="438" t="str">
        <f t="shared" si="9"/>
        <v/>
      </c>
      <c r="H89" t="str">
        <f t="shared" si="10"/>
        <v>(Processo 11)</v>
      </c>
      <c r="I89" s="465">
        <f>SUMIFS(USEs!$G$34:$G$253,USEs!$F$34:$F$253,Sankey_Data!G89,USEs!$E$34:$E$253,Sankey_Data!H89)</f>
        <v>0</v>
      </c>
    </row>
    <row r="90" spans="7:9">
      <c r="G90" s="438" t="str">
        <f t="shared" si="9"/>
        <v/>
      </c>
      <c r="H90" t="str">
        <f t="shared" si="10"/>
        <v>(Processo 12)</v>
      </c>
      <c r="I90" s="465">
        <f>SUMIFS(USEs!$G$34:$G$253,USEs!$F$34:$F$253,Sankey_Data!G90,USEs!$E$34:$E$253,Sankey_Data!H90)</f>
        <v>0</v>
      </c>
    </row>
    <row r="91" spans="7:9">
      <c r="G91" s="438" t="str">
        <f t="shared" si="9"/>
        <v/>
      </c>
      <c r="H91" t="str">
        <f t="shared" si="10"/>
        <v>(Processo 13)</v>
      </c>
      <c r="I91" s="465">
        <f>SUMIFS(USEs!$G$34:$G$253,USEs!$F$34:$F$253,Sankey_Data!G91,USEs!$E$34:$E$253,Sankey_Data!H91)</f>
        <v>0</v>
      </c>
    </row>
    <row r="92" spans="7:9">
      <c r="G92" s="438" t="str">
        <f t="shared" si="9"/>
        <v/>
      </c>
      <c r="H92" t="str">
        <f t="shared" si="10"/>
        <v>(Processo 14)</v>
      </c>
      <c r="I92" s="465">
        <f>SUMIFS(USEs!$G$34:$G$253,USEs!$F$34:$F$253,Sankey_Data!G92,USEs!$E$34:$E$253,Sankey_Data!H92)</f>
        <v>0</v>
      </c>
    </row>
    <row r="93" spans="7:9">
      <c r="G93" s="438" t="str">
        <f t="shared" si="9"/>
        <v/>
      </c>
      <c r="H93" t="str">
        <f t="shared" si="10"/>
        <v>(Processo 15)</v>
      </c>
      <c r="I93" s="465">
        <f>SUMIFS(USEs!$G$34:$G$253,USEs!$F$34:$F$253,Sankey_Data!G93,USEs!$E$34:$E$253,Sankey_Data!H93)</f>
        <v>0</v>
      </c>
    </row>
    <row r="94" spans="7:9">
      <c r="G94" s="438" t="str">
        <f>$E$10</f>
        <v/>
      </c>
      <c r="H94" t="str">
        <f t="shared" si="10"/>
        <v>(Processo 1)</v>
      </c>
      <c r="I94" s="465">
        <f>SUMIFS(USEs!$G$34:$G$253,USEs!$F$34:$F$253,Sankey_Data!G94,USEs!$E$34:$E$253,Sankey_Data!H94)</f>
        <v>0</v>
      </c>
    </row>
    <row r="95" spans="7:9">
      <c r="G95" s="438" t="str">
        <f t="shared" ref="G95:G108" si="11">$E$10</f>
        <v/>
      </c>
      <c r="H95" t="str">
        <f t="shared" si="10"/>
        <v>(Processo 2)</v>
      </c>
      <c r="I95" s="465">
        <f>SUMIFS(USEs!$G$34:$G$253,USEs!$F$34:$F$253,Sankey_Data!G95,USEs!$E$34:$E$253,Sankey_Data!H95)</f>
        <v>0</v>
      </c>
    </row>
    <row r="96" spans="7:9">
      <c r="G96" s="438" t="str">
        <f t="shared" si="11"/>
        <v/>
      </c>
      <c r="H96" t="str">
        <f t="shared" si="10"/>
        <v>(Processo 3)</v>
      </c>
      <c r="I96" s="467">
        <f>SUMIFS(USEs!$G$34:$G$253,USEs!$F$34:$F$253,Sankey_Data!G96,USEs!$E$34:$E$253,Sankey_Data!H96)</f>
        <v>0</v>
      </c>
    </row>
    <row r="97" spans="7:9">
      <c r="G97" s="438" t="str">
        <f t="shared" si="11"/>
        <v/>
      </c>
      <c r="H97" t="str">
        <f t="shared" si="10"/>
        <v>(Processo 4)</v>
      </c>
      <c r="I97" s="465">
        <f>SUMIFS(USEs!$G$34:$G$253,USEs!$F$34:$F$253,Sankey_Data!G97,USEs!$E$34:$E$253,Sankey_Data!H97)</f>
        <v>0</v>
      </c>
    </row>
    <row r="98" spans="7:9">
      <c r="G98" s="438" t="str">
        <f t="shared" si="11"/>
        <v/>
      </c>
      <c r="H98" t="str">
        <f t="shared" si="10"/>
        <v>(Processo 5)</v>
      </c>
      <c r="I98" s="465">
        <f>SUMIFS(USEs!$G$34:$G$253,USEs!$F$34:$F$253,Sankey_Data!G98,USEs!$E$34:$E$253,Sankey_Data!H98)</f>
        <v>0</v>
      </c>
    </row>
    <row r="99" spans="7:9">
      <c r="G99" s="438" t="str">
        <f t="shared" si="11"/>
        <v/>
      </c>
      <c r="H99" t="str">
        <f t="shared" si="10"/>
        <v>(Processo 6)</v>
      </c>
      <c r="I99" s="465">
        <f>SUMIFS(USEs!$G$34:$G$253,USEs!$F$34:$F$253,Sankey_Data!G99,USEs!$E$34:$E$253,Sankey_Data!H99)</f>
        <v>0</v>
      </c>
    </row>
    <row r="100" spans="7:9">
      <c r="G100" s="438" t="str">
        <f t="shared" si="11"/>
        <v/>
      </c>
      <c r="H100" t="str">
        <f t="shared" si="10"/>
        <v>(Processo 7)</v>
      </c>
      <c r="I100" s="465">
        <f>SUMIFS(USEs!$G$34:$G$253,USEs!$F$34:$F$253,Sankey_Data!G100,USEs!$E$34:$E$253,Sankey_Data!H100)</f>
        <v>0</v>
      </c>
    </row>
    <row r="101" spans="7:9">
      <c r="G101" s="438" t="str">
        <f t="shared" si="11"/>
        <v/>
      </c>
      <c r="H101" t="str">
        <f t="shared" si="10"/>
        <v>(Processo 8)</v>
      </c>
      <c r="I101" s="465">
        <f>SUMIFS(USEs!$G$34:$G$253,USEs!$F$34:$F$253,Sankey_Data!G101,USEs!$E$34:$E$253,Sankey_Data!H101)</f>
        <v>0</v>
      </c>
    </row>
    <row r="102" spans="7:9">
      <c r="G102" s="438" t="str">
        <f t="shared" si="11"/>
        <v/>
      </c>
      <c r="H102" t="str">
        <f t="shared" si="10"/>
        <v>(Processo 9)</v>
      </c>
      <c r="I102" s="465">
        <f>SUMIFS(USEs!$G$34:$G$253,USEs!$F$34:$F$253,Sankey_Data!G102,USEs!$E$34:$E$253,Sankey_Data!H102)</f>
        <v>0</v>
      </c>
    </row>
    <row r="103" spans="7:9">
      <c r="G103" s="438" t="str">
        <f t="shared" si="11"/>
        <v/>
      </c>
      <c r="H103" t="str">
        <f t="shared" si="10"/>
        <v>(Processo 10)</v>
      </c>
      <c r="I103" s="465">
        <f>SUMIFS(USEs!$G$34:$G$253,USEs!$F$34:$F$253,Sankey_Data!G103,USEs!$E$34:$E$253,Sankey_Data!H103)</f>
        <v>0</v>
      </c>
    </row>
    <row r="104" spans="7:9">
      <c r="G104" s="438" t="str">
        <f t="shared" si="11"/>
        <v/>
      </c>
      <c r="H104" t="str">
        <f t="shared" si="10"/>
        <v>(Processo 11)</v>
      </c>
      <c r="I104" s="465">
        <f>SUMIFS(USEs!$G$34:$G$253,USEs!$F$34:$F$253,Sankey_Data!G104,USEs!$E$34:$E$253,Sankey_Data!H104)</f>
        <v>0</v>
      </c>
    </row>
    <row r="105" spans="7:9">
      <c r="G105" s="438" t="str">
        <f t="shared" si="11"/>
        <v/>
      </c>
      <c r="H105" t="str">
        <f t="shared" si="10"/>
        <v>(Processo 12)</v>
      </c>
      <c r="I105" s="465">
        <f>SUMIFS(USEs!$G$34:$G$253,USEs!$F$34:$F$253,Sankey_Data!G105,USEs!$E$34:$E$253,Sankey_Data!H105)</f>
        <v>0</v>
      </c>
    </row>
    <row r="106" spans="7:9">
      <c r="G106" s="438" t="str">
        <f t="shared" si="11"/>
        <v/>
      </c>
      <c r="H106" t="str">
        <f t="shared" si="10"/>
        <v>(Processo 13)</v>
      </c>
      <c r="I106" s="465">
        <f>SUMIFS(USEs!$G$34:$G$253,USEs!$F$34:$F$253,Sankey_Data!G106,USEs!$E$34:$E$253,Sankey_Data!H106)</f>
        <v>0</v>
      </c>
    </row>
    <row r="107" spans="7:9">
      <c r="G107" s="438" t="str">
        <f t="shared" si="11"/>
        <v/>
      </c>
      <c r="H107" t="str">
        <f t="shared" si="10"/>
        <v>(Processo 14)</v>
      </c>
      <c r="I107" s="465">
        <f>SUMIFS(USEs!$G$34:$G$253,USEs!$F$34:$F$253,Sankey_Data!G107,USEs!$E$34:$E$253,Sankey_Data!H107)</f>
        <v>0</v>
      </c>
    </row>
    <row r="108" spans="7:9">
      <c r="G108" s="438" t="str">
        <f t="shared" si="11"/>
        <v/>
      </c>
      <c r="H108" t="str">
        <f t="shared" si="10"/>
        <v>(Processo 15)</v>
      </c>
      <c r="I108" s="465">
        <f>SUMIFS(USEs!$G$34:$G$253,USEs!$F$34:$F$253,Sankey_Data!G108,USEs!$E$34:$E$253,Sankey_Data!H108)</f>
        <v>0</v>
      </c>
    </row>
    <row r="109" spans="7:9">
      <c r="G109" s="438" t="str">
        <f>$E$11</f>
        <v/>
      </c>
      <c r="H109" t="str">
        <f t="shared" si="10"/>
        <v>(Processo 1)</v>
      </c>
      <c r="I109" s="465">
        <f>SUMIFS(USEs!$G$34:$G$253,USEs!$F$34:$F$253,Sankey_Data!G109,USEs!$E$34:$E$253,Sankey_Data!H109)</f>
        <v>0</v>
      </c>
    </row>
    <row r="110" spans="7:9">
      <c r="G110" s="438" t="str">
        <f t="shared" ref="G110:G123" si="12">$E$11</f>
        <v/>
      </c>
      <c r="H110" t="str">
        <f t="shared" si="10"/>
        <v>(Processo 2)</v>
      </c>
      <c r="I110" s="465">
        <f>SUMIFS(USEs!$G$34:$G$253,USEs!$F$34:$F$253,Sankey_Data!G110,USEs!$E$34:$E$253,Sankey_Data!H110)</f>
        <v>0</v>
      </c>
    </row>
    <row r="111" spans="7:9">
      <c r="G111" s="438" t="str">
        <f t="shared" si="12"/>
        <v/>
      </c>
      <c r="H111" t="str">
        <f t="shared" si="10"/>
        <v>(Processo 3)</v>
      </c>
      <c r="I111" s="467">
        <f>SUMIFS(USEs!$G$34:$G$253,USEs!$F$34:$F$253,Sankey_Data!G111,USEs!$E$34:$E$253,Sankey_Data!H111)</f>
        <v>0</v>
      </c>
    </row>
    <row r="112" spans="7:9">
      <c r="G112" s="438" t="str">
        <f t="shared" si="12"/>
        <v/>
      </c>
      <c r="H112" t="str">
        <f t="shared" si="10"/>
        <v>(Processo 4)</v>
      </c>
      <c r="I112" s="465">
        <f>SUMIFS(USEs!$G$34:$G$253,USEs!$F$34:$F$253,Sankey_Data!G112,USEs!$E$34:$E$253,Sankey_Data!H112)</f>
        <v>0</v>
      </c>
    </row>
    <row r="113" spans="7:9">
      <c r="G113" s="438" t="str">
        <f t="shared" si="12"/>
        <v/>
      </c>
      <c r="H113" t="str">
        <f t="shared" si="10"/>
        <v>(Processo 5)</v>
      </c>
      <c r="I113" s="465">
        <f>SUMIFS(USEs!$G$34:$G$253,USEs!$F$34:$F$253,Sankey_Data!G113,USEs!$E$34:$E$253,Sankey_Data!H113)</f>
        <v>0</v>
      </c>
    </row>
    <row r="114" spans="7:9">
      <c r="G114" s="438" t="str">
        <f t="shared" si="12"/>
        <v/>
      </c>
      <c r="H114" t="str">
        <f t="shared" si="10"/>
        <v>(Processo 6)</v>
      </c>
      <c r="I114" s="465">
        <f>SUMIFS(USEs!$G$34:$G$253,USEs!$F$34:$F$253,Sankey_Data!G114,USEs!$E$34:$E$253,Sankey_Data!H114)</f>
        <v>0</v>
      </c>
    </row>
    <row r="115" spans="7:9">
      <c r="G115" s="438" t="str">
        <f t="shared" si="12"/>
        <v/>
      </c>
      <c r="H115" t="str">
        <f t="shared" si="10"/>
        <v>(Processo 7)</v>
      </c>
      <c r="I115" s="465">
        <f>SUMIFS(USEs!$G$34:$G$253,USEs!$F$34:$F$253,Sankey_Data!G115,USEs!$E$34:$E$253,Sankey_Data!H115)</f>
        <v>0</v>
      </c>
    </row>
    <row r="116" spans="7:9">
      <c r="G116" s="438" t="str">
        <f t="shared" si="12"/>
        <v/>
      </c>
      <c r="H116" t="str">
        <f t="shared" si="10"/>
        <v>(Processo 8)</v>
      </c>
      <c r="I116" s="465">
        <f>SUMIFS(USEs!$G$34:$G$253,USEs!$F$34:$F$253,Sankey_Data!G116,USEs!$E$34:$E$253,Sankey_Data!H116)</f>
        <v>0</v>
      </c>
    </row>
    <row r="117" spans="7:9">
      <c r="G117" s="438" t="str">
        <f t="shared" si="12"/>
        <v/>
      </c>
      <c r="H117" t="str">
        <f t="shared" si="10"/>
        <v>(Processo 9)</v>
      </c>
      <c r="I117" s="465">
        <f>SUMIFS(USEs!$G$34:$G$253,USEs!$F$34:$F$253,Sankey_Data!G117,USEs!$E$34:$E$253,Sankey_Data!H117)</f>
        <v>0</v>
      </c>
    </row>
    <row r="118" spans="7:9">
      <c r="G118" s="438" t="str">
        <f t="shared" si="12"/>
        <v/>
      </c>
      <c r="H118" t="str">
        <f t="shared" si="10"/>
        <v>(Processo 10)</v>
      </c>
      <c r="I118" s="465">
        <f>SUMIFS(USEs!$G$34:$G$253,USEs!$F$34:$F$253,Sankey_Data!G118,USEs!$E$34:$E$253,Sankey_Data!H118)</f>
        <v>0</v>
      </c>
    </row>
    <row r="119" spans="7:9">
      <c r="G119" s="438" t="str">
        <f t="shared" si="12"/>
        <v/>
      </c>
      <c r="H119" t="str">
        <f t="shared" si="10"/>
        <v>(Processo 11)</v>
      </c>
      <c r="I119" s="465">
        <f>SUMIFS(USEs!$G$34:$G$253,USEs!$F$34:$F$253,Sankey_Data!G119,USEs!$E$34:$E$253,Sankey_Data!H119)</f>
        <v>0</v>
      </c>
    </row>
    <row r="120" spans="7:9">
      <c r="G120" s="438" t="str">
        <f t="shared" si="12"/>
        <v/>
      </c>
      <c r="H120" t="str">
        <f t="shared" si="10"/>
        <v>(Processo 12)</v>
      </c>
      <c r="I120" s="465">
        <f>SUMIFS(USEs!$G$34:$G$253,USEs!$F$34:$F$253,Sankey_Data!G120,USEs!$E$34:$E$253,Sankey_Data!H120)</f>
        <v>0</v>
      </c>
    </row>
    <row r="121" spans="7:9">
      <c r="G121" s="438" t="str">
        <f t="shared" si="12"/>
        <v/>
      </c>
      <c r="H121" t="str">
        <f t="shared" si="10"/>
        <v>(Processo 13)</v>
      </c>
      <c r="I121" s="465">
        <f>SUMIFS(USEs!$G$34:$G$253,USEs!$F$34:$F$253,Sankey_Data!G121,USEs!$E$34:$E$253,Sankey_Data!H121)</f>
        <v>0</v>
      </c>
    </row>
    <row r="122" spans="7:9">
      <c r="G122" s="438" t="str">
        <f t="shared" si="12"/>
        <v/>
      </c>
      <c r="H122" t="str">
        <f t="shared" si="10"/>
        <v>(Processo 14)</v>
      </c>
      <c r="I122" s="465">
        <f>SUMIFS(USEs!$G$34:$G$253,USEs!$F$34:$F$253,Sankey_Data!G122,USEs!$E$34:$E$253,Sankey_Data!H122)</f>
        <v>0</v>
      </c>
    </row>
    <row r="123" spans="7:9">
      <c r="G123" s="438" t="str">
        <f t="shared" si="12"/>
        <v/>
      </c>
      <c r="H123" t="str">
        <f t="shared" si="10"/>
        <v>(Processo 15)</v>
      </c>
      <c r="I123" s="465">
        <f>SUMIFS(USEs!$G$34:$G$253,USEs!$F$34:$F$253,Sankey_Data!G123,USEs!$E$34:$E$253,Sankey_Data!H123)</f>
        <v>0</v>
      </c>
    </row>
    <row r="124" spans="7:9">
      <c r="G124" s="438" t="str">
        <f>$E$12</f>
        <v/>
      </c>
      <c r="H124" t="str">
        <f t="shared" si="10"/>
        <v>(Processo 1)</v>
      </c>
      <c r="I124" s="465">
        <f>SUMIFS(USEs!$G$34:$G$253,USEs!$F$34:$F$253,Sankey_Data!G124,USEs!$E$34:$E$253,Sankey_Data!H124)</f>
        <v>0</v>
      </c>
    </row>
    <row r="125" spans="7:9">
      <c r="G125" s="438" t="str">
        <f t="shared" ref="G125:G138" si="13">$E$12</f>
        <v/>
      </c>
      <c r="H125" t="str">
        <f t="shared" si="10"/>
        <v>(Processo 2)</v>
      </c>
      <c r="I125" s="467">
        <f>SUMIFS(USEs!$G$34:$G$253,USEs!$F$34:$F$253,Sankey_Data!G125,USEs!$E$34:$E$253,Sankey_Data!H125)</f>
        <v>0</v>
      </c>
    </row>
    <row r="126" spans="7:9">
      <c r="G126" s="438" t="str">
        <f t="shared" si="13"/>
        <v/>
      </c>
      <c r="H126" t="str">
        <f t="shared" si="10"/>
        <v>(Processo 3)</v>
      </c>
      <c r="I126" s="467">
        <f>SUMIFS(USEs!$G$34:$G$253,USEs!$F$34:$F$253,Sankey_Data!G126,USEs!$E$34:$E$253,Sankey_Data!H126)</f>
        <v>0</v>
      </c>
    </row>
    <row r="127" spans="7:9">
      <c r="G127" s="438" t="str">
        <f t="shared" si="13"/>
        <v/>
      </c>
      <c r="H127" t="str">
        <f t="shared" si="10"/>
        <v>(Processo 4)</v>
      </c>
      <c r="I127" s="465">
        <f>SUMIFS(USEs!$G$34:$G$253,USEs!$F$34:$F$253,Sankey_Data!G127,USEs!$E$34:$E$253,Sankey_Data!H127)</f>
        <v>0</v>
      </c>
    </row>
    <row r="128" spans="7:9">
      <c r="G128" s="438" t="str">
        <f t="shared" si="13"/>
        <v/>
      </c>
      <c r="H128" t="str">
        <f t="shared" si="10"/>
        <v>(Processo 5)</v>
      </c>
      <c r="I128" s="467">
        <f>SUMIFS(USEs!$G$34:$G$253,USEs!$F$34:$F$253,Sankey_Data!G128,USEs!$E$34:$E$253,Sankey_Data!H128)</f>
        <v>0</v>
      </c>
    </row>
    <row r="129" spans="7:9">
      <c r="G129" s="438" t="str">
        <f t="shared" si="13"/>
        <v/>
      </c>
      <c r="H129" t="str">
        <f t="shared" si="10"/>
        <v>(Processo 6)</v>
      </c>
      <c r="I129" s="465">
        <f>SUMIFS(USEs!$G$34:$G$253,USEs!$F$34:$F$253,Sankey_Data!G129,USEs!$E$34:$E$253,Sankey_Data!H129)</f>
        <v>0</v>
      </c>
    </row>
    <row r="130" spans="7:9">
      <c r="G130" s="438" t="str">
        <f t="shared" si="13"/>
        <v/>
      </c>
      <c r="H130" t="str">
        <f t="shared" si="10"/>
        <v>(Processo 7)</v>
      </c>
      <c r="I130" s="465">
        <f>SUMIFS(USEs!$G$34:$G$253,USEs!$F$34:$F$253,Sankey_Data!G130,USEs!$E$34:$E$253,Sankey_Data!H130)</f>
        <v>0</v>
      </c>
    </row>
    <row r="131" spans="7:9">
      <c r="G131" s="438" t="str">
        <f t="shared" si="13"/>
        <v/>
      </c>
      <c r="H131" t="str">
        <f t="shared" si="10"/>
        <v>(Processo 8)</v>
      </c>
      <c r="I131" s="465">
        <f>SUMIFS(USEs!$G$34:$G$253,USEs!$F$34:$F$253,Sankey_Data!G131,USEs!$E$34:$E$253,Sankey_Data!H131)</f>
        <v>0</v>
      </c>
    </row>
    <row r="132" spans="7:9">
      <c r="G132" s="438" t="str">
        <f t="shared" si="13"/>
        <v/>
      </c>
      <c r="H132" t="str">
        <f t="shared" si="10"/>
        <v>(Processo 9)</v>
      </c>
      <c r="I132" s="465">
        <f>SUMIFS(USEs!$G$34:$G$253,USEs!$F$34:$F$253,Sankey_Data!G132,USEs!$E$34:$E$253,Sankey_Data!H132)</f>
        <v>0</v>
      </c>
    </row>
    <row r="133" spans="7:9">
      <c r="G133" s="438" t="str">
        <f t="shared" si="13"/>
        <v/>
      </c>
      <c r="H133" t="str">
        <f t="shared" si="10"/>
        <v>(Processo 10)</v>
      </c>
      <c r="I133" s="465">
        <f>SUMIFS(USEs!$G$34:$G$253,USEs!$F$34:$F$253,Sankey_Data!G133,USEs!$E$34:$E$253,Sankey_Data!H133)</f>
        <v>0</v>
      </c>
    </row>
    <row r="134" spans="7:9">
      <c r="G134" s="438" t="str">
        <f t="shared" si="13"/>
        <v/>
      </c>
      <c r="H134" t="str">
        <f t="shared" si="10"/>
        <v>(Processo 11)</v>
      </c>
      <c r="I134" s="465">
        <f>SUMIFS(USEs!$G$34:$G$253,USEs!$F$34:$F$253,Sankey_Data!G134,USEs!$E$34:$E$253,Sankey_Data!H134)</f>
        <v>0</v>
      </c>
    </row>
    <row r="135" spans="7:9">
      <c r="G135" s="438" t="str">
        <f t="shared" si="13"/>
        <v/>
      </c>
      <c r="H135" t="str">
        <f t="shared" si="10"/>
        <v>(Processo 12)</v>
      </c>
      <c r="I135" s="465">
        <f>SUMIFS(USEs!$G$34:$G$253,USEs!$F$34:$F$253,Sankey_Data!G135,USEs!$E$34:$E$253,Sankey_Data!H135)</f>
        <v>0</v>
      </c>
    </row>
    <row r="136" spans="7:9">
      <c r="G136" s="438" t="str">
        <f t="shared" si="13"/>
        <v/>
      </c>
      <c r="H136" t="str">
        <f t="shared" si="10"/>
        <v>(Processo 13)</v>
      </c>
      <c r="I136" s="465">
        <f>SUMIFS(USEs!$G$34:$G$253,USEs!$F$34:$F$253,Sankey_Data!G136,USEs!$E$34:$E$253,Sankey_Data!H136)</f>
        <v>0</v>
      </c>
    </row>
    <row r="137" spans="7:9">
      <c r="G137" s="438" t="str">
        <f t="shared" si="13"/>
        <v/>
      </c>
      <c r="H137" t="str">
        <f t="shared" si="10"/>
        <v>(Processo 14)</v>
      </c>
      <c r="I137" s="465">
        <f>SUMIFS(USEs!$G$34:$G$253,USEs!$F$34:$F$253,Sankey_Data!G137,USEs!$E$34:$E$253,Sankey_Data!H137)</f>
        <v>0</v>
      </c>
    </row>
    <row r="138" spans="7:9">
      <c r="G138" s="438" t="str">
        <f t="shared" si="13"/>
        <v/>
      </c>
      <c r="H138" t="str">
        <f t="shared" si="10"/>
        <v>(Processo 15)</v>
      </c>
      <c r="I138" s="465">
        <f>SUMIFS(USEs!$G$34:$G$253,USEs!$F$34:$F$253,Sankey_Data!G138,USEs!$E$34:$E$253,Sankey_Data!H138)</f>
        <v>0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A3EAB-C945-43A6-92E0-2774B45835B9}">
  <sheetPr>
    <tabColor theme="7"/>
  </sheetPr>
  <dimension ref="A1:XDK179"/>
  <sheetViews>
    <sheetView showGridLines="0" zoomScaleNormal="100" zoomScaleSheetLayoutView="100" workbookViewId="0">
      <pane xSplit="1" ySplit="4" topLeftCell="B5" activePane="bottomRight" state="frozen"/>
      <selection pane="bottomRight" activeCell="F1" sqref="F1"/>
      <selection pane="bottomLeft" activeCell="A5" sqref="A5"/>
      <selection pane="topRight" activeCell="B1" sqref="B1"/>
    </sheetView>
  </sheetViews>
  <sheetFormatPr defaultRowHeight="15" outlineLevelRow="1"/>
  <cols>
    <col min="1" max="1" width="1.140625" customWidth="1"/>
    <col min="2" max="2" width="24.7109375" style="1" customWidth="1"/>
    <col min="3" max="3" width="48.85546875" customWidth="1"/>
    <col min="4" max="4" width="16" customWidth="1"/>
    <col min="5" max="5" width="19.28515625" customWidth="1"/>
    <col min="6" max="6" width="1.140625" customWidth="1"/>
    <col min="7" max="7" width="14" customWidth="1"/>
    <col min="8" max="8" width="11.7109375" customWidth="1"/>
    <col min="9" max="9" width="1.140625" customWidth="1"/>
  </cols>
  <sheetData>
    <row r="1" spans="2:16339" ht="53.25" customHeight="1"/>
    <row r="2" spans="2:16339" s="2" customFormat="1" ht="35.25" customHeight="1">
      <c r="B2" s="617"/>
      <c r="C2" s="618" t="s">
        <v>0</v>
      </c>
      <c r="D2" s="3" t="s">
        <v>1</v>
      </c>
      <c r="E2" s="79" t="s">
        <v>53</v>
      </c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</row>
    <row r="3" spans="2:16339" s="2" customFormat="1" ht="35.25" customHeight="1">
      <c r="B3" s="617"/>
      <c r="C3" s="618"/>
      <c r="D3" s="5">
        <f>Instruções!D3</f>
        <v>44258</v>
      </c>
      <c r="E3" s="81" t="s">
        <v>54</v>
      </c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</row>
    <row r="4" spans="2:16339" ht="4.5" customHeight="1">
      <c r="B4" s="7"/>
      <c r="C4" s="8"/>
      <c r="D4" s="8"/>
      <c r="E4" s="8"/>
    </row>
    <row r="5" spans="2:16339" ht="21" thickBot="1">
      <c r="B5" s="614" t="s">
        <v>55</v>
      </c>
      <c r="C5" s="615"/>
      <c r="D5" s="615"/>
      <c r="E5" s="616"/>
    </row>
    <row r="6" spans="2:16339" ht="5.25" customHeight="1" outlineLevel="1">
      <c r="B6" s="9"/>
      <c r="C6" s="10"/>
      <c r="D6" s="10"/>
      <c r="E6" s="10"/>
    </row>
    <row r="7" spans="2:16339" outlineLevel="1">
      <c r="B7" s="11" t="s">
        <v>56</v>
      </c>
      <c r="C7" s="354" t="s">
        <v>57</v>
      </c>
      <c r="D7" s="11" t="s">
        <v>58</v>
      </c>
      <c r="E7" s="355"/>
    </row>
    <row r="8" spans="2:16339" outlineLevel="1">
      <c r="B8" s="11" t="s">
        <v>59</v>
      </c>
      <c r="C8" s="354" t="s">
        <v>57</v>
      </c>
      <c r="D8" s="11" t="s">
        <v>60</v>
      </c>
      <c r="E8" s="356" t="s">
        <v>57</v>
      </c>
    </row>
    <row r="9" spans="2:16339" ht="28.5" outlineLevel="1">
      <c r="B9" s="11" t="s">
        <v>61</v>
      </c>
      <c r="C9" s="374" t="s">
        <v>57</v>
      </c>
      <c r="D9" s="11" t="s">
        <v>62</v>
      </c>
      <c r="E9" s="373" t="s">
        <v>57</v>
      </c>
    </row>
    <row r="10" spans="2:16339" outlineLevel="1">
      <c r="B10" s="11" t="s">
        <v>63</v>
      </c>
      <c r="C10" s="354" t="s">
        <v>57</v>
      </c>
      <c r="D10" s="197"/>
      <c r="E10" s="198"/>
    </row>
    <row r="11" spans="2:16339" outlineLevel="1">
      <c r="B11" s="11" t="s">
        <v>64</v>
      </c>
      <c r="C11" s="354" t="s">
        <v>57</v>
      </c>
      <c r="D11" s="197"/>
      <c r="E11" s="198"/>
    </row>
    <row r="12" spans="2:16339" outlineLevel="1">
      <c r="B12" s="11" t="s">
        <v>65</v>
      </c>
      <c r="C12" s="456">
        <f>SUM('Produção_Compras-energia'!I27+'Produção_Compras-energia'!I28)/10^6</f>
        <v>0</v>
      </c>
      <c r="D12" s="457" t="s">
        <v>66</v>
      </c>
      <c r="E12" s="198"/>
    </row>
    <row r="13" spans="2:16339" ht="4.5" customHeight="1" outlineLevel="1">
      <c r="B13" s="13"/>
      <c r="C13" s="14"/>
      <c r="D13" s="14"/>
      <c r="E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  <c r="CX13" s="14"/>
      <c r="CY13" s="14"/>
      <c r="CZ13" s="14"/>
      <c r="DA13" s="14"/>
      <c r="DB13" s="14"/>
      <c r="DC13" s="14"/>
      <c r="DD13" s="14"/>
      <c r="DE13" s="14"/>
      <c r="DF13" s="14"/>
      <c r="DG13" s="14"/>
      <c r="DH13" s="14"/>
      <c r="DI13" s="14"/>
      <c r="DJ13" s="14"/>
      <c r="DK13" s="14"/>
      <c r="DL13" s="14"/>
      <c r="DM13" s="14"/>
      <c r="DN13" s="14"/>
      <c r="DO13" s="14"/>
      <c r="DP13" s="14"/>
      <c r="DQ13" s="14"/>
      <c r="DR13" s="14"/>
      <c r="DS13" s="14"/>
      <c r="DT13" s="14"/>
      <c r="DU13" s="14"/>
      <c r="DV13" s="14"/>
      <c r="DW13" s="14"/>
      <c r="DX13" s="14"/>
      <c r="DY13" s="14"/>
      <c r="DZ13" s="14"/>
      <c r="EA13" s="14"/>
      <c r="EB13" s="14"/>
      <c r="EC13" s="14"/>
      <c r="ED13" s="14"/>
      <c r="EE13" s="14"/>
      <c r="EF13" s="14"/>
      <c r="EG13" s="14"/>
      <c r="EH13" s="14"/>
      <c r="EI13" s="14"/>
      <c r="EJ13" s="14"/>
      <c r="EK13" s="14"/>
      <c r="EL13" s="14"/>
      <c r="EM13" s="14"/>
      <c r="EN13" s="14"/>
      <c r="EO13" s="14"/>
      <c r="EP13" s="14"/>
      <c r="EQ13" s="14"/>
      <c r="ER13" s="14"/>
      <c r="ES13" s="14"/>
      <c r="ET13" s="14"/>
      <c r="EU13" s="14"/>
      <c r="EV13" s="14"/>
      <c r="EW13" s="14"/>
      <c r="EX13" s="14"/>
      <c r="EY13" s="14"/>
      <c r="EZ13" s="14"/>
      <c r="FA13" s="14"/>
      <c r="FB13" s="14"/>
      <c r="FC13" s="14"/>
      <c r="FD13" s="14"/>
      <c r="FE13" s="14"/>
      <c r="FF13" s="14"/>
      <c r="FG13" s="14"/>
      <c r="FH13" s="14"/>
      <c r="FI13" s="14"/>
      <c r="FJ13" s="14"/>
      <c r="FK13" s="14"/>
      <c r="FL13" s="14"/>
      <c r="FM13" s="14"/>
      <c r="FN13" s="14"/>
      <c r="FO13" s="14"/>
      <c r="FP13" s="14"/>
      <c r="FQ13" s="14"/>
      <c r="FR13" s="14"/>
      <c r="FS13" s="14"/>
      <c r="FT13" s="14"/>
      <c r="FU13" s="14"/>
      <c r="FV13" s="14"/>
      <c r="FW13" s="14"/>
      <c r="FX13" s="14"/>
      <c r="FY13" s="14"/>
      <c r="FZ13" s="14"/>
      <c r="GA13" s="14"/>
      <c r="GB13" s="14"/>
      <c r="GC13" s="14"/>
      <c r="GD13" s="14"/>
      <c r="GE13" s="14"/>
      <c r="GF13" s="14"/>
      <c r="GG13" s="14"/>
      <c r="GH13" s="14"/>
      <c r="GI13" s="14"/>
      <c r="GJ13" s="14"/>
      <c r="GK13" s="14"/>
      <c r="GL13" s="14"/>
      <c r="GM13" s="14"/>
      <c r="GN13" s="14"/>
      <c r="GO13" s="14"/>
      <c r="GP13" s="14"/>
      <c r="GQ13" s="14"/>
      <c r="GR13" s="14"/>
      <c r="GS13" s="14"/>
      <c r="GT13" s="14"/>
      <c r="GU13" s="14"/>
      <c r="GV13" s="14"/>
      <c r="GW13" s="14"/>
      <c r="GX13" s="14"/>
      <c r="GY13" s="14"/>
      <c r="GZ13" s="14"/>
      <c r="HA13" s="14"/>
      <c r="HB13" s="14"/>
      <c r="HC13" s="14"/>
      <c r="HD13" s="14"/>
      <c r="HE13" s="14"/>
      <c r="HF13" s="14"/>
      <c r="HG13" s="14"/>
      <c r="HH13" s="14"/>
      <c r="HI13" s="14"/>
      <c r="HJ13" s="14"/>
      <c r="HK13" s="14"/>
      <c r="HL13" s="14"/>
      <c r="HM13" s="14"/>
      <c r="HN13" s="14"/>
      <c r="HO13" s="14"/>
      <c r="HP13" s="14"/>
      <c r="HQ13" s="14"/>
      <c r="HR13" s="14"/>
      <c r="HS13" s="14"/>
      <c r="HT13" s="14"/>
      <c r="HU13" s="14"/>
      <c r="HV13" s="14"/>
      <c r="HW13" s="14"/>
      <c r="HX13" s="14"/>
      <c r="HY13" s="14"/>
      <c r="HZ13" s="14"/>
      <c r="IA13" s="14"/>
      <c r="IB13" s="14"/>
      <c r="IC13" s="14"/>
      <c r="ID13" s="14"/>
      <c r="IE13" s="14"/>
      <c r="IF13" s="14"/>
      <c r="IG13" s="14"/>
      <c r="IH13" s="14"/>
      <c r="II13" s="14"/>
      <c r="IJ13" s="14"/>
      <c r="IK13" s="14"/>
      <c r="IL13" s="14"/>
      <c r="IM13" s="14"/>
      <c r="IN13" s="14"/>
      <c r="IO13" s="14"/>
      <c r="IP13" s="14"/>
      <c r="IQ13" s="14"/>
      <c r="IR13" s="14"/>
      <c r="IS13" s="14"/>
      <c r="IT13" s="14"/>
      <c r="IU13" s="14"/>
      <c r="IV13" s="14"/>
      <c r="IW13" s="14"/>
      <c r="IX13" s="14"/>
      <c r="IY13" s="14"/>
      <c r="IZ13" s="14"/>
      <c r="JA13" s="14"/>
      <c r="JB13" s="14"/>
      <c r="JC13" s="14"/>
      <c r="JD13" s="14"/>
      <c r="JE13" s="14"/>
      <c r="JF13" s="14"/>
      <c r="JG13" s="14"/>
      <c r="JH13" s="14"/>
      <c r="JI13" s="14"/>
      <c r="JJ13" s="14"/>
      <c r="JK13" s="14"/>
      <c r="JL13" s="14"/>
      <c r="JM13" s="14"/>
      <c r="JN13" s="14"/>
      <c r="JO13" s="14"/>
      <c r="JP13" s="14"/>
      <c r="JQ13" s="14"/>
      <c r="JR13" s="14"/>
      <c r="JS13" s="14"/>
      <c r="JT13" s="14"/>
      <c r="JU13" s="14"/>
      <c r="JV13" s="14"/>
      <c r="JW13" s="14"/>
      <c r="JX13" s="14"/>
      <c r="JY13" s="14"/>
      <c r="JZ13" s="14"/>
      <c r="KA13" s="14"/>
      <c r="KB13" s="14"/>
      <c r="KC13" s="14"/>
      <c r="KD13" s="14"/>
      <c r="KE13" s="14"/>
      <c r="KF13" s="14"/>
      <c r="KG13" s="14"/>
      <c r="KH13" s="14"/>
      <c r="KI13" s="14"/>
      <c r="KJ13" s="14"/>
      <c r="KK13" s="14"/>
      <c r="KL13" s="14"/>
      <c r="KM13" s="14"/>
      <c r="KN13" s="14"/>
      <c r="KO13" s="14"/>
      <c r="KP13" s="14"/>
      <c r="KQ13" s="14"/>
      <c r="KR13" s="14"/>
      <c r="KS13" s="14"/>
      <c r="KT13" s="14"/>
      <c r="KU13" s="14"/>
      <c r="KV13" s="14"/>
      <c r="KW13" s="14"/>
      <c r="KX13" s="14"/>
      <c r="KY13" s="14"/>
      <c r="KZ13" s="14"/>
      <c r="LA13" s="14"/>
      <c r="LB13" s="14"/>
      <c r="LC13" s="14"/>
      <c r="LD13" s="14"/>
      <c r="LE13" s="14"/>
      <c r="LF13" s="14"/>
      <c r="LG13" s="14"/>
      <c r="LH13" s="14"/>
      <c r="LI13" s="14"/>
      <c r="LJ13" s="14"/>
      <c r="LK13" s="14"/>
      <c r="LL13" s="14"/>
      <c r="LM13" s="14"/>
      <c r="LN13" s="14"/>
      <c r="LO13" s="14"/>
      <c r="LP13" s="14"/>
      <c r="LQ13" s="14"/>
      <c r="LR13" s="14"/>
      <c r="LS13" s="14"/>
      <c r="LT13" s="14"/>
      <c r="LU13" s="14"/>
      <c r="LV13" s="14"/>
      <c r="LW13" s="14"/>
      <c r="LX13" s="14"/>
      <c r="LY13" s="14"/>
      <c r="LZ13" s="14"/>
      <c r="MA13" s="14"/>
      <c r="MB13" s="14"/>
      <c r="MC13" s="14"/>
      <c r="MD13" s="14"/>
      <c r="ME13" s="14"/>
      <c r="MF13" s="14"/>
      <c r="MG13" s="14"/>
      <c r="MH13" s="14"/>
      <c r="MI13" s="14"/>
      <c r="MJ13" s="14"/>
      <c r="MK13" s="14"/>
      <c r="ML13" s="14"/>
      <c r="MM13" s="14"/>
      <c r="MN13" s="14"/>
      <c r="MO13" s="14"/>
      <c r="MP13" s="14"/>
      <c r="MQ13" s="14"/>
      <c r="MR13" s="14"/>
      <c r="MS13" s="14"/>
      <c r="MT13" s="14"/>
      <c r="MU13" s="14"/>
      <c r="MV13" s="14"/>
      <c r="MW13" s="14"/>
      <c r="MX13" s="14"/>
      <c r="MY13" s="14"/>
      <c r="MZ13" s="14"/>
      <c r="NA13" s="14"/>
      <c r="NB13" s="14"/>
      <c r="NC13" s="14"/>
      <c r="ND13" s="14"/>
      <c r="NE13" s="14"/>
      <c r="NF13" s="14"/>
      <c r="NG13" s="14"/>
      <c r="NH13" s="14"/>
      <c r="NI13" s="14"/>
      <c r="NJ13" s="14"/>
      <c r="NK13" s="14"/>
      <c r="NL13" s="14"/>
      <c r="NM13" s="14"/>
      <c r="NN13" s="14"/>
      <c r="NO13" s="14"/>
      <c r="NP13" s="14"/>
      <c r="NQ13" s="14"/>
      <c r="NR13" s="14"/>
      <c r="NS13" s="14"/>
      <c r="NT13" s="14"/>
      <c r="NU13" s="14"/>
      <c r="NV13" s="14"/>
      <c r="NW13" s="14"/>
      <c r="NX13" s="14"/>
      <c r="NY13" s="14"/>
      <c r="NZ13" s="14"/>
      <c r="OA13" s="14"/>
      <c r="OB13" s="14"/>
      <c r="OC13" s="14"/>
      <c r="OD13" s="14"/>
      <c r="OE13" s="14"/>
      <c r="OF13" s="14"/>
      <c r="OG13" s="14"/>
      <c r="OH13" s="14"/>
      <c r="OI13" s="14"/>
      <c r="OJ13" s="14"/>
      <c r="OK13" s="14"/>
      <c r="OL13" s="14"/>
      <c r="OM13" s="14"/>
      <c r="ON13" s="14"/>
      <c r="OO13" s="14"/>
      <c r="OP13" s="14"/>
      <c r="OQ13" s="14"/>
      <c r="OR13" s="14"/>
      <c r="OS13" s="14"/>
      <c r="OT13" s="14"/>
      <c r="OU13" s="14"/>
      <c r="OV13" s="14"/>
      <c r="OW13" s="14"/>
      <c r="OX13" s="14"/>
      <c r="OY13" s="14"/>
      <c r="OZ13" s="14"/>
      <c r="PA13" s="14"/>
      <c r="PB13" s="14"/>
      <c r="PC13" s="14"/>
      <c r="PD13" s="14"/>
      <c r="PE13" s="14"/>
      <c r="PF13" s="14"/>
      <c r="PG13" s="14"/>
      <c r="PH13" s="14"/>
      <c r="PI13" s="14"/>
      <c r="PJ13" s="14"/>
      <c r="PK13" s="14"/>
      <c r="PL13" s="14"/>
      <c r="PM13" s="14"/>
      <c r="PN13" s="14"/>
      <c r="PO13" s="14"/>
      <c r="PP13" s="14"/>
      <c r="PQ13" s="14"/>
      <c r="PR13" s="14"/>
      <c r="PS13" s="14"/>
      <c r="PT13" s="14"/>
      <c r="PU13" s="14"/>
      <c r="PV13" s="14"/>
      <c r="PW13" s="14"/>
      <c r="PX13" s="14"/>
      <c r="PY13" s="14"/>
      <c r="PZ13" s="14"/>
      <c r="QA13" s="14"/>
      <c r="QB13" s="14"/>
      <c r="QC13" s="14"/>
      <c r="QD13" s="14"/>
      <c r="QE13" s="14"/>
      <c r="QF13" s="14"/>
      <c r="QG13" s="14"/>
      <c r="QH13" s="14"/>
      <c r="QI13" s="14"/>
      <c r="QJ13" s="14"/>
      <c r="QK13" s="14"/>
      <c r="QL13" s="14"/>
      <c r="QM13" s="14"/>
      <c r="QN13" s="14"/>
      <c r="QO13" s="14"/>
      <c r="QP13" s="14"/>
      <c r="QQ13" s="14"/>
      <c r="QR13" s="14"/>
      <c r="QS13" s="14"/>
      <c r="QT13" s="14"/>
      <c r="QU13" s="14"/>
      <c r="QV13" s="14"/>
      <c r="QW13" s="14"/>
      <c r="QX13" s="14"/>
      <c r="QY13" s="14"/>
      <c r="QZ13" s="14"/>
      <c r="RA13" s="14"/>
      <c r="RB13" s="14"/>
      <c r="RC13" s="14"/>
      <c r="RD13" s="14"/>
      <c r="RE13" s="14"/>
      <c r="RF13" s="14"/>
      <c r="RG13" s="14"/>
      <c r="RH13" s="14"/>
      <c r="RI13" s="14"/>
      <c r="RJ13" s="14"/>
      <c r="RK13" s="14"/>
      <c r="RL13" s="14"/>
      <c r="RM13" s="14"/>
      <c r="RN13" s="14"/>
      <c r="RO13" s="14"/>
      <c r="RP13" s="14"/>
      <c r="RQ13" s="14"/>
      <c r="RR13" s="14"/>
      <c r="RS13" s="14"/>
      <c r="RT13" s="14"/>
      <c r="RU13" s="14"/>
      <c r="RV13" s="14"/>
      <c r="RW13" s="14"/>
      <c r="RX13" s="14"/>
      <c r="RY13" s="14"/>
      <c r="RZ13" s="14"/>
      <c r="SA13" s="14"/>
      <c r="SB13" s="14"/>
      <c r="SC13" s="14"/>
      <c r="SD13" s="14"/>
      <c r="SE13" s="14"/>
      <c r="SF13" s="14"/>
      <c r="SG13" s="14"/>
      <c r="SH13" s="14"/>
      <c r="SI13" s="14"/>
      <c r="SJ13" s="14"/>
      <c r="SK13" s="14"/>
      <c r="SL13" s="14"/>
      <c r="SM13" s="14"/>
      <c r="SN13" s="14"/>
      <c r="SO13" s="14"/>
      <c r="SP13" s="14"/>
      <c r="SQ13" s="14"/>
      <c r="SR13" s="14"/>
      <c r="SS13" s="14"/>
      <c r="ST13" s="14"/>
      <c r="SU13" s="14"/>
      <c r="SV13" s="14"/>
      <c r="SW13" s="14"/>
      <c r="SX13" s="14"/>
      <c r="SY13" s="14"/>
      <c r="SZ13" s="14"/>
      <c r="TA13" s="14"/>
      <c r="TB13" s="14"/>
      <c r="TC13" s="14"/>
      <c r="TD13" s="14"/>
      <c r="TE13" s="14"/>
      <c r="TF13" s="14"/>
      <c r="TG13" s="14"/>
      <c r="TH13" s="14"/>
      <c r="TI13" s="14"/>
      <c r="TJ13" s="14"/>
      <c r="TK13" s="14"/>
      <c r="TL13" s="14"/>
      <c r="TM13" s="14"/>
      <c r="TN13" s="14"/>
      <c r="TO13" s="14"/>
      <c r="TP13" s="14"/>
      <c r="TQ13" s="14"/>
      <c r="TR13" s="14"/>
      <c r="TS13" s="14"/>
      <c r="TT13" s="14"/>
      <c r="TU13" s="14"/>
      <c r="TV13" s="14"/>
      <c r="TW13" s="14"/>
      <c r="TX13" s="14"/>
      <c r="TY13" s="14"/>
      <c r="TZ13" s="14"/>
      <c r="UA13" s="14"/>
      <c r="UB13" s="14"/>
      <c r="UC13" s="14"/>
      <c r="UD13" s="14"/>
      <c r="UE13" s="14"/>
      <c r="UF13" s="14"/>
      <c r="UG13" s="14"/>
      <c r="UH13" s="14"/>
      <c r="UI13" s="14"/>
      <c r="UJ13" s="14"/>
      <c r="UK13" s="14"/>
      <c r="UL13" s="14"/>
      <c r="UM13" s="14"/>
      <c r="UN13" s="14"/>
      <c r="UO13" s="14"/>
      <c r="UP13" s="14"/>
      <c r="UQ13" s="14"/>
      <c r="UR13" s="14"/>
      <c r="US13" s="14"/>
      <c r="UT13" s="14"/>
      <c r="UU13" s="14"/>
      <c r="UV13" s="14"/>
      <c r="UW13" s="14"/>
      <c r="UX13" s="14"/>
      <c r="UY13" s="14"/>
      <c r="UZ13" s="14"/>
      <c r="VA13" s="14"/>
      <c r="VB13" s="14"/>
      <c r="VC13" s="14"/>
      <c r="VD13" s="14"/>
      <c r="VE13" s="14"/>
      <c r="VF13" s="14"/>
      <c r="VG13" s="14"/>
      <c r="VH13" s="14"/>
      <c r="VI13" s="14"/>
      <c r="VJ13" s="14"/>
      <c r="VK13" s="14"/>
      <c r="VL13" s="14"/>
      <c r="VM13" s="14"/>
      <c r="VN13" s="14"/>
      <c r="VO13" s="14"/>
      <c r="VP13" s="14"/>
      <c r="VQ13" s="14"/>
      <c r="VR13" s="14"/>
      <c r="VS13" s="14"/>
      <c r="VT13" s="14"/>
      <c r="VU13" s="14"/>
      <c r="VV13" s="14"/>
      <c r="VW13" s="14"/>
      <c r="VX13" s="14"/>
      <c r="VY13" s="14"/>
      <c r="VZ13" s="14"/>
      <c r="WA13" s="14"/>
      <c r="WB13" s="14"/>
      <c r="WC13" s="14"/>
      <c r="WD13" s="14"/>
      <c r="WE13" s="14"/>
      <c r="WF13" s="14"/>
      <c r="WG13" s="14"/>
      <c r="WH13" s="14"/>
      <c r="WI13" s="14"/>
      <c r="WJ13" s="14"/>
      <c r="WK13" s="14"/>
      <c r="WL13" s="14"/>
      <c r="WM13" s="14"/>
      <c r="WN13" s="14"/>
      <c r="WO13" s="14"/>
      <c r="WP13" s="14"/>
      <c r="WQ13" s="14"/>
      <c r="WR13" s="14"/>
      <c r="WS13" s="14"/>
      <c r="WT13" s="14"/>
      <c r="WU13" s="14"/>
      <c r="WV13" s="14"/>
      <c r="WW13" s="14"/>
      <c r="WX13" s="14"/>
      <c r="WY13" s="14"/>
      <c r="WZ13" s="14"/>
      <c r="XA13" s="14"/>
      <c r="XB13" s="14"/>
      <c r="XC13" s="14"/>
      <c r="XD13" s="14"/>
      <c r="XE13" s="14"/>
      <c r="XF13" s="14"/>
      <c r="XG13" s="14"/>
      <c r="XH13" s="14"/>
      <c r="XI13" s="14"/>
      <c r="XJ13" s="14"/>
      <c r="XK13" s="14"/>
      <c r="XL13" s="14"/>
      <c r="XM13" s="14"/>
      <c r="XN13" s="14"/>
      <c r="XO13" s="14"/>
      <c r="XP13" s="14"/>
      <c r="XQ13" s="14"/>
      <c r="XR13" s="14"/>
      <c r="XS13" s="14"/>
      <c r="XT13" s="14"/>
      <c r="XU13" s="14"/>
      <c r="XV13" s="14"/>
      <c r="XW13" s="14"/>
      <c r="XX13" s="14"/>
      <c r="XY13" s="14"/>
      <c r="XZ13" s="14"/>
      <c r="YA13" s="14"/>
      <c r="YB13" s="14"/>
      <c r="YC13" s="14"/>
      <c r="YD13" s="14"/>
      <c r="YE13" s="14"/>
      <c r="YF13" s="14"/>
      <c r="YG13" s="14"/>
      <c r="YH13" s="14"/>
      <c r="YI13" s="14"/>
      <c r="YJ13" s="14"/>
      <c r="YK13" s="14"/>
      <c r="YL13" s="14"/>
      <c r="YM13" s="14"/>
      <c r="YN13" s="14"/>
      <c r="YO13" s="14"/>
      <c r="YP13" s="14"/>
      <c r="YQ13" s="14"/>
      <c r="YR13" s="14"/>
      <c r="YS13" s="14"/>
      <c r="YT13" s="14"/>
      <c r="YU13" s="14"/>
      <c r="YV13" s="14"/>
      <c r="YW13" s="14"/>
      <c r="YX13" s="14"/>
      <c r="YY13" s="14"/>
      <c r="YZ13" s="14"/>
      <c r="ZA13" s="14"/>
      <c r="ZB13" s="14"/>
      <c r="ZC13" s="14"/>
      <c r="ZD13" s="14"/>
      <c r="ZE13" s="14"/>
      <c r="ZF13" s="14"/>
      <c r="ZG13" s="14"/>
      <c r="ZH13" s="14"/>
      <c r="ZI13" s="14"/>
      <c r="ZJ13" s="14"/>
      <c r="ZK13" s="14"/>
      <c r="ZL13" s="14"/>
      <c r="ZM13" s="14"/>
      <c r="ZN13" s="14"/>
      <c r="ZO13" s="14"/>
      <c r="ZP13" s="14"/>
      <c r="ZQ13" s="14"/>
      <c r="ZR13" s="14"/>
      <c r="ZS13" s="14"/>
      <c r="ZT13" s="14"/>
      <c r="ZU13" s="14"/>
      <c r="ZV13" s="14"/>
      <c r="ZW13" s="14"/>
      <c r="ZX13" s="14"/>
      <c r="ZY13" s="14"/>
      <c r="ZZ13" s="14"/>
      <c r="AAA13" s="14"/>
      <c r="AAB13" s="14"/>
      <c r="AAC13" s="14"/>
      <c r="AAD13" s="14"/>
      <c r="AAE13" s="14"/>
      <c r="AAF13" s="14"/>
      <c r="AAG13" s="14"/>
      <c r="AAH13" s="14"/>
      <c r="AAI13" s="14"/>
      <c r="AAJ13" s="14"/>
      <c r="AAK13" s="14"/>
      <c r="AAL13" s="14"/>
      <c r="AAM13" s="14"/>
      <c r="AAN13" s="14"/>
      <c r="AAO13" s="14"/>
      <c r="AAP13" s="14"/>
      <c r="AAQ13" s="14"/>
      <c r="AAR13" s="14"/>
      <c r="AAS13" s="14"/>
      <c r="AAT13" s="14"/>
      <c r="AAU13" s="14"/>
      <c r="AAV13" s="14"/>
      <c r="AAW13" s="14"/>
      <c r="AAX13" s="14"/>
      <c r="AAY13" s="14"/>
      <c r="AAZ13" s="14"/>
      <c r="ABA13" s="14"/>
      <c r="ABB13" s="14"/>
      <c r="ABC13" s="14"/>
      <c r="ABD13" s="14"/>
      <c r="ABE13" s="14"/>
      <c r="ABF13" s="14"/>
      <c r="ABG13" s="14"/>
      <c r="ABH13" s="14"/>
      <c r="ABI13" s="14"/>
      <c r="ABJ13" s="14"/>
      <c r="ABK13" s="14"/>
      <c r="ABL13" s="14"/>
      <c r="ABM13" s="14"/>
      <c r="ABN13" s="14"/>
      <c r="ABO13" s="14"/>
      <c r="ABP13" s="14"/>
      <c r="ABQ13" s="14"/>
      <c r="ABR13" s="14"/>
      <c r="ABS13" s="14"/>
      <c r="ABT13" s="14"/>
      <c r="ABU13" s="14"/>
      <c r="ABV13" s="14"/>
      <c r="ABW13" s="14"/>
      <c r="ABX13" s="14"/>
      <c r="ABY13" s="14"/>
      <c r="ABZ13" s="14"/>
      <c r="ACA13" s="14"/>
      <c r="ACB13" s="14"/>
      <c r="ACC13" s="14"/>
      <c r="ACD13" s="14"/>
      <c r="ACE13" s="14"/>
      <c r="ACF13" s="14"/>
      <c r="ACG13" s="14"/>
      <c r="ACH13" s="14"/>
      <c r="ACI13" s="14"/>
      <c r="ACJ13" s="14"/>
      <c r="ACK13" s="14"/>
      <c r="ACL13" s="14"/>
      <c r="ACM13" s="14"/>
      <c r="ACN13" s="14"/>
      <c r="ACO13" s="14"/>
      <c r="ACP13" s="14"/>
      <c r="ACQ13" s="14"/>
      <c r="ACR13" s="14"/>
      <c r="ACS13" s="14"/>
      <c r="ACT13" s="14"/>
      <c r="ACU13" s="14"/>
      <c r="ACV13" s="14"/>
      <c r="ACW13" s="14"/>
      <c r="ACX13" s="14"/>
      <c r="ACY13" s="14"/>
      <c r="ACZ13" s="14"/>
      <c r="ADA13" s="14"/>
      <c r="ADB13" s="14"/>
      <c r="ADC13" s="14"/>
      <c r="ADD13" s="14"/>
      <c r="ADE13" s="14"/>
      <c r="ADF13" s="14"/>
      <c r="ADG13" s="14"/>
      <c r="ADH13" s="14"/>
      <c r="ADI13" s="14"/>
      <c r="ADJ13" s="14"/>
      <c r="ADK13" s="14"/>
      <c r="ADL13" s="14"/>
      <c r="ADM13" s="14"/>
      <c r="ADN13" s="14"/>
      <c r="ADO13" s="14"/>
      <c r="ADP13" s="14"/>
      <c r="ADQ13" s="14"/>
      <c r="ADR13" s="14"/>
      <c r="ADS13" s="14"/>
      <c r="ADT13" s="14"/>
      <c r="ADU13" s="14"/>
      <c r="ADV13" s="14"/>
      <c r="ADW13" s="14"/>
      <c r="ADX13" s="14"/>
      <c r="ADY13" s="14"/>
      <c r="ADZ13" s="14"/>
      <c r="AEA13" s="14"/>
      <c r="AEB13" s="14"/>
      <c r="AEC13" s="14"/>
      <c r="AED13" s="14"/>
      <c r="AEE13" s="14"/>
      <c r="AEF13" s="14"/>
      <c r="AEG13" s="14"/>
      <c r="AEH13" s="14"/>
      <c r="AEI13" s="14"/>
      <c r="AEJ13" s="14"/>
      <c r="AEK13" s="14"/>
      <c r="AEL13" s="14"/>
      <c r="AEM13" s="14"/>
      <c r="AEN13" s="14"/>
      <c r="AEO13" s="14"/>
      <c r="AEP13" s="14"/>
      <c r="AEQ13" s="14"/>
      <c r="AER13" s="14"/>
      <c r="AES13" s="14"/>
      <c r="AET13" s="14"/>
      <c r="AEU13" s="14"/>
      <c r="AEV13" s="14"/>
      <c r="AEW13" s="14"/>
      <c r="AEX13" s="14"/>
      <c r="AEY13" s="14"/>
      <c r="AEZ13" s="14"/>
      <c r="AFA13" s="14"/>
      <c r="AFB13" s="14"/>
      <c r="AFC13" s="14"/>
      <c r="AFD13" s="14"/>
      <c r="AFE13" s="14"/>
      <c r="AFF13" s="14"/>
      <c r="AFG13" s="14"/>
      <c r="AFH13" s="14"/>
      <c r="AFI13" s="14"/>
      <c r="AFJ13" s="14"/>
      <c r="AFK13" s="14"/>
      <c r="AFL13" s="14"/>
      <c r="AFM13" s="14"/>
      <c r="AFN13" s="14"/>
      <c r="AFO13" s="14"/>
      <c r="AFP13" s="14"/>
      <c r="AFQ13" s="14"/>
      <c r="AFR13" s="14"/>
      <c r="AFS13" s="14"/>
      <c r="AFT13" s="14"/>
      <c r="AFU13" s="14"/>
      <c r="AFV13" s="14"/>
      <c r="AFW13" s="14"/>
      <c r="AFX13" s="14"/>
      <c r="AFY13" s="14"/>
      <c r="AFZ13" s="14"/>
      <c r="AGA13" s="14"/>
      <c r="AGB13" s="14"/>
      <c r="AGC13" s="14"/>
      <c r="AGD13" s="14"/>
      <c r="AGE13" s="14"/>
      <c r="AGF13" s="14"/>
      <c r="AGG13" s="14"/>
      <c r="AGH13" s="14"/>
      <c r="AGI13" s="14"/>
      <c r="AGJ13" s="14"/>
      <c r="AGK13" s="14"/>
      <c r="AGL13" s="14"/>
      <c r="AGM13" s="14"/>
      <c r="AGN13" s="14"/>
      <c r="AGO13" s="14"/>
      <c r="AGP13" s="14"/>
      <c r="AGQ13" s="14"/>
      <c r="AGR13" s="14"/>
      <c r="AGS13" s="14"/>
      <c r="AGT13" s="14"/>
      <c r="AGU13" s="14"/>
      <c r="AGV13" s="14"/>
      <c r="AGW13" s="14"/>
      <c r="AGX13" s="14"/>
      <c r="AGY13" s="14"/>
      <c r="AGZ13" s="14"/>
      <c r="AHA13" s="14"/>
      <c r="AHB13" s="14"/>
      <c r="AHC13" s="14"/>
      <c r="AHD13" s="14"/>
      <c r="AHE13" s="14"/>
      <c r="AHF13" s="14"/>
      <c r="AHG13" s="14"/>
      <c r="AHH13" s="14"/>
      <c r="AHI13" s="14"/>
      <c r="AHJ13" s="14"/>
      <c r="AHK13" s="14"/>
      <c r="AHL13" s="14"/>
      <c r="AHM13" s="14"/>
      <c r="AHN13" s="14"/>
      <c r="AHO13" s="14"/>
      <c r="AHP13" s="14"/>
      <c r="AHQ13" s="14"/>
      <c r="AHR13" s="14"/>
      <c r="AHS13" s="14"/>
      <c r="AHT13" s="14"/>
      <c r="AHU13" s="14"/>
      <c r="AHV13" s="14"/>
      <c r="AHW13" s="14"/>
      <c r="AHX13" s="14"/>
      <c r="AHY13" s="14"/>
      <c r="AHZ13" s="14"/>
      <c r="AIA13" s="14"/>
      <c r="AIB13" s="14"/>
      <c r="AIC13" s="14"/>
      <c r="AID13" s="14"/>
      <c r="AIE13" s="14"/>
      <c r="AIF13" s="14"/>
      <c r="AIG13" s="14"/>
      <c r="AIH13" s="14"/>
      <c r="AII13" s="14"/>
      <c r="AIJ13" s="14"/>
      <c r="AIK13" s="14"/>
      <c r="AIL13" s="14"/>
      <c r="AIM13" s="14"/>
      <c r="AIN13" s="14"/>
      <c r="AIO13" s="14"/>
      <c r="AIP13" s="14"/>
      <c r="AIQ13" s="14"/>
      <c r="AIR13" s="14"/>
      <c r="AIS13" s="14"/>
      <c r="AIT13" s="14"/>
      <c r="AIU13" s="14"/>
      <c r="AIV13" s="14"/>
      <c r="AIW13" s="14"/>
      <c r="AIX13" s="14"/>
      <c r="AIY13" s="14"/>
      <c r="AIZ13" s="14"/>
      <c r="AJA13" s="14"/>
      <c r="AJB13" s="14"/>
      <c r="AJC13" s="14"/>
      <c r="AJD13" s="14"/>
      <c r="AJE13" s="14"/>
      <c r="AJF13" s="14"/>
      <c r="AJG13" s="14"/>
      <c r="AJH13" s="14"/>
      <c r="AJI13" s="14"/>
      <c r="AJJ13" s="14"/>
      <c r="AJK13" s="14"/>
      <c r="AJL13" s="14"/>
      <c r="AJM13" s="14"/>
      <c r="AJN13" s="14"/>
      <c r="AJO13" s="14"/>
      <c r="AJP13" s="14"/>
      <c r="AJQ13" s="14"/>
      <c r="AJR13" s="14"/>
      <c r="AJS13" s="14"/>
      <c r="AJT13" s="14"/>
      <c r="AJU13" s="14"/>
      <c r="AJV13" s="14"/>
      <c r="AJW13" s="14"/>
      <c r="AJX13" s="14"/>
      <c r="AJY13" s="14"/>
      <c r="AJZ13" s="14"/>
      <c r="AKA13" s="14"/>
      <c r="AKB13" s="14"/>
      <c r="AKC13" s="14"/>
      <c r="AKD13" s="14"/>
      <c r="AKE13" s="14"/>
      <c r="AKF13" s="14"/>
      <c r="AKG13" s="14"/>
      <c r="AKH13" s="14"/>
      <c r="AKI13" s="14"/>
      <c r="AKJ13" s="14"/>
      <c r="AKK13" s="14"/>
      <c r="AKL13" s="14"/>
      <c r="AKM13" s="14"/>
      <c r="AKN13" s="14"/>
      <c r="AKO13" s="14"/>
      <c r="AKP13" s="14"/>
      <c r="AKQ13" s="14"/>
      <c r="AKR13" s="14"/>
      <c r="AKS13" s="14"/>
      <c r="AKT13" s="14"/>
      <c r="AKU13" s="14"/>
      <c r="AKV13" s="14"/>
      <c r="AKW13" s="14"/>
      <c r="AKX13" s="14"/>
      <c r="AKY13" s="14"/>
      <c r="AKZ13" s="14"/>
      <c r="ALA13" s="14"/>
      <c r="ALB13" s="14"/>
      <c r="ALC13" s="14"/>
      <c r="ALD13" s="14"/>
      <c r="ALE13" s="14"/>
      <c r="ALF13" s="14"/>
      <c r="ALG13" s="14"/>
      <c r="ALH13" s="14"/>
      <c r="ALI13" s="14"/>
      <c r="ALJ13" s="14"/>
      <c r="ALK13" s="14"/>
      <c r="ALL13" s="14"/>
      <c r="ALM13" s="14"/>
      <c r="ALN13" s="14"/>
      <c r="ALO13" s="14"/>
      <c r="ALP13" s="14"/>
      <c r="ALQ13" s="14"/>
      <c r="ALR13" s="14"/>
      <c r="ALS13" s="14"/>
      <c r="ALT13" s="14"/>
      <c r="ALU13" s="14"/>
      <c r="ALV13" s="14"/>
      <c r="ALW13" s="14"/>
      <c r="ALX13" s="14"/>
      <c r="ALY13" s="14"/>
      <c r="ALZ13" s="14"/>
      <c r="AMA13" s="14"/>
      <c r="AMB13" s="14"/>
      <c r="AMC13" s="14"/>
      <c r="AMD13" s="14"/>
      <c r="AME13" s="14"/>
      <c r="AMF13" s="14"/>
      <c r="AMG13" s="14"/>
      <c r="AMH13" s="14"/>
      <c r="AMI13" s="14"/>
      <c r="AMJ13" s="14"/>
      <c r="AMK13" s="14"/>
      <c r="AML13" s="14"/>
      <c r="AMM13" s="14"/>
      <c r="AMN13" s="14"/>
      <c r="AMO13" s="14"/>
      <c r="AMP13" s="14"/>
      <c r="AMQ13" s="14"/>
      <c r="AMR13" s="14"/>
      <c r="AMS13" s="14"/>
      <c r="AMT13" s="14"/>
      <c r="AMU13" s="14"/>
      <c r="AMV13" s="14"/>
      <c r="AMW13" s="14"/>
      <c r="AMX13" s="14"/>
      <c r="AMY13" s="14"/>
      <c r="AMZ13" s="14"/>
      <c r="ANA13" s="14"/>
      <c r="ANB13" s="14"/>
      <c r="ANC13" s="14"/>
      <c r="AND13" s="14"/>
      <c r="ANE13" s="14"/>
      <c r="ANF13" s="14"/>
      <c r="ANG13" s="14"/>
      <c r="ANH13" s="14"/>
      <c r="ANI13" s="14"/>
      <c r="ANJ13" s="14"/>
      <c r="ANK13" s="14"/>
      <c r="ANL13" s="14"/>
      <c r="ANM13" s="14"/>
      <c r="ANN13" s="14"/>
      <c r="ANO13" s="14"/>
      <c r="ANP13" s="14"/>
      <c r="ANQ13" s="14"/>
      <c r="ANR13" s="14"/>
      <c r="ANS13" s="14"/>
      <c r="ANT13" s="14"/>
      <c r="ANU13" s="14"/>
      <c r="ANV13" s="14"/>
      <c r="ANW13" s="14"/>
      <c r="ANX13" s="14"/>
      <c r="ANY13" s="14"/>
      <c r="ANZ13" s="14"/>
      <c r="AOA13" s="14"/>
      <c r="AOB13" s="14"/>
      <c r="AOC13" s="14"/>
      <c r="AOD13" s="14"/>
      <c r="AOE13" s="14"/>
      <c r="AOF13" s="14"/>
      <c r="AOG13" s="14"/>
      <c r="AOH13" s="14"/>
      <c r="AOI13" s="14"/>
      <c r="AOJ13" s="14"/>
      <c r="AOK13" s="14"/>
      <c r="AOL13" s="14"/>
      <c r="AOM13" s="14"/>
      <c r="AON13" s="14"/>
      <c r="AOO13" s="14"/>
      <c r="AOP13" s="14"/>
      <c r="AOQ13" s="14"/>
      <c r="AOR13" s="14"/>
      <c r="AOS13" s="14"/>
      <c r="AOT13" s="14"/>
      <c r="AOU13" s="14"/>
      <c r="AOV13" s="14"/>
      <c r="AOW13" s="14"/>
      <c r="AOX13" s="14"/>
      <c r="AOY13" s="14"/>
      <c r="AOZ13" s="14"/>
      <c r="APA13" s="14"/>
      <c r="APB13" s="14"/>
      <c r="APC13" s="14"/>
      <c r="APD13" s="14"/>
      <c r="APE13" s="14"/>
      <c r="APF13" s="14"/>
      <c r="APG13" s="14"/>
      <c r="APH13" s="14"/>
      <c r="API13" s="14"/>
      <c r="APJ13" s="14"/>
      <c r="APK13" s="14"/>
      <c r="APL13" s="14"/>
      <c r="APM13" s="14"/>
      <c r="APN13" s="14"/>
      <c r="APO13" s="14"/>
      <c r="APP13" s="14"/>
      <c r="APQ13" s="14"/>
      <c r="APR13" s="14"/>
      <c r="APS13" s="14"/>
      <c r="APT13" s="14"/>
      <c r="APU13" s="14"/>
      <c r="APV13" s="14"/>
      <c r="APW13" s="14"/>
      <c r="APX13" s="14"/>
      <c r="APY13" s="14"/>
      <c r="APZ13" s="14"/>
      <c r="AQA13" s="14"/>
      <c r="AQB13" s="14"/>
      <c r="AQC13" s="14"/>
      <c r="AQD13" s="14"/>
      <c r="AQE13" s="14"/>
      <c r="AQF13" s="14"/>
      <c r="AQG13" s="14"/>
      <c r="AQH13" s="14"/>
      <c r="AQI13" s="14"/>
      <c r="AQJ13" s="14"/>
      <c r="AQK13" s="14"/>
      <c r="AQL13" s="14"/>
      <c r="AQM13" s="14"/>
      <c r="AQN13" s="14"/>
      <c r="AQO13" s="14"/>
      <c r="AQP13" s="14"/>
      <c r="AQQ13" s="14"/>
      <c r="AQR13" s="14"/>
      <c r="AQS13" s="14"/>
      <c r="AQT13" s="14"/>
      <c r="AQU13" s="14"/>
      <c r="AQV13" s="14"/>
      <c r="AQW13" s="14"/>
      <c r="AQX13" s="14"/>
      <c r="AQY13" s="14"/>
      <c r="AQZ13" s="14"/>
      <c r="ARA13" s="14"/>
      <c r="ARB13" s="14"/>
      <c r="ARC13" s="14"/>
      <c r="ARD13" s="14"/>
      <c r="ARE13" s="14"/>
      <c r="ARF13" s="14"/>
      <c r="ARG13" s="14"/>
      <c r="ARH13" s="14"/>
      <c r="ARI13" s="14"/>
      <c r="ARJ13" s="14"/>
      <c r="ARK13" s="14"/>
      <c r="ARL13" s="14"/>
      <c r="ARM13" s="14"/>
      <c r="ARN13" s="14"/>
      <c r="ARO13" s="14"/>
      <c r="ARP13" s="14"/>
      <c r="ARQ13" s="14"/>
      <c r="ARR13" s="14"/>
      <c r="ARS13" s="14"/>
      <c r="ART13" s="14"/>
      <c r="ARU13" s="14"/>
      <c r="ARV13" s="14"/>
      <c r="ARW13" s="14"/>
      <c r="ARX13" s="14"/>
      <c r="ARY13" s="14"/>
      <c r="ARZ13" s="14"/>
      <c r="ASA13" s="14"/>
      <c r="ASB13" s="14"/>
      <c r="ASC13" s="14"/>
      <c r="ASD13" s="14"/>
      <c r="ASE13" s="14"/>
      <c r="ASF13" s="14"/>
      <c r="ASG13" s="14"/>
      <c r="ASH13" s="14"/>
      <c r="ASI13" s="14"/>
      <c r="ASJ13" s="14"/>
      <c r="ASK13" s="14"/>
      <c r="ASL13" s="14"/>
      <c r="ASM13" s="14"/>
      <c r="ASN13" s="14"/>
      <c r="ASO13" s="14"/>
      <c r="ASP13" s="14"/>
      <c r="ASQ13" s="14"/>
      <c r="ASR13" s="14"/>
      <c r="ASS13" s="14"/>
      <c r="AST13" s="14"/>
      <c r="ASU13" s="14"/>
      <c r="ASV13" s="14"/>
      <c r="ASW13" s="14"/>
      <c r="ASX13" s="14"/>
      <c r="ASY13" s="14"/>
      <c r="ASZ13" s="14"/>
      <c r="ATA13" s="14"/>
      <c r="ATB13" s="14"/>
      <c r="ATC13" s="14"/>
      <c r="ATD13" s="14"/>
      <c r="ATE13" s="14"/>
      <c r="ATF13" s="14"/>
      <c r="ATG13" s="14"/>
      <c r="ATH13" s="14"/>
      <c r="ATI13" s="14"/>
      <c r="ATJ13" s="14"/>
      <c r="ATK13" s="14"/>
      <c r="ATL13" s="14"/>
      <c r="ATM13" s="14"/>
      <c r="ATN13" s="14"/>
      <c r="ATO13" s="14"/>
      <c r="ATP13" s="14"/>
      <c r="ATQ13" s="14"/>
      <c r="ATR13" s="14"/>
      <c r="ATS13" s="14"/>
      <c r="ATT13" s="14"/>
      <c r="ATU13" s="14"/>
      <c r="ATV13" s="14"/>
      <c r="ATW13" s="14"/>
      <c r="ATX13" s="14"/>
      <c r="ATY13" s="14"/>
      <c r="ATZ13" s="14"/>
      <c r="AUA13" s="14"/>
      <c r="AUB13" s="14"/>
      <c r="AUC13" s="14"/>
      <c r="AUD13" s="14"/>
      <c r="AUE13" s="14"/>
      <c r="AUF13" s="14"/>
      <c r="AUG13" s="14"/>
      <c r="AUH13" s="14"/>
      <c r="AUI13" s="14"/>
      <c r="AUJ13" s="14"/>
      <c r="AUK13" s="14"/>
      <c r="AUL13" s="14"/>
      <c r="AUM13" s="14"/>
      <c r="AUN13" s="14"/>
      <c r="AUO13" s="14"/>
      <c r="AUP13" s="14"/>
      <c r="AUQ13" s="14"/>
      <c r="AUR13" s="14"/>
      <c r="AUS13" s="14"/>
      <c r="AUT13" s="14"/>
      <c r="AUU13" s="14"/>
      <c r="AUV13" s="14"/>
      <c r="AUW13" s="14"/>
      <c r="AUX13" s="14"/>
      <c r="AUY13" s="14"/>
      <c r="AUZ13" s="14"/>
      <c r="AVA13" s="14"/>
      <c r="AVB13" s="14"/>
      <c r="AVC13" s="14"/>
      <c r="AVD13" s="14"/>
      <c r="AVE13" s="14"/>
      <c r="AVF13" s="14"/>
      <c r="AVG13" s="14"/>
      <c r="AVH13" s="14"/>
      <c r="AVI13" s="14"/>
      <c r="AVJ13" s="14"/>
      <c r="AVK13" s="14"/>
      <c r="AVL13" s="14"/>
      <c r="AVM13" s="14"/>
      <c r="AVN13" s="14"/>
      <c r="AVO13" s="14"/>
      <c r="AVP13" s="14"/>
      <c r="AVQ13" s="14"/>
      <c r="AVR13" s="14"/>
      <c r="AVS13" s="14"/>
      <c r="AVT13" s="14"/>
      <c r="AVU13" s="14"/>
      <c r="AVV13" s="14"/>
      <c r="AVW13" s="14"/>
      <c r="AVX13" s="14"/>
      <c r="AVY13" s="14"/>
      <c r="AVZ13" s="14"/>
      <c r="AWA13" s="14"/>
      <c r="AWB13" s="14"/>
      <c r="AWC13" s="14"/>
      <c r="AWD13" s="14"/>
      <c r="AWE13" s="14"/>
      <c r="AWF13" s="14"/>
      <c r="AWG13" s="14"/>
      <c r="AWH13" s="14"/>
      <c r="AWI13" s="14"/>
      <c r="AWJ13" s="14"/>
      <c r="AWK13" s="14"/>
      <c r="AWL13" s="14"/>
      <c r="AWM13" s="14"/>
      <c r="AWN13" s="14"/>
      <c r="AWO13" s="14"/>
      <c r="AWP13" s="14"/>
      <c r="AWQ13" s="14"/>
      <c r="AWR13" s="14"/>
      <c r="AWS13" s="14"/>
      <c r="AWT13" s="14"/>
      <c r="AWU13" s="14"/>
      <c r="AWV13" s="14"/>
      <c r="AWW13" s="14"/>
      <c r="AWX13" s="14"/>
      <c r="AWY13" s="14"/>
      <c r="AWZ13" s="14"/>
      <c r="AXA13" s="14"/>
      <c r="AXB13" s="14"/>
      <c r="AXC13" s="14"/>
      <c r="AXD13" s="14"/>
      <c r="AXE13" s="14"/>
      <c r="AXF13" s="14"/>
      <c r="AXG13" s="14"/>
      <c r="AXH13" s="14"/>
      <c r="AXI13" s="14"/>
      <c r="AXJ13" s="14"/>
      <c r="AXK13" s="14"/>
      <c r="AXL13" s="14"/>
      <c r="AXM13" s="14"/>
      <c r="AXN13" s="14"/>
      <c r="AXO13" s="14"/>
      <c r="AXP13" s="14"/>
      <c r="AXQ13" s="14"/>
      <c r="AXR13" s="14"/>
      <c r="AXS13" s="14"/>
      <c r="AXT13" s="14"/>
      <c r="AXU13" s="14"/>
      <c r="AXV13" s="14"/>
      <c r="AXW13" s="14"/>
      <c r="AXX13" s="14"/>
      <c r="AXY13" s="14"/>
      <c r="AXZ13" s="14"/>
      <c r="AYA13" s="14"/>
      <c r="AYB13" s="14"/>
      <c r="AYC13" s="14"/>
      <c r="AYD13" s="14"/>
      <c r="AYE13" s="14"/>
      <c r="AYF13" s="14"/>
      <c r="AYG13" s="14"/>
      <c r="AYH13" s="14"/>
      <c r="AYI13" s="14"/>
      <c r="AYJ13" s="14"/>
      <c r="AYK13" s="14"/>
      <c r="AYL13" s="14"/>
      <c r="AYM13" s="14"/>
      <c r="AYN13" s="14"/>
      <c r="AYO13" s="14"/>
      <c r="AYP13" s="14"/>
      <c r="AYQ13" s="14"/>
      <c r="AYR13" s="14"/>
      <c r="AYS13" s="14"/>
      <c r="AYT13" s="14"/>
      <c r="AYU13" s="14"/>
      <c r="AYV13" s="14"/>
      <c r="AYW13" s="14"/>
      <c r="AYX13" s="14"/>
      <c r="AYY13" s="14"/>
      <c r="AYZ13" s="14"/>
      <c r="AZA13" s="14"/>
      <c r="AZB13" s="14"/>
      <c r="AZC13" s="14"/>
      <c r="AZD13" s="14"/>
      <c r="AZE13" s="14"/>
      <c r="AZF13" s="14"/>
      <c r="AZG13" s="14"/>
      <c r="AZH13" s="14"/>
      <c r="AZI13" s="14"/>
      <c r="AZJ13" s="14"/>
      <c r="AZK13" s="14"/>
      <c r="AZL13" s="14"/>
      <c r="AZM13" s="14"/>
      <c r="AZN13" s="14"/>
      <c r="AZO13" s="14"/>
      <c r="AZP13" s="14"/>
      <c r="AZQ13" s="14"/>
      <c r="AZR13" s="14"/>
      <c r="AZS13" s="14"/>
      <c r="AZT13" s="14"/>
      <c r="AZU13" s="14"/>
      <c r="AZV13" s="14"/>
      <c r="AZW13" s="14"/>
      <c r="AZX13" s="14"/>
      <c r="AZY13" s="14"/>
      <c r="AZZ13" s="14"/>
      <c r="BAA13" s="14"/>
      <c r="BAB13" s="14"/>
      <c r="BAC13" s="14"/>
      <c r="BAD13" s="14"/>
      <c r="BAE13" s="14"/>
      <c r="BAF13" s="14"/>
      <c r="BAG13" s="14"/>
      <c r="BAH13" s="14"/>
      <c r="BAI13" s="14"/>
      <c r="BAJ13" s="14"/>
      <c r="BAK13" s="14"/>
      <c r="BAL13" s="14"/>
      <c r="BAM13" s="14"/>
      <c r="BAN13" s="14"/>
      <c r="BAO13" s="14"/>
      <c r="BAP13" s="14"/>
      <c r="BAQ13" s="14"/>
      <c r="BAR13" s="14"/>
      <c r="BAS13" s="14"/>
      <c r="BAT13" s="14"/>
      <c r="BAU13" s="14"/>
      <c r="BAV13" s="14"/>
      <c r="BAW13" s="14"/>
      <c r="BAX13" s="14"/>
      <c r="BAY13" s="14"/>
      <c r="BAZ13" s="14"/>
      <c r="BBA13" s="14"/>
      <c r="BBB13" s="14"/>
      <c r="BBC13" s="14"/>
      <c r="BBD13" s="14"/>
      <c r="BBE13" s="14"/>
      <c r="BBF13" s="14"/>
      <c r="BBG13" s="14"/>
      <c r="BBH13" s="14"/>
      <c r="BBI13" s="14"/>
      <c r="BBJ13" s="14"/>
      <c r="BBK13" s="14"/>
      <c r="BBL13" s="14"/>
      <c r="BBM13" s="14"/>
      <c r="BBN13" s="14"/>
      <c r="BBO13" s="14"/>
      <c r="BBP13" s="14"/>
      <c r="BBQ13" s="14"/>
      <c r="BBR13" s="14"/>
      <c r="BBS13" s="14"/>
      <c r="BBT13" s="14"/>
      <c r="BBU13" s="14"/>
      <c r="BBV13" s="14"/>
      <c r="BBW13" s="14"/>
      <c r="BBX13" s="14"/>
      <c r="BBY13" s="14"/>
      <c r="BBZ13" s="14"/>
      <c r="BCA13" s="14"/>
      <c r="BCB13" s="14"/>
      <c r="BCC13" s="14"/>
      <c r="BCD13" s="14"/>
      <c r="BCE13" s="14"/>
      <c r="BCF13" s="14"/>
      <c r="BCG13" s="14"/>
      <c r="BCH13" s="14"/>
      <c r="BCI13" s="14"/>
      <c r="BCJ13" s="14"/>
      <c r="BCK13" s="14"/>
      <c r="BCL13" s="14"/>
      <c r="BCM13" s="14"/>
      <c r="BCN13" s="14"/>
      <c r="BCO13" s="14"/>
      <c r="BCP13" s="14"/>
      <c r="BCQ13" s="14"/>
      <c r="BCR13" s="14"/>
      <c r="BCS13" s="14"/>
      <c r="BCT13" s="14"/>
      <c r="BCU13" s="14"/>
      <c r="BCV13" s="14"/>
      <c r="BCW13" s="14"/>
      <c r="BCX13" s="14"/>
      <c r="BCY13" s="14"/>
      <c r="BCZ13" s="14"/>
      <c r="BDA13" s="14"/>
      <c r="BDB13" s="14"/>
      <c r="BDC13" s="14"/>
      <c r="BDD13" s="14"/>
      <c r="BDE13" s="14"/>
      <c r="BDF13" s="14"/>
      <c r="BDG13" s="14"/>
      <c r="BDH13" s="14"/>
      <c r="BDI13" s="14"/>
      <c r="BDJ13" s="14"/>
      <c r="BDK13" s="14"/>
      <c r="BDL13" s="14"/>
      <c r="BDM13" s="14"/>
      <c r="BDN13" s="14"/>
      <c r="BDO13" s="14"/>
      <c r="BDP13" s="14"/>
      <c r="BDQ13" s="14"/>
      <c r="BDR13" s="14"/>
      <c r="BDS13" s="14"/>
      <c r="BDT13" s="14"/>
      <c r="BDU13" s="14"/>
      <c r="BDV13" s="14"/>
      <c r="BDW13" s="14"/>
      <c r="BDX13" s="14"/>
      <c r="BDY13" s="14"/>
      <c r="BDZ13" s="14"/>
      <c r="BEA13" s="14"/>
      <c r="BEB13" s="14"/>
      <c r="BEC13" s="14"/>
      <c r="BED13" s="14"/>
      <c r="BEE13" s="14"/>
      <c r="BEF13" s="14"/>
      <c r="BEG13" s="14"/>
      <c r="BEH13" s="14"/>
      <c r="BEI13" s="14"/>
      <c r="BEJ13" s="14"/>
      <c r="BEK13" s="14"/>
      <c r="BEL13" s="14"/>
      <c r="BEM13" s="14"/>
      <c r="BEN13" s="14"/>
      <c r="BEO13" s="14"/>
      <c r="BEP13" s="14"/>
      <c r="BEQ13" s="14"/>
      <c r="BER13" s="14"/>
      <c r="BES13" s="14"/>
      <c r="BET13" s="14"/>
      <c r="BEU13" s="14"/>
      <c r="BEV13" s="14"/>
      <c r="BEW13" s="14"/>
      <c r="BEX13" s="14"/>
      <c r="BEY13" s="14"/>
      <c r="BEZ13" s="14"/>
      <c r="BFA13" s="14"/>
      <c r="BFB13" s="14"/>
      <c r="BFC13" s="14"/>
      <c r="BFD13" s="14"/>
      <c r="BFE13" s="14"/>
      <c r="BFF13" s="14"/>
      <c r="BFG13" s="14"/>
      <c r="BFH13" s="14"/>
      <c r="BFI13" s="14"/>
      <c r="BFJ13" s="14"/>
      <c r="BFK13" s="14"/>
      <c r="BFL13" s="14"/>
      <c r="BFM13" s="14"/>
      <c r="BFN13" s="14"/>
      <c r="BFO13" s="14"/>
      <c r="BFP13" s="14"/>
      <c r="BFQ13" s="14"/>
      <c r="BFR13" s="14"/>
      <c r="BFS13" s="14"/>
      <c r="BFT13" s="14"/>
      <c r="BFU13" s="14"/>
      <c r="BFV13" s="14"/>
      <c r="BFW13" s="14"/>
      <c r="BFX13" s="14"/>
      <c r="BFY13" s="14"/>
      <c r="BFZ13" s="14"/>
      <c r="BGA13" s="14"/>
      <c r="BGB13" s="14"/>
      <c r="BGC13" s="14"/>
      <c r="BGD13" s="14"/>
      <c r="BGE13" s="14"/>
      <c r="BGF13" s="14"/>
      <c r="BGG13" s="14"/>
      <c r="BGH13" s="14"/>
      <c r="BGI13" s="14"/>
      <c r="BGJ13" s="14"/>
      <c r="BGK13" s="14"/>
      <c r="BGL13" s="14"/>
      <c r="BGM13" s="14"/>
      <c r="BGN13" s="14"/>
      <c r="BGO13" s="14"/>
      <c r="BGP13" s="14"/>
      <c r="BGQ13" s="14"/>
      <c r="BGR13" s="14"/>
      <c r="BGS13" s="14"/>
      <c r="BGT13" s="14"/>
      <c r="BGU13" s="14"/>
      <c r="BGV13" s="14"/>
      <c r="BGW13" s="14"/>
      <c r="BGX13" s="14"/>
      <c r="BGY13" s="14"/>
      <c r="BGZ13" s="14"/>
      <c r="BHA13" s="14"/>
      <c r="BHB13" s="14"/>
      <c r="BHC13" s="14"/>
      <c r="BHD13" s="14"/>
      <c r="BHE13" s="14"/>
      <c r="BHF13" s="14"/>
      <c r="BHG13" s="14"/>
      <c r="BHH13" s="14"/>
      <c r="BHI13" s="14"/>
      <c r="BHJ13" s="14"/>
      <c r="BHK13" s="14"/>
      <c r="BHL13" s="14"/>
      <c r="BHM13" s="14"/>
      <c r="BHN13" s="14"/>
      <c r="BHO13" s="14"/>
      <c r="BHP13" s="14"/>
      <c r="BHQ13" s="14"/>
      <c r="BHR13" s="14"/>
      <c r="BHS13" s="14"/>
      <c r="BHT13" s="14"/>
      <c r="BHU13" s="14"/>
      <c r="BHV13" s="14"/>
      <c r="BHW13" s="14"/>
      <c r="BHX13" s="14"/>
      <c r="BHY13" s="14"/>
      <c r="BHZ13" s="14"/>
      <c r="BIA13" s="14"/>
      <c r="BIB13" s="14"/>
      <c r="BIC13" s="14"/>
      <c r="BID13" s="14"/>
      <c r="BIE13" s="14"/>
      <c r="BIF13" s="14"/>
      <c r="BIG13" s="14"/>
      <c r="BIH13" s="14"/>
      <c r="BII13" s="14"/>
      <c r="BIJ13" s="14"/>
      <c r="BIK13" s="14"/>
      <c r="BIL13" s="14"/>
      <c r="BIM13" s="14"/>
      <c r="BIN13" s="14"/>
      <c r="BIO13" s="14"/>
      <c r="BIP13" s="14"/>
      <c r="BIQ13" s="14"/>
      <c r="BIR13" s="14"/>
      <c r="BIS13" s="14"/>
      <c r="BIT13" s="14"/>
      <c r="BIU13" s="14"/>
      <c r="BIV13" s="14"/>
      <c r="BIW13" s="14"/>
      <c r="BIX13" s="14"/>
      <c r="BIY13" s="14"/>
      <c r="BIZ13" s="14"/>
      <c r="BJA13" s="14"/>
      <c r="BJB13" s="14"/>
      <c r="BJC13" s="14"/>
      <c r="BJD13" s="14"/>
      <c r="BJE13" s="14"/>
      <c r="BJF13" s="14"/>
      <c r="BJG13" s="14"/>
      <c r="BJH13" s="14"/>
      <c r="BJI13" s="14"/>
      <c r="BJJ13" s="14"/>
      <c r="BJK13" s="14"/>
      <c r="BJL13" s="14"/>
      <c r="BJM13" s="14"/>
      <c r="BJN13" s="14"/>
      <c r="BJO13" s="14"/>
      <c r="BJP13" s="14"/>
      <c r="BJQ13" s="14"/>
      <c r="BJR13" s="14"/>
      <c r="BJS13" s="14"/>
      <c r="BJT13" s="14"/>
      <c r="BJU13" s="14"/>
      <c r="BJV13" s="14"/>
      <c r="BJW13" s="14"/>
      <c r="BJX13" s="14"/>
      <c r="BJY13" s="14"/>
      <c r="BJZ13" s="14"/>
      <c r="BKA13" s="14"/>
      <c r="BKB13" s="14"/>
      <c r="BKC13" s="14"/>
      <c r="BKD13" s="14"/>
      <c r="BKE13" s="14"/>
      <c r="BKF13" s="14"/>
      <c r="BKG13" s="14"/>
      <c r="BKH13" s="14"/>
      <c r="BKI13" s="14"/>
      <c r="BKJ13" s="14"/>
      <c r="BKK13" s="14"/>
      <c r="BKL13" s="14"/>
      <c r="BKM13" s="14"/>
      <c r="BKN13" s="14"/>
      <c r="BKO13" s="14"/>
      <c r="BKP13" s="14"/>
      <c r="BKQ13" s="14"/>
      <c r="BKR13" s="14"/>
      <c r="BKS13" s="14"/>
      <c r="BKT13" s="14"/>
      <c r="BKU13" s="14"/>
      <c r="BKV13" s="14"/>
      <c r="BKW13" s="14"/>
      <c r="BKX13" s="14"/>
      <c r="BKY13" s="14"/>
      <c r="BKZ13" s="14"/>
      <c r="BLA13" s="14"/>
      <c r="BLB13" s="14"/>
      <c r="BLC13" s="14"/>
      <c r="BLD13" s="14"/>
      <c r="BLE13" s="14"/>
      <c r="BLF13" s="14"/>
      <c r="BLG13" s="14"/>
      <c r="BLH13" s="14"/>
      <c r="BLI13" s="14"/>
      <c r="BLJ13" s="14"/>
      <c r="BLK13" s="14"/>
      <c r="BLL13" s="14"/>
      <c r="BLM13" s="14"/>
      <c r="BLN13" s="14"/>
      <c r="BLO13" s="14"/>
      <c r="BLP13" s="14"/>
      <c r="BLQ13" s="14"/>
      <c r="BLR13" s="14"/>
      <c r="BLS13" s="14"/>
      <c r="BLT13" s="14"/>
      <c r="BLU13" s="14"/>
      <c r="BLV13" s="14"/>
      <c r="BLW13" s="14"/>
      <c r="BLX13" s="14"/>
      <c r="BLY13" s="14"/>
      <c r="BLZ13" s="14"/>
      <c r="BMA13" s="14"/>
      <c r="BMB13" s="14"/>
      <c r="BMC13" s="14"/>
      <c r="BMD13" s="14"/>
      <c r="BME13" s="14"/>
      <c r="BMF13" s="14"/>
      <c r="BMG13" s="14"/>
      <c r="BMH13" s="14"/>
      <c r="BMI13" s="14"/>
      <c r="BMJ13" s="14"/>
      <c r="BMK13" s="14"/>
      <c r="BML13" s="14"/>
      <c r="BMM13" s="14"/>
      <c r="BMN13" s="14"/>
      <c r="BMO13" s="14"/>
      <c r="BMP13" s="14"/>
      <c r="BMQ13" s="14"/>
      <c r="BMR13" s="14"/>
      <c r="BMS13" s="14"/>
      <c r="BMT13" s="14"/>
      <c r="BMU13" s="14"/>
      <c r="BMV13" s="14"/>
      <c r="BMW13" s="14"/>
      <c r="BMX13" s="14"/>
      <c r="BMY13" s="14"/>
      <c r="BMZ13" s="14"/>
      <c r="BNA13" s="14"/>
      <c r="BNB13" s="14"/>
      <c r="BNC13" s="14"/>
      <c r="BND13" s="14"/>
      <c r="BNE13" s="14"/>
      <c r="BNF13" s="14"/>
      <c r="BNG13" s="14"/>
      <c r="BNH13" s="14"/>
      <c r="BNI13" s="14"/>
      <c r="BNJ13" s="14"/>
      <c r="BNK13" s="14"/>
      <c r="BNL13" s="14"/>
      <c r="BNM13" s="14"/>
      <c r="BNN13" s="14"/>
      <c r="BNO13" s="14"/>
      <c r="BNP13" s="14"/>
      <c r="BNQ13" s="14"/>
      <c r="BNR13" s="14"/>
      <c r="BNS13" s="14"/>
      <c r="BNT13" s="14"/>
      <c r="BNU13" s="14"/>
      <c r="BNV13" s="14"/>
      <c r="BNW13" s="14"/>
      <c r="BNX13" s="14"/>
      <c r="BNY13" s="14"/>
      <c r="BNZ13" s="14"/>
      <c r="BOA13" s="14"/>
      <c r="BOB13" s="14"/>
      <c r="BOC13" s="14"/>
      <c r="BOD13" s="14"/>
      <c r="BOE13" s="14"/>
      <c r="BOF13" s="14"/>
      <c r="BOG13" s="14"/>
      <c r="BOH13" s="14"/>
      <c r="BOI13" s="14"/>
      <c r="BOJ13" s="14"/>
      <c r="BOK13" s="14"/>
      <c r="BOL13" s="14"/>
      <c r="BOM13" s="14"/>
      <c r="BON13" s="14"/>
      <c r="BOO13" s="14"/>
      <c r="BOP13" s="14"/>
      <c r="BOQ13" s="14"/>
      <c r="BOR13" s="14"/>
      <c r="BOS13" s="14"/>
      <c r="BOT13" s="14"/>
      <c r="BOU13" s="14"/>
      <c r="BOV13" s="14"/>
      <c r="BOW13" s="14"/>
      <c r="BOX13" s="14"/>
      <c r="BOY13" s="14"/>
      <c r="BOZ13" s="14"/>
      <c r="BPA13" s="14"/>
      <c r="BPB13" s="14"/>
      <c r="BPC13" s="14"/>
      <c r="BPD13" s="14"/>
      <c r="BPE13" s="14"/>
      <c r="BPF13" s="14"/>
      <c r="BPG13" s="14"/>
      <c r="BPH13" s="14"/>
      <c r="BPI13" s="14"/>
      <c r="BPJ13" s="14"/>
      <c r="BPK13" s="14"/>
      <c r="BPL13" s="14"/>
      <c r="BPM13" s="14"/>
      <c r="BPN13" s="14"/>
      <c r="BPO13" s="14"/>
      <c r="BPP13" s="14"/>
      <c r="BPQ13" s="14"/>
      <c r="BPR13" s="14"/>
      <c r="BPS13" s="14"/>
      <c r="BPT13" s="14"/>
      <c r="BPU13" s="14"/>
      <c r="BPV13" s="14"/>
      <c r="BPW13" s="14"/>
      <c r="BPX13" s="14"/>
      <c r="BPY13" s="14"/>
      <c r="BPZ13" s="14"/>
      <c r="BQA13" s="14"/>
      <c r="BQB13" s="14"/>
      <c r="BQC13" s="14"/>
      <c r="BQD13" s="14"/>
      <c r="BQE13" s="14"/>
      <c r="BQF13" s="14"/>
      <c r="BQG13" s="14"/>
      <c r="BQH13" s="14"/>
      <c r="BQI13" s="14"/>
      <c r="BQJ13" s="14"/>
      <c r="BQK13" s="14"/>
      <c r="BQL13" s="14"/>
      <c r="BQM13" s="14"/>
      <c r="BQN13" s="14"/>
      <c r="BQO13" s="14"/>
      <c r="BQP13" s="14"/>
      <c r="BQQ13" s="14"/>
      <c r="BQR13" s="14"/>
      <c r="BQS13" s="14"/>
      <c r="BQT13" s="14"/>
      <c r="BQU13" s="14"/>
      <c r="BQV13" s="14"/>
      <c r="BQW13" s="14"/>
      <c r="BQX13" s="14"/>
      <c r="BQY13" s="14"/>
      <c r="BQZ13" s="14"/>
      <c r="BRA13" s="14"/>
      <c r="BRB13" s="14"/>
      <c r="BRC13" s="14"/>
      <c r="BRD13" s="14"/>
      <c r="BRE13" s="14"/>
      <c r="BRF13" s="14"/>
      <c r="BRG13" s="14"/>
      <c r="BRH13" s="14"/>
      <c r="BRI13" s="14"/>
      <c r="BRJ13" s="14"/>
      <c r="BRK13" s="14"/>
      <c r="BRL13" s="14"/>
      <c r="BRM13" s="14"/>
      <c r="BRN13" s="14"/>
      <c r="BRO13" s="14"/>
      <c r="BRP13" s="14"/>
      <c r="BRQ13" s="14"/>
      <c r="BRR13" s="14"/>
      <c r="BRS13" s="14"/>
      <c r="BRT13" s="14"/>
      <c r="BRU13" s="14"/>
      <c r="BRV13" s="14"/>
      <c r="BRW13" s="14"/>
      <c r="BRX13" s="14"/>
      <c r="BRY13" s="14"/>
      <c r="BRZ13" s="14"/>
      <c r="BSA13" s="14"/>
      <c r="BSB13" s="14"/>
      <c r="BSC13" s="14"/>
      <c r="BSD13" s="14"/>
      <c r="BSE13" s="14"/>
      <c r="BSF13" s="14"/>
      <c r="BSG13" s="14"/>
      <c r="BSH13" s="14"/>
      <c r="BSI13" s="14"/>
      <c r="BSJ13" s="14"/>
      <c r="BSK13" s="14"/>
      <c r="BSL13" s="14"/>
      <c r="BSM13" s="14"/>
      <c r="BSN13" s="14"/>
      <c r="BSO13" s="14"/>
      <c r="BSP13" s="14"/>
      <c r="BSQ13" s="14"/>
      <c r="BSR13" s="14"/>
      <c r="BSS13" s="14"/>
      <c r="BST13" s="14"/>
      <c r="BSU13" s="14"/>
      <c r="BSV13" s="14"/>
      <c r="BSW13" s="14"/>
      <c r="BSX13" s="14"/>
      <c r="BSY13" s="14"/>
      <c r="BSZ13" s="14"/>
      <c r="BTA13" s="14"/>
      <c r="BTB13" s="14"/>
      <c r="BTC13" s="14"/>
      <c r="BTD13" s="14"/>
      <c r="BTE13" s="14"/>
      <c r="BTF13" s="14"/>
      <c r="BTG13" s="14"/>
      <c r="BTH13" s="14"/>
      <c r="BTI13" s="14"/>
      <c r="BTJ13" s="14"/>
      <c r="BTK13" s="14"/>
      <c r="BTL13" s="14"/>
      <c r="BTM13" s="14"/>
      <c r="BTN13" s="14"/>
      <c r="BTO13" s="14"/>
      <c r="BTP13" s="14"/>
      <c r="BTQ13" s="14"/>
      <c r="BTR13" s="14"/>
      <c r="BTS13" s="14"/>
      <c r="BTT13" s="14"/>
      <c r="BTU13" s="14"/>
      <c r="BTV13" s="14"/>
      <c r="BTW13" s="14"/>
      <c r="BTX13" s="14"/>
      <c r="BTY13" s="14"/>
      <c r="BTZ13" s="14"/>
      <c r="BUA13" s="14"/>
      <c r="BUB13" s="14"/>
      <c r="BUC13" s="14"/>
      <c r="BUD13" s="14"/>
      <c r="BUE13" s="14"/>
      <c r="BUF13" s="14"/>
      <c r="BUG13" s="14"/>
      <c r="BUH13" s="14"/>
      <c r="BUI13" s="14"/>
      <c r="BUJ13" s="14"/>
      <c r="BUK13" s="14"/>
      <c r="BUL13" s="14"/>
      <c r="BUM13" s="14"/>
      <c r="BUN13" s="14"/>
      <c r="BUO13" s="14"/>
      <c r="BUP13" s="14"/>
      <c r="BUQ13" s="14"/>
      <c r="BUR13" s="14"/>
      <c r="BUS13" s="14"/>
      <c r="BUT13" s="14"/>
      <c r="BUU13" s="14"/>
      <c r="BUV13" s="14"/>
      <c r="BUW13" s="14"/>
      <c r="BUX13" s="14"/>
      <c r="BUY13" s="14"/>
      <c r="BUZ13" s="14"/>
      <c r="BVA13" s="14"/>
      <c r="BVB13" s="14"/>
      <c r="BVC13" s="14"/>
      <c r="BVD13" s="14"/>
      <c r="BVE13" s="14"/>
      <c r="BVF13" s="14"/>
      <c r="BVG13" s="14"/>
      <c r="BVH13" s="14"/>
      <c r="BVI13" s="14"/>
      <c r="BVJ13" s="14"/>
      <c r="BVK13" s="14"/>
      <c r="BVL13" s="14"/>
      <c r="BVM13" s="14"/>
      <c r="BVN13" s="14"/>
      <c r="BVO13" s="14"/>
      <c r="BVP13" s="14"/>
      <c r="BVQ13" s="14"/>
      <c r="BVR13" s="14"/>
      <c r="BVS13" s="14"/>
      <c r="BVT13" s="14"/>
      <c r="BVU13" s="14"/>
      <c r="BVV13" s="14"/>
      <c r="BVW13" s="14"/>
      <c r="BVX13" s="14"/>
      <c r="BVY13" s="14"/>
      <c r="BVZ13" s="14"/>
      <c r="BWA13" s="14"/>
      <c r="BWB13" s="14"/>
      <c r="BWC13" s="14"/>
      <c r="BWD13" s="14"/>
      <c r="BWE13" s="14"/>
      <c r="BWF13" s="14"/>
      <c r="BWG13" s="14"/>
      <c r="BWH13" s="14"/>
      <c r="BWI13" s="14"/>
      <c r="BWJ13" s="14"/>
      <c r="BWK13" s="14"/>
      <c r="BWL13" s="14"/>
      <c r="BWM13" s="14"/>
      <c r="BWN13" s="14"/>
      <c r="BWO13" s="14"/>
      <c r="BWP13" s="14"/>
      <c r="BWQ13" s="14"/>
      <c r="BWR13" s="14"/>
      <c r="BWS13" s="14"/>
      <c r="BWT13" s="14"/>
      <c r="BWU13" s="14"/>
      <c r="BWV13" s="14"/>
      <c r="BWW13" s="14"/>
      <c r="BWX13" s="14"/>
      <c r="BWY13" s="14"/>
      <c r="BWZ13" s="14"/>
      <c r="BXA13" s="14"/>
      <c r="BXB13" s="14"/>
      <c r="BXC13" s="14"/>
      <c r="BXD13" s="14"/>
      <c r="BXE13" s="14"/>
      <c r="BXF13" s="14"/>
      <c r="BXG13" s="14"/>
      <c r="BXH13" s="14"/>
      <c r="BXI13" s="14"/>
      <c r="BXJ13" s="14"/>
      <c r="BXK13" s="14"/>
      <c r="BXL13" s="14"/>
      <c r="BXM13" s="14"/>
      <c r="BXN13" s="14"/>
      <c r="BXO13" s="14"/>
      <c r="BXP13" s="14"/>
      <c r="BXQ13" s="14"/>
      <c r="BXR13" s="14"/>
      <c r="BXS13" s="14"/>
      <c r="BXT13" s="14"/>
      <c r="BXU13" s="14"/>
      <c r="BXV13" s="14"/>
      <c r="BXW13" s="14"/>
      <c r="BXX13" s="14"/>
      <c r="BXY13" s="14"/>
      <c r="BXZ13" s="14"/>
      <c r="BYA13" s="14"/>
      <c r="BYB13" s="14"/>
      <c r="BYC13" s="14"/>
      <c r="BYD13" s="14"/>
      <c r="BYE13" s="14"/>
      <c r="BYF13" s="14"/>
      <c r="BYG13" s="14"/>
      <c r="BYH13" s="14"/>
      <c r="BYI13" s="14"/>
      <c r="BYJ13" s="14"/>
      <c r="BYK13" s="14"/>
      <c r="BYL13" s="14"/>
      <c r="BYM13" s="14"/>
      <c r="BYN13" s="14"/>
      <c r="BYO13" s="14"/>
      <c r="BYP13" s="14"/>
      <c r="BYQ13" s="14"/>
      <c r="BYR13" s="14"/>
      <c r="BYS13" s="14"/>
      <c r="BYT13" s="14"/>
      <c r="BYU13" s="14"/>
      <c r="BYV13" s="14"/>
      <c r="BYW13" s="14"/>
      <c r="BYX13" s="14"/>
      <c r="BYY13" s="14"/>
      <c r="BYZ13" s="14"/>
      <c r="BZA13" s="14"/>
      <c r="BZB13" s="14"/>
      <c r="BZC13" s="14"/>
      <c r="BZD13" s="14"/>
      <c r="BZE13" s="14"/>
      <c r="BZF13" s="14"/>
      <c r="BZG13" s="14"/>
      <c r="BZH13" s="14"/>
      <c r="BZI13" s="14"/>
      <c r="BZJ13" s="14"/>
      <c r="BZK13" s="14"/>
      <c r="BZL13" s="14"/>
      <c r="BZM13" s="14"/>
      <c r="BZN13" s="14"/>
      <c r="BZO13" s="14"/>
      <c r="BZP13" s="14"/>
      <c r="BZQ13" s="14"/>
      <c r="BZR13" s="14"/>
      <c r="BZS13" s="14"/>
      <c r="BZT13" s="14"/>
      <c r="BZU13" s="14"/>
      <c r="BZV13" s="14"/>
      <c r="BZW13" s="14"/>
      <c r="BZX13" s="14"/>
      <c r="BZY13" s="14"/>
      <c r="BZZ13" s="14"/>
      <c r="CAA13" s="14"/>
      <c r="CAB13" s="14"/>
      <c r="CAC13" s="14"/>
      <c r="CAD13" s="14"/>
      <c r="CAE13" s="14"/>
      <c r="CAF13" s="14"/>
      <c r="CAG13" s="14"/>
      <c r="CAH13" s="14"/>
      <c r="CAI13" s="14"/>
      <c r="CAJ13" s="14"/>
      <c r="CAK13" s="14"/>
      <c r="CAL13" s="14"/>
      <c r="CAM13" s="14"/>
      <c r="CAN13" s="14"/>
      <c r="CAO13" s="14"/>
      <c r="CAP13" s="14"/>
      <c r="CAQ13" s="14"/>
      <c r="CAR13" s="14"/>
      <c r="CAS13" s="14"/>
      <c r="CAT13" s="14"/>
      <c r="CAU13" s="14"/>
      <c r="CAV13" s="14"/>
      <c r="CAW13" s="14"/>
      <c r="CAX13" s="14"/>
      <c r="CAY13" s="14"/>
      <c r="CAZ13" s="14"/>
      <c r="CBA13" s="14"/>
      <c r="CBB13" s="14"/>
      <c r="CBC13" s="14"/>
      <c r="CBD13" s="14"/>
      <c r="CBE13" s="14"/>
      <c r="CBF13" s="14"/>
      <c r="CBG13" s="14"/>
      <c r="CBH13" s="14"/>
      <c r="CBI13" s="14"/>
      <c r="CBJ13" s="14"/>
      <c r="CBK13" s="14"/>
      <c r="CBL13" s="14"/>
      <c r="CBM13" s="14"/>
      <c r="CBN13" s="14"/>
      <c r="CBO13" s="14"/>
      <c r="CBP13" s="14"/>
      <c r="CBQ13" s="14"/>
      <c r="CBR13" s="14"/>
      <c r="CBS13" s="14"/>
      <c r="CBT13" s="14"/>
      <c r="CBU13" s="14"/>
      <c r="CBV13" s="14"/>
      <c r="CBW13" s="14"/>
      <c r="CBX13" s="14"/>
      <c r="CBY13" s="14"/>
      <c r="CBZ13" s="14"/>
      <c r="CCA13" s="14"/>
      <c r="CCB13" s="14"/>
      <c r="CCC13" s="14"/>
      <c r="CCD13" s="14"/>
      <c r="CCE13" s="14"/>
      <c r="CCF13" s="14"/>
      <c r="CCG13" s="14"/>
      <c r="CCH13" s="14"/>
      <c r="CCI13" s="14"/>
      <c r="CCJ13" s="14"/>
      <c r="CCK13" s="14"/>
      <c r="CCL13" s="14"/>
      <c r="CCM13" s="14"/>
      <c r="CCN13" s="14"/>
      <c r="CCO13" s="14"/>
      <c r="CCP13" s="14"/>
      <c r="CCQ13" s="14"/>
      <c r="CCR13" s="14"/>
      <c r="CCS13" s="14"/>
      <c r="CCT13" s="14"/>
      <c r="CCU13" s="14"/>
      <c r="CCV13" s="14"/>
      <c r="CCW13" s="14"/>
      <c r="CCX13" s="14"/>
      <c r="CCY13" s="14"/>
      <c r="CCZ13" s="14"/>
      <c r="CDA13" s="14"/>
      <c r="CDB13" s="14"/>
      <c r="CDC13" s="14"/>
      <c r="CDD13" s="14"/>
      <c r="CDE13" s="14"/>
      <c r="CDF13" s="14"/>
      <c r="CDG13" s="14"/>
      <c r="CDH13" s="14"/>
      <c r="CDI13" s="14"/>
      <c r="CDJ13" s="14"/>
      <c r="CDK13" s="14"/>
      <c r="CDL13" s="14"/>
      <c r="CDM13" s="14"/>
      <c r="CDN13" s="14"/>
      <c r="CDO13" s="14"/>
      <c r="CDP13" s="14"/>
      <c r="CDQ13" s="14"/>
      <c r="CDR13" s="14"/>
      <c r="CDS13" s="14"/>
      <c r="CDT13" s="14"/>
      <c r="CDU13" s="14"/>
      <c r="CDV13" s="14"/>
      <c r="CDW13" s="14"/>
      <c r="CDX13" s="14"/>
      <c r="CDY13" s="14"/>
      <c r="CDZ13" s="14"/>
      <c r="CEA13" s="14"/>
      <c r="CEB13" s="14"/>
      <c r="CEC13" s="14"/>
      <c r="CED13" s="14"/>
      <c r="CEE13" s="14"/>
      <c r="CEF13" s="14"/>
      <c r="CEG13" s="14"/>
      <c r="CEH13" s="14"/>
      <c r="CEI13" s="14"/>
      <c r="CEJ13" s="14"/>
      <c r="CEK13" s="14"/>
      <c r="CEL13" s="14"/>
      <c r="CEM13" s="14"/>
      <c r="CEN13" s="14"/>
      <c r="CEO13" s="14"/>
      <c r="CEP13" s="14"/>
      <c r="CEQ13" s="14"/>
      <c r="CER13" s="14"/>
      <c r="CES13" s="14"/>
      <c r="CET13" s="14"/>
      <c r="CEU13" s="14"/>
      <c r="CEV13" s="14"/>
      <c r="CEW13" s="14"/>
      <c r="CEX13" s="14"/>
      <c r="CEY13" s="14"/>
      <c r="CEZ13" s="14"/>
      <c r="CFA13" s="14"/>
      <c r="CFB13" s="14"/>
      <c r="CFC13" s="14"/>
      <c r="CFD13" s="14"/>
      <c r="CFE13" s="14"/>
      <c r="CFF13" s="14"/>
      <c r="CFG13" s="14"/>
      <c r="CFH13" s="14"/>
      <c r="CFI13" s="14"/>
      <c r="CFJ13" s="14"/>
      <c r="CFK13" s="14"/>
      <c r="CFL13" s="14"/>
      <c r="CFM13" s="14"/>
      <c r="CFN13" s="14"/>
      <c r="CFO13" s="14"/>
      <c r="CFP13" s="14"/>
      <c r="CFQ13" s="14"/>
      <c r="CFR13" s="14"/>
      <c r="CFS13" s="14"/>
      <c r="CFT13" s="14"/>
      <c r="CFU13" s="14"/>
      <c r="CFV13" s="14"/>
      <c r="CFW13" s="14"/>
      <c r="CFX13" s="14"/>
      <c r="CFY13" s="14"/>
      <c r="CFZ13" s="14"/>
      <c r="CGA13" s="14"/>
      <c r="CGB13" s="14"/>
      <c r="CGC13" s="14"/>
      <c r="CGD13" s="14"/>
      <c r="CGE13" s="14"/>
      <c r="CGF13" s="14"/>
      <c r="CGG13" s="14"/>
      <c r="CGH13" s="14"/>
      <c r="CGI13" s="14"/>
      <c r="CGJ13" s="14"/>
      <c r="CGK13" s="14"/>
      <c r="CGL13" s="14"/>
      <c r="CGM13" s="14"/>
      <c r="CGN13" s="14"/>
      <c r="CGO13" s="14"/>
      <c r="CGP13" s="14"/>
      <c r="CGQ13" s="14"/>
      <c r="CGR13" s="14"/>
      <c r="CGS13" s="14"/>
      <c r="CGT13" s="14"/>
      <c r="CGU13" s="14"/>
      <c r="CGV13" s="14"/>
      <c r="CGW13" s="14"/>
      <c r="CGX13" s="14"/>
      <c r="CGY13" s="14"/>
      <c r="CGZ13" s="14"/>
      <c r="CHA13" s="14"/>
      <c r="CHB13" s="14"/>
      <c r="CHC13" s="14"/>
      <c r="CHD13" s="14"/>
      <c r="CHE13" s="14"/>
      <c r="CHF13" s="14"/>
      <c r="CHG13" s="14"/>
      <c r="CHH13" s="14"/>
      <c r="CHI13" s="14"/>
      <c r="CHJ13" s="14"/>
      <c r="CHK13" s="14"/>
      <c r="CHL13" s="14"/>
      <c r="CHM13" s="14"/>
      <c r="CHN13" s="14"/>
      <c r="CHO13" s="14"/>
      <c r="CHP13" s="14"/>
      <c r="CHQ13" s="14"/>
      <c r="CHR13" s="14"/>
      <c r="CHS13" s="14"/>
      <c r="CHT13" s="14"/>
      <c r="CHU13" s="14"/>
      <c r="CHV13" s="14"/>
      <c r="CHW13" s="14"/>
      <c r="CHX13" s="14"/>
      <c r="CHY13" s="14"/>
      <c r="CHZ13" s="14"/>
      <c r="CIA13" s="14"/>
      <c r="CIB13" s="14"/>
      <c r="CIC13" s="14"/>
      <c r="CID13" s="14"/>
      <c r="CIE13" s="14"/>
      <c r="CIF13" s="14"/>
      <c r="CIG13" s="14"/>
      <c r="CIH13" s="14"/>
      <c r="CII13" s="14"/>
      <c r="CIJ13" s="14"/>
      <c r="CIK13" s="14"/>
      <c r="CIL13" s="14"/>
      <c r="CIM13" s="14"/>
      <c r="CIN13" s="14"/>
      <c r="CIO13" s="14"/>
      <c r="CIP13" s="14"/>
      <c r="CIQ13" s="14"/>
      <c r="CIR13" s="14"/>
      <c r="CIS13" s="14"/>
      <c r="CIT13" s="14"/>
      <c r="CIU13" s="14"/>
      <c r="CIV13" s="14"/>
      <c r="CIW13" s="14"/>
      <c r="CIX13" s="14"/>
      <c r="CIY13" s="14"/>
      <c r="CIZ13" s="14"/>
      <c r="CJA13" s="14"/>
      <c r="CJB13" s="14"/>
      <c r="CJC13" s="14"/>
      <c r="CJD13" s="14"/>
      <c r="CJE13" s="14"/>
      <c r="CJF13" s="14"/>
      <c r="CJG13" s="14"/>
      <c r="CJH13" s="14"/>
      <c r="CJI13" s="14"/>
      <c r="CJJ13" s="14"/>
      <c r="CJK13" s="14"/>
      <c r="CJL13" s="14"/>
      <c r="CJM13" s="14"/>
      <c r="CJN13" s="14"/>
      <c r="CJO13" s="14"/>
      <c r="CJP13" s="14"/>
      <c r="CJQ13" s="14"/>
      <c r="CJR13" s="14"/>
      <c r="CJS13" s="14"/>
      <c r="CJT13" s="14"/>
      <c r="CJU13" s="14"/>
      <c r="CJV13" s="14"/>
      <c r="CJW13" s="14"/>
      <c r="CJX13" s="14"/>
      <c r="CJY13" s="14"/>
      <c r="CJZ13" s="14"/>
      <c r="CKA13" s="14"/>
      <c r="CKB13" s="14"/>
      <c r="CKC13" s="14"/>
      <c r="CKD13" s="14"/>
      <c r="CKE13" s="14"/>
      <c r="CKF13" s="14"/>
      <c r="CKG13" s="14"/>
      <c r="CKH13" s="14"/>
      <c r="CKI13" s="14"/>
      <c r="CKJ13" s="14"/>
      <c r="CKK13" s="14"/>
      <c r="CKL13" s="14"/>
      <c r="CKM13" s="14"/>
      <c r="CKN13" s="14"/>
      <c r="CKO13" s="14"/>
      <c r="CKP13" s="14"/>
      <c r="CKQ13" s="14"/>
      <c r="CKR13" s="14"/>
      <c r="CKS13" s="14"/>
      <c r="CKT13" s="14"/>
      <c r="CKU13" s="14"/>
      <c r="CKV13" s="14"/>
      <c r="CKW13" s="14"/>
      <c r="CKX13" s="14"/>
      <c r="CKY13" s="14"/>
      <c r="CKZ13" s="14"/>
      <c r="CLA13" s="14"/>
      <c r="CLB13" s="14"/>
      <c r="CLC13" s="14"/>
      <c r="CLD13" s="14"/>
      <c r="CLE13" s="14"/>
      <c r="CLF13" s="14"/>
      <c r="CLG13" s="14"/>
      <c r="CLH13" s="14"/>
      <c r="CLI13" s="14"/>
      <c r="CLJ13" s="14"/>
      <c r="CLK13" s="14"/>
      <c r="CLL13" s="14"/>
      <c r="CLM13" s="14"/>
      <c r="CLN13" s="14"/>
      <c r="CLO13" s="14"/>
      <c r="CLP13" s="14"/>
      <c r="CLQ13" s="14"/>
      <c r="CLR13" s="14"/>
      <c r="CLS13" s="14"/>
      <c r="CLT13" s="14"/>
      <c r="CLU13" s="14"/>
      <c r="CLV13" s="14"/>
      <c r="CLW13" s="14"/>
      <c r="CLX13" s="14"/>
      <c r="CLY13" s="14"/>
      <c r="CLZ13" s="14"/>
      <c r="CMA13" s="14"/>
      <c r="CMB13" s="14"/>
      <c r="CMC13" s="14"/>
      <c r="CMD13" s="14"/>
      <c r="CME13" s="14"/>
      <c r="CMF13" s="14"/>
      <c r="CMG13" s="14"/>
      <c r="CMH13" s="14"/>
      <c r="CMI13" s="14"/>
      <c r="CMJ13" s="14"/>
      <c r="CMK13" s="14"/>
      <c r="CML13" s="14"/>
      <c r="CMM13" s="14"/>
      <c r="CMN13" s="14"/>
      <c r="CMO13" s="14"/>
      <c r="CMP13" s="14"/>
      <c r="CMQ13" s="14"/>
      <c r="CMR13" s="14"/>
      <c r="CMS13" s="14"/>
      <c r="CMT13" s="14"/>
      <c r="CMU13" s="14"/>
      <c r="CMV13" s="14"/>
      <c r="CMW13" s="14"/>
      <c r="CMX13" s="14"/>
      <c r="CMY13" s="14"/>
      <c r="CMZ13" s="14"/>
      <c r="CNA13" s="14"/>
      <c r="CNB13" s="14"/>
      <c r="CNC13" s="14"/>
      <c r="CND13" s="14"/>
      <c r="CNE13" s="14"/>
      <c r="CNF13" s="14"/>
      <c r="CNG13" s="14"/>
      <c r="CNH13" s="14"/>
      <c r="CNI13" s="14"/>
      <c r="CNJ13" s="14"/>
      <c r="CNK13" s="14"/>
      <c r="CNL13" s="14"/>
      <c r="CNM13" s="14"/>
      <c r="CNN13" s="14"/>
      <c r="CNO13" s="14"/>
      <c r="CNP13" s="14"/>
      <c r="CNQ13" s="14"/>
      <c r="CNR13" s="14"/>
      <c r="CNS13" s="14"/>
      <c r="CNT13" s="14"/>
      <c r="CNU13" s="14"/>
      <c r="CNV13" s="14"/>
      <c r="CNW13" s="14"/>
      <c r="CNX13" s="14"/>
      <c r="CNY13" s="14"/>
      <c r="CNZ13" s="14"/>
      <c r="COA13" s="14"/>
      <c r="COB13" s="14"/>
      <c r="COC13" s="14"/>
      <c r="COD13" s="14"/>
      <c r="COE13" s="14"/>
      <c r="COF13" s="14"/>
      <c r="COG13" s="14"/>
      <c r="COH13" s="14"/>
      <c r="COI13" s="14"/>
      <c r="COJ13" s="14"/>
      <c r="COK13" s="14"/>
      <c r="COL13" s="14"/>
      <c r="COM13" s="14"/>
      <c r="CON13" s="14"/>
      <c r="COO13" s="14"/>
      <c r="COP13" s="14"/>
      <c r="COQ13" s="14"/>
      <c r="COR13" s="14"/>
      <c r="COS13" s="14"/>
      <c r="COT13" s="14"/>
      <c r="COU13" s="14"/>
      <c r="COV13" s="14"/>
      <c r="COW13" s="14"/>
      <c r="COX13" s="14"/>
      <c r="COY13" s="14"/>
      <c r="COZ13" s="14"/>
      <c r="CPA13" s="14"/>
      <c r="CPB13" s="14"/>
      <c r="CPC13" s="14"/>
      <c r="CPD13" s="14"/>
      <c r="CPE13" s="14"/>
      <c r="CPF13" s="14"/>
      <c r="CPG13" s="14"/>
      <c r="CPH13" s="14"/>
      <c r="CPI13" s="14"/>
      <c r="CPJ13" s="14"/>
      <c r="CPK13" s="14"/>
      <c r="CPL13" s="14"/>
      <c r="CPM13" s="14"/>
      <c r="CPN13" s="14"/>
      <c r="CPO13" s="14"/>
      <c r="CPP13" s="14"/>
      <c r="CPQ13" s="14"/>
      <c r="CPR13" s="14"/>
      <c r="CPS13" s="14"/>
      <c r="CPT13" s="14"/>
      <c r="CPU13" s="14"/>
      <c r="CPV13" s="14"/>
      <c r="CPW13" s="14"/>
      <c r="CPX13" s="14"/>
      <c r="CPY13" s="14"/>
      <c r="CPZ13" s="14"/>
      <c r="CQA13" s="14"/>
      <c r="CQB13" s="14"/>
      <c r="CQC13" s="14"/>
      <c r="CQD13" s="14"/>
      <c r="CQE13" s="14"/>
      <c r="CQF13" s="14"/>
      <c r="CQG13" s="14"/>
      <c r="CQH13" s="14"/>
      <c r="CQI13" s="14"/>
      <c r="CQJ13" s="14"/>
      <c r="CQK13" s="14"/>
      <c r="CQL13" s="14"/>
      <c r="CQM13" s="14"/>
      <c r="CQN13" s="14"/>
      <c r="CQO13" s="14"/>
      <c r="CQP13" s="14"/>
      <c r="CQQ13" s="14"/>
      <c r="CQR13" s="14"/>
      <c r="CQS13" s="14"/>
      <c r="CQT13" s="14"/>
      <c r="CQU13" s="14"/>
      <c r="CQV13" s="14"/>
      <c r="CQW13" s="14"/>
      <c r="CQX13" s="14"/>
      <c r="CQY13" s="14"/>
      <c r="CQZ13" s="14"/>
      <c r="CRA13" s="14"/>
      <c r="CRB13" s="14"/>
      <c r="CRC13" s="14"/>
      <c r="CRD13" s="14"/>
      <c r="CRE13" s="14"/>
      <c r="CRF13" s="14"/>
      <c r="CRG13" s="14"/>
      <c r="CRH13" s="14"/>
      <c r="CRI13" s="14"/>
      <c r="CRJ13" s="14"/>
      <c r="CRK13" s="14"/>
      <c r="CRL13" s="14"/>
      <c r="CRM13" s="14"/>
      <c r="CRN13" s="14"/>
      <c r="CRO13" s="14"/>
      <c r="CRP13" s="14"/>
      <c r="CRQ13" s="14"/>
      <c r="CRR13" s="14"/>
      <c r="CRS13" s="14"/>
      <c r="CRT13" s="14"/>
      <c r="CRU13" s="14"/>
      <c r="CRV13" s="14"/>
      <c r="CRW13" s="14"/>
      <c r="CRX13" s="14"/>
      <c r="CRY13" s="14"/>
      <c r="CRZ13" s="14"/>
      <c r="CSA13" s="14"/>
      <c r="CSB13" s="14"/>
      <c r="CSC13" s="14"/>
      <c r="CSD13" s="14"/>
      <c r="CSE13" s="14"/>
      <c r="CSF13" s="14"/>
      <c r="CSG13" s="14"/>
      <c r="CSH13" s="14"/>
      <c r="CSI13" s="14"/>
      <c r="CSJ13" s="14"/>
      <c r="CSK13" s="14"/>
      <c r="CSL13" s="14"/>
      <c r="CSM13" s="14"/>
      <c r="CSN13" s="14"/>
      <c r="CSO13" s="14"/>
      <c r="CSP13" s="14"/>
      <c r="CSQ13" s="14"/>
      <c r="CSR13" s="14"/>
      <c r="CSS13" s="14"/>
      <c r="CST13" s="14"/>
      <c r="CSU13" s="14"/>
      <c r="CSV13" s="14"/>
      <c r="CSW13" s="14"/>
      <c r="CSX13" s="14"/>
      <c r="CSY13" s="14"/>
      <c r="CSZ13" s="14"/>
      <c r="CTA13" s="14"/>
      <c r="CTB13" s="14"/>
      <c r="CTC13" s="14"/>
      <c r="CTD13" s="14"/>
      <c r="CTE13" s="14"/>
      <c r="CTF13" s="14"/>
      <c r="CTG13" s="14"/>
      <c r="CTH13" s="14"/>
      <c r="CTI13" s="14"/>
      <c r="CTJ13" s="14"/>
      <c r="CTK13" s="14"/>
      <c r="CTL13" s="14"/>
      <c r="CTM13" s="14"/>
      <c r="CTN13" s="14"/>
      <c r="CTO13" s="14"/>
      <c r="CTP13" s="14"/>
      <c r="CTQ13" s="14"/>
      <c r="CTR13" s="14"/>
      <c r="CTS13" s="14"/>
      <c r="CTT13" s="14"/>
      <c r="CTU13" s="14"/>
      <c r="CTV13" s="14"/>
      <c r="CTW13" s="14"/>
      <c r="CTX13" s="14"/>
      <c r="CTY13" s="14"/>
      <c r="CTZ13" s="14"/>
      <c r="CUA13" s="14"/>
      <c r="CUB13" s="14"/>
      <c r="CUC13" s="14"/>
      <c r="CUD13" s="14"/>
      <c r="CUE13" s="14"/>
      <c r="CUF13" s="14"/>
      <c r="CUG13" s="14"/>
      <c r="CUH13" s="14"/>
      <c r="CUI13" s="14"/>
      <c r="CUJ13" s="14"/>
      <c r="CUK13" s="14"/>
      <c r="CUL13" s="14"/>
      <c r="CUM13" s="14"/>
      <c r="CUN13" s="14"/>
      <c r="CUO13" s="14"/>
      <c r="CUP13" s="14"/>
      <c r="CUQ13" s="14"/>
      <c r="CUR13" s="14"/>
      <c r="CUS13" s="14"/>
      <c r="CUT13" s="14"/>
      <c r="CUU13" s="14"/>
      <c r="CUV13" s="14"/>
      <c r="CUW13" s="14"/>
      <c r="CUX13" s="14"/>
      <c r="CUY13" s="14"/>
      <c r="CUZ13" s="14"/>
      <c r="CVA13" s="14"/>
      <c r="CVB13" s="14"/>
      <c r="CVC13" s="14"/>
      <c r="CVD13" s="14"/>
      <c r="CVE13" s="14"/>
      <c r="CVF13" s="14"/>
      <c r="CVG13" s="14"/>
      <c r="CVH13" s="14"/>
      <c r="CVI13" s="14"/>
      <c r="CVJ13" s="14"/>
      <c r="CVK13" s="14"/>
      <c r="CVL13" s="14"/>
      <c r="CVM13" s="14"/>
      <c r="CVN13" s="14"/>
      <c r="CVO13" s="14"/>
      <c r="CVP13" s="14"/>
      <c r="CVQ13" s="14"/>
      <c r="CVR13" s="14"/>
      <c r="CVS13" s="14"/>
      <c r="CVT13" s="14"/>
      <c r="CVU13" s="14"/>
      <c r="CVV13" s="14"/>
      <c r="CVW13" s="14"/>
      <c r="CVX13" s="14"/>
      <c r="CVY13" s="14"/>
      <c r="CVZ13" s="14"/>
      <c r="CWA13" s="14"/>
      <c r="CWB13" s="14"/>
      <c r="CWC13" s="14"/>
      <c r="CWD13" s="14"/>
      <c r="CWE13" s="14"/>
      <c r="CWF13" s="14"/>
      <c r="CWG13" s="14"/>
      <c r="CWH13" s="14"/>
      <c r="CWI13" s="14"/>
      <c r="CWJ13" s="14"/>
      <c r="CWK13" s="14"/>
      <c r="CWL13" s="14"/>
      <c r="CWM13" s="14"/>
      <c r="CWN13" s="14"/>
      <c r="CWO13" s="14"/>
      <c r="CWP13" s="14"/>
      <c r="CWQ13" s="14"/>
      <c r="CWR13" s="14"/>
      <c r="CWS13" s="14"/>
      <c r="CWT13" s="14"/>
      <c r="CWU13" s="14"/>
      <c r="CWV13" s="14"/>
      <c r="CWW13" s="14"/>
      <c r="CWX13" s="14"/>
      <c r="CWY13" s="14"/>
      <c r="CWZ13" s="14"/>
      <c r="CXA13" s="14"/>
      <c r="CXB13" s="14"/>
      <c r="CXC13" s="14"/>
      <c r="CXD13" s="14"/>
      <c r="CXE13" s="14"/>
      <c r="CXF13" s="14"/>
      <c r="CXG13" s="14"/>
      <c r="CXH13" s="14"/>
      <c r="CXI13" s="14"/>
      <c r="CXJ13" s="14"/>
      <c r="CXK13" s="14"/>
      <c r="CXL13" s="14"/>
      <c r="CXM13" s="14"/>
      <c r="CXN13" s="14"/>
      <c r="CXO13" s="14"/>
      <c r="CXP13" s="14"/>
      <c r="CXQ13" s="14"/>
      <c r="CXR13" s="14"/>
      <c r="CXS13" s="14"/>
      <c r="CXT13" s="14"/>
      <c r="CXU13" s="14"/>
      <c r="CXV13" s="14"/>
      <c r="CXW13" s="14"/>
      <c r="CXX13" s="14"/>
      <c r="CXY13" s="14"/>
      <c r="CXZ13" s="14"/>
      <c r="CYA13" s="14"/>
      <c r="CYB13" s="14"/>
      <c r="CYC13" s="14"/>
      <c r="CYD13" s="14"/>
      <c r="CYE13" s="14"/>
      <c r="CYF13" s="14"/>
      <c r="CYG13" s="14"/>
      <c r="CYH13" s="14"/>
      <c r="CYI13" s="14"/>
      <c r="CYJ13" s="14"/>
      <c r="CYK13" s="14"/>
      <c r="CYL13" s="14"/>
      <c r="CYM13" s="14"/>
      <c r="CYN13" s="14"/>
      <c r="CYO13" s="14"/>
      <c r="CYP13" s="14"/>
      <c r="CYQ13" s="14"/>
      <c r="CYR13" s="14"/>
      <c r="CYS13" s="14"/>
      <c r="CYT13" s="14"/>
      <c r="CYU13" s="14"/>
      <c r="CYV13" s="14"/>
      <c r="CYW13" s="14"/>
      <c r="CYX13" s="14"/>
      <c r="CYY13" s="14"/>
      <c r="CYZ13" s="14"/>
      <c r="CZA13" s="14"/>
      <c r="CZB13" s="14"/>
      <c r="CZC13" s="14"/>
      <c r="CZD13" s="14"/>
      <c r="CZE13" s="14"/>
      <c r="CZF13" s="14"/>
      <c r="CZG13" s="14"/>
      <c r="CZH13" s="14"/>
      <c r="CZI13" s="14"/>
      <c r="CZJ13" s="14"/>
      <c r="CZK13" s="14"/>
      <c r="CZL13" s="14"/>
      <c r="CZM13" s="14"/>
      <c r="CZN13" s="14"/>
      <c r="CZO13" s="14"/>
      <c r="CZP13" s="14"/>
      <c r="CZQ13" s="14"/>
      <c r="CZR13" s="14"/>
      <c r="CZS13" s="14"/>
      <c r="CZT13" s="14"/>
      <c r="CZU13" s="14"/>
      <c r="CZV13" s="14"/>
      <c r="CZW13" s="14"/>
      <c r="CZX13" s="14"/>
      <c r="CZY13" s="14"/>
      <c r="CZZ13" s="14"/>
      <c r="DAA13" s="14"/>
      <c r="DAB13" s="14"/>
      <c r="DAC13" s="14"/>
      <c r="DAD13" s="14"/>
      <c r="DAE13" s="14"/>
      <c r="DAF13" s="14"/>
      <c r="DAG13" s="14"/>
      <c r="DAH13" s="14"/>
      <c r="DAI13" s="14"/>
      <c r="DAJ13" s="14"/>
      <c r="DAK13" s="14"/>
      <c r="DAL13" s="14"/>
      <c r="DAM13" s="14"/>
      <c r="DAN13" s="14"/>
      <c r="DAO13" s="14"/>
      <c r="DAP13" s="14"/>
      <c r="DAQ13" s="14"/>
      <c r="DAR13" s="14"/>
      <c r="DAS13" s="14"/>
      <c r="DAT13" s="14"/>
      <c r="DAU13" s="14"/>
      <c r="DAV13" s="14"/>
      <c r="DAW13" s="14"/>
      <c r="DAX13" s="14"/>
      <c r="DAY13" s="14"/>
      <c r="DAZ13" s="14"/>
      <c r="DBA13" s="14"/>
      <c r="DBB13" s="14"/>
      <c r="DBC13" s="14"/>
      <c r="DBD13" s="14"/>
      <c r="DBE13" s="14"/>
      <c r="DBF13" s="14"/>
      <c r="DBG13" s="14"/>
      <c r="DBH13" s="14"/>
      <c r="DBI13" s="14"/>
      <c r="DBJ13" s="14"/>
      <c r="DBK13" s="14"/>
      <c r="DBL13" s="14"/>
      <c r="DBM13" s="14"/>
      <c r="DBN13" s="14"/>
      <c r="DBO13" s="14"/>
      <c r="DBP13" s="14"/>
      <c r="DBQ13" s="14"/>
      <c r="DBR13" s="14"/>
      <c r="DBS13" s="14"/>
      <c r="DBT13" s="14"/>
      <c r="DBU13" s="14"/>
      <c r="DBV13" s="14"/>
      <c r="DBW13" s="14"/>
      <c r="DBX13" s="14"/>
      <c r="DBY13" s="14"/>
      <c r="DBZ13" s="14"/>
      <c r="DCA13" s="14"/>
      <c r="DCB13" s="14"/>
      <c r="DCC13" s="14"/>
      <c r="DCD13" s="14"/>
      <c r="DCE13" s="14"/>
      <c r="DCF13" s="14"/>
      <c r="DCG13" s="14"/>
      <c r="DCH13" s="14"/>
      <c r="DCI13" s="14"/>
      <c r="DCJ13" s="14"/>
      <c r="DCK13" s="14"/>
      <c r="DCL13" s="14"/>
      <c r="DCM13" s="14"/>
      <c r="DCN13" s="14"/>
      <c r="DCO13" s="14"/>
      <c r="DCP13" s="14"/>
      <c r="DCQ13" s="14"/>
      <c r="DCR13" s="14"/>
      <c r="DCS13" s="14"/>
      <c r="DCT13" s="14"/>
      <c r="DCU13" s="14"/>
      <c r="DCV13" s="14"/>
      <c r="DCW13" s="14"/>
      <c r="DCX13" s="14"/>
      <c r="DCY13" s="14"/>
      <c r="DCZ13" s="14"/>
      <c r="DDA13" s="14"/>
      <c r="DDB13" s="14"/>
      <c r="DDC13" s="14"/>
      <c r="DDD13" s="14"/>
      <c r="DDE13" s="14"/>
      <c r="DDF13" s="14"/>
      <c r="DDG13" s="14"/>
      <c r="DDH13" s="14"/>
      <c r="DDI13" s="14"/>
      <c r="DDJ13" s="14"/>
      <c r="DDK13" s="14"/>
      <c r="DDL13" s="14"/>
      <c r="DDM13" s="14"/>
      <c r="DDN13" s="14"/>
      <c r="DDO13" s="14"/>
      <c r="DDP13" s="14"/>
      <c r="DDQ13" s="14"/>
      <c r="DDR13" s="14"/>
      <c r="DDS13" s="14"/>
      <c r="DDT13" s="14"/>
      <c r="DDU13" s="14"/>
      <c r="DDV13" s="14"/>
      <c r="DDW13" s="14"/>
      <c r="DDX13" s="14"/>
      <c r="DDY13" s="14"/>
      <c r="DDZ13" s="14"/>
      <c r="DEA13" s="14"/>
      <c r="DEB13" s="14"/>
      <c r="DEC13" s="14"/>
      <c r="DED13" s="14"/>
      <c r="DEE13" s="14"/>
      <c r="DEF13" s="14"/>
      <c r="DEG13" s="14"/>
      <c r="DEH13" s="14"/>
      <c r="DEI13" s="14"/>
      <c r="DEJ13" s="14"/>
      <c r="DEK13" s="14"/>
      <c r="DEL13" s="14"/>
      <c r="DEM13" s="14"/>
      <c r="DEN13" s="14"/>
      <c r="DEO13" s="14"/>
      <c r="DEP13" s="14"/>
      <c r="DEQ13" s="14"/>
      <c r="DER13" s="14"/>
      <c r="DES13" s="14"/>
      <c r="DET13" s="14"/>
      <c r="DEU13" s="14"/>
      <c r="DEV13" s="14"/>
      <c r="DEW13" s="14"/>
      <c r="DEX13" s="14"/>
      <c r="DEY13" s="14"/>
      <c r="DEZ13" s="14"/>
      <c r="DFA13" s="14"/>
      <c r="DFB13" s="14"/>
      <c r="DFC13" s="14"/>
      <c r="DFD13" s="14"/>
      <c r="DFE13" s="14"/>
      <c r="DFF13" s="14"/>
      <c r="DFG13" s="14"/>
      <c r="DFH13" s="14"/>
      <c r="DFI13" s="14"/>
      <c r="DFJ13" s="14"/>
      <c r="DFK13" s="14"/>
      <c r="DFL13" s="14"/>
      <c r="DFM13" s="14"/>
      <c r="DFN13" s="14"/>
      <c r="DFO13" s="14"/>
      <c r="DFP13" s="14"/>
      <c r="DFQ13" s="14"/>
      <c r="DFR13" s="14"/>
      <c r="DFS13" s="14"/>
      <c r="DFT13" s="14"/>
      <c r="DFU13" s="14"/>
      <c r="DFV13" s="14"/>
      <c r="DFW13" s="14"/>
      <c r="DFX13" s="14"/>
      <c r="DFY13" s="14"/>
      <c r="DFZ13" s="14"/>
      <c r="DGA13" s="14"/>
      <c r="DGB13" s="14"/>
      <c r="DGC13" s="14"/>
      <c r="DGD13" s="14"/>
      <c r="DGE13" s="14"/>
      <c r="DGF13" s="14"/>
      <c r="DGG13" s="14"/>
      <c r="DGH13" s="14"/>
      <c r="DGI13" s="14"/>
      <c r="DGJ13" s="14"/>
      <c r="DGK13" s="14"/>
      <c r="DGL13" s="14"/>
      <c r="DGM13" s="14"/>
      <c r="DGN13" s="14"/>
      <c r="DGO13" s="14"/>
      <c r="DGP13" s="14"/>
      <c r="DGQ13" s="14"/>
      <c r="DGR13" s="14"/>
      <c r="DGS13" s="14"/>
      <c r="DGT13" s="14"/>
      <c r="DGU13" s="14"/>
      <c r="DGV13" s="14"/>
      <c r="DGW13" s="14"/>
      <c r="DGX13" s="14"/>
      <c r="DGY13" s="14"/>
      <c r="DGZ13" s="14"/>
      <c r="DHA13" s="14"/>
      <c r="DHB13" s="14"/>
      <c r="DHC13" s="14"/>
      <c r="DHD13" s="14"/>
      <c r="DHE13" s="14"/>
      <c r="DHF13" s="14"/>
      <c r="DHG13" s="14"/>
      <c r="DHH13" s="14"/>
      <c r="DHI13" s="14"/>
      <c r="DHJ13" s="14"/>
      <c r="DHK13" s="14"/>
      <c r="DHL13" s="14"/>
      <c r="DHM13" s="14"/>
      <c r="DHN13" s="14"/>
      <c r="DHO13" s="14"/>
      <c r="DHP13" s="14"/>
      <c r="DHQ13" s="14"/>
      <c r="DHR13" s="14"/>
      <c r="DHS13" s="14"/>
      <c r="DHT13" s="14"/>
      <c r="DHU13" s="14"/>
      <c r="DHV13" s="14"/>
      <c r="DHW13" s="14"/>
      <c r="DHX13" s="14"/>
      <c r="DHY13" s="14"/>
      <c r="DHZ13" s="14"/>
      <c r="DIA13" s="14"/>
      <c r="DIB13" s="14"/>
      <c r="DIC13" s="14"/>
      <c r="DID13" s="14"/>
      <c r="DIE13" s="14"/>
      <c r="DIF13" s="14"/>
      <c r="DIG13" s="14"/>
      <c r="DIH13" s="14"/>
      <c r="DII13" s="14"/>
      <c r="DIJ13" s="14"/>
      <c r="DIK13" s="14"/>
      <c r="DIL13" s="14"/>
      <c r="DIM13" s="14"/>
      <c r="DIN13" s="14"/>
      <c r="DIO13" s="14"/>
      <c r="DIP13" s="14"/>
      <c r="DIQ13" s="14"/>
      <c r="DIR13" s="14"/>
      <c r="DIS13" s="14"/>
      <c r="DIT13" s="14"/>
      <c r="DIU13" s="14"/>
      <c r="DIV13" s="14"/>
      <c r="DIW13" s="14"/>
      <c r="DIX13" s="14"/>
      <c r="DIY13" s="14"/>
      <c r="DIZ13" s="14"/>
      <c r="DJA13" s="14"/>
      <c r="DJB13" s="14"/>
      <c r="DJC13" s="14"/>
      <c r="DJD13" s="14"/>
      <c r="DJE13" s="14"/>
      <c r="DJF13" s="14"/>
      <c r="DJG13" s="14"/>
      <c r="DJH13" s="14"/>
      <c r="DJI13" s="14"/>
      <c r="DJJ13" s="14"/>
      <c r="DJK13" s="14"/>
      <c r="DJL13" s="14"/>
      <c r="DJM13" s="14"/>
      <c r="DJN13" s="14"/>
      <c r="DJO13" s="14"/>
      <c r="DJP13" s="14"/>
      <c r="DJQ13" s="14"/>
      <c r="DJR13" s="14"/>
      <c r="DJS13" s="14"/>
      <c r="DJT13" s="14"/>
      <c r="DJU13" s="14"/>
      <c r="DJV13" s="14"/>
      <c r="DJW13" s="14"/>
      <c r="DJX13" s="14"/>
      <c r="DJY13" s="14"/>
      <c r="DJZ13" s="14"/>
      <c r="DKA13" s="14"/>
      <c r="DKB13" s="14"/>
      <c r="DKC13" s="14"/>
      <c r="DKD13" s="14"/>
      <c r="DKE13" s="14"/>
      <c r="DKF13" s="14"/>
      <c r="DKG13" s="14"/>
      <c r="DKH13" s="14"/>
      <c r="DKI13" s="14"/>
      <c r="DKJ13" s="14"/>
      <c r="DKK13" s="14"/>
      <c r="DKL13" s="14"/>
      <c r="DKM13" s="14"/>
      <c r="DKN13" s="14"/>
      <c r="DKO13" s="14"/>
      <c r="DKP13" s="14"/>
      <c r="DKQ13" s="14"/>
      <c r="DKR13" s="14"/>
      <c r="DKS13" s="14"/>
      <c r="DKT13" s="14"/>
      <c r="DKU13" s="14"/>
      <c r="DKV13" s="14"/>
      <c r="DKW13" s="14"/>
      <c r="DKX13" s="14"/>
      <c r="DKY13" s="14"/>
      <c r="DKZ13" s="14"/>
      <c r="DLA13" s="14"/>
      <c r="DLB13" s="14"/>
      <c r="DLC13" s="14"/>
      <c r="DLD13" s="14"/>
      <c r="DLE13" s="14"/>
      <c r="DLF13" s="14"/>
      <c r="DLG13" s="14"/>
      <c r="DLH13" s="14"/>
      <c r="DLI13" s="14"/>
      <c r="DLJ13" s="14"/>
      <c r="DLK13" s="14"/>
      <c r="DLL13" s="14"/>
      <c r="DLM13" s="14"/>
      <c r="DLN13" s="14"/>
      <c r="DLO13" s="14"/>
      <c r="DLP13" s="14"/>
      <c r="DLQ13" s="14"/>
      <c r="DLR13" s="14"/>
      <c r="DLS13" s="14"/>
      <c r="DLT13" s="14"/>
      <c r="DLU13" s="14"/>
      <c r="DLV13" s="14"/>
      <c r="DLW13" s="14"/>
      <c r="DLX13" s="14"/>
      <c r="DLY13" s="14"/>
      <c r="DLZ13" s="14"/>
      <c r="DMA13" s="14"/>
      <c r="DMB13" s="14"/>
      <c r="DMC13" s="14"/>
      <c r="DMD13" s="14"/>
      <c r="DME13" s="14"/>
      <c r="DMF13" s="14"/>
      <c r="DMG13" s="14"/>
      <c r="DMH13" s="14"/>
      <c r="DMI13" s="14"/>
      <c r="DMJ13" s="14"/>
      <c r="DMK13" s="14"/>
      <c r="DML13" s="14"/>
      <c r="DMM13" s="14"/>
      <c r="DMN13" s="14"/>
      <c r="DMO13" s="14"/>
      <c r="DMP13" s="14"/>
      <c r="DMQ13" s="14"/>
      <c r="DMR13" s="14"/>
      <c r="DMS13" s="14"/>
      <c r="DMT13" s="14"/>
      <c r="DMU13" s="14"/>
      <c r="DMV13" s="14"/>
      <c r="DMW13" s="14"/>
      <c r="DMX13" s="14"/>
      <c r="DMY13" s="14"/>
      <c r="DMZ13" s="14"/>
      <c r="DNA13" s="14"/>
      <c r="DNB13" s="14"/>
      <c r="DNC13" s="14"/>
      <c r="DND13" s="14"/>
      <c r="DNE13" s="14"/>
      <c r="DNF13" s="14"/>
      <c r="DNG13" s="14"/>
      <c r="DNH13" s="14"/>
      <c r="DNI13" s="14"/>
      <c r="DNJ13" s="14"/>
      <c r="DNK13" s="14"/>
      <c r="DNL13" s="14"/>
      <c r="DNM13" s="14"/>
      <c r="DNN13" s="14"/>
      <c r="DNO13" s="14"/>
      <c r="DNP13" s="14"/>
      <c r="DNQ13" s="14"/>
      <c r="DNR13" s="14"/>
      <c r="DNS13" s="14"/>
      <c r="DNT13" s="14"/>
      <c r="DNU13" s="14"/>
      <c r="DNV13" s="14"/>
      <c r="DNW13" s="14"/>
      <c r="DNX13" s="14"/>
      <c r="DNY13" s="14"/>
      <c r="DNZ13" s="14"/>
      <c r="DOA13" s="14"/>
      <c r="DOB13" s="14"/>
      <c r="DOC13" s="14"/>
      <c r="DOD13" s="14"/>
      <c r="DOE13" s="14"/>
      <c r="DOF13" s="14"/>
      <c r="DOG13" s="14"/>
      <c r="DOH13" s="14"/>
      <c r="DOI13" s="14"/>
      <c r="DOJ13" s="14"/>
      <c r="DOK13" s="14"/>
      <c r="DOL13" s="14"/>
      <c r="DOM13" s="14"/>
      <c r="DON13" s="14"/>
      <c r="DOO13" s="14"/>
      <c r="DOP13" s="14"/>
      <c r="DOQ13" s="14"/>
      <c r="DOR13" s="14"/>
      <c r="DOS13" s="14"/>
      <c r="DOT13" s="14"/>
      <c r="DOU13" s="14"/>
      <c r="DOV13" s="14"/>
      <c r="DOW13" s="14"/>
      <c r="DOX13" s="14"/>
      <c r="DOY13" s="14"/>
      <c r="DOZ13" s="14"/>
      <c r="DPA13" s="14"/>
      <c r="DPB13" s="14"/>
      <c r="DPC13" s="14"/>
      <c r="DPD13" s="14"/>
      <c r="DPE13" s="14"/>
      <c r="DPF13" s="14"/>
      <c r="DPG13" s="14"/>
      <c r="DPH13" s="14"/>
      <c r="DPI13" s="14"/>
      <c r="DPJ13" s="14"/>
      <c r="DPK13" s="14"/>
      <c r="DPL13" s="14"/>
      <c r="DPM13" s="14"/>
      <c r="DPN13" s="14"/>
      <c r="DPO13" s="14"/>
      <c r="DPP13" s="14"/>
      <c r="DPQ13" s="14"/>
      <c r="DPR13" s="14"/>
      <c r="DPS13" s="14"/>
      <c r="DPT13" s="14"/>
      <c r="DPU13" s="14"/>
      <c r="DPV13" s="14"/>
      <c r="DPW13" s="14"/>
      <c r="DPX13" s="14"/>
      <c r="DPY13" s="14"/>
      <c r="DPZ13" s="14"/>
      <c r="DQA13" s="14"/>
      <c r="DQB13" s="14"/>
      <c r="DQC13" s="14"/>
      <c r="DQD13" s="14"/>
      <c r="DQE13" s="14"/>
      <c r="DQF13" s="14"/>
      <c r="DQG13" s="14"/>
      <c r="DQH13" s="14"/>
      <c r="DQI13" s="14"/>
      <c r="DQJ13" s="14"/>
      <c r="DQK13" s="14"/>
      <c r="DQL13" s="14"/>
      <c r="DQM13" s="14"/>
      <c r="DQN13" s="14"/>
      <c r="DQO13" s="14"/>
      <c r="DQP13" s="14"/>
      <c r="DQQ13" s="14"/>
      <c r="DQR13" s="14"/>
      <c r="DQS13" s="14"/>
      <c r="DQT13" s="14"/>
      <c r="DQU13" s="14"/>
      <c r="DQV13" s="14"/>
      <c r="DQW13" s="14"/>
      <c r="DQX13" s="14"/>
      <c r="DQY13" s="14"/>
      <c r="DQZ13" s="14"/>
      <c r="DRA13" s="14"/>
      <c r="DRB13" s="14"/>
      <c r="DRC13" s="14"/>
      <c r="DRD13" s="14"/>
      <c r="DRE13" s="14"/>
      <c r="DRF13" s="14"/>
      <c r="DRG13" s="14"/>
      <c r="DRH13" s="14"/>
      <c r="DRI13" s="14"/>
      <c r="DRJ13" s="14"/>
      <c r="DRK13" s="14"/>
      <c r="DRL13" s="14"/>
      <c r="DRM13" s="14"/>
      <c r="DRN13" s="14"/>
      <c r="DRO13" s="14"/>
      <c r="DRP13" s="14"/>
      <c r="DRQ13" s="14"/>
      <c r="DRR13" s="14"/>
      <c r="DRS13" s="14"/>
      <c r="DRT13" s="14"/>
      <c r="DRU13" s="14"/>
      <c r="DRV13" s="14"/>
      <c r="DRW13" s="14"/>
      <c r="DRX13" s="14"/>
      <c r="DRY13" s="14"/>
      <c r="DRZ13" s="14"/>
      <c r="DSA13" s="14"/>
      <c r="DSB13" s="14"/>
      <c r="DSC13" s="14"/>
      <c r="DSD13" s="14"/>
      <c r="DSE13" s="14"/>
      <c r="DSF13" s="14"/>
      <c r="DSG13" s="14"/>
      <c r="DSH13" s="14"/>
      <c r="DSI13" s="14"/>
      <c r="DSJ13" s="14"/>
      <c r="DSK13" s="14"/>
      <c r="DSL13" s="14"/>
      <c r="DSM13" s="14"/>
      <c r="DSN13" s="14"/>
      <c r="DSO13" s="14"/>
      <c r="DSP13" s="14"/>
      <c r="DSQ13" s="14"/>
      <c r="DSR13" s="14"/>
      <c r="DSS13" s="14"/>
      <c r="DST13" s="14"/>
      <c r="DSU13" s="14"/>
      <c r="DSV13" s="14"/>
      <c r="DSW13" s="14"/>
      <c r="DSX13" s="14"/>
      <c r="DSY13" s="14"/>
      <c r="DSZ13" s="14"/>
      <c r="DTA13" s="14"/>
      <c r="DTB13" s="14"/>
      <c r="DTC13" s="14"/>
      <c r="DTD13" s="14"/>
      <c r="DTE13" s="14"/>
      <c r="DTF13" s="14"/>
      <c r="DTG13" s="14"/>
      <c r="DTH13" s="14"/>
      <c r="DTI13" s="14"/>
      <c r="DTJ13" s="14"/>
      <c r="DTK13" s="14"/>
      <c r="DTL13" s="14"/>
      <c r="DTM13" s="14"/>
      <c r="DTN13" s="14"/>
      <c r="DTO13" s="14"/>
      <c r="DTP13" s="14"/>
      <c r="DTQ13" s="14"/>
      <c r="DTR13" s="14"/>
      <c r="DTS13" s="14"/>
      <c r="DTT13" s="14"/>
      <c r="DTU13" s="14"/>
      <c r="DTV13" s="14"/>
      <c r="DTW13" s="14"/>
      <c r="DTX13" s="14"/>
      <c r="DTY13" s="14"/>
      <c r="DTZ13" s="14"/>
      <c r="DUA13" s="14"/>
      <c r="DUB13" s="14"/>
      <c r="DUC13" s="14"/>
      <c r="DUD13" s="14"/>
      <c r="DUE13" s="14"/>
      <c r="DUF13" s="14"/>
      <c r="DUG13" s="14"/>
      <c r="DUH13" s="14"/>
      <c r="DUI13" s="14"/>
      <c r="DUJ13" s="14"/>
      <c r="DUK13" s="14"/>
      <c r="DUL13" s="14"/>
      <c r="DUM13" s="14"/>
      <c r="DUN13" s="14"/>
      <c r="DUO13" s="14"/>
      <c r="DUP13" s="14"/>
      <c r="DUQ13" s="14"/>
      <c r="DUR13" s="14"/>
      <c r="DUS13" s="14"/>
      <c r="DUT13" s="14"/>
      <c r="DUU13" s="14"/>
      <c r="DUV13" s="14"/>
      <c r="DUW13" s="14"/>
      <c r="DUX13" s="14"/>
      <c r="DUY13" s="14"/>
      <c r="DUZ13" s="14"/>
      <c r="DVA13" s="14"/>
      <c r="DVB13" s="14"/>
      <c r="DVC13" s="14"/>
      <c r="DVD13" s="14"/>
      <c r="DVE13" s="14"/>
      <c r="DVF13" s="14"/>
      <c r="DVG13" s="14"/>
      <c r="DVH13" s="14"/>
      <c r="DVI13" s="14"/>
      <c r="DVJ13" s="14"/>
      <c r="DVK13" s="14"/>
      <c r="DVL13" s="14"/>
      <c r="DVM13" s="14"/>
      <c r="DVN13" s="14"/>
      <c r="DVO13" s="14"/>
      <c r="DVP13" s="14"/>
      <c r="DVQ13" s="14"/>
      <c r="DVR13" s="14"/>
      <c r="DVS13" s="14"/>
      <c r="DVT13" s="14"/>
      <c r="DVU13" s="14"/>
      <c r="DVV13" s="14"/>
      <c r="DVW13" s="14"/>
      <c r="DVX13" s="14"/>
      <c r="DVY13" s="14"/>
      <c r="DVZ13" s="14"/>
      <c r="DWA13" s="14"/>
      <c r="DWB13" s="14"/>
      <c r="DWC13" s="14"/>
      <c r="DWD13" s="14"/>
      <c r="DWE13" s="14"/>
      <c r="DWF13" s="14"/>
      <c r="DWG13" s="14"/>
      <c r="DWH13" s="14"/>
      <c r="DWI13" s="14"/>
      <c r="DWJ13" s="14"/>
      <c r="DWK13" s="14"/>
      <c r="DWL13" s="14"/>
      <c r="DWM13" s="14"/>
      <c r="DWN13" s="14"/>
      <c r="DWO13" s="14"/>
      <c r="DWP13" s="14"/>
      <c r="DWQ13" s="14"/>
      <c r="DWR13" s="14"/>
      <c r="DWS13" s="14"/>
      <c r="DWT13" s="14"/>
      <c r="DWU13" s="14"/>
      <c r="DWV13" s="14"/>
      <c r="DWW13" s="14"/>
      <c r="DWX13" s="14"/>
      <c r="DWY13" s="14"/>
      <c r="DWZ13" s="14"/>
      <c r="DXA13" s="14"/>
      <c r="DXB13" s="14"/>
      <c r="DXC13" s="14"/>
      <c r="DXD13" s="14"/>
      <c r="DXE13" s="14"/>
      <c r="DXF13" s="14"/>
      <c r="DXG13" s="14"/>
      <c r="DXH13" s="14"/>
      <c r="DXI13" s="14"/>
      <c r="DXJ13" s="14"/>
      <c r="DXK13" s="14"/>
      <c r="DXL13" s="14"/>
      <c r="DXM13" s="14"/>
      <c r="DXN13" s="14"/>
      <c r="DXO13" s="14"/>
      <c r="DXP13" s="14"/>
      <c r="DXQ13" s="14"/>
      <c r="DXR13" s="14"/>
      <c r="DXS13" s="14"/>
      <c r="DXT13" s="14"/>
      <c r="DXU13" s="14"/>
      <c r="DXV13" s="14"/>
      <c r="DXW13" s="14"/>
      <c r="DXX13" s="14"/>
      <c r="DXY13" s="14"/>
      <c r="DXZ13" s="14"/>
      <c r="DYA13" s="14"/>
      <c r="DYB13" s="14"/>
      <c r="DYC13" s="14"/>
      <c r="DYD13" s="14"/>
      <c r="DYE13" s="14"/>
      <c r="DYF13" s="14"/>
      <c r="DYG13" s="14"/>
      <c r="DYH13" s="14"/>
      <c r="DYI13" s="14"/>
      <c r="DYJ13" s="14"/>
      <c r="DYK13" s="14"/>
      <c r="DYL13" s="14"/>
      <c r="DYM13" s="14"/>
      <c r="DYN13" s="14"/>
      <c r="DYO13" s="14"/>
      <c r="DYP13" s="14"/>
      <c r="DYQ13" s="14"/>
      <c r="DYR13" s="14"/>
      <c r="DYS13" s="14"/>
      <c r="DYT13" s="14"/>
      <c r="DYU13" s="14"/>
      <c r="DYV13" s="14"/>
      <c r="DYW13" s="14"/>
      <c r="DYX13" s="14"/>
      <c r="DYY13" s="14"/>
      <c r="DYZ13" s="14"/>
      <c r="DZA13" s="14"/>
      <c r="DZB13" s="14"/>
      <c r="DZC13" s="14"/>
      <c r="DZD13" s="14"/>
      <c r="DZE13" s="14"/>
      <c r="DZF13" s="14"/>
      <c r="DZG13" s="14"/>
      <c r="DZH13" s="14"/>
      <c r="DZI13" s="14"/>
      <c r="DZJ13" s="14"/>
      <c r="DZK13" s="14"/>
      <c r="DZL13" s="14"/>
      <c r="DZM13" s="14"/>
      <c r="DZN13" s="14"/>
      <c r="DZO13" s="14"/>
      <c r="DZP13" s="14"/>
      <c r="DZQ13" s="14"/>
      <c r="DZR13" s="14"/>
      <c r="DZS13" s="14"/>
      <c r="DZT13" s="14"/>
      <c r="DZU13" s="14"/>
      <c r="DZV13" s="14"/>
      <c r="DZW13" s="14"/>
      <c r="DZX13" s="14"/>
      <c r="DZY13" s="14"/>
      <c r="DZZ13" s="14"/>
      <c r="EAA13" s="14"/>
      <c r="EAB13" s="14"/>
      <c r="EAC13" s="14"/>
      <c r="EAD13" s="14"/>
      <c r="EAE13" s="14"/>
      <c r="EAF13" s="14"/>
      <c r="EAG13" s="14"/>
      <c r="EAH13" s="14"/>
      <c r="EAI13" s="14"/>
      <c r="EAJ13" s="14"/>
      <c r="EAK13" s="14"/>
      <c r="EAL13" s="14"/>
      <c r="EAM13" s="14"/>
      <c r="EAN13" s="14"/>
      <c r="EAO13" s="14"/>
      <c r="EAP13" s="14"/>
      <c r="EAQ13" s="14"/>
      <c r="EAR13" s="14"/>
      <c r="EAS13" s="14"/>
      <c r="EAT13" s="14"/>
      <c r="EAU13" s="14"/>
      <c r="EAV13" s="14"/>
      <c r="EAW13" s="14"/>
      <c r="EAX13" s="14"/>
      <c r="EAY13" s="14"/>
      <c r="EAZ13" s="14"/>
      <c r="EBA13" s="14"/>
      <c r="EBB13" s="14"/>
      <c r="EBC13" s="14"/>
      <c r="EBD13" s="14"/>
      <c r="EBE13" s="14"/>
      <c r="EBF13" s="14"/>
      <c r="EBG13" s="14"/>
      <c r="EBH13" s="14"/>
      <c r="EBI13" s="14"/>
      <c r="EBJ13" s="14"/>
      <c r="EBK13" s="14"/>
      <c r="EBL13" s="14"/>
      <c r="EBM13" s="14"/>
      <c r="EBN13" s="14"/>
      <c r="EBO13" s="14"/>
      <c r="EBP13" s="14"/>
      <c r="EBQ13" s="14"/>
      <c r="EBR13" s="14"/>
      <c r="EBS13" s="14"/>
      <c r="EBT13" s="14"/>
      <c r="EBU13" s="14"/>
      <c r="EBV13" s="14"/>
      <c r="EBW13" s="14"/>
      <c r="EBX13" s="14"/>
      <c r="EBY13" s="14"/>
      <c r="EBZ13" s="14"/>
      <c r="ECA13" s="14"/>
      <c r="ECB13" s="14"/>
      <c r="ECC13" s="14"/>
      <c r="ECD13" s="14"/>
      <c r="ECE13" s="14"/>
      <c r="ECF13" s="14"/>
      <c r="ECG13" s="14"/>
      <c r="ECH13" s="14"/>
      <c r="ECI13" s="14"/>
      <c r="ECJ13" s="14"/>
      <c r="ECK13" s="14"/>
      <c r="ECL13" s="14"/>
      <c r="ECM13" s="14"/>
      <c r="ECN13" s="14"/>
      <c r="ECO13" s="14"/>
      <c r="ECP13" s="14"/>
      <c r="ECQ13" s="14"/>
      <c r="ECR13" s="14"/>
      <c r="ECS13" s="14"/>
      <c r="ECT13" s="14"/>
      <c r="ECU13" s="14"/>
      <c r="ECV13" s="14"/>
      <c r="ECW13" s="14"/>
      <c r="ECX13" s="14"/>
      <c r="ECY13" s="14"/>
      <c r="ECZ13" s="14"/>
      <c r="EDA13" s="14"/>
      <c r="EDB13" s="14"/>
      <c r="EDC13" s="14"/>
      <c r="EDD13" s="14"/>
      <c r="EDE13" s="14"/>
      <c r="EDF13" s="14"/>
      <c r="EDG13" s="14"/>
      <c r="EDH13" s="14"/>
      <c r="EDI13" s="14"/>
      <c r="EDJ13" s="14"/>
      <c r="EDK13" s="14"/>
      <c r="EDL13" s="14"/>
      <c r="EDM13" s="14"/>
      <c r="EDN13" s="14"/>
      <c r="EDO13" s="14"/>
      <c r="EDP13" s="14"/>
      <c r="EDQ13" s="14"/>
      <c r="EDR13" s="14"/>
      <c r="EDS13" s="14"/>
      <c r="EDT13" s="14"/>
      <c r="EDU13" s="14"/>
      <c r="EDV13" s="14"/>
      <c r="EDW13" s="14"/>
      <c r="EDX13" s="14"/>
      <c r="EDY13" s="14"/>
      <c r="EDZ13" s="14"/>
      <c r="EEA13" s="14"/>
      <c r="EEB13" s="14"/>
      <c r="EEC13" s="14"/>
      <c r="EED13" s="14"/>
      <c r="EEE13" s="14"/>
      <c r="EEF13" s="14"/>
      <c r="EEG13" s="14"/>
      <c r="EEH13" s="14"/>
      <c r="EEI13" s="14"/>
      <c r="EEJ13" s="14"/>
      <c r="EEK13" s="14"/>
      <c r="EEL13" s="14"/>
      <c r="EEM13" s="14"/>
      <c r="EEN13" s="14"/>
      <c r="EEO13" s="14"/>
      <c r="EEP13" s="14"/>
      <c r="EEQ13" s="14"/>
      <c r="EER13" s="14"/>
      <c r="EES13" s="14"/>
      <c r="EET13" s="14"/>
      <c r="EEU13" s="14"/>
      <c r="EEV13" s="14"/>
      <c r="EEW13" s="14"/>
      <c r="EEX13" s="14"/>
      <c r="EEY13" s="14"/>
      <c r="EEZ13" s="14"/>
      <c r="EFA13" s="14"/>
      <c r="EFB13" s="14"/>
      <c r="EFC13" s="14"/>
      <c r="EFD13" s="14"/>
      <c r="EFE13" s="14"/>
      <c r="EFF13" s="14"/>
      <c r="EFG13" s="14"/>
      <c r="EFH13" s="14"/>
      <c r="EFI13" s="14"/>
      <c r="EFJ13" s="14"/>
      <c r="EFK13" s="14"/>
      <c r="EFL13" s="14"/>
      <c r="EFM13" s="14"/>
      <c r="EFN13" s="14"/>
      <c r="EFO13" s="14"/>
      <c r="EFP13" s="14"/>
      <c r="EFQ13" s="14"/>
      <c r="EFR13" s="14"/>
      <c r="EFS13" s="14"/>
      <c r="EFT13" s="14"/>
      <c r="EFU13" s="14"/>
      <c r="EFV13" s="14"/>
      <c r="EFW13" s="14"/>
      <c r="EFX13" s="14"/>
      <c r="EFY13" s="14"/>
      <c r="EFZ13" s="14"/>
      <c r="EGA13" s="14"/>
      <c r="EGB13" s="14"/>
      <c r="EGC13" s="14"/>
      <c r="EGD13" s="14"/>
      <c r="EGE13" s="14"/>
      <c r="EGF13" s="14"/>
      <c r="EGG13" s="14"/>
      <c r="EGH13" s="14"/>
      <c r="EGI13" s="14"/>
      <c r="EGJ13" s="14"/>
      <c r="EGK13" s="14"/>
      <c r="EGL13" s="14"/>
      <c r="EGM13" s="14"/>
      <c r="EGN13" s="14"/>
      <c r="EGO13" s="14"/>
      <c r="EGP13" s="14"/>
      <c r="EGQ13" s="14"/>
      <c r="EGR13" s="14"/>
      <c r="EGS13" s="14"/>
      <c r="EGT13" s="14"/>
      <c r="EGU13" s="14"/>
      <c r="EGV13" s="14"/>
      <c r="EGW13" s="14"/>
      <c r="EGX13" s="14"/>
      <c r="EGY13" s="14"/>
      <c r="EGZ13" s="14"/>
      <c r="EHA13" s="14"/>
      <c r="EHB13" s="14"/>
      <c r="EHC13" s="14"/>
      <c r="EHD13" s="14"/>
      <c r="EHE13" s="14"/>
      <c r="EHF13" s="14"/>
      <c r="EHG13" s="14"/>
      <c r="EHH13" s="14"/>
      <c r="EHI13" s="14"/>
      <c r="EHJ13" s="14"/>
      <c r="EHK13" s="14"/>
      <c r="EHL13" s="14"/>
      <c r="EHM13" s="14"/>
      <c r="EHN13" s="14"/>
      <c r="EHO13" s="14"/>
      <c r="EHP13" s="14"/>
      <c r="EHQ13" s="14"/>
      <c r="EHR13" s="14"/>
      <c r="EHS13" s="14"/>
      <c r="EHT13" s="14"/>
      <c r="EHU13" s="14"/>
      <c r="EHV13" s="14"/>
      <c r="EHW13" s="14"/>
      <c r="EHX13" s="14"/>
      <c r="EHY13" s="14"/>
      <c r="EHZ13" s="14"/>
      <c r="EIA13" s="14"/>
      <c r="EIB13" s="14"/>
      <c r="EIC13" s="14"/>
      <c r="EID13" s="14"/>
      <c r="EIE13" s="14"/>
      <c r="EIF13" s="14"/>
      <c r="EIG13" s="14"/>
      <c r="EIH13" s="14"/>
      <c r="EII13" s="14"/>
      <c r="EIJ13" s="14"/>
      <c r="EIK13" s="14"/>
      <c r="EIL13" s="14"/>
      <c r="EIM13" s="14"/>
      <c r="EIN13" s="14"/>
      <c r="EIO13" s="14"/>
      <c r="EIP13" s="14"/>
      <c r="EIQ13" s="14"/>
      <c r="EIR13" s="14"/>
      <c r="EIS13" s="14"/>
      <c r="EIT13" s="14"/>
      <c r="EIU13" s="14"/>
      <c r="EIV13" s="14"/>
      <c r="EIW13" s="14"/>
      <c r="EIX13" s="14"/>
      <c r="EIY13" s="14"/>
      <c r="EIZ13" s="14"/>
      <c r="EJA13" s="14"/>
      <c r="EJB13" s="14"/>
      <c r="EJC13" s="14"/>
      <c r="EJD13" s="14"/>
      <c r="EJE13" s="14"/>
      <c r="EJF13" s="14"/>
      <c r="EJG13" s="14"/>
      <c r="EJH13" s="14"/>
      <c r="EJI13" s="14"/>
      <c r="EJJ13" s="14"/>
      <c r="EJK13" s="14"/>
      <c r="EJL13" s="14"/>
      <c r="EJM13" s="14"/>
      <c r="EJN13" s="14"/>
      <c r="EJO13" s="14"/>
      <c r="EJP13" s="14"/>
      <c r="EJQ13" s="14"/>
      <c r="EJR13" s="14"/>
      <c r="EJS13" s="14"/>
      <c r="EJT13" s="14"/>
      <c r="EJU13" s="14"/>
      <c r="EJV13" s="14"/>
      <c r="EJW13" s="14"/>
      <c r="EJX13" s="14"/>
      <c r="EJY13" s="14"/>
      <c r="EJZ13" s="14"/>
      <c r="EKA13" s="14"/>
      <c r="EKB13" s="14"/>
      <c r="EKC13" s="14"/>
      <c r="EKD13" s="14"/>
      <c r="EKE13" s="14"/>
      <c r="EKF13" s="14"/>
      <c r="EKG13" s="14"/>
      <c r="EKH13" s="14"/>
      <c r="EKI13" s="14"/>
      <c r="EKJ13" s="14"/>
      <c r="EKK13" s="14"/>
      <c r="EKL13" s="14"/>
      <c r="EKM13" s="14"/>
      <c r="EKN13" s="14"/>
      <c r="EKO13" s="14"/>
      <c r="EKP13" s="14"/>
      <c r="EKQ13" s="14"/>
      <c r="EKR13" s="14"/>
      <c r="EKS13" s="14"/>
      <c r="EKT13" s="14"/>
      <c r="EKU13" s="14"/>
      <c r="EKV13" s="14"/>
      <c r="EKW13" s="14"/>
      <c r="EKX13" s="14"/>
      <c r="EKY13" s="14"/>
      <c r="EKZ13" s="14"/>
      <c r="ELA13" s="14"/>
      <c r="ELB13" s="14"/>
      <c r="ELC13" s="14"/>
      <c r="ELD13" s="14"/>
      <c r="ELE13" s="14"/>
      <c r="ELF13" s="14"/>
      <c r="ELG13" s="14"/>
      <c r="ELH13" s="14"/>
      <c r="ELI13" s="14"/>
      <c r="ELJ13" s="14"/>
      <c r="ELK13" s="14"/>
      <c r="ELL13" s="14"/>
      <c r="ELM13" s="14"/>
      <c r="ELN13" s="14"/>
      <c r="ELO13" s="14"/>
      <c r="ELP13" s="14"/>
      <c r="ELQ13" s="14"/>
      <c r="ELR13" s="14"/>
      <c r="ELS13" s="14"/>
      <c r="ELT13" s="14"/>
      <c r="ELU13" s="14"/>
      <c r="ELV13" s="14"/>
      <c r="ELW13" s="14"/>
      <c r="ELX13" s="14"/>
      <c r="ELY13" s="14"/>
      <c r="ELZ13" s="14"/>
      <c r="EMA13" s="14"/>
      <c r="EMB13" s="14"/>
      <c r="EMC13" s="14"/>
      <c r="EMD13" s="14"/>
      <c r="EME13" s="14"/>
      <c r="EMF13" s="14"/>
      <c r="EMG13" s="14"/>
      <c r="EMH13" s="14"/>
      <c r="EMI13" s="14"/>
      <c r="EMJ13" s="14"/>
      <c r="EMK13" s="14"/>
      <c r="EML13" s="14"/>
      <c r="EMM13" s="14"/>
      <c r="EMN13" s="14"/>
      <c r="EMO13" s="14"/>
      <c r="EMP13" s="14"/>
      <c r="EMQ13" s="14"/>
      <c r="EMR13" s="14"/>
      <c r="EMS13" s="14"/>
      <c r="EMT13" s="14"/>
      <c r="EMU13" s="14"/>
      <c r="EMV13" s="14"/>
      <c r="EMW13" s="14"/>
      <c r="EMX13" s="14"/>
      <c r="EMY13" s="14"/>
      <c r="EMZ13" s="14"/>
      <c r="ENA13" s="14"/>
      <c r="ENB13" s="14"/>
      <c r="ENC13" s="14"/>
      <c r="END13" s="14"/>
      <c r="ENE13" s="14"/>
      <c r="ENF13" s="14"/>
      <c r="ENG13" s="14"/>
      <c r="ENH13" s="14"/>
      <c r="ENI13" s="14"/>
      <c r="ENJ13" s="14"/>
      <c r="ENK13" s="14"/>
      <c r="ENL13" s="14"/>
      <c r="ENM13" s="14"/>
      <c r="ENN13" s="14"/>
      <c r="ENO13" s="14"/>
      <c r="ENP13" s="14"/>
      <c r="ENQ13" s="14"/>
      <c r="ENR13" s="14"/>
      <c r="ENS13" s="14"/>
      <c r="ENT13" s="14"/>
      <c r="ENU13" s="14"/>
      <c r="ENV13" s="14"/>
      <c r="ENW13" s="14"/>
      <c r="ENX13" s="14"/>
      <c r="ENY13" s="14"/>
      <c r="ENZ13" s="14"/>
      <c r="EOA13" s="14"/>
      <c r="EOB13" s="14"/>
      <c r="EOC13" s="14"/>
      <c r="EOD13" s="14"/>
      <c r="EOE13" s="14"/>
      <c r="EOF13" s="14"/>
      <c r="EOG13" s="14"/>
      <c r="EOH13" s="14"/>
      <c r="EOI13" s="14"/>
      <c r="EOJ13" s="14"/>
      <c r="EOK13" s="14"/>
      <c r="EOL13" s="14"/>
      <c r="EOM13" s="14"/>
      <c r="EON13" s="14"/>
      <c r="EOO13" s="14"/>
      <c r="EOP13" s="14"/>
      <c r="EOQ13" s="14"/>
      <c r="EOR13" s="14"/>
      <c r="EOS13" s="14"/>
      <c r="EOT13" s="14"/>
      <c r="EOU13" s="14"/>
      <c r="EOV13" s="14"/>
      <c r="EOW13" s="14"/>
      <c r="EOX13" s="14"/>
      <c r="EOY13" s="14"/>
      <c r="EOZ13" s="14"/>
      <c r="EPA13" s="14"/>
      <c r="EPB13" s="14"/>
      <c r="EPC13" s="14"/>
      <c r="EPD13" s="14"/>
      <c r="EPE13" s="14"/>
      <c r="EPF13" s="14"/>
      <c r="EPG13" s="14"/>
      <c r="EPH13" s="14"/>
      <c r="EPI13" s="14"/>
      <c r="EPJ13" s="14"/>
      <c r="EPK13" s="14"/>
      <c r="EPL13" s="14"/>
      <c r="EPM13" s="14"/>
      <c r="EPN13" s="14"/>
      <c r="EPO13" s="14"/>
      <c r="EPP13" s="14"/>
      <c r="EPQ13" s="14"/>
      <c r="EPR13" s="14"/>
      <c r="EPS13" s="14"/>
      <c r="EPT13" s="14"/>
      <c r="EPU13" s="14"/>
      <c r="EPV13" s="14"/>
      <c r="EPW13" s="14"/>
      <c r="EPX13" s="14"/>
      <c r="EPY13" s="14"/>
      <c r="EPZ13" s="14"/>
      <c r="EQA13" s="14"/>
      <c r="EQB13" s="14"/>
      <c r="EQC13" s="14"/>
      <c r="EQD13" s="14"/>
      <c r="EQE13" s="14"/>
      <c r="EQF13" s="14"/>
      <c r="EQG13" s="14"/>
      <c r="EQH13" s="14"/>
      <c r="EQI13" s="14"/>
      <c r="EQJ13" s="14"/>
      <c r="EQK13" s="14"/>
      <c r="EQL13" s="14"/>
      <c r="EQM13" s="14"/>
      <c r="EQN13" s="14"/>
      <c r="EQO13" s="14"/>
      <c r="EQP13" s="14"/>
      <c r="EQQ13" s="14"/>
      <c r="EQR13" s="14"/>
      <c r="EQS13" s="14"/>
      <c r="EQT13" s="14"/>
      <c r="EQU13" s="14"/>
      <c r="EQV13" s="14"/>
      <c r="EQW13" s="14"/>
      <c r="EQX13" s="14"/>
      <c r="EQY13" s="14"/>
      <c r="EQZ13" s="14"/>
      <c r="ERA13" s="14"/>
      <c r="ERB13" s="14"/>
      <c r="ERC13" s="14"/>
      <c r="ERD13" s="14"/>
      <c r="ERE13" s="14"/>
      <c r="ERF13" s="14"/>
      <c r="ERG13" s="14"/>
      <c r="ERH13" s="14"/>
      <c r="ERI13" s="14"/>
      <c r="ERJ13" s="14"/>
      <c r="ERK13" s="14"/>
      <c r="ERL13" s="14"/>
      <c r="ERM13" s="14"/>
      <c r="ERN13" s="14"/>
      <c r="ERO13" s="14"/>
      <c r="ERP13" s="14"/>
      <c r="ERQ13" s="14"/>
      <c r="ERR13" s="14"/>
      <c r="ERS13" s="14"/>
      <c r="ERT13" s="14"/>
      <c r="ERU13" s="14"/>
      <c r="ERV13" s="14"/>
      <c r="ERW13" s="14"/>
      <c r="ERX13" s="14"/>
      <c r="ERY13" s="14"/>
      <c r="ERZ13" s="14"/>
      <c r="ESA13" s="14"/>
      <c r="ESB13" s="14"/>
      <c r="ESC13" s="14"/>
      <c r="ESD13" s="14"/>
      <c r="ESE13" s="14"/>
      <c r="ESF13" s="14"/>
      <c r="ESG13" s="14"/>
      <c r="ESH13" s="14"/>
      <c r="ESI13" s="14"/>
      <c r="ESJ13" s="14"/>
      <c r="ESK13" s="14"/>
      <c r="ESL13" s="14"/>
      <c r="ESM13" s="14"/>
      <c r="ESN13" s="14"/>
      <c r="ESO13" s="14"/>
      <c r="ESP13" s="14"/>
      <c r="ESQ13" s="14"/>
      <c r="ESR13" s="14"/>
      <c r="ESS13" s="14"/>
      <c r="EST13" s="14"/>
      <c r="ESU13" s="14"/>
      <c r="ESV13" s="14"/>
      <c r="ESW13" s="14"/>
      <c r="ESX13" s="14"/>
      <c r="ESY13" s="14"/>
      <c r="ESZ13" s="14"/>
      <c r="ETA13" s="14"/>
      <c r="ETB13" s="14"/>
      <c r="ETC13" s="14"/>
      <c r="ETD13" s="14"/>
      <c r="ETE13" s="14"/>
      <c r="ETF13" s="14"/>
      <c r="ETG13" s="14"/>
      <c r="ETH13" s="14"/>
      <c r="ETI13" s="14"/>
      <c r="ETJ13" s="14"/>
      <c r="ETK13" s="14"/>
      <c r="ETL13" s="14"/>
      <c r="ETM13" s="14"/>
      <c r="ETN13" s="14"/>
      <c r="ETO13" s="14"/>
      <c r="ETP13" s="14"/>
      <c r="ETQ13" s="14"/>
      <c r="ETR13" s="14"/>
      <c r="ETS13" s="14"/>
      <c r="ETT13" s="14"/>
      <c r="ETU13" s="14"/>
      <c r="ETV13" s="14"/>
      <c r="ETW13" s="14"/>
      <c r="ETX13" s="14"/>
      <c r="ETY13" s="14"/>
      <c r="ETZ13" s="14"/>
      <c r="EUA13" s="14"/>
      <c r="EUB13" s="14"/>
      <c r="EUC13" s="14"/>
      <c r="EUD13" s="14"/>
      <c r="EUE13" s="14"/>
      <c r="EUF13" s="14"/>
      <c r="EUG13" s="14"/>
      <c r="EUH13" s="14"/>
      <c r="EUI13" s="14"/>
      <c r="EUJ13" s="14"/>
      <c r="EUK13" s="14"/>
      <c r="EUL13" s="14"/>
      <c r="EUM13" s="14"/>
      <c r="EUN13" s="14"/>
      <c r="EUO13" s="14"/>
      <c r="EUP13" s="14"/>
      <c r="EUQ13" s="14"/>
      <c r="EUR13" s="14"/>
      <c r="EUS13" s="14"/>
      <c r="EUT13" s="14"/>
      <c r="EUU13" s="14"/>
      <c r="EUV13" s="14"/>
      <c r="EUW13" s="14"/>
      <c r="EUX13" s="14"/>
      <c r="EUY13" s="14"/>
      <c r="EUZ13" s="14"/>
      <c r="EVA13" s="14"/>
      <c r="EVB13" s="14"/>
      <c r="EVC13" s="14"/>
      <c r="EVD13" s="14"/>
      <c r="EVE13" s="14"/>
      <c r="EVF13" s="14"/>
      <c r="EVG13" s="14"/>
      <c r="EVH13" s="14"/>
      <c r="EVI13" s="14"/>
      <c r="EVJ13" s="14"/>
      <c r="EVK13" s="14"/>
      <c r="EVL13" s="14"/>
      <c r="EVM13" s="14"/>
      <c r="EVN13" s="14"/>
      <c r="EVO13" s="14"/>
      <c r="EVP13" s="14"/>
      <c r="EVQ13" s="14"/>
      <c r="EVR13" s="14"/>
      <c r="EVS13" s="14"/>
      <c r="EVT13" s="14"/>
      <c r="EVU13" s="14"/>
      <c r="EVV13" s="14"/>
      <c r="EVW13" s="14"/>
      <c r="EVX13" s="14"/>
      <c r="EVY13" s="14"/>
      <c r="EVZ13" s="14"/>
      <c r="EWA13" s="14"/>
      <c r="EWB13" s="14"/>
      <c r="EWC13" s="14"/>
      <c r="EWD13" s="14"/>
      <c r="EWE13" s="14"/>
      <c r="EWF13" s="14"/>
      <c r="EWG13" s="14"/>
      <c r="EWH13" s="14"/>
      <c r="EWI13" s="14"/>
      <c r="EWJ13" s="14"/>
      <c r="EWK13" s="14"/>
      <c r="EWL13" s="14"/>
      <c r="EWM13" s="14"/>
      <c r="EWN13" s="14"/>
      <c r="EWO13" s="14"/>
      <c r="EWP13" s="14"/>
      <c r="EWQ13" s="14"/>
      <c r="EWR13" s="14"/>
      <c r="EWS13" s="14"/>
      <c r="EWT13" s="14"/>
      <c r="EWU13" s="14"/>
      <c r="EWV13" s="14"/>
      <c r="EWW13" s="14"/>
      <c r="EWX13" s="14"/>
      <c r="EWY13" s="14"/>
      <c r="EWZ13" s="14"/>
      <c r="EXA13" s="14"/>
      <c r="EXB13" s="14"/>
      <c r="EXC13" s="14"/>
      <c r="EXD13" s="14"/>
      <c r="EXE13" s="14"/>
      <c r="EXF13" s="14"/>
      <c r="EXG13" s="14"/>
      <c r="EXH13" s="14"/>
      <c r="EXI13" s="14"/>
      <c r="EXJ13" s="14"/>
      <c r="EXK13" s="14"/>
      <c r="EXL13" s="14"/>
      <c r="EXM13" s="14"/>
      <c r="EXN13" s="14"/>
      <c r="EXO13" s="14"/>
      <c r="EXP13" s="14"/>
      <c r="EXQ13" s="14"/>
      <c r="EXR13" s="14"/>
      <c r="EXS13" s="14"/>
      <c r="EXT13" s="14"/>
      <c r="EXU13" s="14"/>
      <c r="EXV13" s="14"/>
      <c r="EXW13" s="14"/>
      <c r="EXX13" s="14"/>
      <c r="EXY13" s="14"/>
      <c r="EXZ13" s="14"/>
      <c r="EYA13" s="14"/>
      <c r="EYB13" s="14"/>
      <c r="EYC13" s="14"/>
      <c r="EYD13" s="14"/>
      <c r="EYE13" s="14"/>
      <c r="EYF13" s="14"/>
      <c r="EYG13" s="14"/>
      <c r="EYH13" s="14"/>
      <c r="EYI13" s="14"/>
      <c r="EYJ13" s="14"/>
      <c r="EYK13" s="14"/>
      <c r="EYL13" s="14"/>
      <c r="EYM13" s="14"/>
      <c r="EYN13" s="14"/>
      <c r="EYO13" s="14"/>
      <c r="EYP13" s="14"/>
      <c r="EYQ13" s="14"/>
      <c r="EYR13" s="14"/>
      <c r="EYS13" s="14"/>
      <c r="EYT13" s="14"/>
      <c r="EYU13" s="14"/>
      <c r="EYV13" s="14"/>
      <c r="EYW13" s="14"/>
      <c r="EYX13" s="14"/>
      <c r="EYY13" s="14"/>
      <c r="EYZ13" s="14"/>
      <c r="EZA13" s="14"/>
      <c r="EZB13" s="14"/>
      <c r="EZC13" s="14"/>
      <c r="EZD13" s="14"/>
      <c r="EZE13" s="14"/>
      <c r="EZF13" s="14"/>
      <c r="EZG13" s="14"/>
      <c r="EZH13" s="14"/>
      <c r="EZI13" s="14"/>
      <c r="EZJ13" s="14"/>
      <c r="EZK13" s="14"/>
      <c r="EZL13" s="14"/>
      <c r="EZM13" s="14"/>
      <c r="EZN13" s="14"/>
      <c r="EZO13" s="14"/>
      <c r="EZP13" s="14"/>
      <c r="EZQ13" s="14"/>
      <c r="EZR13" s="14"/>
      <c r="EZS13" s="14"/>
      <c r="EZT13" s="14"/>
      <c r="EZU13" s="14"/>
      <c r="EZV13" s="14"/>
      <c r="EZW13" s="14"/>
      <c r="EZX13" s="14"/>
      <c r="EZY13" s="14"/>
      <c r="EZZ13" s="14"/>
      <c r="FAA13" s="14"/>
      <c r="FAB13" s="14"/>
      <c r="FAC13" s="14"/>
      <c r="FAD13" s="14"/>
      <c r="FAE13" s="14"/>
      <c r="FAF13" s="14"/>
      <c r="FAG13" s="14"/>
      <c r="FAH13" s="14"/>
      <c r="FAI13" s="14"/>
      <c r="FAJ13" s="14"/>
      <c r="FAK13" s="14"/>
      <c r="FAL13" s="14"/>
      <c r="FAM13" s="14"/>
      <c r="FAN13" s="14"/>
      <c r="FAO13" s="14"/>
      <c r="FAP13" s="14"/>
      <c r="FAQ13" s="14"/>
      <c r="FAR13" s="14"/>
      <c r="FAS13" s="14"/>
      <c r="FAT13" s="14"/>
      <c r="FAU13" s="14"/>
      <c r="FAV13" s="14"/>
      <c r="FAW13" s="14"/>
      <c r="FAX13" s="14"/>
      <c r="FAY13" s="14"/>
      <c r="FAZ13" s="14"/>
      <c r="FBA13" s="14"/>
      <c r="FBB13" s="14"/>
      <c r="FBC13" s="14"/>
      <c r="FBD13" s="14"/>
      <c r="FBE13" s="14"/>
      <c r="FBF13" s="14"/>
      <c r="FBG13" s="14"/>
      <c r="FBH13" s="14"/>
      <c r="FBI13" s="14"/>
      <c r="FBJ13" s="14"/>
      <c r="FBK13" s="14"/>
      <c r="FBL13" s="14"/>
      <c r="FBM13" s="14"/>
      <c r="FBN13" s="14"/>
      <c r="FBO13" s="14"/>
      <c r="FBP13" s="14"/>
      <c r="FBQ13" s="14"/>
      <c r="FBR13" s="14"/>
      <c r="FBS13" s="14"/>
      <c r="FBT13" s="14"/>
      <c r="FBU13" s="14"/>
      <c r="FBV13" s="14"/>
      <c r="FBW13" s="14"/>
      <c r="FBX13" s="14"/>
      <c r="FBY13" s="14"/>
      <c r="FBZ13" s="14"/>
      <c r="FCA13" s="14"/>
      <c r="FCB13" s="14"/>
      <c r="FCC13" s="14"/>
      <c r="FCD13" s="14"/>
      <c r="FCE13" s="14"/>
      <c r="FCF13" s="14"/>
      <c r="FCG13" s="14"/>
      <c r="FCH13" s="14"/>
      <c r="FCI13" s="14"/>
      <c r="FCJ13" s="14"/>
      <c r="FCK13" s="14"/>
      <c r="FCL13" s="14"/>
      <c r="FCM13" s="14"/>
      <c r="FCN13" s="14"/>
      <c r="FCO13" s="14"/>
      <c r="FCP13" s="14"/>
      <c r="FCQ13" s="14"/>
      <c r="FCR13" s="14"/>
      <c r="FCS13" s="14"/>
      <c r="FCT13" s="14"/>
      <c r="FCU13" s="14"/>
      <c r="FCV13" s="14"/>
      <c r="FCW13" s="14"/>
      <c r="FCX13" s="14"/>
      <c r="FCY13" s="14"/>
      <c r="FCZ13" s="14"/>
      <c r="FDA13" s="14"/>
      <c r="FDB13" s="14"/>
      <c r="FDC13" s="14"/>
      <c r="FDD13" s="14"/>
      <c r="FDE13" s="14"/>
      <c r="FDF13" s="14"/>
      <c r="FDG13" s="14"/>
      <c r="FDH13" s="14"/>
      <c r="FDI13" s="14"/>
      <c r="FDJ13" s="14"/>
      <c r="FDK13" s="14"/>
      <c r="FDL13" s="14"/>
      <c r="FDM13" s="14"/>
      <c r="FDN13" s="14"/>
      <c r="FDO13" s="14"/>
      <c r="FDP13" s="14"/>
      <c r="FDQ13" s="14"/>
      <c r="FDR13" s="14"/>
      <c r="FDS13" s="14"/>
      <c r="FDT13" s="14"/>
      <c r="FDU13" s="14"/>
      <c r="FDV13" s="14"/>
      <c r="FDW13" s="14"/>
      <c r="FDX13" s="14"/>
      <c r="FDY13" s="14"/>
      <c r="FDZ13" s="14"/>
      <c r="FEA13" s="14"/>
      <c r="FEB13" s="14"/>
      <c r="FEC13" s="14"/>
      <c r="FED13" s="14"/>
      <c r="FEE13" s="14"/>
      <c r="FEF13" s="14"/>
      <c r="FEG13" s="14"/>
      <c r="FEH13" s="14"/>
      <c r="FEI13" s="14"/>
      <c r="FEJ13" s="14"/>
      <c r="FEK13" s="14"/>
      <c r="FEL13" s="14"/>
      <c r="FEM13" s="14"/>
      <c r="FEN13" s="14"/>
      <c r="FEO13" s="14"/>
      <c r="FEP13" s="14"/>
      <c r="FEQ13" s="14"/>
      <c r="FER13" s="14"/>
      <c r="FES13" s="14"/>
      <c r="FET13" s="14"/>
      <c r="FEU13" s="14"/>
      <c r="FEV13" s="14"/>
      <c r="FEW13" s="14"/>
      <c r="FEX13" s="14"/>
      <c r="FEY13" s="14"/>
      <c r="FEZ13" s="14"/>
      <c r="FFA13" s="14"/>
      <c r="FFB13" s="14"/>
      <c r="FFC13" s="14"/>
      <c r="FFD13" s="14"/>
      <c r="FFE13" s="14"/>
      <c r="FFF13" s="14"/>
      <c r="FFG13" s="14"/>
      <c r="FFH13" s="14"/>
      <c r="FFI13" s="14"/>
      <c r="FFJ13" s="14"/>
      <c r="FFK13" s="14"/>
      <c r="FFL13" s="14"/>
      <c r="FFM13" s="14"/>
      <c r="FFN13" s="14"/>
      <c r="FFO13" s="14"/>
      <c r="FFP13" s="14"/>
      <c r="FFQ13" s="14"/>
      <c r="FFR13" s="14"/>
      <c r="FFS13" s="14"/>
      <c r="FFT13" s="14"/>
      <c r="FFU13" s="14"/>
      <c r="FFV13" s="14"/>
      <c r="FFW13" s="14"/>
      <c r="FFX13" s="14"/>
      <c r="FFY13" s="14"/>
      <c r="FFZ13" s="14"/>
      <c r="FGA13" s="14"/>
      <c r="FGB13" s="14"/>
      <c r="FGC13" s="14"/>
      <c r="FGD13" s="14"/>
      <c r="FGE13" s="14"/>
      <c r="FGF13" s="14"/>
      <c r="FGG13" s="14"/>
      <c r="FGH13" s="14"/>
      <c r="FGI13" s="14"/>
      <c r="FGJ13" s="14"/>
      <c r="FGK13" s="14"/>
      <c r="FGL13" s="14"/>
      <c r="FGM13" s="14"/>
      <c r="FGN13" s="14"/>
      <c r="FGO13" s="14"/>
      <c r="FGP13" s="14"/>
      <c r="FGQ13" s="14"/>
      <c r="FGR13" s="14"/>
      <c r="FGS13" s="14"/>
      <c r="FGT13" s="14"/>
      <c r="FGU13" s="14"/>
      <c r="FGV13" s="14"/>
      <c r="FGW13" s="14"/>
      <c r="FGX13" s="14"/>
      <c r="FGY13" s="14"/>
      <c r="FGZ13" s="14"/>
      <c r="FHA13" s="14"/>
      <c r="FHB13" s="14"/>
      <c r="FHC13" s="14"/>
      <c r="FHD13" s="14"/>
      <c r="FHE13" s="14"/>
      <c r="FHF13" s="14"/>
      <c r="FHG13" s="14"/>
      <c r="FHH13" s="14"/>
      <c r="FHI13" s="14"/>
      <c r="FHJ13" s="14"/>
      <c r="FHK13" s="14"/>
      <c r="FHL13" s="14"/>
      <c r="FHM13" s="14"/>
      <c r="FHN13" s="14"/>
      <c r="FHO13" s="14"/>
      <c r="FHP13" s="14"/>
      <c r="FHQ13" s="14"/>
      <c r="FHR13" s="14"/>
      <c r="FHS13" s="14"/>
      <c r="FHT13" s="14"/>
      <c r="FHU13" s="14"/>
      <c r="FHV13" s="14"/>
      <c r="FHW13" s="14"/>
      <c r="FHX13" s="14"/>
      <c r="FHY13" s="14"/>
      <c r="FHZ13" s="14"/>
      <c r="FIA13" s="14"/>
      <c r="FIB13" s="14"/>
      <c r="FIC13" s="14"/>
      <c r="FID13" s="14"/>
      <c r="FIE13" s="14"/>
      <c r="FIF13" s="14"/>
      <c r="FIG13" s="14"/>
      <c r="FIH13" s="14"/>
      <c r="FII13" s="14"/>
      <c r="FIJ13" s="14"/>
      <c r="FIK13" s="14"/>
      <c r="FIL13" s="14"/>
      <c r="FIM13" s="14"/>
      <c r="FIN13" s="14"/>
      <c r="FIO13" s="14"/>
      <c r="FIP13" s="14"/>
      <c r="FIQ13" s="14"/>
      <c r="FIR13" s="14"/>
      <c r="FIS13" s="14"/>
      <c r="FIT13" s="14"/>
      <c r="FIU13" s="14"/>
      <c r="FIV13" s="14"/>
      <c r="FIW13" s="14"/>
      <c r="FIX13" s="14"/>
      <c r="FIY13" s="14"/>
      <c r="FIZ13" s="14"/>
      <c r="FJA13" s="14"/>
      <c r="FJB13" s="14"/>
      <c r="FJC13" s="14"/>
      <c r="FJD13" s="14"/>
      <c r="FJE13" s="14"/>
      <c r="FJF13" s="14"/>
      <c r="FJG13" s="14"/>
      <c r="FJH13" s="14"/>
      <c r="FJI13" s="14"/>
      <c r="FJJ13" s="14"/>
      <c r="FJK13" s="14"/>
      <c r="FJL13" s="14"/>
      <c r="FJM13" s="14"/>
      <c r="FJN13" s="14"/>
      <c r="FJO13" s="14"/>
      <c r="FJP13" s="14"/>
      <c r="FJQ13" s="14"/>
      <c r="FJR13" s="14"/>
      <c r="FJS13" s="14"/>
      <c r="FJT13" s="14"/>
      <c r="FJU13" s="14"/>
      <c r="FJV13" s="14"/>
      <c r="FJW13" s="14"/>
      <c r="FJX13" s="14"/>
      <c r="FJY13" s="14"/>
      <c r="FJZ13" s="14"/>
      <c r="FKA13" s="14"/>
      <c r="FKB13" s="14"/>
      <c r="FKC13" s="14"/>
      <c r="FKD13" s="14"/>
      <c r="FKE13" s="14"/>
      <c r="FKF13" s="14"/>
      <c r="FKG13" s="14"/>
      <c r="FKH13" s="14"/>
      <c r="FKI13" s="14"/>
      <c r="FKJ13" s="14"/>
      <c r="FKK13" s="14"/>
      <c r="FKL13" s="14"/>
      <c r="FKM13" s="14"/>
      <c r="FKN13" s="14"/>
      <c r="FKO13" s="14"/>
      <c r="FKP13" s="14"/>
      <c r="FKQ13" s="14"/>
      <c r="FKR13" s="14"/>
      <c r="FKS13" s="14"/>
      <c r="FKT13" s="14"/>
      <c r="FKU13" s="14"/>
      <c r="FKV13" s="14"/>
      <c r="FKW13" s="14"/>
      <c r="FKX13" s="14"/>
      <c r="FKY13" s="14"/>
      <c r="FKZ13" s="14"/>
      <c r="FLA13" s="14"/>
      <c r="FLB13" s="14"/>
      <c r="FLC13" s="14"/>
      <c r="FLD13" s="14"/>
      <c r="FLE13" s="14"/>
      <c r="FLF13" s="14"/>
      <c r="FLG13" s="14"/>
      <c r="FLH13" s="14"/>
      <c r="FLI13" s="14"/>
      <c r="FLJ13" s="14"/>
      <c r="FLK13" s="14"/>
      <c r="FLL13" s="14"/>
      <c r="FLM13" s="14"/>
      <c r="FLN13" s="14"/>
      <c r="FLO13" s="14"/>
      <c r="FLP13" s="14"/>
      <c r="FLQ13" s="14"/>
      <c r="FLR13" s="14"/>
      <c r="FLS13" s="14"/>
      <c r="FLT13" s="14"/>
      <c r="FLU13" s="14"/>
      <c r="FLV13" s="14"/>
      <c r="FLW13" s="14"/>
      <c r="FLX13" s="14"/>
      <c r="FLY13" s="14"/>
      <c r="FLZ13" s="14"/>
      <c r="FMA13" s="14"/>
      <c r="FMB13" s="14"/>
      <c r="FMC13" s="14"/>
      <c r="FMD13" s="14"/>
      <c r="FME13" s="14"/>
      <c r="FMF13" s="14"/>
      <c r="FMG13" s="14"/>
      <c r="FMH13" s="14"/>
      <c r="FMI13" s="14"/>
      <c r="FMJ13" s="14"/>
      <c r="FMK13" s="14"/>
      <c r="FML13" s="14"/>
      <c r="FMM13" s="14"/>
      <c r="FMN13" s="14"/>
      <c r="FMO13" s="14"/>
      <c r="FMP13" s="14"/>
      <c r="FMQ13" s="14"/>
      <c r="FMR13" s="14"/>
      <c r="FMS13" s="14"/>
      <c r="FMT13" s="14"/>
      <c r="FMU13" s="14"/>
      <c r="FMV13" s="14"/>
      <c r="FMW13" s="14"/>
      <c r="FMX13" s="14"/>
      <c r="FMY13" s="14"/>
      <c r="FMZ13" s="14"/>
      <c r="FNA13" s="14"/>
      <c r="FNB13" s="14"/>
      <c r="FNC13" s="14"/>
      <c r="FND13" s="14"/>
      <c r="FNE13" s="14"/>
      <c r="FNF13" s="14"/>
      <c r="FNG13" s="14"/>
      <c r="FNH13" s="14"/>
      <c r="FNI13" s="14"/>
      <c r="FNJ13" s="14"/>
      <c r="FNK13" s="14"/>
      <c r="FNL13" s="14"/>
      <c r="FNM13" s="14"/>
      <c r="FNN13" s="14"/>
      <c r="FNO13" s="14"/>
      <c r="FNP13" s="14"/>
      <c r="FNQ13" s="14"/>
      <c r="FNR13" s="14"/>
      <c r="FNS13" s="14"/>
      <c r="FNT13" s="14"/>
      <c r="FNU13" s="14"/>
      <c r="FNV13" s="14"/>
      <c r="FNW13" s="14"/>
      <c r="FNX13" s="14"/>
      <c r="FNY13" s="14"/>
      <c r="FNZ13" s="14"/>
      <c r="FOA13" s="14"/>
      <c r="FOB13" s="14"/>
      <c r="FOC13" s="14"/>
      <c r="FOD13" s="14"/>
      <c r="FOE13" s="14"/>
      <c r="FOF13" s="14"/>
      <c r="FOG13" s="14"/>
      <c r="FOH13" s="14"/>
      <c r="FOI13" s="14"/>
      <c r="FOJ13" s="14"/>
      <c r="FOK13" s="14"/>
      <c r="FOL13" s="14"/>
      <c r="FOM13" s="14"/>
      <c r="FON13" s="14"/>
      <c r="FOO13" s="14"/>
      <c r="FOP13" s="14"/>
      <c r="FOQ13" s="14"/>
      <c r="FOR13" s="14"/>
      <c r="FOS13" s="14"/>
      <c r="FOT13" s="14"/>
      <c r="FOU13" s="14"/>
      <c r="FOV13" s="14"/>
      <c r="FOW13" s="14"/>
      <c r="FOX13" s="14"/>
      <c r="FOY13" s="14"/>
      <c r="FOZ13" s="14"/>
      <c r="FPA13" s="14"/>
      <c r="FPB13" s="14"/>
      <c r="FPC13" s="14"/>
      <c r="FPD13" s="14"/>
      <c r="FPE13" s="14"/>
      <c r="FPF13" s="14"/>
      <c r="FPG13" s="14"/>
      <c r="FPH13" s="14"/>
      <c r="FPI13" s="14"/>
      <c r="FPJ13" s="14"/>
      <c r="FPK13" s="14"/>
      <c r="FPL13" s="14"/>
      <c r="FPM13" s="14"/>
      <c r="FPN13" s="14"/>
      <c r="FPO13" s="14"/>
      <c r="FPP13" s="14"/>
      <c r="FPQ13" s="14"/>
      <c r="FPR13" s="14"/>
      <c r="FPS13" s="14"/>
      <c r="FPT13" s="14"/>
      <c r="FPU13" s="14"/>
      <c r="FPV13" s="14"/>
      <c r="FPW13" s="14"/>
      <c r="FPX13" s="14"/>
      <c r="FPY13" s="14"/>
      <c r="FPZ13" s="14"/>
      <c r="FQA13" s="14"/>
      <c r="FQB13" s="14"/>
      <c r="FQC13" s="14"/>
      <c r="FQD13" s="14"/>
      <c r="FQE13" s="14"/>
      <c r="FQF13" s="14"/>
      <c r="FQG13" s="14"/>
      <c r="FQH13" s="14"/>
      <c r="FQI13" s="14"/>
      <c r="FQJ13" s="14"/>
      <c r="FQK13" s="14"/>
      <c r="FQL13" s="14"/>
      <c r="FQM13" s="14"/>
      <c r="FQN13" s="14"/>
      <c r="FQO13" s="14"/>
      <c r="FQP13" s="14"/>
      <c r="FQQ13" s="14"/>
      <c r="FQR13" s="14"/>
      <c r="FQS13" s="14"/>
      <c r="FQT13" s="14"/>
      <c r="FQU13" s="14"/>
      <c r="FQV13" s="14"/>
      <c r="FQW13" s="14"/>
      <c r="FQX13" s="14"/>
      <c r="FQY13" s="14"/>
      <c r="FQZ13" s="14"/>
      <c r="FRA13" s="14"/>
      <c r="FRB13" s="14"/>
      <c r="FRC13" s="14"/>
      <c r="FRD13" s="14"/>
      <c r="FRE13" s="14"/>
      <c r="FRF13" s="14"/>
      <c r="FRG13" s="14"/>
      <c r="FRH13" s="14"/>
      <c r="FRI13" s="14"/>
      <c r="FRJ13" s="14"/>
      <c r="FRK13" s="14"/>
      <c r="FRL13" s="14"/>
      <c r="FRM13" s="14"/>
      <c r="FRN13" s="14"/>
      <c r="FRO13" s="14"/>
      <c r="FRP13" s="14"/>
      <c r="FRQ13" s="14"/>
      <c r="FRR13" s="14"/>
      <c r="FRS13" s="14"/>
      <c r="FRT13" s="14"/>
      <c r="FRU13" s="14"/>
      <c r="FRV13" s="14"/>
      <c r="FRW13" s="14"/>
      <c r="FRX13" s="14"/>
      <c r="FRY13" s="14"/>
      <c r="FRZ13" s="14"/>
      <c r="FSA13" s="14"/>
      <c r="FSB13" s="14"/>
      <c r="FSC13" s="14"/>
      <c r="FSD13" s="14"/>
      <c r="FSE13" s="14"/>
      <c r="FSF13" s="14"/>
      <c r="FSG13" s="14"/>
      <c r="FSH13" s="14"/>
      <c r="FSI13" s="14"/>
      <c r="FSJ13" s="14"/>
      <c r="FSK13" s="14"/>
      <c r="FSL13" s="14"/>
      <c r="FSM13" s="14"/>
      <c r="FSN13" s="14"/>
      <c r="FSO13" s="14"/>
      <c r="FSP13" s="14"/>
      <c r="FSQ13" s="14"/>
      <c r="FSR13" s="14"/>
      <c r="FSS13" s="14"/>
      <c r="FST13" s="14"/>
      <c r="FSU13" s="14"/>
      <c r="FSV13" s="14"/>
      <c r="FSW13" s="14"/>
      <c r="FSX13" s="14"/>
      <c r="FSY13" s="14"/>
      <c r="FSZ13" s="14"/>
      <c r="FTA13" s="14"/>
      <c r="FTB13" s="14"/>
      <c r="FTC13" s="14"/>
      <c r="FTD13" s="14"/>
      <c r="FTE13" s="14"/>
      <c r="FTF13" s="14"/>
      <c r="FTG13" s="14"/>
      <c r="FTH13" s="14"/>
      <c r="FTI13" s="14"/>
      <c r="FTJ13" s="14"/>
      <c r="FTK13" s="14"/>
      <c r="FTL13" s="14"/>
      <c r="FTM13" s="14"/>
      <c r="FTN13" s="14"/>
      <c r="FTO13" s="14"/>
      <c r="FTP13" s="14"/>
      <c r="FTQ13" s="14"/>
      <c r="FTR13" s="14"/>
      <c r="FTS13" s="14"/>
      <c r="FTT13" s="14"/>
      <c r="FTU13" s="14"/>
      <c r="FTV13" s="14"/>
      <c r="FTW13" s="14"/>
      <c r="FTX13" s="14"/>
      <c r="FTY13" s="14"/>
      <c r="FTZ13" s="14"/>
      <c r="FUA13" s="14"/>
      <c r="FUB13" s="14"/>
      <c r="FUC13" s="14"/>
      <c r="FUD13" s="14"/>
      <c r="FUE13" s="14"/>
      <c r="FUF13" s="14"/>
      <c r="FUG13" s="14"/>
      <c r="FUH13" s="14"/>
      <c r="FUI13" s="14"/>
      <c r="FUJ13" s="14"/>
      <c r="FUK13" s="14"/>
      <c r="FUL13" s="14"/>
      <c r="FUM13" s="14"/>
      <c r="FUN13" s="14"/>
      <c r="FUO13" s="14"/>
      <c r="FUP13" s="14"/>
      <c r="FUQ13" s="14"/>
      <c r="FUR13" s="14"/>
      <c r="FUS13" s="14"/>
      <c r="FUT13" s="14"/>
      <c r="FUU13" s="14"/>
      <c r="FUV13" s="14"/>
      <c r="FUW13" s="14"/>
      <c r="FUX13" s="14"/>
      <c r="FUY13" s="14"/>
      <c r="FUZ13" s="14"/>
      <c r="FVA13" s="14"/>
      <c r="FVB13" s="14"/>
      <c r="FVC13" s="14"/>
      <c r="FVD13" s="14"/>
      <c r="FVE13" s="14"/>
      <c r="FVF13" s="14"/>
      <c r="FVG13" s="14"/>
      <c r="FVH13" s="14"/>
      <c r="FVI13" s="14"/>
      <c r="FVJ13" s="14"/>
      <c r="FVK13" s="14"/>
      <c r="FVL13" s="14"/>
      <c r="FVM13" s="14"/>
      <c r="FVN13" s="14"/>
      <c r="FVO13" s="14"/>
      <c r="FVP13" s="14"/>
      <c r="FVQ13" s="14"/>
      <c r="FVR13" s="14"/>
      <c r="FVS13" s="14"/>
      <c r="FVT13" s="14"/>
      <c r="FVU13" s="14"/>
      <c r="FVV13" s="14"/>
      <c r="FVW13" s="14"/>
      <c r="FVX13" s="14"/>
      <c r="FVY13" s="14"/>
      <c r="FVZ13" s="14"/>
      <c r="FWA13" s="14"/>
      <c r="FWB13" s="14"/>
      <c r="FWC13" s="14"/>
      <c r="FWD13" s="14"/>
      <c r="FWE13" s="14"/>
      <c r="FWF13" s="14"/>
      <c r="FWG13" s="14"/>
      <c r="FWH13" s="14"/>
      <c r="FWI13" s="14"/>
      <c r="FWJ13" s="14"/>
      <c r="FWK13" s="14"/>
      <c r="FWL13" s="14"/>
      <c r="FWM13" s="14"/>
      <c r="FWN13" s="14"/>
      <c r="FWO13" s="14"/>
      <c r="FWP13" s="14"/>
      <c r="FWQ13" s="14"/>
      <c r="FWR13" s="14"/>
      <c r="FWS13" s="14"/>
      <c r="FWT13" s="14"/>
      <c r="FWU13" s="14"/>
      <c r="FWV13" s="14"/>
      <c r="FWW13" s="14"/>
      <c r="FWX13" s="14"/>
      <c r="FWY13" s="14"/>
      <c r="FWZ13" s="14"/>
      <c r="FXA13" s="14"/>
      <c r="FXB13" s="14"/>
      <c r="FXC13" s="14"/>
      <c r="FXD13" s="14"/>
      <c r="FXE13" s="14"/>
      <c r="FXF13" s="14"/>
      <c r="FXG13" s="14"/>
      <c r="FXH13" s="14"/>
      <c r="FXI13" s="14"/>
      <c r="FXJ13" s="14"/>
      <c r="FXK13" s="14"/>
      <c r="FXL13" s="14"/>
      <c r="FXM13" s="14"/>
      <c r="FXN13" s="14"/>
      <c r="FXO13" s="14"/>
      <c r="FXP13" s="14"/>
      <c r="FXQ13" s="14"/>
      <c r="FXR13" s="14"/>
      <c r="FXS13" s="14"/>
      <c r="FXT13" s="14"/>
      <c r="FXU13" s="14"/>
      <c r="FXV13" s="14"/>
      <c r="FXW13" s="14"/>
      <c r="FXX13" s="14"/>
      <c r="FXY13" s="14"/>
      <c r="FXZ13" s="14"/>
      <c r="FYA13" s="14"/>
      <c r="FYB13" s="14"/>
      <c r="FYC13" s="14"/>
      <c r="FYD13" s="14"/>
      <c r="FYE13" s="14"/>
      <c r="FYF13" s="14"/>
      <c r="FYG13" s="14"/>
      <c r="FYH13" s="14"/>
      <c r="FYI13" s="14"/>
      <c r="FYJ13" s="14"/>
      <c r="FYK13" s="14"/>
      <c r="FYL13" s="14"/>
      <c r="FYM13" s="14"/>
      <c r="FYN13" s="14"/>
      <c r="FYO13" s="14"/>
      <c r="FYP13" s="14"/>
      <c r="FYQ13" s="14"/>
      <c r="FYR13" s="14"/>
      <c r="FYS13" s="14"/>
      <c r="FYT13" s="14"/>
      <c r="FYU13" s="14"/>
      <c r="FYV13" s="14"/>
      <c r="FYW13" s="14"/>
      <c r="FYX13" s="14"/>
      <c r="FYY13" s="14"/>
      <c r="FYZ13" s="14"/>
      <c r="FZA13" s="14"/>
      <c r="FZB13" s="14"/>
      <c r="FZC13" s="14"/>
      <c r="FZD13" s="14"/>
      <c r="FZE13" s="14"/>
      <c r="FZF13" s="14"/>
      <c r="FZG13" s="14"/>
      <c r="FZH13" s="14"/>
      <c r="FZI13" s="14"/>
      <c r="FZJ13" s="14"/>
      <c r="FZK13" s="14"/>
      <c r="FZL13" s="14"/>
      <c r="FZM13" s="14"/>
      <c r="FZN13" s="14"/>
      <c r="FZO13" s="14"/>
      <c r="FZP13" s="14"/>
      <c r="FZQ13" s="14"/>
      <c r="FZR13" s="14"/>
      <c r="FZS13" s="14"/>
      <c r="FZT13" s="14"/>
      <c r="FZU13" s="14"/>
      <c r="FZV13" s="14"/>
      <c r="FZW13" s="14"/>
      <c r="FZX13" s="14"/>
      <c r="FZY13" s="14"/>
      <c r="FZZ13" s="14"/>
      <c r="GAA13" s="14"/>
      <c r="GAB13" s="14"/>
      <c r="GAC13" s="14"/>
      <c r="GAD13" s="14"/>
      <c r="GAE13" s="14"/>
      <c r="GAF13" s="14"/>
      <c r="GAG13" s="14"/>
      <c r="GAH13" s="14"/>
      <c r="GAI13" s="14"/>
      <c r="GAJ13" s="14"/>
      <c r="GAK13" s="14"/>
      <c r="GAL13" s="14"/>
      <c r="GAM13" s="14"/>
      <c r="GAN13" s="14"/>
      <c r="GAO13" s="14"/>
      <c r="GAP13" s="14"/>
      <c r="GAQ13" s="14"/>
      <c r="GAR13" s="14"/>
      <c r="GAS13" s="14"/>
      <c r="GAT13" s="14"/>
      <c r="GAU13" s="14"/>
      <c r="GAV13" s="14"/>
      <c r="GAW13" s="14"/>
      <c r="GAX13" s="14"/>
      <c r="GAY13" s="14"/>
      <c r="GAZ13" s="14"/>
      <c r="GBA13" s="14"/>
      <c r="GBB13" s="14"/>
      <c r="GBC13" s="14"/>
      <c r="GBD13" s="14"/>
      <c r="GBE13" s="14"/>
      <c r="GBF13" s="14"/>
      <c r="GBG13" s="14"/>
      <c r="GBH13" s="14"/>
      <c r="GBI13" s="14"/>
      <c r="GBJ13" s="14"/>
      <c r="GBK13" s="14"/>
      <c r="GBL13" s="14"/>
      <c r="GBM13" s="14"/>
      <c r="GBN13" s="14"/>
      <c r="GBO13" s="14"/>
      <c r="GBP13" s="14"/>
      <c r="GBQ13" s="14"/>
      <c r="GBR13" s="14"/>
      <c r="GBS13" s="14"/>
      <c r="GBT13" s="14"/>
      <c r="GBU13" s="14"/>
      <c r="GBV13" s="14"/>
      <c r="GBW13" s="14"/>
      <c r="GBX13" s="14"/>
      <c r="GBY13" s="14"/>
      <c r="GBZ13" s="14"/>
      <c r="GCA13" s="14"/>
      <c r="GCB13" s="14"/>
      <c r="GCC13" s="14"/>
      <c r="GCD13" s="14"/>
      <c r="GCE13" s="14"/>
      <c r="GCF13" s="14"/>
      <c r="GCG13" s="14"/>
      <c r="GCH13" s="14"/>
      <c r="GCI13" s="14"/>
      <c r="GCJ13" s="14"/>
      <c r="GCK13" s="14"/>
      <c r="GCL13" s="14"/>
      <c r="GCM13" s="14"/>
      <c r="GCN13" s="14"/>
      <c r="GCO13" s="14"/>
      <c r="GCP13" s="14"/>
      <c r="GCQ13" s="14"/>
      <c r="GCR13" s="14"/>
      <c r="GCS13" s="14"/>
      <c r="GCT13" s="14"/>
      <c r="GCU13" s="14"/>
      <c r="GCV13" s="14"/>
      <c r="GCW13" s="14"/>
      <c r="GCX13" s="14"/>
      <c r="GCY13" s="14"/>
      <c r="GCZ13" s="14"/>
      <c r="GDA13" s="14"/>
      <c r="GDB13" s="14"/>
      <c r="GDC13" s="14"/>
      <c r="GDD13" s="14"/>
      <c r="GDE13" s="14"/>
      <c r="GDF13" s="14"/>
      <c r="GDG13" s="14"/>
      <c r="GDH13" s="14"/>
      <c r="GDI13" s="14"/>
      <c r="GDJ13" s="14"/>
      <c r="GDK13" s="14"/>
      <c r="GDL13" s="14"/>
      <c r="GDM13" s="14"/>
      <c r="GDN13" s="14"/>
      <c r="GDO13" s="14"/>
      <c r="GDP13" s="14"/>
      <c r="GDQ13" s="14"/>
      <c r="GDR13" s="14"/>
      <c r="GDS13" s="14"/>
      <c r="GDT13" s="14"/>
      <c r="GDU13" s="14"/>
      <c r="GDV13" s="14"/>
      <c r="GDW13" s="14"/>
      <c r="GDX13" s="14"/>
      <c r="GDY13" s="14"/>
      <c r="GDZ13" s="14"/>
      <c r="GEA13" s="14"/>
      <c r="GEB13" s="14"/>
      <c r="GEC13" s="14"/>
      <c r="GED13" s="14"/>
      <c r="GEE13" s="14"/>
      <c r="GEF13" s="14"/>
      <c r="GEG13" s="14"/>
      <c r="GEH13" s="14"/>
      <c r="GEI13" s="14"/>
      <c r="GEJ13" s="14"/>
      <c r="GEK13" s="14"/>
      <c r="GEL13" s="14"/>
      <c r="GEM13" s="14"/>
      <c r="GEN13" s="14"/>
      <c r="GEO13" s="14"/>
      <c r="GEP13" s="14"/>
      <c r="GEQ13" s="14"/>
      <c r="GER13" s="14"/>
      <c r="GES13" s="14"/>
      <c r="GET13" s="14"/>
      <c r="GEU13" s="14"/>
      <c r="GEV13" s="14"/>
      <c r="GEW13" s="14"/>
      <c r="GEX13" s="14"/>
      <c r="GEY13" s="14"/>
      <c r="GEZ13" s="14"/>
      <c r="GFA13" s="14"/>
      <c r="GFB13" s="14"/>
      <c r="GFC13" s="14"/>
      <c r="GFD13" s="14"/>
      <c r="GFE13" s="14"/>
      <c r="GFF13" s="14"/>
      <c r="GFG13" s="14"/>
      <c r="GFH13" s="14"/>
      <c r="GFI13" s="14"/>
      <c r="GFJ13" s="14"/>
      <c r="GFK13" s="14"/>
      <c r="GFL13" s="14"/>
      <c r="GFM13" s="14"/>
      <c r="GFN13" s="14"/>
      <c r="GFO13" s="14"/>
      <c r="GFP13" s="14"/>
      <c r="GFQ13" s="14"/>
      <c r="GFR13" s="14"/>
      <c r="GFS13" s="14"/>
      <c r="GFT13" s="14"/>
      <c r="GFU13" s="14"/>
      <c r="GFV13" s="14"/>
      <c r="GFW13" s="14"/>
      <c r="GFX13" s="14"/>
      <c r="GFY13" s="14"/>
      <c r="GFZ13" s="14"/>
      <c r="GGA13" s="14"/>
      <c r="GGB13" s="14"/>
      <c r="GGC13" s="14"/>
      <c r="GGD13" s="14"/>
      <c r="GGE13" s="14"/>
      <c r="GGF13" s="14"/>
      <c r="GGG13" s="14"/>
      <c r="GGH13" s="14"/>
      <c r="GGI13" s="14"/>
      <c r="GGJ13" s="14"/>
      <c r="GGK13" s="14"/>
      <c r="GGL13" s="14"/>
      <c r="GGM13" s="14"/>
      <c r="GGN13" s="14"/>
      <c r="GGO13" s="14"/>
      <c r="GGP13" s="14"/>
      <c r="GGQ13" s="14"/>
      <c r="GGR13" s="14"/>
      <c r="GGS13" s="14"/>
      <c r="GGT13" s="14"/>
      <c r="GGU13" s="14"/>
      <c r="GGV13" s="14"/>
      <c r="GGW13" s="14"/>
      <c r="GGX13" s="14"/>
      <c r="GGY13" s="14"/>
      <c r="GGZ13" s="14"/>
      <c r="GHA13" s="14"/>
      <c r="GHB13" s="14"/>
      <c r="GHC13" s="14"/>
      <c r="GHD13" s="14"/>
      <c r="GHE13" s="14"/>
      <c r="GHF13" s="14"/>
      <c r="GHG13" s="14"/>
      <c r="GHH13" s="14"/>
      <c r="GHI13" s="14"/>
      <c r="GHJ13" s="14"/>
      <c r="GHK13" s="14"/>
      <c r="GHL13" s="14"/>
      <c r="GHM13" s="14"/>
      <c r="GHN13" s="14"/>
      <c r="GHO13" s="14"/>
      <c r="GHP13" s="14"/>
      <c r="GHQ13" s="14"/>
      <c r="GHR13" s="14"/>
      <c r="GHS13" s="14"/>
      <c r="GHT13" s="14"/>
      <c r="GHU13" s="14"/>
      <c r="GHV13" s="14"/>
      <c r="GHW13" s="14"/>
      <c r="GHX13" s="14"/>
      <c r="GHY13" s="14"/>
      <c r="GHZ13" s="14"/>
      <c r="GIA13" s="14"/>
      <c r="GIB13" s="14"/>
      <c r="GIC13" s="14"/>
      <c r="GID13" s="14"/>
      <c r="GIE13" s="14"/>
      <c r="GIF13" s="14"/>
      <c r="GIG13" s="14"/>
      <c r="GIH13" s="14"/>
      <c r="GII13" s="14"/>
      <c r="GIJ13" s="14"/>
      <c r="GIK13" s="14"/>
      <c r="GIL13" s="14"/>
      <c r="GIM13" s="14"/>
      <c r="GIN13" s="14"/>
      <c r="GIO13" s="14"/>
      <c r="GIP13" s="14"/>
      <c r="GIQ13" s="14"/>
      <c r="GIR13" s="14"/>
      <c r="GIS13" s="14"/>
      <c r="GIT13" s="14"/>
      <c r="GIU13" s="14"/>
      <c r="GIV13" s="14"/>
      <c r="GIW13" s="14"/>
      <c r="GIX13" s="14"/>
      <c r="GIY13" s="14"/>
      <c r="GIZ13" s="14"/>
      <c r="GJA13" s="14"/>
      <c r="GJB13" s="14"/>
      <c r="GJC13" s="14"/>
      <c r="GJD13" s="14"/>
      <c r="GJE13" s="14"/>
      <c r="GJF13" s="14"/>
      <c r="GJG13" s="14"/>
      <c r="GJH13" s="14"/>
      <c r="GJI13" s="14"/>
      <c r="GJJ13" s="14"/>
      <c r="GJK13" s="14"/>
      <c r="GJL13" s="14"/>
      <c r="GJM13" s="14"/>
      <c r="GJN13" s="14"/>
      <c r="GJO13" s="14"/>
      <c r="GJP13" s="14"/>
      <c r="GJQ13" s="14"/>
      <c r="GJR13" s="14"/>
      <c r="GJS13" s="14"/>
      <c r="GJT13" s="14"/>
      <c r="GJU13" s="14"/>
      <c r="GJV13" s="14"/>
      <c r="GJW13" s="14"/>
      <c r="GJX13" s="14"/>
      <c r="GJY13" s="14"/>
      <c r="GJZ13" s="14"/>
      <c r="GKA13" s="14"/>
      <c r="GKB13" s="14"/>
      <c r="GKC13" s="14"/>
      <c r="GKD13" s="14"/>
      <c r="GKE13" s="14"/>
      <c r="GKF13" s="14"/>
      <c r="GKG13" s="14"/>
      <c r="GKH13" s="14"/>
      <c r="GKI13" s="14"/>
      <c r="GKJ13" s="14"/>
      <c r="GKK13" s="14"/>
      <c r="GKL13" s="14"/>
      <c r="GKM13" s="14"/>
      <c r="GKN13" s="14"/>
      <c r="GKO13" s="14"/>
      <c r="GKP13" s="14"/>
      <c r="GKQ13" s="14"/>
      <c r="GKR13" s="14"/>
      <c r="GKS13" s="14"/>
      <c r="GKT13" s="14"/>
      <c r="GKU13" s="14"/>
      <c r="GKV13" s="14"/>
      <c r="GKW13" s="14"/>
      <c r="GKX13" s="14"/>
      <c r="GKY13" s="14"/>
      <c r="GKZ13" s="14"/>
      <c r="GLA13" s="14"/>
      <c r="GLB13" s="14"/>
      <c r="GLC13" s="14"/>
      <c r="GLD13" s="14"/>
      <c r="GLE13" s="14"/>
      <c r="GLF13" s="14"/>
      <c r="GLG13" s="14"/>
      <c r="GLH13" s="14"/>
      <c r="GLI13" s="14"/>
      <c r="GLJ13" s="14"/>
      <c r="GLK13" s="14"/>
      <c r="GLL13" s="14"/>
      <c r="GLM13" s="14"/>
      <c r="GLN13" s="14"/>
      <c r="GLO13" s="14"/>
      <c r="GLP13" s="14"/>
      <c r="GLQ13" s="14"/>
      <c r="GLR13" s="14"/>
      <c r="GLS13" s="14"/>
      <c r="GLT13" s="14"/>
      <c r="GLU13" s="14"/>
      <c r="GLV13" s="14"/>
      <c r="GLW13" s="14"/>
      <c r="GLX13" s="14"/>
      <c r="GLY13" s="14"/>
      <c r="GLZ13" s="14"/>
      <c r="GMA13" s="14"/>
      <c r="GMB13" s="14"/>
      <c r="GMC13" s="14"/>
      <c r="GMD13" s="14"/>
      <c r="GME13" s="14"/>
      <c r="GMF13" s="14"/>
      <c r="GMG13" s="14"/>
      <c r="GMH13" s="14"/>
      <c r="GMI13" s="14"/>
      <c r="GMJ13" s="14"/>
      <c r="GMK13" s="14"/>
      <c r="GML13" s="14"/>
      <c r="GMM13" s="14"/>
      <c r="GMN13" s="14"/>
      <c r="GMO13" s="14"/>
      <c r="GMP13" s="14"/>
      <c r="GMQ13" s="14"/>
      <c r="GMR13" s="14"/>
      <c r="GMS13" s="14"/>
      <c r="GMT13" s="14"/>
      <c r="GMU13" s="14"/>
      <c r="GMV13" s="14"/>
      <c r="GMW13" s="14"/>
      <c r="GMX13" s="14"/>
      <c r="GMY13" s="14"/>
      <c r="GMZ13" s="14"/>
      <c r="GNA13" s="14"/>
      <c r="GNB13" s="14"/>
      <c r="GNC13" s="14"/>
      <c r="GND13" s="14"/>
      <c r="GNE13" s="14"/>
      <c r="GNF13" s="14"/>
      <c r="GNG13" s="14"/>
      <c r="GNH13" s="14"/>
      <c r="GNI13" s="14"/>
      <c r="GNJ13" s="14"/>
      <c r="GNK13" s="14"/>
      <c r="GNL13" s="14"/>
      <c r="GNM13" s="14"/>
      <c r="GNN13" s="14"/>
      <c r="GNO13" s="14"/>
      <c r="GNP13" s="14"/>
      <c r="GNQ13" s="14"/>
      <c r="GNR13" s="14"/>
      <c r="GNS13" s="14"/>
      <c r="GNT13" s="14"/>
      <c r="GNU13" s="14"/>
      <c r="GNV13" s="14"/>
      <c r="GNW13" s="14"/>
      <c r="GNX13" s="14"/>
      <c r="GNY13" s="14"/>
      <c r="GNZ13" s="14"/>
      <c r="GOA13" s="14"/>
      <c r="GOB13" s="14"/>
      <c r="GOC13" s="14"/>
      <c r="GOD13" s="14"/>
      <c r="GOE13" s="14"/>
      <c r="GOF13" s="14"/>
      <c r="GOG13" s="14"/>
      <c r="GOH13" s="14"/>
      <c r="GOI13" s="14"/>
      <c r="GOJ13" s="14"/>
      <c r="GOK13" s="14"/>
      <c r="GOL13" s="14"/>
      <c r="GOM13" s="14"/>
      <c r="GON13" s="14"/>
      <c r="GOO13" s="14"/>
      <c r="GOP13" s="14"/>
      <c r="GOQ13" s="14"/>
      <c r="GOR13" s="14"/>
      <c r="GOS13" s="14"/>
      <c r="GOT13" s="14"/>
      <c r="GOU13" s="14"/>
      <c r="GOV13" s="14"/>
      <c r="GOW13" s="14"/>
      <c r="GOX13" s="14"/>
      <c r="GOY13" s="14"/>
      <c r="GOZ13" s="14"/>
      <c r="GPA13" s="14"/>
      <c r="GPB13" s="14"/>
      <c r="GPC13" s="14"/>
      <c r="GPD13" s="14"/>
      <c r="GPE13" s="14"/>
      <c r="GPF13" s="14"/>
      <c r="GPG13" s="14"/>
      <c r="GPH13" s="14"/>
      <c r="GPI13" s="14"/>
      <c r="GPJ13" s="14"/>
      <c r="GPK13" s="14"/>
      <c r="GPL13" s="14"/>
      <c r="GPM13" s="14"/>
      <c r="GPN13" s="14"/>
      <c r="GPO13" s="14"/>
      <c r="GPP13" s="14"/>
      <c r="GPQ13" s="14"/>
      <c r="GPR13" s="14"/>
      <c r="GPS13" s="14"/>
      <c r="GPT13" s="14"/>
      <c r="GPU13" s="14"/>
      <c r="GPV13" s="14"/>
      <c r="GPW13" s="14"/>
      <c r="GPX13" s="14"/>
      <c r="GPY13" s="14"/>
      <c r="GPZ13" s="14"/>
      <c r="GQA13" s="14"/>
      <c r="GQB13" s="14"/>
      <c r="GQC13" s="14"/>
      <c r="GQD13" s="14"/>
      <c r="GQE13" s="14"/>
      <c r="GQF13" s="14"/>
      <c r="GQG13" s="14"/>
      <c r="GQH13" s="14"/>
      <c r="GQI13" s="14"/>
      <c r="GQJ13" s="14"/>
      <c r="GQK13" s="14"/>
      <c r="GQL13" s="14"/>
      <c r="GQM13" s="14"/>
      <c r="GQN13" s="14"/>
      <c r="GQO13" s="14"/>
      <c r="GQP13" s="14"/>
      <c r="GQQ13" s="14"/>
      <c r="GQR13" s="14"/>
      <c r="GQS13" s="14"/>
      <c r="GQT13" s="14"/>
      <c r="GQU13" s="14"/>
      <c r="GQV13" s="14"/>
      <c r="GQW13" s="14"/>
      <c r="GQX13" s="14"/>
      <c r="GQY13" s="14"/>
      <c r="GQZ13" s="14"/>
      <c r="GRA13" s="14"/>
      <c r="GRB13" s="14"/>
      <c r="GRC13" s="14"/>
      <c r="GRD13" s="14"/>
      <c r="GRE13" s="14"/>
      <c r="GRF13" s="14"/>
      <c r="GRG13" s="14"/>
      <c r="GRH13" s="14"/>
      <c r="GRI13" s="14"/>
      <c r="GRJ13" s="14"/>
      <c r="GRK13" s="14"/>
      <c r="GRL13" s="14"/>
      <c r="GRM13" s="14"/>
      <c r="GRN13" s="14"/>
      <c r="GRO13" s="14"/>
      <c r="GRP13" s="14"/>
      <c r="GRQ13" s="14"/>
      <c r="GRR13" s="14"/>
      <c r="GRS13" s="14"/>
      <c r="GRT13" s="14"/>
      <c r="GRU13" s="14"/>
      <c r="GRV13" s="14"/>
      <c r="GRW13" s="14"/>
      <c r="GRX13" s="14"/>
      <c r="GRY13" s="14"/>
      <c r="GRZ13" s="14"/>
      <c r="GSA13" s="14"/>
      <c r="GSB13" s="14"/>
      <c r="GSC13" s="14"/>
      <c r="GSD13" s="14"/>
      <c r="GSE13" s="14"/>
      <c r="GSF13" s="14"/>
      <c r="GSG13" s="14"/>
      <c r="GSH13" s="14"/>
      <c r="GSI13" s="14"/>
      <c r="GSJ13" s="14"/>
      <c r="GSK13" s="14"/>
      <c r="GSL13" s="14"/>
      <c r="GSM13" s="14"/>
      <c r="GSN13" s="14"/>
      <c r="GSO13" s="14"/>
      <c r="GSP13" s="14"/>
      <c r="GSQ13" s="14"/>
      <c r="GSR13" s="14"/>
      <c r="GSS13" s="14"/>
      <c r="GST13" s="14"/>
      <c r="GSU13" s="14"/>
      <c r="GSV13" s="14"/>
      <c r="GSW13" s="14"/>
      <c r="GSX13" s="14"/>
      <c r="GSY13" s="14"/>
      <c r="GSZ13" s="14"/>
      <c r="GTA13" s="14"/>
      <c r="GTB13" s="14"/>
      <c r="GTC13" s="14"/>
      <c r="GTD13" s="14"/>
      <c r="GTE13" s="14"/>
      <c r="GTF13" s="14"/>
      <c r="GTG13" s="14"/>
      <c r="GTH13" s="14"/>
      <c r="GTI13" s="14"/>
      <c r="GTJ13" s="14"/>
      <c r="GTK13" s="14"/>
      <c r="GTL13" s="14"/>
      <c r="GTM13" s="14"/>
      <c r="GTN13" s="14"/>
      <c r="GTO13" s="14"/>
      <c r="GTP13" s="14"/>
      <c r="GTQ13" s="14"/>
      <c r="GTR13" s="14"/>
      <c r="GTS13" s="14"/>
      <c r="GTT13" s="14"/>
      <c r="GTU13" s="14"/>
      <c r="GTV13" s="14"/>
      <c r="GTW13" s="14"/>
      <c r="GTX13" s="14"/>
      <c r="GTY13" s="14"/>
      <c r="GTZ13" s="14"/>
      <c r="GUA13" s="14"/>
      <c r="GUB13" s="14"/>
      <c r="GUC13" s="14"/>
      <c r="GUD13" s="14"/>
      <c r="GUE13" s="14"/>
      <c r="GUF13" s="14"/>
      <c r="GUG13" s="14"/>
      <c r="GUH13" s="14"/>
      <c r="GUI13" s="14"/>
      <c r="GUJ13" s="14"/>
      <c r="GUK13" s="14"/>
      <c r="GUL13" s="14"/>
      <c r="GUM13" s="14"/>
      <c r="GUN13" s="14"/>
      <c r="GUO13" s="14"/>
      <c r="GUP13" s="14"/>
      <c r="GUQ13" s="14"/>
      <c r="GUR13" s="14"/>
      <c r="GUS13" s="14"/>
      <c r="GUT13" s="14"/>
      <c r="GUU13" s="14"/>
      <c r="GUV13" s="14"/>
      <c r="GUW13" s="14"/>
      <c r="GUX13" s="14"/>
      <c r="GUY13" s="14"/>
      <c r="GUZ13" s="14"/>
      <c r="GVA13" s="14"/>
      <c r="GVB13" s="14"/>
      <c r="GVC13" s="14"/>
      <c r="GVD13" s="14"/>
      <c r="GVE13" s="14"/>
      <c r="GVF13" s="14"/>
      <c r="GVG13" s="14"/>
      <c r="GVH13" s="14"/>
      <c r="GVI13" s="14"/>
      <c r="GVJ13" s="14"/>
      <c r="GVK13" s="14"/>
      <c r="GVL13" s="14"/>
      <c r="GVM13" s="14"/>
      <c r="GVN13" s="14"/>
      <c r="GVO13" s="14"/>
      <c r="GVP13" s="14"/>
      <c r="GVQ13" s="14"/>
      <c r="GVR13" s="14"/>
      <c r="GVS13" s="14"/>
      <c r="GVT13" s="14"/>
      <c r="GVU13" s="14"/>
      <c r="GVV13" s="14"/>
      <c r="GVW13" s="14"/>
      <c r="GVX13" s="14"/>
      <c r="GVY13" s="14"/>
      <c r="GVZ13" s="14"/>
      <c r="GWA13" s="14"/>
      <c r="GWB13" s="14"/>
      <c r="GWC13" s="14"/>
      <c r="GWD13" s="14"/>
      <c r="GWE13" s="14"/>
      <c r="GWF13" s="14"/>
      <c r="GWG13" s="14"/>
      <c r="GWH13" s="14"/>
      <c r="GWI13" s="14"/>
      <c r="GWJ13" s="14"/>
      <c r="GWK13" s="14"/>
      <c r="GWL13" s="14"/>
      <c r="GWM13" s="14"/>
      <c r="GWN13" s="14"/>
      <c r="GWO13" s="14"/>
      <c r="GWP13" s="14"/>
      <c r="GWQ13" s="14"/>
      <c r="GWR13" s="14"/>
      <c r="GWS13" s="14"/>
      <c r="GWT13" s="14"/>
      <c r="GWU13" s="14"/>
      <c r="GWV13" s="14"/>
      <c r="GWW13" s="14"/>
      <c r="GWX13" s="14"/>
      <c r="GWY13" s="14"/>
      <c r="GWZ13" s="14"/>
      <c r="GXA13" s="14"/>
      <c r="GXB13" s="14"/>
      <c r="GXC13" s="14"/>
      <c r="GXD13" s="14"/>
      <c r="GXE13" s="14"/>
      <c r="GXF13" s="14"/>
      <c r="GXG13" s="14"/>
      <c r="GXH13" s="14"/>
      <c r="GXI13" s="14"/>
      <c r="GXJ13" s="14"/>
      <c r="GXK13" s="14"/>
      <c r="GXL13" s="14"/>
      <c r="GXM13" s="14"/>
      <c r="GXN13" s="14"/>
      <c r="GXO13" s="14"/>
      <c r="GXP13" s="14"/>
      <c r="GXQ13" s="14"/>
      <c r="GXR13" s="14"/>
      <c r="GXS13" s="14"/>
      <c r="GXT13" s="14"/>
      <c r="GXU13" s="14"/>
      <c r="GXV13" s="14"/>
      <c r="GXW13" s="14"/>
      <c r="GXX13" s="14"/>
      <c r="GXY13" s="14"/>
      <c r="GXZ13" s="14"/>
      <c r="GYA13" s="14"/>
      <c r="GYB13" s="14"/>
      <c r="GYC13" s="14"/>
      <c r="GYD13" s="14"/>
      <c r="GYE13" s="14"/>
      <c r="GYF13" s="14"/>
      <c r="GYG13" s="14"/>
      <c r="GYH13" s="14"/>
      <c r="GYI13" s="14"/>
      <c r="GYJ13" s="14"/>
      <c r="GYK13" s="14"/>
      <c r="GYL13" s="14"/>
      <c r="GYM13" s="14"/>
      <c r="GYN13" s="14"/>
      <c r="GYO13" s="14"/>
      <c r="GYP13" s="14"/>
      <c r="GYQ13" s="14"/>
      <c r="GYR13" s="14"/>
      <c r="GYS13" s="14"/>
      <c r="GYT13" s="14"/>
      <c r="GYU13" s="14"/>
      <c r="GYV13" s="14"/>
      <c r="GYW13" s="14"/>
      <c r="GYX13" s="14"/>
      <c r="GYY13" s="14"/>
      <c r="GYZ13" s="14"/>
      <c r="GZA13" s="14"/>
      <c r="GZB13" s="14"/>
      <c r="GZC13" s="14"/>
      <c r="GZD13" s="14"/>
      <c r="GZE13" s="14"/>
      <c r="GZF13" s="14"/>
      <c r="GZG13" s="14"/>
      <c r="GZH13" s="14"/>
      <c r="GZI13" s="14"/>
      <c r="GZJ13" s="14"/>
      <c r="GZK13" s="14"/>
      <c r="GZL13" s="14"/>
      <c r="GZM13" s="14"/>
      <c r="GZN13" s="14"/>
      <c r="GZO13" s="14"/>
      <c r="GZP13" s="14"/>
      <c r="GZQ13" s="14"/>
      <c r="GZR13" s="14"/>
      <c r="GZS13" s="14"/>
      <c r="GZT13" s="14"/>
      <c r="GZU13" s="14"/>
      <c r="GZV13" s="14"/>
      <c r="GZW13" s="14"/>
      <c r="GZX13" s="14"/>
      <c r="GZY13" s="14"/>
      <c r="GZZ13" s="14"/>
      <c r="HAA13" s="14"/>
      <c r="HAB13" s="14"/>
      <c r="HAC13" s="14"/>
      <c r="HAD13" s="14"/>
      <c r="HAE13" s="14"/>
      <c r="HAF13" s="14"/>
      <c r="HAG13" s="14"/>
      <c r="HAH13" s="14"/>
      <c r="HAI13" s="14"/>
      <c r="HAJ13" s="14"/>
      <c r="HAK13" s="14"/>
      <c r="HAL13" s="14"/>
      <c r="HAM13" s="14"/>
      <c r="HAN13" s="14"/>
      <c r="HAO13" s="14"/>
      <c r="HAP13" s="14"/>
      <c r="HAQ13" s="14"/>
      <c r="HAR13" s="14"/>
      <c r="HAS13" s="14"/>
      <c r="HAT13" s="14"/>
      <c r="HAU13" s="14"/>
      <c r="HAV13" s="14"/>
      <c r="HAW13" s="14"/>
      <c r="HAX13" s="14"/>
      <c r="HAY13" s="14"/>
      <c r="HAZ13" s="14"/>
      <c r="HBA13" s="14"/>
      <c r="HBB13" s="14"/>
      <c r="HBC13" s="14"/>
      <c r="HBD13" s="14"/>
      <c r="HBE13" s="14"/>
      <c r="HBF13" s="14"/>
      <c r="HBG13" s="14"/>
      <c r="HBH13" s="14"/>
      <c r="HBI13" s="14"/>
      <c r="HBJ13" s="14"/>
      <c r="HBK13" s="14"/>
      <c r="HBL13" s="14"/>
      <c r="HBM13" s="14"/>
      <c r="HBN13" s="14"/>
      <c r="HBO13" s="14"/>
      <c r="HBP13" s="14"/>
      <c r="HBQ13" s="14"/>
      <c r="HBR13" s="14"/>
      <c r="HBS13" s="14"/>
      <c r="HBT13" s="14"/>
      <c r="HBU13" s="14"/>
      <c r="HBV13" s="14"/>
      <c r="HBW13" s="14"/>
      <c r="HBX13" s="14"/>
      <c r="HBY13" s="14"/>
      <c r="HBZ13" s="14"/>
      <c r="HCA13" s="14"/>
      <c r="HCB13" s="14"/>
      <c r="HCC13" s="14"/>
      <c r="HCD13" s="14"/>
      <c r="HCE13" s="14"/>
      <c r="HCF13" s="14"/>
      <c r="HCG13" s="14"/>
      <c r="HCH13" s="14"/>
      <c r="HCI13" s="14"/>
      <c r="HCJ13" s="14"/>
      <c r="HCK13" s="14"/>
      <c r="HCL13" s="14"/>
      <c r="HCM13" s="14"/>
      <c r="HCN13" s="14"/>
      <c r="HCO13" s="14"/>
      <c r="HCP13" s="14"/>
      <c r="HCQ13" s="14"/>
      <c r="HCR13" s="14"/>
      <c r="HCS13" s="14"/>
      <c r="HCT13" s="14"/>
      <c r="HCU13" s="14"/>
      <c r="HCV13" s="14"/>
      <c r="HCW13" s="14"/>
      <c r="HCX13" s="14"/>
      <c r="HCY13" s="14"/>
      <c r="HCZ13" s="14"/>
      <c r="HDA13" s="14"/>
      <c r="HDB13" s="14"/>
      <c r="HDC13" s="14"/>
      <c r="HDD13" s="14"/>
      <c r="HDE13" s="14"/>
      <c r="HDF13" s="14"/>
      <c r="HDG13" s="14"/>
      <c r="HDH13" s="14"/>
      <c r="HDI13" s="14"/>
      <c r="HDJ13" s="14"/>
      <c r="HDK13" s="14"/>
      <c r="HDL13" s="14"/>
      <c r="HDM13" s="14"/>
      <c r="HDN13" s="14"/>
      <c r="HDO13" s="14"/>
      <c r="HDP13" s="14"/>
      <c r="HDQ13" s="14"/>
      <c r="HDR13" s="14"/>
      <c r="HDS13" s="14"/>
      <c r="HDT13" s="14"/>
      <c r="HDU13" s="14"/>
      <c r="HDV13" s="14"/>
      <c r="HDW13" s="14"/>
      <c r="HDX13" s="14"/>
      <c r="HDY13" s="14"/>
      <c r="HDZ13" s="14"/>
      <c r="HEA13" s="14"/>
      <c r="HEB13" s="14"/>
      <c r="HEC13" s="14"/>
      <c r="HED13" s="14"/>
      <c r="HEE13" s="14"/>
      <c r="HEF13" s="14"/>
      <c r="HEG13" s="14"/>
      <c r="HEH13" s="14"/>
      <c r="HEI13" s="14"/>
      <c r="HEJ13" s="14"/>
      <c r="HEK13" s="14"/>
      <c r="HEL13" s="14"/>
      <c r="HEM13" s="14"/>
      <c r="HEN13" s="14"/>
      <c r="HEO13" s="14"/>
      <c r="HEP13" s="14"/>
      <c r="HEQ13" s="14"/>
      <c r="HER13" s="14"/>
      <c r="HES13" s="14"/>
      <c r="HET13" s="14"/>
      <c r="HEU13" s="14"/>
      <c r="HEV13" s="14"/>
      <c r="HEW13" s="14"/>
      <c r="HEX13" s="14"/>
      <c r="HEY13" s="14"/>
      <c r="HEZ13" s="14"/>
      <c r="HFA13" s="14"/>
      <c r="HFB13" s="14"/>
      <c r="HFC13" s="14"/>
      <c r="HFD13" s="14"/>
      <c r="HFE13" s="14"/>
      <c r="HFF13" s="14"/>
      <c r="HFG13" s="14"/>
      <c r="HFH13" s="14"/>
      <c r="HFI13" s="14"/>
      <c r="HFJ13" s="14"/>
      <c r="HFK13" s="14"/>
      <c r="HFL13" s="14"/>
      <c r="HFM13" s="14"/>
      <c r="HFN13" s="14"/>
      <c r="HFO13" s="14"/>
      <c r="HFP13" s="14"/>
      <c r="HFQ13" s="14"/>
      <c r="HFR13" s="14"/>
      <c r="HFS13" s="14"/>
      <c r="HFT13" s="14"/>
      <c r="HFU13" s="14"/>
      <c r="HFV13" s="14"/>
      <c r="HFW13" s="14"/>
      <c r="HFX13" s="14"/>
      <c r="HFY13" s="14"/>
      <c r="HFZ13" s="14"/>
      <c r="HGA13" s="14"/>
      <c r="HGB13" s="14"/>
      <c r="HGC13" s="14"/>
      <c r="HGD13" s="14"/>
      <c r="HGE13" s="14"/>
      <c r="HGF13" s="14"/>
      <c r="HGG13" s="14"/>
      <c r="HGH13" s="14"/>
      <c r="HGI13" s="14"/>
      <c r="HGJ13" s="14"/>
      <c r="HGK13" s="14"/>
      <c r="HGL13" s="14"/>
      <c r="HGM13" s="14"/>
      <c r="HGN13" s="14"/>
      <c r="HGO13" s="14"/>
      <c r="HGP13" s="14"/>
      <c r="HGQ13" s="14"/>
      <c r="HGR13" s="14"/>
      <c r="HGS13" s="14"/>
      <c r="HGT13" s="14"/>
      <c r="HGU13" s="14"/>
      <c r="HGV13" s="14"/>
      <c r="HGW13" s="14"/>
      <c r="HGX13" s="14"/>
      <c r="HGY13" s="14"/>
      <c r="HGZ13" s="14"/>
      <c r="HHA13" s="14"/>
      <c r="HHB13" s="14"/>
      <c r="HHC13" s="14"/>
      <c r="HHD13" s="14"/>
      <c r="HHE13" s="14"/>
      <c r="HHF13" s="14"/>
      <c r="HHG13" s="14"/>
      <c r="HHH13" s="14"/>
      <c r="HHI13" s="14"/>
      <c r="HHJ13" s="14"/>
      <c r="HHK13" s="14"/>
      <c r="HHL13" s="14"/>
      <c r="HHM13" s="14"/>
      <c r="HHN13" s="14"/>
      <c r="HHO13" s="14"/>
      <c r="HHP13" s="14"/>
      <c r="HHQ13" s="14"/>
      <c r="HHR13" s="14"/>
      <c r="HHS13" s="14"/>
      <c r="HHT13" s="14"/>
      <c r="HHU13" s="14"/>
      <c r="HHV13" s="14"/>
      <c r="HHW13" s="14"/>
      <c r="HHX13" s="14"/>
      <c r="HHY13" s="14"/>
      <c r="HHZ13" s="14"/>
      <c r="HIA13" s="14"/>
      <c r="HIB13" s="14"/>
      <c r="HIC13" s="14"/>
      <c r="HID13" s="14"/>
      <c r="HIE13" s="14"/>
      <c r="HIF13" s="14"/>
      <c r="HIG13" s="14"/>
      <c r="HIH13" s="14"/>
      <c r="HII13" s="14"/>
      <c r="HIJ13" s="14"/>
      <c r="HIK13" s="14"/>
      <c r="HIL13" s="14"/>
      <c r="HIM13" s="14"/>
      <c r="HIN13" s="14"/>
      <c r="HIO13" s="14"/>
      <c r="HIP13" s="14"/>
      <c r="HIQ13" s="14"/>
      <c r="HIR13" s="14"/>
      <c r="HIS13" s="14"/>
      <c r="HIT13" s="14"/>
      <c r="HIU13" s="14"/>
      <c r="HIV13" s="14"/>
      <c r="HIW13" s="14"/>
      <c r="HIX13" s="14"/>
      <c r="HIY13" s="14"/>
      <c r="HIZ13" s="14"/>
      <c r="HJA13" s="14"/>
      <c r="HJB13" s="14"/>
      <c r="HJC13" s="14"/>
      <c r="HJD13" s="14"/>
      <c r="HJE13" s="14"/>
      <c r="HJF13" s="14"/>
      <c r="HJG13" s="14"/>
      <c r="HJH13" s="14"/>
      <c r="HJI13" s="14"/>
      <c r="HJJ13" s="14"/>
      <c r="HJK13" s="14"/>
      <c r="HJL13" s="14"/>
      <c r="HJM13" s="14"/>
      <c r="HJN13" s="14"/>
      <c r="HJO13" s="14"/>
      <c r="HJP13" s="14"/>
      <c r="HJQ13" s="14"/>
      <c r="HJR13" s="14"/>
      <c r="HJS13" s="14"/>
      <c r="HJT13" s="14"/>
      <c r="HJU13" s="14"/>
      <c r="HJV13" s="14"/>
      <c r="HJW13" s="14"/>
      <c r="HJX13" s="14"/>
      <c r="HJY13" s="14"/>
      <c r="HJZ13" s="14"/>
      <c r="HKA13" s="14"/>
      <c r="HKB13" s="14"/>
      <c r="HKC13" s="14"/>
      <c r="HKD13" s="14"/>
      <c r="HKE13" s="14"/>
      <c r="HKF13" s="14"/>
      <c r="HKG13" s="14"/>
      <c r="HKH13" s="14"/>
      <c r="HKI13" s="14"/>
      <c r="HKJ13" s="14"/>
      <c r="HKK13" s="14"/>
      <c r="HKL13" s="14"/>
      <c r="HKM13" s="14"/>
      <c r="HKN13" s="14"/>
      <c r="HKO13" s="14"/>
      <c r="HKP13" s="14"/>
      <c r="HKQ13" s="14"/>
      <c r="HKR13" s="14"/>
      <c r="HKS13" s="14"/>
      <c r="HKT13" s="14"/>
      <c r="HKU13" s="14"/>
      <c r="HKV13" s="14"/>
      <c r="HKW13" s="14"/>
      <c r="HKX13" s="14"/>
      <c r="HKY13" s="14"/>
      <c r="HKZ13" s="14"/>
      <c r="HLA13" s="14"/>
      <c r="HLB13" s="14"/>
      <c r="HLC13" s="14"/>
      <c r="HLD13" s="14"/>
      <c r="HLE13" s="14"/>
      <c r="HLF13" s="14"/>
      <c r="HLG13" s="14"/>
      <c r="HLH13" s="14"/>
      <c r="HLI13" s="14"/>
      <c r="HLJ13" s="14"/>
      <c r="HLK13" s="14"/>
      <c r="HLL13" s="14"/>
      <c r="HLM13" s="14"/>
      <c r="HLN13" s="14"/>
      <c r="HLO13" s="14"/>
      <c r="HLP13" s="14"/>
      <c r="HLQ13" s="14"/>
      <c r="HLR13" s="14"/>
      <c r="HLS13" s="14"/>
      <c r="HLT13" s="14"/>
      <c r="HLU13" s="14"/>
      <c r="HLV13" s="14"/>
      <c r="HLW13" s="14"/>
      <c r="HLX13" s="14"/>
      <c r="HLY13" s="14"/>
      <c r="HLZ13" s="14"/>
      <c r="HMA13" s="14"/>
      <c r="HMB13" s="14"/>
      <c r="HMC13" s="14"/>
      <c r="HMD13" s="14"/>
      <c r="HME13" s="14"/>
      <c r="HMF13" s="14"/>
      <c r="HMG13" s="14"/>
      <c r="HMH13" s="14"/>
      <c r="HMI13" s="14"/>
      <c r="HMJ13" s="14"/>
      <c r="HMK13" s="14"/>
      <c r="HML13" s="14"/>
      <c r="HMM13" s="14"/>
      <c r="HMN13" s="14"/>
      <c r="HMO13" s="14"/>
      <c r="HMP13" s="14"/>
      <c r="HMQ13" s="14"/>
      <c r="HMR13" s="14"/>
      <c r="HMS13" s="14"/>
      <c r="HMT13" s="14"/>
      <c r="HMU13" s="14"/>
      <c r="HMV13" s="14"/>
      <c r="HMW13" s="14"/>
      <c r="HMX13" s="14"/>
      <c r="HMY13" s="14"/>
      <c r="HMZ13" s="14"/>
      <c r="HNA13" s="14"/>
      <c r="HNB13" s="14"/>
      <c r="HNC13" s="14"/>
      <c r="HND13" s="14"/>
      <c r="HNE13" s="14"/>
      <c r="HNF13" s="14"/>
      <c r="HNG13" s="14"/>
      <c r="HNH13" s="14"/>
      <c r="HNI13" s="14"/>
      <c r="HNJ13" s="14"/>
      <c r="HNK13" s="14"/>
      <c r="HNL13" s="14"/>
      <c r="HNM13" s="14"/>
      <c r="HNN13" s="14"/>
      <c r="HNO13" s="14"/>
      <c r="HNP13" s="14"/>
      <c r="HNQ13" s="14"/>
      <c r="HNR13" s="14"/>
      <c r="HNS13" s="14"/>
      <c r="HNT13" s="14"/>
      <c r="HNU13" s="14"/>
      <c r="HNV13" s="14"/>
      <c r="HNW13" s="14"/>
      <c r="HNX13" s="14"/>
      <c r="HNY13" s="14"/>
      <c r="HNZ13" s="14"/>
      <c r="HOA13" s="14"/>
      <c r="HOB13" s="14"/>
      <c r="HOC13" s="14"/>
      <c r="HOD13" s="14"/>
      <c r="HOE13" s="14"/>
      <c r="HOF13" s="14"/>
      <c r="HOG13" s="14"/>
      <c r="HOH13" s="14"/>
      <c r="HOI13" s="14"/>
      <c r="HOJ13" s="14"/>
      <c r="HOK13" s="14"/>
      <c r="HOL13" s="14"/>
      <c r="HOM13" s="14"/>
      <c r="HON13" s="14"/>
      <c r="HOO13" s="14"/>
      <c r="HOP13" s="14"/>
      <c r="HOQ13" s="14"/>
      <c r="HOR13" s="14"/>
      <c r="HOS13" s="14"/>
      <c r="HOT13" s="14"/>
      <c r="HOU13" s="14"/>
      <c r="HOV13" s="14"/>
      <c r="HOW13" s="14"/>
      <c r="HOX13" s="14"/>
      <c r="HOY13" s="14"/>
      <c r="HOZ13" s="14"/>
      <c r="HPA13" s="14"/>
      <c r="HPB13" s="14"/>
      <c r="HPC13" s="14"/>
      <c r="HPD13" s="14"/>
      <c r="HPE13" s="14"/>
      <c r="HPF13" s="14"/>
      <c r="HPG13" s="14"/>
      <c r="HPH13" s="14"/>
      <c r="HPI13" s="14"/>
      <c r="HPJ13" s="14"/>
      <c r="HPK13" s="14"/>
      <c r="HPL13" s="14"/>
      <c r="HPM13" s="14"/>
      <c r="HPN13" s="14"/>
      <c r="HPO13" s="14"/>
      <c r="HPP13" s="14"/>
      <c r="HPQ13" s="14"/>
      <c r="HPR13" s="14"/>
      <c r="HPS13" s="14"/>
      <c r="HPT13" s="14"/>
      <c r="HPU13" s="14"/>
      <c r="HPV13" s="14"/>
      <c r="HPW13" s="14"/>
      <c r="HPX13" s="14"/>
      <c r="HPY13" s="14"/>
      <c r="HPZ13" s="14"/>
      <c r="HQA13" s="14"/>
      <c r="HQB13" s="14"/>
      <c r="HQC13" s="14"/>
      <c r="HQD13" s="14"/>
      <c r="HQE13" s="14"/>
      <c r="HQF13" s="14"/>
      <c r="HQG13" s="14"/>
      <c r="HQH13" s="14"/>
      <c r="HQI13" s="14"/>
      <c r="HQJ13" s="14"/>
      <c r="HQK13" s="14"/>
      <c r="HQL13" s="14"/>
      <c r="HQM13" s="14"/>
      <c r="HQN13" s="14"/>
      <c r="HQO13" s="14"/>
      <c r="HQP13" s="14"/>
      <c r="HQQ13" s="14"/>
      <c r="HQR13" s="14"/>
      <c r="HQS13" s="14"/>
      <c r="HQT13" s="14"/>
      <c r="HQU13" s="14"/>
      <c r="HQV13" s="14"/>
      <c r="HQW13" s="14"/>
      <c r="HQX13" s="14"/>
      <c r="HQY13" s="14"/>
      <c r="HQZ13" s="14"/>
      <c r="HRA13" s="14"/>
      <c r="HRB13" s="14"/>
      <c r="HRC13" s="14"/>
      <c r="HRD13" s="14"/>
      <c r="HRE13" s="14"/>
      <c r="HRF13" s="14"/>
      <c r="HRG13" s="14"/>
      <c r="HRH13" s="14"/>
      <c r="HRI13" s="14"/>
      <c r="HRJ13" s="14"/>
      <c r="HRK13" s="14"/>
      <c r="HRL13" s="14"/>
      <c r="HRM13" s="14"/>
      <c r="HRN13" s="14"/>
      <c r="HRO13" s="14"/>
      <c r="HRP13" s="14"/>
      <c r="HRQ13" s="14"/>
      <c r="HRR13" s="14"/>
      <c r="HRS13" s="14"/>
      <c r="HRT13" s="14"/>
      <c r="HRU13" s="14"/>
      <c r="HRV13" s="14"/>
      <c r="HRW13" s="14"/>
      <c r="HRX13" s="14"/>
      <c r="HRY13" s="14"/>
      <c r="HRZ13" s="14"/>
      <c r="HSA13" s="14"/>
      <c r="HSB13" s="14"/>
      <c r="HSC13" s="14"/>
      <c r="HSD13" s="14"/>
      <c r="HSE13" s="14"/>
      <c r="HSF13" s="14"/>
      <c r="HSG13" s="14"/>
      <c r="HSH13" s="14"/>
      <c r="HSI13" s="14"/>
      <c r="HSJ13" s="14"/>
      <c r="HSK13" s="14"/>
      <c r="HSL13" s="14"/>
      <c r="HSM13" s="14"/>
      <c r="HSN13" s="14"/>
      <c r="HSO13" s="14"/>
      <c r="HSP13" s="14"/>
      <c r="HSQ13" s="14"/>
      <c r="HSR13" s="14"/>
      <c r="HSS13" s="14"/>
      <c r="HST13" s="14"/>
      <c r="HSU13" s="14"/>
      <c r="HSV13" s="14"/>
      <c r="HSW13" s="14"/>
      <c r="HSX13" s="14"/>
      <c r="HSY13" s="14"/>
      <c r="HSZ13" s="14"/>
      <c r="HTA13" s="14"/>
      <c r="HTB13" s="14"/>
      <c r="HTC13" s="14"/>
      <c r="HTD13" s="14"/>
      <c r="HTE13" s="14"/>
      <c r="HTF13" s="14"/>
      <c r="HTG13" s="14"/>
      <c r="HTH13" s="14"/>
      <c r="HTI13" s="14"/>
      <c r="HTJ13" s="14"/>
      <c r="HTK13" s="14"/>
      <c r="HTL13" s="14"/>
      <c r="HTM13" s="14"/>
      <c r="HTN13" s="14"/>
      <c r="HTO13" s="14"/>
      <c r="HTP13" s="14"/>
      <c r="HTQ13" s="14"/>
      <c r="HTR13" s="14"/>
      <c r="HTS13" s="14"/>
      <c r="HTT13" s="14"/>
      <c r="HTU13" s="14"/>
      <c r="HTV13" s="14"/>
      <c r="HTW13" s="14"/>
      <c r="HTX13" s="14"/>
      <c r="HTY13" s="14"/>
      <c r="HTZ13" s="14"/>
      <c r="HUA13" s="14"/>
      <c r="HUB13" s="14"/>
      <c r="HUC13" s="14"/>
      <c r="HUD13" s="14"/>
      <c r="HUE13" s="14"/>
      <c r="HUF13" s="14"/>
      <c r="HUG13" s="14"/>
      <c r="HUH13" s="14"/>
      <c r="HUI13" s="14"/>
      <c r="HUJ13" s="14"/>
      <c r="HUK13" s="14"/>
      <c r="HUL13" s="14"/>
      <c r="HUM13" s="14"/>
      <c r="HUN13" s="14"/>
      <c r="HUO13" s="14"/>
      <c r="HUP13" s="14"/>
      <c r="HUQ13" s="14"/>
      <c r="HUR13" s="14"/>
      <c r="HUS13" s="14"/>
      <c r="HUT13" s="14"/>
      <c r="HUU13" s="14"/>
      <c r="HUV13" s="14"/>
      <c r="HUW13" s="14"/>
      <c r="HUX13" s="14"/>
      <c r="HUY13" s="14"/>
      <c r="HUZ13" s="14"/>
      <c r="HVA13" s="14"/>
      <c r="HVB13" s="14"/>
      <c r="HVC13" s="14"/>
      <c r="HVD13" s="14"/>
      <c r="HVE13" s="14"/>
      <c r="HVF13" s="14"/>
      <c r="HVG13" s="14"/>
      <c r="HVH13" s="14"/>
      <c r="HVI13" s="14"/>
      <c r="HVJ13" s="14"/>
      <c r="HVK13" s="14"/>
      <c r="HVL13" s="14"/>
      <c r="HVM13" s="14"/>
      <c r="HVN13" s="14"/>
      <c r="HVO13" s="14"/>
      <c r="HVP13" s="14"/>
      <c r="HVQ13" s="14"/>
      <c r="HVR13" s="14"/>
      <c r="HVS13" s="14"/>
      <c r="HVT13" s="14"/>
      <c r="HVU13" s="14"/>
      <c r="HVV13" s="14"/>
      <c r="HVW13" s="14"/>
      <c r="HVX13" s="14"/>
      <c r="HVY13" s="14"/>
      <c r="HVZ13" s="14"/>
      <c r="HWA13" s="14"/>
      <c r="HWB13" s="14"/>
      <c r="HWC13" s="14"/>
      <c r="HWD13" s="14"/>
      <c r="HWE13" s="14"/>
      <c r="HWF13" s="14"/>
      <c r="HWG13" s="14"/>
      <c r="HWH13" s="14"/>
      <c r="HWI13" s="14"/>
      <c r="HWJ13" s="14"/>
      <c r="HWK13" s="14"/>
      <c r="HWL13" s="14"/>
      <c r="HWM13" s="14"/>
      <c r="HWN13" s="14"/>
      <c r="HWO13" s="14"/>
      <c r="HWP13" s="14"/>
      <c r="HWQ13" s="14"/>
      <c r="HWR13" s="14"/>
      <c r="HWS13" s="14"/>
      <c r="HWT13" s="14"/>
      <c r="HWU13" s="14"/>
      <c r="HWV13" s="14"/>
      <c r="HWW13" s="14"/>
      <c r="HWX13" s="14"/>
      <c r="HWY13" s="14"/>
      <c r="HWZ13" s="14"/>
      <c r="HXA13" s="14"/>
      <c r="HXB13" s="14"/>
      <c r="HXC13" s="14"/>
      <c r="HXD13" s="14"/>
      <c r="HXE13" s="14"/>
      <c r="HXF13" s="14"/>
      <c r="HXG13" s="14"/>
      <c r="HXH13" s="14"/>
      <c r="HXI13" s="14"/>
      <c r="HXJ13" s="14"/>
      <c r="HXK13" s="14"/>
      <c r="HXL13" s="14"/>
      <c r="HXM13" s="14"/>
      <c r="HXN13" s="14"/>
      <c r="HXO13" s="14"/>
      <c r="HXP13" s="14"/>
      <c r="HXQ13" s="14"/>
      <c r="HXR13" s="14"/>
      <c r="HXS13" s="14"/>
      <c r="HXT13" s="14"/>
      <c r="HXU13" s="14"/>
      <c r="HXV13" s="14"/>
      <c r="HXW13" s="14"/>
      <c r="HXX13" s="14"/>
      <c r="HXY13" s="14"/>
      <c r="HXZ13" s="14"/>
      <c r="HYA13" s="14"/>
      <c r="HYB13" s="14"/>
      <c r="HYC13" s="14"/>
      <c r="HYD13" s="14"/>
      <c r="HYE13" s="14"/>
      <c r="HYF13" s="14"/>
      <c r="HYG13" s="14"/>
      <c r="HYH13" s="14"/>
      <c r="HYI13" s="14"/>
      <c r="HYJ13" s="14"/>
      <c r="HYK13" s="14"/>
      <c r="HYL13" s="14"/>
      <c r="HYM13" s="14"/>
      <c r="HYN13" s="14"/>
      <c r="HYO13" s="14"/>
      <c r="HYP13" s="14"/>
      <c r="HYQ13" s="14"/>
      <c r="HYR13" s="14"/>
      <c r="HYS13" s="14"/>
      <c r="HYT13" s="14"/>
      <c r="HYU13" s="14"/>
      <c r="HYV13" s="14"/>
      <c r="HYW13" s="14"/>
      <c r="HYX13" s="14"/>
      <c r="HYY13" s="14"/>
      <c r="HYZ13" s="14"/>
      <c r="HZA13" s="14"/>
      <c r="HZB13" s="14"/>
      <c r="HZC13" s="14"/>
      <c r="HZD13" s="14"/>
      <c r="HZE13" s="14"/>
      <c r="HZF13" s="14"/>
      <c r="HZG13" s="14"/>
      <c r="HZH13" s="14"/>
      <c r="HZI13" s="14"/>
      <c r="HZJ13" s="14"/>
      <c r="HZK13" s="14"/>
      <c r="HZL13" s="14"/>
      <c r="HZM13" s="14"/>
      <c r="HZN13" s="14"/>
      <c r="HZO13" s="14"/>
      <c r="HZP13" s="14"/>
      <c r="HZQ13" s="14"/>
      <c r="HZR13" s="14"/>
      <c r="HZS13" s="14"/>
      <c r="HZT13" s="14"/>
      <c r="HZU13" s="14"/>
      <c r="HZV13" s="14"/>
      <c r="HZW13" s="14"/>
      <c r="HZX13" s="14"/>
      <c r="HZY13" s="14"/>
      <c r="HZZ13" s="14"/>
      <c r="IAA13" s="14"/>
      <c r="IAB13" s="14"/>
      <c r="IAC13" s="14"/>
      <c r="IAD13" s="14"/>
      <c r="IAE13" s="14"/>
      <c r="IAF13" s="14"/>
      <c r="IAG13" s="14"/>
      <c r="IAH13" s="14"/>
      <c r="IAI13" s="14"/>
      <c r="IAJ13" s="14"/>
      <c r="IAK13" s="14"/>
      <c r="IAL13" s="14"/>
      <c r="IAM13" s="14"/>
      <c r="IAN13" s="14"/>
      <c r="IAO13" s="14"/>
      <c r="IAP13" s="14"/>
      <c r="IAQ13" s="14"/>
      <c r="IAR13" s="14"/>
      <c r="IAS13" s="14"/>
      <c r="IAT13" s="14"/>
      <c r="IAU13" s="14"/>
      <c r="IAV13" s="14"/>
      <c r="IAW13" s="14"/>
      <c r="IAX13" s="14"/>
      <c r="IAY13" s="14"/>
      <c r="IAZ13" s="14"/>
      <c r="IBA13" s="14"/>
      <c r="IBB13" s="14"/>
      <c r="IBC13" s="14"/>
      <c r="IBD13" s="14"/>
      <c r="IBE13" s="14"/>
      <c r="IBF13" s="14"/>
      <c r="IBG13" s="14"/>
      <c r="IBH13" s="14"/>
      <c r="IBI13" s="14"/>
      <c r="IBJ13" s="14"/>
      <c r="IBK13" s="14"/>
      <c r="IBL13" s="14"/>
      <c r="IBM13" s="14"/>
      <c r="IBN13" s="14"/>
      <c r="IBO13" s="14"/>
      <c r="IBP13" s="14"/>
      <c r="IBQ13" s="14"/>
      <c r="IBR13" s="14"/>
      <c r="IBS13" s="14"/>
      <c r="IBT13" s="14"/>
      <c r="IBU13" s="14"/>
      <c r="IBV13" s="14"/>
      <c r="IBW13" s="14"/>
      <c r="IBX13" s="14"/>
      <c r="IBY13" s="14"/>
      <c r="IBZ13" s="14"/>
      <c r="ICA13" s="14"/>
      <c r="ICB13" s="14"/>
      <c r="ICC13" s="14"/>
      <c r="ICD13" s="14"/>
      <c r="ICE13" s="14"/>
      <c r="ICF13" s="14"/>
      <c r="ICG13" s="14"/>
      <c r="ICH13" s="14"/>
      <c r="ICI13" s="14"/>
      <c r="ICJ13" s="14"/>
      <c r="ICK13" s="14"/>
      <c r="ICL13" s="14"/>
      <c r="ICM13" s="14"/>
      <c r="ICN13" s="14"/>
      <c r="ICO13" s="14"/>
      <c r="ICP13" s="14"/>
      <c r="ICQ13" s="14"/>
      <c r="ICR13" s="14"/>
      <c r="ICS13" s="14"/>
      <c r="ICT13" s="14"/>
      <c r="ICU13" s="14"/>
      <c r="ICV13" s="14"/>
      <c r="ICW13" s="14"/>
      <c r="ICX13" s="14"/>
      <c r="ICY13" s="14"/>
      <c r="ICZ13" s="14"/>
      <c r="IDA13" s="14"/>
      <c r="IDB13" s="14"/>
      <c r="IDC13" s="14"/>
      <c r="IDD13" s="14"/>
      <c r="IDE13" s="14"/>
      <c r="IDF13" s="14"/>
      <c r="IDG13" s="14"/>
      <c r="IDH13" s="14"/>
      <c r="IDI13" s="14"/>
      <c r="IDJ13" s="14"/>
      <c r="IDK13" s="14"/>
      <c r="IDL13" s="14"/>
      <c r="IDM13" s="14"/>
      <c r="IDN13" s="14"/>
      <c r="IDO13" s="14"/>
      <c r="IDP13" s="14"/>
      <c r="IDQ13" s="14"/>
      <c r="IDR13" s="14"/>
      <c r="IDS13" s="14"/>
      <c r="IDT13" s="14"/>
      <c r="IDU13" s="14"/>
      <c r="IDV13" s="14"/>
      <c r="IDW13" s="14"/>
      <c r="IDX13" s="14"/>
      <c r="IDY13" s="14"/>
      <c r="IDZ13" s="14"/>
      <c r="IEA13" s="14"/>
      <c r="IEB13" s="14"/>
      <c r="IEC13" s="14"/>
      <c r="IED13" s="14"/>
      <c r="IEE13" s="14"/>
      <c r="IEF13" s="14"/>
      <c r="IEG13" s="14"/>
      <c r="IEH13" s="14"/>
      <c r="IEI13" s="14"/>
      <c r="IEJ13" s="14"/>
      <c r="IEK13" s="14"/>
      <c r="IEL13" s="14"/>
      <c r="IEM13" s="14"/>
      <c r="IEN13" s="14"/>
      <c r="IEO13" s="14"/>
      <c r="IEP13" s="14"/>
      <c r="IEQ13" s="14"/>
      <c r="IER13" s="14"/>
      <c r="IES13" s="14"/>
      <c r="IET13" s="14"/>
      <c r="IEU13" s="14"/>
      <c r="IEV13" s="14"/>
      <c r="IEW13" s="14"/>
      <c r="IEX13" s="14"/>
      <c r="IEY13" s="14"/>
      <c r="IEZ13" s="14"/>
      <c r="IFA13" s="14"/>
      <c r="IFB13" s="14"/>
      <c r="IFC13" s="14"/>
      <c r="IFD13" s="14"/>
      <c r="IFE13" s="14"/>
      <c r="IFF13" s="14"/>
      <c r="IFG13" s="14"/>
      <c r="IFH13" s="14"/>
      <c r="IFI13" s="14"/>
      <c r="IFJ13" s="14"/>
      <c r="IFK13" s="14"/>
      <c r="IFL13" s="14"/>
      <c r="IFM13" s="14"/>
      <c r="IFN13" s="14"/>
      <c r="IFO13" s="14"/>
      <c r="IFP13" s="14"/>
      <c r="IFQ13" s="14"/>
      <c r="IFR13" s="14"/>
      <c r="IFS13" s="14"/>
      <c r="IFT13" s="14"/>
      <c r="IFU13" s="14"/>
      <c r="IFV13" s="14"/>
      <c r="IFW13" s="14"/>
      <c r="IFX13" s="14"/>
      <c r="IFY13" s="14"/>
      <c r="IFZ13" s="14"/>
      <c r="IGA13" s="14"/>
      <c r="IGB13" s="14"/>
      <c r="IGC13" s="14"/>
      <c r="IGD13" s="14"/>
      <c r="IGE13" s="14"/>
      <c r="IGF13" s="14"/>
      <c r="IGG13" s="14"/>
      <c r="IGH13" s="14"/>
      <c r="IGI13" s="14"/>
      <c r="IGJ13" s="14"/>
      <c r="IGK13" s="14"/>
      <c r="IGL13" s="14"/>
      <c r="IGM13" s="14"/>
      <c r="IGN13" s="14"/>
      <c r="IGO13" s="14"/>
      <c r="IGP13" s="14"/>
      <c r="IGQ13" s="14"/>
      <c r="IGR13" s="14"/>
      <c r="IGS13" s="14"/>
      <c r="IGT13" s="14"/>
      <c r="IGU13" s="14"/>
      <c r="IGV13" s="14"/>
      <c r="IGW13" s="14"/>
      <c r="IGX13" s="14"/>
      <c r="IGY13" s="14"/>
      <c r="IGZ13" s="14"/>
      <c r="IHA13" s="14"/>
      <c r="IHB13" s="14"/>
      <c r="IHC13" s="14"/>
      <c r="IHD13" s="14"/>
      <c r="IHE13" s="14"/>
      <c r="IHF13" s="14"/>
      <c r="IHG13" s="14"/>
      <c r="IHH13" s="14"/>
      <c r="IHI13" s="14"/>
      <c r="IHJ13" s="14"/>
      <c r="IHK13" s="14"/>
      <c r="IHL13" s="14"/>
      <c r="IHM13" s="14"/>
      <c r="IHN13" s="14"/>
      <c r="IHO13" s="14"/>
      <c r="IHP13" s="14"/>
      <c r="IHQ13" s="14"/>
      <c r="IHR13" s="14"/>
      <c r="IHS13" s="14"/>
      <c r="IHT13" s="14"/>
      <c r="IHU13" s="14"/>
      <c r="IHV13" s="14"/>
      <c r="IHW13" s="14"/>
      <c r="IHX13" s="14"/>
      <c r="IHY13" s="14"/>
      <c r="IHZ13" s="14"/>
      <c r="IIA13" s="14"/>
      <c r="IIB13" s="14"/>
      <c r="IIC13" s="14"/>
      <c r="IID13" s="14"/>
      <c r="IIE13" s="14"/>
      <c r="IIF13" s="14"/>
      <c r="IIG13" s="14"/>
      <c r="IIH13" s="14"/>
      <c r="III13" s="14"/>
      <c r="IIJ13" s="14"/>
      <c r="IIK13" s="14"/>
      <c r="IIL13" s="14"/>
      <c r="IIM13" s="14"/>
      <c r="IIN13" s="14"/>
      <c r="IIO13" s="14"/>
      <c r="IIP13" s="14"/>
      <c r="IIQ13" s="14"/>
      <c r="IIR13" s="14"/>
      <c r="IIS13" s="14"/>
      <c r="IIT13" s="14"/>
      <c r="IIU13" s="14"/>
      <c r="IIV13" s="14"/>
      <c r="IIW13" s="14"/>
      <c r="IIX13" s="14"/>
      <c r="IIY13" s="14"/>
      <c r="IIZ13" s="14"/>
      <c r="IJA13" s="14"/>
      <c r="IJB13" s="14"/>
      <c r="IJC13" s="14"/>
      <c r="IJD13" s="14"/>
      <c r="IJE13" s="14"/>
      <c r="IJF13" s="14"/>
      <c r="IJG13" s="14"/>
      <c r="IJH13" s="14"/>
      <c r="IJI13" s="14"/>
      <c r="IJJ13" s="14"/>
      <c r="IJK13" s="14"/>
      <c r="IJL13" s="14"/>
      <c r="IJM13" s="14"/>
      <c r="IJN13" s="14"/>
      <c r="IJO13" s="14"/>
      <c r="IJP13" s="14"/>
      <c r="IJQ13" s="14"/>
      <c r="IJR13" s="14"/>
      <c r="IJS13" s="14"/>
      <c r="IJT13" s="14"/>
      <c r="IJU13" s="14"/>
      <c r="IJV13" s="14"/>
      <c r="IJW13" s="14"/>
      <c r="IJX13" s="14"/>
      <c r="IJY13" s="14"/>
      <c r="IJZ13" s="14"/>
      <c r="IKA13" s="14"/>
      <c r="IKB13" s="14"/>
      <c r="IKC13" s="14"/>
      <c r="IKD13" s="14"/>
      <c r="IKE13" s="14"/>
      <c r="IKF13" s="14"/>
      <c r="IKG13" s="14"/>
      <c r="IKH13" s="14"/>
      <c r="IKI13" s="14"/>
      <c r="IKJ13" s="14"/>
      <c r="IKK13" s="14"/>
      <c r="IKL13" s="14"/>
      <c r="IKM13" s="14"/>
      <c r="IKN13" s="14"/>
      <c r="IKO13" s="14"/>
      <c r="IKP13" s="14"/>
      <c r="IKQ13" s="14"/>
      <c r="IKR13" s="14"/>
      <c r="IKS13" s="14"/>
      <c r="IKT13" s="14"/>
      <c r="IKU13" s="14"/>
      <c r="IKV13" s="14"/>
      <c r="IKW13" s="14"/>
      <c r="IKX13" s="14"/>
      <c r="IKY13" s="14"/>
      <c r="IKZ13" s="14"/>
      <c r="ILA13" s="14"/>
      <c r="ILB13" s="14"/>
      <c r="ILC13" s="14"/>
      <c r="ILD13" s="14"/>
      <c r="ILE13" s="14"/>
      <c r="ILF13" s="14"/>
      <c r="ILG13" s="14"/>
      <c r="ILH13" s="14"/>
      <c r="ILI13" s="14"/>
      <c r="ILJ13" s="14"/>
      <c r="ILK13" s="14"/>
      <c r="ILL13" s="14"/>
      <c r="ILM13" s="14"/>
      <c r="ILN13" s="14"/>
      <c r="ILO13" s="14"/>
      <c r="ILP13" s="14"/>
      <c r="ILQ13" s="14"/>
      <c r="ILR13" s="14"/>
      <c r="ILS13" s="14"/>
      <c r="ILT13" s="14"/>
      <c r="ILU13" s="14"/>
      <c r="ILV13" s="14"/>
      <c r="ILW13" s="14"/>
      <c r="ILX13" s="14"/>
      <c r="ILY13" s="14"/>
      <c r="ILZ13" s="14"/>
      <c r="IMA13" s="14"/>
      <c r="IMB13" s="14"/>
      <c r="IMC13" s="14"/>
      <c r="IMD13" s="14"/>
      <c r="IME13" s="14"/>
      <c r="IMF13" s="14"/>
      <c r="IMG13" s="14"/>
      <c r="IMH13" s="14"/>
      <c r="IMI13" s="14"/>
      <c r="IMJ13" s="14"/>
      <c r="IMK13" s="14"/>
      <c r="IML13" s="14"/>
      <c r="IMM13" s="14"/>
      <c r="IMN13" s="14"/>
      <c r="IMO13" s="14"/>
      <c r="IMP13" s="14"/>
      <c r="IMQ13" s="14"/>
      <c r="IMR13" s="14"/>
      <c r="IMS13" s="14"/>
      <c r="IMT13" s="14"/>
      <c r="IMU13" s="14"/>
      <c r="IMV13" s="14"/>
      <c r="IMW13" s="14"/>
      <c r="IMX13" s="14"/>
      <c r="IMY13" s="14"/>
      <c r="IMZ13" s="14"/>
      <c r="INA13" s="14"/>
      <c r="INB13" s="14"/>
      <c r="INC13" s="14"/>
      <c r="IND13" s="14"/>
      <c r="INE13" s="14"/>
      <c r="INF13" s="14"/>
      <c r="ING13" s="14"/>
      <c r="INH13" s="14"/>
      <c r="INI13" s="14"/>
      <c r="INJ13" s="14"/>
      <c r="INK13" s="14"/>
      <c r="INL13" s="14"/>
      <c r="INM13" s="14"/>
      <c r="INN13" s="14"/>
      <c r="INO13" s="14"/>
      <c r="INP13" s="14"/>
      <c r="INQ13" s="14"/>
      <c r="INR13" s="14"/>
      <c r="INS13" s="14"/>
      <c r="INT13" s="14"/>
      <c r="INU13" s="14"/>
      <c r="INV13" s="14"/>
      <c r="INW13" s="14"/>
      <c r="INX13" s="14"/>
      <c r="INY13" s="14"/>
      <c r="INZ13" s="14"/>
      <c r="IOA13" s="14"/>
      <c r="IOB13" s="14"/>
      <c r="IOC13" s="14"/>
      <c r="IOD13" s="14"/>
      <c r="IOE13" s="14"/>
      <c r="IOF13" s="14"/>
      <c r="IOG13" s="14"/>
      <c r="IOH13" s="14"/>
      <c r="IOI13" s="14"/>
      <c r="IOJ13" s="14"/>
      <c r="IOK13" s="14"/>
      <c r="IOL13" s="14"/>
      <c r="IOM13" s="14"/>
      <c r="ION13" s="14"/>
      <c r="IOO13" s="14"/>
      <c r="IOP13" s="14"/>
      <c r="IOQ13" s="14"/>
      <c r="IOR13" s="14"/>
      <c r="IOS13" s="14"/>
      <c r="IOT13" s="14"/>
      <c r="IOU13" s="14"/>
      <c r="IOV13" s="14"/>
      <c r="IOW13" s="14"/>
      <c r="IOX13" s="14"/>
      <c r="IOY13" s="14"/>
      <c r="IOZ13" s="14"/>
      <c r="IPA13" s="14"/>
      <c r="IPB13" s="14"/>
      <c r="IPC13" s="14"/>
      <c r="IPD13" s="14"/>
      <c r="IPE13" s="14"/>
      <c r="IPF13" s="14"/>
      <c r="IPG13" s="14"/>
      <c r="IPH13" s="14"/>
      <c r="IPI13" s="14"/>
      <c r="IPJ13" s="14"/>
      <c r="IPK13" s="14"/>
      <c r="IPL13" s="14"/>
      <c r="IPM13" s="14"/>
      <c r="IPN13" s="14"/>
      <c r="IPO13" s="14"/>
      <c r="IPP13" s="14"/>
      <c r="IPQ13" s="14"/>
      <c r="IPR13" s="14"/>
      <c r="IPS13" s="14"/>
      <c r="IPT13" s="14"/>
      <c r="IPU13" s="14"/>
      <c r="IPV13" s="14"/>
      <c r="IPW13" s="14"/>
      <c r="IPX13" s="14"/>
      <c r="IPY13" s="14"/>
      <c r="IPZ13" s="14"/>
      <c r="IQA13" s="14"/>
      <c r="IQB13" s="14"/>
      <c r="IQC13" s="14"/>
      <c r="IQD13" s="14"/>
      <c r="IQE13" s="14"/>
      <c r="IQF13" s="14"/>
      <c r="IQG13" s="14"/>
      <c r="IQH13" s="14"/>
      <c r="IQI13" s="14"/>
      <c r="IQJ13" s="14"/>
      <c r="IQK13" s="14"/>
      <c r="IQL13" s="14"/>
      <c r="IQM13" s="14"/>
      <c r="IQN13" s="14"/>
      <c r="IQO13" s="14"/>
      <c r="IQP13" s="14"/>
      <c r="IQQ13" s="14"/>
      <c r="IQR13" s="14"/>
      <c r="IQS13" s="14"/>
      <c r="IQT13" s="14"/>
      <c r="IQU13" s="14"/>
      <c r="IQV13" s="14"/>
      <c r="IQW13" s="14"/>
      <c r="IQX13" s="14"/>
      <c r="IQY13" s="14"/>
      <c r="IQZ13" s="14"/>
      <c r="IRA13" s="14"/>
      <c r="IRB13" s="14"/>
      <c r="IRC13" s="14"/>
      <c r="IRD13" s="14"/>
      <c r="IRE13" s="14"/>
      <c r="IRF13" s="14"/>
      <c r="IRG13" s="14"/>
      <c r="IRH13" s="14"/>
      <c r="IRI13" s="14"/>
      <c r="IRJ13" s="14"/>
      <c r="IRK13" s="14"/>
      <c r="IRL13" s="14"/>
      <c r="IRM13" s="14"/>
      <c r="IRN13" s="14"/>
      <c r="IRO13" s="14"/>
      <c r="IRP13" s="14"/>
      <c r="IRQ13" s="14"/>
      <c r="IRR13" s="14"/>
      <c r="IRS13" s="14"/>
      <c r="IRT13" s="14"/>
      <c r="IRU13" s="14"/>
      <c r="IRV13" s="14"/>
      <c r="IRW13" s="14"/>
      <c r="IRX13" s="14"/>
      <c r="IRY13" s="14"/>
      <c r="IRZ13" s="14"/>
      <c r="ISA13" s="14"/>
      <c r="ISB13" s="14"/>
      <c r="ISC13" s="14"/>
      <c r="ISD13" s="14"/>
      <c r="ISE13" s="14"/>
      <c r="ISF13" s="14"/>
      <c r="ISG13" s="14"/>
      <c r="ISH13" s="14"/>
      <c r="ISI13" s="14"/>
      <c r="ISJ13" s="14"/>
      <c r="ISK13" s="14"/>
      <c r="ISL13" s="14"/>
      <c r="ISM13" s="14"/>
      <c r="ISN13" s="14"/>
      <c r="ISO13" s="14"/>
      <c r="ISP13" s="14"/>
      <c r="ISQ13" s="14"/>
      <c r="ISR13" s="14"/>
      <c r="ISS13" s="14"/>
      <c r="IST13" s="14"/>
      <c r="ISU13" s="14"/>
      <c r="ISV13" s="14"/>
      <c r="ISW13" s="14"/>
      <c r="ISX13" s="14"/>
      <c r="ISY13" s="14"/>
      <c r="ISZ13" s="14"/>
      <c r="ITA13" s="14"/>
      <c r="ITB13" s="14"/>
      <c r="ITC13" s="14"/>
      <c r="ITD13" s="14"/>
      <c r="ITE13" s="14"/>
      <c r="ITF13" s="14"/>
      <c r="ITG13" s="14"/>
      <c r="ITH13" s="14"/>
      <c r="ITI13" s="14"/>
      <c r="ITJ13" s="14"/>
      <c r="ITK13" s="14"/>
      <c r="ITL13" s="14"/>
      <c r="ITM13" s="14"/>
      <c r="ITN13" s="14"/>
      <c r="ITO13" s="14"/>
      <c r="ITP13" s="14"/>
      <c r="ITQ13" s="14"/>
      <c r="ITR13" s="14"/>
      <c r="ITS13" s="14"/>
      <c r="ITT13" s="14"/>
      <c r="ITU13" s="14"/>
      <c r="ITV13" s="14"/>
      <c r="ITW13" s="14"/>
      <c r="ITX13" s="14"/>
      <c r="ITY13" s="14"/>
      <c r="ITZ13" s="14"/>
      <c r="IUA13" s="14"/>
      <c r="IUB13" s="14"/>
      <c r="IUC13" s="14"/>
      <c r="IUD13" s="14"/>
      <c r="IUE13" s="14"/>
      <c r="IUF13" s="14"/>
      <c r="IUG13" s="14"/>
      <c r="IUH13" s="14"/>
      <c r="IUI13" s="14"/>
      <c r="IUJ13" s="14"/>
      <c r="IUK13" s="14"/>
      <c r="IUL13" s="14"/>
      <c r="IUM13" s="14"/>
      <c r="IUN13" s="14"/>
      <c r="IUO13" s="14"/>
      <c r="IUP13" s="14"/>
      <c r="IUQ13" s="14"/>
      <c r="IUR13" s="14"/>
      <c r="IUS13" s="14"/>
      <c r="IUT13" s="14"/>
      <c r="IUU13" s="14"/>
      <c r="IUV13" s="14"/>
      <c r="IUW13" s="14"/>
      <c r="IUX13" s="14"/>
      <c r="IUY13" s="14"/>
      <c r="IUZ13" s="14"/>
      <c r="IVA13" s="14"/>
      <c r="IVB13" s="14"/>
      <c r="IVC13" s="14"/>
      <c r="IVD13" s="14"/>
      <c r="IVE13" s="14"/>
      <c r="IVF13" s="14"/>
      <c r="IVG13" s="14"/>
      <c r="IVH13" s="14"/>
      <c r="IVI13" s="14"/>
      <c r="IVJ13" s="14"/>
      <c r="IVK13" s="14"/>
      <c r="IVL13" s="14"/>
      <c r="IVM13" s="14"/>
      <c r="IVN13" s="14"/>
      <c r="IVO13" s="14"/>
      <c r="IVP13" s="14"/>
      <c r="IVQ13" s="14"/>
      <c r="IVR13" s="14"/>
      <c r="IVS13" s="14"/>
      <c r="IVT13" s="14"/>
      <c r="IVU13" s="14"/>
      <c r="IVV13" s="14"/>
      <c r="IVW13" s="14"/>
      <c r="IVX13" s="14"/>
      <c r="IVY13" s="14"/>
      <c r="IVZ13" s="14"/>
      <c r="IWA13" s="14"/>
      <c r="IWB13" s="14"/>
      <c r="IWC13" s="14"/>
      <c r="IWD13" s="14"/>
      <c r="IWE13" s="14"/>
      <c r="IWF13" s="14"/>
      <c r="IWG13" s="14"/>
      <c r="IWH13" s="14"/>
      <c r="IWI13" s="14"/>
      <c r="IWJ13" s="14"/>
      <c r="IWK13" s="14"/>
      <c r="IWL13" s="14"/>
      <c r="IWM13" s="14"/>
      <c r="IWN13" s="14"/>
      <c r="IWO13" s="14"/>
      <c r="IWP13" s="14"/>
      <c r="IWQ13" s="14"/>
      <c r="IWR13" s="14"/>
      <c r="IWS13" s="14"/>
      <c r="IWT13" s="14"/>
      <c r="IWU13" s="14"/>
      <c r="IWV13" s="14"/>
      <c r="IWW13" s="14"/>
      <c r="IWX13" s="14"/>
      <c r="IWY13" s="14"/>
      <c r="IWZ13" s="14"/>
      <c r="IXA13" s="14"/>
      <c r="IXB13" s="14"/>
      <c r="IXC13" s="14"/>
      <c r="IXD13" s="14"/>
      <c r="IXE13" s="14"/>
      <c r="IXF13" s="14"/>
      <c r="IXG13" s="14"/>
      <c r="IXH13" s="14"/>
      <c r="IXI13" s="14"/>
      <c r="IXJ13" s="14"/>
      <c r="IXK13" s="14"/>
      <c r="IXL13" s="14"/>
      <c r="IXM13" s="14"/>
      <c r="IXN13" s="14"/>
      <c r="IXO13" s="14"/>
      <c r="IXP13" s="14"/>
      <c r="IXQ13" s="14"/>
      <c r="IXR13" s="14"/>
      <c r="IXS13" s="14"/>
      <c r="IXT13" s="14"/>
      <c r="IXU13" s="14"/>
      <c r="IXV13" s="14"/>
      <c r="IXW13" s="14"/>
      <c r="IXX13" s="14"/>
      <c r="IXY13" s="14"/>
      <c r="IXZ13" s="14"/>
      <c r="IYA13" s="14"/>
      <c r="IYB13" s="14"/>
      <c r="IYC13" s="14"/>
      <c r="IYD13" s="14"/>
      <c r="IYE13" s="14"/>
      <c r="IYF13" s="14"/>
      <c r="IYG13" s="14"/>
      <c r="IYH13" s="14"/>
      <c r="IYI13" s="14"/>
      <c r="IYJ13" s="14"/>
      <c r="IYK13" s="14"/>
      <c r="IYL13" s="14"/>
      <c r="IYM13" s="14"/>
      <c r="IYN13" s="14"/>
      <c r="IYO13" s="14"/>
      <c r="IYP13" s="14"/>
      <c r="IYQ13" s="14"/>
      <c r="IYR13" s="14"/>
      <c r="IYS13" s="14"/>
      <c r="IYT13" s="14"/>
      <c r="IYU13" s="14"/>
      <c r="IYV13" s="14"/>
      <c r="IYW13" s="14"/>
      <c r="IYX13" s="14"/>
      <c r="IYY13" s="14"/>
      <c r="IYZ13" s="14"/>
      <c r="IZA13" s="14"/>
      <c r="IZB13" s="14"/>
      <c r="IZC13" s="14"/>
      <c r="IZD13" s="14"/>
      <c r="IZE13" s="14"/>
      <c r="IZF13" s="14"/>
      <c r="IZG13" s="14"/>
      <c r="IZH13" s="14"/>
      <c r="IZI13" s="14"/>
      <c r="IZJ13" s="14"/>
      <c r="IZK13" s="14"/>
      <c r="IZL13" s="14"/>
      <c r="IZM13" s="14"/>
      <c r="IZN13" s="14"/>
      <c r="IZO13" s="14"/>
      <c r="IZP13" s="14"/>
      <c r="IZQ13" s="14"/>
      <c r="IZR13" s="14"/>
      <c r="IZS13" s="14"/>
      <c r="IZT13" s="14"/>
      <c r="IZU13" s="14"/>
      <c r="IZV13" s="14"/>
      <c r="IZW13" s="14"/>
      <c r="IZX13" s="14"/>
      <c r="IZY13" s="14"/>
      <c r="IZZ13" s="14"/>
      <c r="JAA13" s="14"/>
      <c r="JAB13" s="14"/>
      <c r="JAC13" s="14"/>
      <c r="JAD13" s="14"/>
      <c r="JAE13" s="14"/>
      <c r="JAF13" s="14"/>
      <c r="JAG13" s="14"/>
      <c r="JAH13" s="14"/>
      <c r="JAI13" s="14"/>
      <c r="JAJ13" s="14"/>
      <c r="JAK13" s="14"/>
      <c r="JAL13" s="14"/>
      <c r="JAM13" s="14"/>
      <c r="JAN13" s="14"/>
      <c r="JAO13" s="14"/>
      <c r="JAP13" s="14"/>
      <c r="JAQ13" s="14"/>
      <c r="JAR13" s="14"/>
      <c r="JAS13" s="14"/>
      <c r="JAT13" s="14"/>
      <c r="JAU13" s="14"/>
      <c r="JAV13" s="14"/>
      <c r="JAW13" s="14"/>
      <c r="JAX13" s="14"/>
      <c r="JAY13" s="14"/>
      <c r="JAZ13" s="14"/>
      <c r="JBA13" s="14"/>
      <c r="JBB13" s="14"/>
      <c r="JBC13" s="14"/>
      <c r="JBD13" s="14"/>
      <c r="JBE13" s="14"/>
      <c r="JBF13" s="14"/>
      <c r="JBG13" s="14"/>
      <c r="JBH13" s="14"/>
      <c r="JBI13" s="14"/>
      <c r="JBJ13" s="14"/>
      <c r="JBK13" s="14"/>
      <c r="JBL13" s="14"/>
      <c r="JBM13" s="14"/>
      <c r="JBN13" s="14"/>
      <c r="JBO13" s="14"/>
      <c r="JBP13" s="14"/>
      <c r="JBQ13" s="14"/>
      <c r="JBR13" s="14"/>
      <c r="JBS13" s="14"/>
      <c r="JBT13" s="14"/>
      <c r="JBU13" s="14"/>
      <c r="JBV13" s="14"/>
      <c r="JBW13" s="14"/>
      <c r="JBX13" s="14"/>
      <c r="JBY13" s="14"/>
      <c r="JBZ13" s="14"/>
      <c r="JCA13" s="14"/>
      <c r="JCB13" s="14"/>
      <c r="JCC13" s="14"/>
      <c r="JCD13" s="14"/>
      <c r="JCE13" s="14"/>
      <c r="JCF13" s="14"/>
      <c r="JCG13" s="14"/>
      <c r="JCH13" s="14"/>
      <c r="JCI13" s="14"/>
      <c r="JCJ13" s="14"/>
      <c r="JCK13" s="14"/>
      <c r="JCL13" s="14"/>
      <c r="JCM13" s="14"/>
      <c r="JCN13" s="14"/>
      <c r="JCO13" s="14"/>
      <c r="JCP13" s="14"/>
      <c r="JCQ13" s="14"/>
      <c r="JCR13" s="14"/>
      <c r="JCS13" s="14"/>
      <c r="JCT13" s="14"/>
      <c r="JCU13" s="14"/>
      <c r="JCV13" s="14"/>
      <c r="JCW13" s="14"/>
      <c r="JCX13" s="14"/>
      <c r="JCY13" s="14"/>
      <c r="JCZ13" s="14"/>
      <c r="JDA13" s="14"/>
      <c r="JDB13" s="14"/>
      <c r="JDC13" s="14"/>
      <c r="JDD13" s="14"/>
      <c r="JDE13" s="14"/>
      <c r="JDF13" s="14"/>
      <c r="JDG13" s="14"/>
      <c r="JDH13" s="14"/>
      <c r="JDI13" s="14"/>
      <c r="JDJ13" s="14"/>
      <c r="JDK13" s="14"/>
      <c r="JDL13" s="14"/>
      <c r="JDM13" s="14"/>
      <c r="JDN13" s="14"/>
      <c r="JDO13" s="14"/>
      <c r="JDP13" s="14"/>
      <c r="JDQ13" s="14"/>
      <c r="JDR13" s="14"/>
      <c r="JDS13" s="14"/>
      <c r="JDT13" s="14"/>
      <c r="JDU13" s="14"/>
      <c r="JDV13" s="14"/>
      <c r="JDW13" s="14"/>
      <c r="JDX13" s="14"/>
      <c r="JDY13" s="14"/>
      <c r="JDZ13" s="14"/>
      <c r="JEA13" s="14"/>
      <c r="JEB13" s="14"/>
      <c r="JEC13" s="14"/>
      <c r="JED13" s="14"/>
      <c r="JEE13" s="14"/>
      <c r="JEF13" s="14"/>
      <c r="JEG13" s="14"/>
      <c r="JEH13" s="14"/>
      <c r="JEI13" s="14"/>
      <c r="JEJ13" s="14"/>
      <c r="JEK13" s="14"/>
      <c r="JEL13" s="14"/>
      <c r="JEM13" s="14"/>
      <c r="JEN13" s="14"/>
      <c r="JEO13" s="14"/>
      <c r="JEP13" s="14"/>
      <c r="JEQ13" s="14"/>
      <c r="JER13" s="14"/>
      <c r="JES13" s="14"/>
      <c r="JET13" s="14"/>
      <c r="JEU13" s="14"/>
      <c r="JEV13" s="14"/>
      <c r="JEW13" s="14"/>
      <c r="JEX13" s="14"/>
      <c r="JEY13" s="14"/>
      <c r="JEZ13" s="14"/>
      <c r="JFA13" s="14"/>
      <c r="JFB13" s="14"/>
      <c r="JFC13" s="14"/>
      <c r="JFD13" s="14"/>
      <c r="JFE13" s="14"/>
      <c r="JFF13" s="14"/>
      <c r="JFG13" s="14"/>
      <c r="JFH13" s="14"/>
      <c r="JFI13" s="14"/>
      <c r="JFJ13" s="14"/>
      <c r="JFK13" s="14"/>
      <c r="JFL13" s="14"/>
      <c r="JFM13" s="14"/>
      <c r="JFN13" s="14"/>
      <c r="JFO13" s="14"/>
      <c r="JFP13" s="14"/>
      <c r="JFQ13" s="14"/>
      <c r="JFR13" s="14"/>
      <c r="JFS13" s="14"/>
      <c r="JFT13" s="14"/>
      <c r="JFU13" s="14"/>
      <c r="JFV13" s="14"/>
      <c r="JFW13" s="14"/>
      <c r="JFX13" s="14"/>
      <c r="JFY13" s="14"/>
      <c r="JFZ13" s="14"/>
      <c r="JGA13" s="14"/>
      <c r="JGB13" s="14"/>
      <c r="JGC13" s="14"/>
      <c r="JGD13" s="14"/>
      <c r="JGE13" s="14"/>
      <c r="JGF13" s="14"/>
      <c r="JGG13" s="14"/>
      <c r="JGH13" s="14"/>
      <c r="JGI13" s="14"/>
      <c r="JGJ13" s="14"/>
      <c r="JGK13" s="14"/>
      <c r="JGL13" s="14"/>
      <c r="JGM13" s="14"/>
      <c r="JGN13" s="14"/>
      <c r="JGO13" s="14"/>
      <c r="JGP13" s="14"/>
      <c r="JGQ13" s="14"/>
      <c r="JGR13" s="14"/>
      <c r="JGS13" s="14"/>
      <c r="JGT13" s="14"/>
      <c r="JGU13" s="14"/>
      <c r="JGV13" s="14"/>
      <c r="JGW13" s="14"/>
      <c r="JGX13" s="14"/>
      <c r="JGY13" s="14"/>
      <c r="JGZ13" s="14"/>
      <c r="JHA13" s="14"/>
      <c r="JHB13" s="14"/>
      <c r="JHC13" s="14"/>
      <c r="JHD13" s="14"/>
      <c r="JHE13" s="14"/>
      <c r="JHF13" s="14"/>
      <c r="JHG13" s="14"/>
      <c r="JHH13" s="14"/>
      <c r="JHI13" s="14"/>
      <c r="JHJ13" s="14"/>
      <c r="JHK13" s="14"/>
      <c r="JHL13" s="14"/>
      <c r="JHM13" s="14"/>
      <c r="JHN13" s="14"/>
      <c r="JHO13" s="14"/>
      <c r="JHP13" s="14"/>
      <c r="JHQ13" s="14"/>
      <c r="JHR13" s="14"/>
      <c r="JHS13" s="14"/>
      <c r="JHT13" s="14"/>
      <c r="JHU13" s="14"/>
      <c r="JHV13" s="14"/>
      <c r="JHW13" s="14"/>
      <c r="JHX13" s="14"/>
      <c r="JHY13" s="14"/>
      <c r="JHZ13" s="14"/>
      <c r="JIA13" s="14"/>
      <c r="JIB13" s="14"/>
      <c r="JIC13" s="14"/>
      <c r="JID13" s="14"/>
      <c r="JIE13" s="14"/>
      <c r="JIF13" s="14"/>
      <c r="JIG13" s="14"/>
      <c r="JIH13" s="14"/>
      <c r="JII13" s="14"/>
      <c r="JIJ13" s="14"/>
      <c r="JIK13" s="14"/>
      <c r="JIL13" s="14"/>
      <c r="JIM13" s="14"/>
      <c r="JIN13" s="14"/>
      <c r="JIO13" s="14"/>
      <c r="JIP13" s="14"/>
      <c r="JIQ13" s="14"/>
      <c r="JIR13" s="14"/>
      <c r="JIS13" s="14"/>
      <c r="JIT13" s="14"/>
      <c r="JIU13" s="14"/>
      <c r="JIV13" s="14"/>
      <c r="JIW13" s="14"/>
      <c r="JIX13" s="14"/>
      <c r="JIY13" s="14"/>
      <c r="JIZ13" s="14"/>
      <c r="JJA13" s="14"/>
      <c r="JJB13" s="14"/>
      <c r="JJC13" s="14"/>
      <c r="JJD13" s="14"/>
      <c r="JJE13" s="14"/>
      <c r="JJF13" s="14"/>
      <c r="JJG13" s="14"/>
      <c r="JJH13" s="14"/>
      <c r="JJI13" s="14"/>
      <c r="JJJ13" s="14"/>
      <c r="JJK13" s="14"/>
      <c r="JJL13" s="14"/>
      <c r="JJM13" s="14"/>
      <c r="JJN13" s="14"/>
      <c r="JJO13" s="14"/>
      <c r="JJP13" s="14"/>
      <c r="JJQ13" s="14"/>
      <c r="JJR13" s="14"/>
      <c r="JJS13" s="14"/>
      <c r="JJT13" s="14"/>
      <c r="JJU13" s="14"/>
      <c r="JJV13" s="14"/>
      <c r="JJW13" s="14"/>
      <c r="JJX13" s="14"/>
      <c r="JJY13" s="14"/>
      <c r="JJZ13" s="14"/>
      <c r="JKA13" s="14"/>
      <c r="JKB13" s="14"/>
      <c r="JKC13" s="14"/>
      <c r="JKD13" s="14"/>
      <c r="JKE13" s="14"/>
      <c r="JKF13" s="14"/>
      <c r="JKG13" s="14"/>
      <c r="JKH13" s="14"/>
      <c r="JKI13" s="14"/>
      <c r="JKJ13" s="14"/>
      <c r="JKK13" s="14"/>
      <c r="JKL13" s="14"/>
      <c r="JKM13" s="14"/>
      <c r="JKN13" s="14"/>
      <c r="JKO13" s="14"/>
      <c r="JKP13" s="14"/>
      <c r="JKQ13" s="14"/>
      <c r="JKR13" s="14"/>
      <c r="JKS13" s="14"/>
      <c r="JKT13" s="14"/>
      <c r="JKU13" s="14"/>
      <c r="JKV13" s="14"/>
      <c r="JKW13" s="14"/>
      <c r="JKX13" s="14"/>
      <c r="JKY13" s="14"/>
      <c r="JKZ13" s="14"/>
      <c r="JLA13" s="14"/>
      <c r="JLB13" s="14"/>
      <c r="JLC13" s="14"/>
      <c r="JLD13" s="14"/>
      <c r="JLE13" s="14"/>
      <c r="JLF13" s="14"/>
      <c r="JLG13" s="14"/>
      <c r="JLH13" s="14"/>
      <c r="JLI13" s="14"/>
      <c r="JLJ13" s="14"/>
      <c r="JLK13" s="14"/>
      <c r="JLL13" s="14"/>
      <c r="JLM13" s="14"/>
      <c r="JLN13" s="14"/>
      <c r="JLO13" s="14"/>
      <c r="JLP13" s="14"/>
      <c r="JLQ13" s="14"/>
      <c r="JLR13" s="14"/>
      <c r="JLS13" s="14"/>
      <c r="JLT13" s="14"/>
      <c r="JLU13" s="14"/>
      <c r="JLV13" s="14"/>
      <c r="JLW13" s="14"/>
      <c r="JLX13" s="14"/>
      <c r="JLY13" s="14"/>
      <c r="JLZ13" s="14"/>
      <c r="JMA13" s="14"/>
      <c r="JMB13" s="14"/>
      <c r="JMC13" s="14"/>
      <c r="JMD13" s="14"/>
      <c r="JME13" s="14"/>
      <c r="JMF13" s="14"/>
      <c r="JMG13" s="14"/>
      <c r="JMH13" s="14"/>
      <c r="JMI13" s="14"/>
      <c r="JMJ13" s="14"/>
      <c r="JMK13" s="14"/>
      <c r="JML13" s="14"/>
      <c r="JMM13" s="14"/>
      <c r="JMN13" s="14"/>
      <c r="JMO13" s="14"/>
      <c r="JMP13" s="14"/>
      <c r="JMQ13" s="14"/>
      <c r="JMR13" s="14"/>
      <c r="JMS13" s="14"/>
      <c r="JMT13" s="14"/>
      <c r="JMU13" s="14"/>
      <c r="JMV13" s="14"/>
      <c r="JMW13" s="14"/>
      <c r="JMX13" s="14"/>
      <c r="JMY13" s="14"/>
      <c r="JMZ13" s="14"/>
      <c r="JNA13" s="14"/>
      <c r="JNB13" s="14"/>
      <c r="JNC13" s="14"/>
      <c r="JND13" s="14"/>
      <c r="JNE13" s="14"/>
      <c r="JNF13" s="14"/>
      <c r="JNG13" s="14"/>
      <c r="JNH13" s="14"/>
      <c r="JNI13" s="14"/>
      <c r="JNJ13" s="14"/>
      <c r="JNK13" s="14"/>
      <c r="JNL13" s="14"/>
      <c r="JNM13" s="14"/>
      <c r="JNN13" s="14"/>
      <c r="JNO13" s="14"/>
      <c r="JNP13" s="14"/>
      <c r="JNQ13" s="14"/>
      <c r="JNR13" s="14"/>
      <c r="JNS13" s="14"/>
      <c r="JNT13" s="14"/>
      <c r="JNU13" s="14"/>
      <c r="JNV13" s="14"/>
      <c r="JNW13" s="14"/>
      <c r="JNX13" s="14"/>
      <c r="JNY13" s="14"/>
      <c r="JNZ13" s="14"/>
      <c r="JOA13" s="14"/>
      <c r="JOB13" s="14"/>
      <c r="JOC13" s="14"/>
      <c r="JOD13" s="14"/>
      <c r="JOE13" s="14"/>
      <c r="JOF13" s="14"/>
      <c r="JOG13" s="14"/>
      <c r="JOH13" s="14"/>
      <c r="JOI13" s="14"/>
      <c r="JOJ13" s="14"/>
      <c r="JOK13" s="14"/>
      <c r="JOL13" s="14"/>
      <c r="JOM13" s="14"/>
      <c r="JON13" s="14"/>
      <c r="JOO13" s="14"/>
      <c r="JOP13" s="14"/>
      <c r="JOQ13" s="14"/>
      <c r="JOR13" s="14"/>
      <c r="JOS13" s="14"/>
      <c r="JOT13" s="14"/>
      <c r="JOU13" s="14"/>
      <c r="JOV13" s="14"/>
      <c r="JOW13" s="14"/>
      <c r="JOX13" s="14"/>
      <c r="JOY13" s="14"/>
      <c r="JOZ13" s="14"/>
      <c r="JPA13" s="14"/>
      <c r="JPB13" s="14"/>
      <c r="JPC13" s="14"/>
      <c r="JPD13" s="14"/>
      <c r="JPE13" s="14"/>
      <c r="JPF13" s="14"/>
      <c r="JPG13" s="14"/>
      <c r="JPH13" s="14"/>
      <c r="JPI13" s="14"/>
      <c r="JPJ13" s="14"/>
      <c r="JPK13" s="14"/>
      <c r="JPL13" s="14"/>
      <c r="JPM13" s="14"/>
      <c r="JPN13" s="14"/>
      <c r="JPO13" s="14"/>
      <c r="JPP13" s="14"/>
      <c r="JPQ13" s="14"/>
      <c r="JPR13" s="14"/>
      <c r="JPS13" s="14"/>
      <c r="JPT13" s="14"/>
      <c r="JPU13" s="14"/>
      <c r="JPV13" s="14"/>
      <c r="JPW13" s="14"/>
      <c r="JPX13" s="14"/>
      <c r="JPY13" s="14"/>
      <c r="JPZ13" s="14"/>
      <c r="JQA13" s="14"/>
      <c r="JQB13" s="14"/>
      <c r="JQC13" s="14"/>
      <c r="JQD13" s="14"/>
      <c r="JQE13" s="14"/>
      <c r="JQF13" s="14"/>
      <c r="JQG13" s="14"/>
      <c r="JQH13" s="14"/>
      <c r="JQI13" s="14"/>
      <c r="JQJ13" s="14"/>
      <c r="JQK13" s="14"/>
      <c r="JQL13" s="14"/>
      <c r="JQM13" s="14"/>
      <c r="JQN13" s="14"/>
      <c r="JQO13" s="14"/>
      <c r="JQP13" s="14"/>
      <c r="JQQ13" s="14"/>
      <c r="JQR13" s="14"/>
      <c r="JQS13" s="14"/>
      <c r="JQT13" s="14"/>
      <c r="JQU13" s="14"/>
      <c r="JQV13" s="14"/>
      <c r="JQW13" s="14"/>
      <c r="JQX13" s="14"/>
      <c r="JQY13" s="14"/>
      <c r="JQZ13" s="14"/>
      <c r="JRA13" s="14"/>
      <c r="JRB13" s="14"/>
      <c r="JRC13" s="14"/>
      <c r="JRD13" s="14"/>
      <c r="JRE13" s="14"/>
      <c r="JRF13" s="14"/>
      <c r="JRG13" s="14"/>
      <c r="JRH13" s="14"/>
      <c r="JRI13" s="14"/>
      <c r="JRJ13" s="14"/>
      <c r="JRK13" s="14"/>
      <c r="JRL13" s="14"/>
      <c r="JRM13" s="14"/>
      <c r="JRN13" s="14"/>
      <c r="JRO13" s="14"/>
      <c r="JRP13" s="14"/>
      <c r="JRQ13" s="14"/>
      <c r="JRR13" s="14"/>
      <c r="JRS13" s="14"/>
      <c r="JRT13" s="14"/>
      <c r="JRU13" s="14"/>
      <c r="JRV13" s="14"/>
      <c r="JRW13" s="14"/>
      <c r="JRX13" s="14"/>
      <c r="JRY13" s="14"/>
      <c r="JRZ13" s="14"/>
      <c r="JSA13" s="14"/>
      <c r="JSB13" s="14"/>
      <c r="JSC13" s="14"/>
      <c r="JSD13" s="14"/>
      <c r="JSE13" s="14"/>
      <c r="JSF13" s="14"/>
      <c r="JSG13" s="14"/>
      <c r="JSH13" s="14"/>
      <c r="JSI13" s="14"/>
      <c r="JSJ13" s="14"/>
      <c r="JSK13" s="14"/>
      <c r="JSL13" s="14"/>
      <c r="JSM13" s="14"/>
      <c r="JSN13" s="14"/>
      <c r="JSO13" s="14"/>
      <c r="JSP13" s="14"/>
      <c r="JSQ13" s="14"/>
      <c r="JSR13" s="14"/>
      <c r="JSS13" s="14"/>
      <c r="JST13" s="14"/>
      <c r="JSU13" s="14"/>
      <c r="JSV13" s="14"/>
      <c r="JSW13" s="14"/>
      <c r="JSX13" s="14"/>
      <c r="JSY13" s="14"/>
      <c r="JSZ13" s="14"/>
      <c r="JTA13" s="14"/>
      <c r="JTB13" s="14"/>
      <c r="JTC13" s="14"/>
      <c r="JTD13" s="14"/>
      <c r="JTE13" s="14"/>
      <c r="JTF13" s="14"/>
      <c r="JTG13" s="14"/>
      <c r="JTH13" s="14"/>
      <c r="JTI13" s="14"/>
      <c r="JTJ13" s="14"/>
      <c r="JTK13" s="14"/>
      <c r="JTL13" s="14"/>
      <c r="JTM13" s="14"/>
      <c r="JTN13" s="14"/>
      <c r="JTO13" s="14"/>
      <c r="JTP13" s="14"/>
      <c r="JTQ13" s="14"/>
      <c r="JTR13" s="14"/>
      <c r="JTS13" s="14"/>
      <c r="JTT13" s="14"/>
      <c r="JTU13" s="14"/>
      <c r="JTV13" s="14"/>
      <c r="JTW13" s="14"/>
      <c r="JTX13" s="14"/>
      <c r="JTY13" s="14"/>
      <c r="JTZ13" s="14"/>
      <c r="JUA13" s="14"/>
      <c r="JUB13" s="14"/>
      <c r="JUC13" s="14"/>
      <c r="JUD13" s="14"/>
      <c r="JUE13" s="14"/>
      <c r="JUF13" s="14"/>
      <c r="JUG13" s="14"/>
      <c r="JUH13" s="14"/>
      <c r="JUI13" s="14"/>
      <c r="JUJ13" s="14"/>
      <c r="JUK13" s="14"/>
      <c r="JUL13" s="14"/>
      <c r="JUM13" s="14"/>
      <c r="JUN13" s="14"/>
      <c r="JUO13" s="14"/>
      <c r="JUP13" s="14"/>
      <c r="JUQ13" s="14"/>
      <c r="JUR13" s="14"/>
      <c r="JUS13" s="14"/>
      <c r="JUT13" s="14"/>
      <c r="JUU13" s="14"/>
      <c r="JUV13" s="14"/>
      <c r="JUW13" s="14"/>
      <c r="JUX13" s="14"/>
      <c r="JUY13" s="14"/>
      <c r="JUZ13" s="14"/>
      <c r="JVA13" s="14"/>
      <c r="JVB13" s="14"/>
      <c r="JVC13" s="14"/>
      <c r="JVD13" s="14"/>
      <c r="JVE13" s="14"/>
      <c r="JVF13" s="14"/>
      <c r="JVG13" s="14"/>
      <c r="JVH13" s="14"/>
      <c r="JVI13" s="14"/>
      <c r="JVJ13" s="14"/>
      <c r="JVK13" s="14"/>
      <c r="JVL13" s="14"/>
      <c r="JVM13" s="14"/>
      <c r="JVN13" s="14"/>
      <c r="JVO13" s="14"/>
      <c r="JVP13" s="14"/>
      <c r="JVQ13" s="14"/>
      <c r="JVR13" s="14"/>
      <c r="JVS13" s="14"/>
      <c r="JVT13" s="14"/>
      <c r="JVU13" s="14"/>
      <c r="JVV13" s="14"/>
      <c r="JVW13" s="14"/>
      <c r="JVX13" s="14"/>
      <c r="JVY13" s="14"/>
      <c r="JVZ13" s="14"/>
      <c r="JWA13" s="14"/>
      <c r="JWB13" s="14"/>
      <c r="JWC13" s="14"/>
      <c r="JWD13" s="14"/>
      <c r="JWE13" s="14"/>
      <c r="JWF13" s="14"/>
      <c r="JWG13" s="14"/>
      <c r="JWH13" s="14"/>
      <c r="JWI13" s="14"/>
      <c r="JWJ13" s="14"/>
      <c r="JWK13" s="14"/>
      <c r="JWL13" s="14"/>
      <c r="JWM13" s="14"/>
      <c r="JWN13" s="14"/>
      <c r="JWO13" s="14"/>
      <c r="JWP13" s="14"/>
      <c r="JWQ13" s="14"/>
      <c r="JWR13" s="14"/>
      <c r="JWS13" s="14"/>
      <c r="JWT13" s="14"/>
      <c r="JWU13" s="14"/>
      <c r="JWV13" s="14"/>
      <c r="JWW13" s="14"/>
      <c r="JWX13" s="14"/>
      <c r="JWY13" s="14"/>
      <c r="JWZ13" s="14"/>
      <c r="JXA13" s="14"/>
      <c r="JXB13" s="14"/>
      <c r="JXC13" s="14"/>
      <c r="JXD13" s="14"/>
      <c r="JXE13" s="14"/>
      <c r="JXF13" s="14"/>
      <c r="JXG13" s="14"/>
      <c r="JXH13" s="14"/>
      <c r="JXI13" s="14"/>
      <c r="JXJ13" s="14"/>
      <c r="JXK13" s="14"/>
      <c r="JXL13" s="14"/>
      <c r="JXM13" s="14"/>
      <c r="JXN13" s="14"/>
      <c r="JXO13" s="14"/>
      <c r="JXP13" s="14"/>
      <c r="JXQ13" s="14"/>
      <c r="JXR13" s="14"/>
      <c r="JXS13" s="14"/>
      <c r="JXT13" s="14"/>
      <c r="JXU13" s="14"/>
      <c r="JXV13" s="14"/>
      <c r="JXW13" s="14"/>
      <c r="JXX13" s="14"/>
      <c r="JXY13" s="14"/>
      <c r="JXZ13" s="14"/>
      <c r="JYA13" s="14"/>
      <c r="JYB13" s="14"/>
      <c r="JYC13" s="14"/>
      <c r="JYD13" s="14"/>
      <c r="JYE13" s="14"/>
      <c r="JYF13" s="14"/>
      <c r="JYG13" s="14"/>
      <c r="JYH13" s="14"/>
      <c r="JYI13" s="14"/>
      <c r="JYJ13" s="14"/>
      <c r="JYK13" s="14"/>
      <c r="JYL13" s="14"/>
      <c r="JYM13" s="14"/>
      <c r="JYN13" s="14"/>
      <c r="JYO13" s="14"/>
      <c r="JYP13" s="14"/>
      <c r="JYQ13" s="14"/>
      <c r="JYR13" s="14"/>
      <c r="JYS13" s="14"/>
      <c r="JYT13" s="14"/>
      <c r="JYU13" s="14"/>
      <c r="JYV13" s="14"/>
      <c r="JYW13" s="14"/>
      <c r="JYX13" s="14"/>
      <c r="JYY13" s="14"/>
      <c r="JYZ13" s="14"/>
      <c r="JZA13" s="14"/>
      <c r="JZB13" s="14"/>
      <c r="JZC13" s="14"/>
      <c r="JZD13" s="14"/>
      <c r="JZE13" s="14"/>
      <c r="JZF13" s="14"/>
      <c r="JZG13" s="14"/>
      <c r="JZH13" s="14"/>
      <c r="JZI13" s="14"/>
      <c r="JZJ13" s="14"/>
      <c r="JZK13" s="14"/>
      <c r="JZL13" s="14"/>
      <c r="JZM13" s="14"/>
      <c r="JZN13" s="14"/>
      <c r="JZO13" s="14"/>
      <c r="JZP13" s="14"/>
      <c r="JZQ13" s="14"/>
      <c r="JZR13" s="14"/>
      <c r="JZS13" s="14"/>
      <c r="JZT13" s="14"/>
      <c r="JZU13" s="14"/>
      <c r="JZV13" s="14"/>
      <c r="JZW13" s="14"/>
      <c r="JZX13" s="14"/>
      <c r="JZY13" s="14"/>
      <c r="JZZ13" s="14"/>
      <c r="KAA13" s="14"/>
      <c r="KAB13" s="14"/>
      <c r="KAC13" s="14"/>
      <c r="KAD13" s="14"/>
      <c r="KAE13" s="14"/>
      <c r="KAF13" s="14"/>
      <c r="KAG13" s="14"/>
      <c r="KAH13" s="14"/>
      <c r="KAI13" s="14"/>
      <c r="KAJ13" s="14"/>
      <c r="KAK13" s="14"/>
      <c r="KAL13" s="14"/>
      <c r="KAM13" s="14"/>
      <c r="KAN13" s="14"/>
      <c r="KAO13" s="14"/>
      <c r="KAP13" s="14"/>
      <c r="KAQ13" s="14"/>
      <c r="KAR13" s="14"/>
      <c r="KAS13" s="14"/>
      <c r="KAT13" s="14"/>
      <c r="KAU13" s="14"/>
      <c r="KAV13" s="14"/>
      <c r="KAW13" s="14"/>
      <c r="KAX13" s="14"/>
      <c r="KAY13" s="14"/>
      <c r="KAZ13" s="14"/>
      <c r="KBA13" s="14"/>
      <c r="KBB13" s="14"/>
      <c r="KBC13" s="14"/>
      <c r="KBD13" s="14"/>
      <c r="KBE13" s="14"/>
      <c r="KBF13" s="14"/>
      <c r="KBG13" s="14"/>
      <c r="KBH13" s="14"/>
      <c r="KBI13" s="14"/>
      <c r="KBJ13" s="14"/>
      <c r="KBK13" s="14"/>
      <c r="KBL13" s="14"/>
      <c r="KBM13" s="14"/>
      <c r="KBN13" s="14"/>
      <c r="KBO13" s="14"/>
      <c r="KBP13" s="14"/>
      <c r="KBQ13" s="14"/>
      <c r="KBR13" s="14"/>
      <c r="KBS13" s="14"/>
      <c r="KBT13" s="14"/>
      <c r="KBU13" s="14"/>
      <c r="KBV13" s="14"/>
      <c r="KBW13" s="14"/>
      <c r="KBX13" s="14"/>
      <c r="KBY13" s="14"/>
      <c r="KBZ13" s="14"/>
      <c r="KCA13" s="14"/>
      <c r="KCB13" s="14"/>
      <c r="KCC13" s="14"/>
      <c r="KCD13" s="14"/>
      <c r="KCE13" s="14"/>
      <c r="KCF13" s="14"/>
      <c r="KCG13" s="14"/>
      <c r="KCH13" s="14"/>
      <c r="KCI13" s="14"/>
      <c r="KCJ13" s="14"/>
      <c r="KCK13" s="14"/>
      <c r="KCL13" s="14"/>
      <c r="KCM13" s="14"/>
      <c r="KCN13" s="14"/>
      <c r="KCO13" s="14"/>
      <c r="KCP13" s="14"/>
      <c r="KCQ13" s="14"/>
      <c r="KCR13" s="14"/>
      <c r="KCS13" s="14"/>
      <c r="KCT13" s="14"/>
      <c r="KCU13" s="14"/>
      <c r="KCV13" s="14"/>
      <c r="KCW13" s="14"/>
      <c r="KCX13" s="14"/>
      <c r="KCY13" s="14"/>
      <c r="KCZ13" s="14"/>
      <c r="KDA13" s="14"/>
      <c r="KDB13" s="14"/>
      <c r="KDC13" s="14"/>
      <c r="KDD13" s="14"/>
      <c r="KDE13" s="14"/>
      <c r="KDF13" s="14"/>
      <c r="KDG13" s="14"/>
      <c r="KDH13" s="14"/>
      <c r="KDI13" s="14"/>
      <c r="KDJ13" s="14"/>
      <c r="KDK13" s="14"/>
      <c r="KDL13" s="14"/>
      <c r="KDM13" s="14"/>
      <c r="KDN13" s="14"/>
      <c r="KDO13" s="14"/>
      <c r="KDP13" s="14"/>
      <c r="KDQ13" s="14"/>
      <c r="KDR13" s="14"/>
      <c r="KDS13" s="14"/>
      <c r="KDT13" s="14"/>
      <c r="KDU13" s="14"/>
      <c r="KDV13" s="14"/>
      <c r="KDW13" s="14"/>
      <c r="KDX13" s="14"/>
      <c r="KDY13" s="14"/>
      <c r="KDZ13" s="14"/>
      <c r="KEA13" s="14"/>
      <c r="KEB13" s="14"/>
      <c r="KEC13" s="14"/>
      <c r="KED13" s="14"/>
      <c r="KEE13" s="14"/>
      <c r="KEF13" s="14"/>
      <c r="KEG13" s="14"/>
      <c r="KEH13" s="14"/>
      <c r="KEI13" s="14"/>
      <c r="KEJ13" s="14"/>
      <c r="KEK13" s="14"/>
      <c r="KEL13" s="14"/>
      <c r="KEM13" s="14"/>
      <c r="KEN13" s="14"/>
      <c r="KEO13" s="14"/>
      <c r="KEP13" s="14"/>
      <c r="KEQ13" s="14"/>
      <c r="KER13" s="14"/>
      <c r="KES13" s="14"/>
      <c r="KET13" s="14"/>
      <c r="KEU13" s="14"/>
      <c r="KEV13" s="14"/>
      <c r="KEW13" s="14"/>
      <c r="KEX13" s="14"/>
      <c r="KEY13" s="14"/>
      <c r="KEZ13" s="14"/>
      <c r="KFA13" s="14"/>
      <c r="KFB13" s="14"/>
      <c r="KFC13" s="14"/>
      <c r="KFD13" s="14"/>
      <c r="KFE13" s="14"/>
      <c r="KFF13" s="14"/>
      <c r="KFG13" s="14"/>
      <c r="KFH13" s="14"/>
      <c r="KFI13" s="14"/>
      <c r="KFJ13" s="14"/>
      <c r="KFK13" s="14"/>
      <c r="KFL13" s="14"/>
      <c r="KFM13" s="14"/>
      <c r="KFN13" s="14"/>
      <c r="KFO13" s="14"/>
      <c r="KFP13" s="14"/>
      <c r="KFQ13" s="14"/>
      <c r="KFR13" s="14"/>
      <c r="KFS13" s="14"/>
      <c r="KFT13" s="14"/>
      <c r="KFU13" s="14"/>
      <c r="KFV13" s="14"/>
      <c r="KFW13" s="14"/>
      <c r="KFX13" s="14"/>
      <c r="KFY13" s="14"/>
      <c r="KFZ13" s="14"/>
      <c r="KGA13" s="14"/>
      <c r="KGB13" s="14"/>
      <c r="KGC13" s="14"/>
      <c r="KGD13" s="14"/>
      <c r="KGE13" s="14"/>
      <c r="KGF13" s="14"/>
      <c r="KGG13" s="14"/>
      <c r="KGH13" s="14"/>
      <c r="KGI13" s="14"/>
      <c r="KGJ13" s="14"/>
      <c r="KGK13" s="14"/>
      <c r="KGL13" s="14"/>
      <c r="KGM13" s="14"/>
      <c r="KGN13" s="14"/>
      <c r="KGO13" s="14"/>
      <c r="KGP13" s="14"/>
      <c r="KGQ13" s="14"/>
      <c r="KGR13" s="14"/>
      <c r="KGS13" s="14"/>
      <c r="KGT13" s="14"/>
      <c r="KGU13" s="14"/>
      <c r="KGV13" s="14"/>
      <c r="KGW13" s="14"/>
      <c r="KGX13" s="14"/>
      <c r="KGY13" s="14"/>
      <c r="KGZ13" s="14"/>
      <c r="KHA13" s="14"/>
      <c r="KHB13" s="14"/>
      <c r="KHC13" s="14"/>
      <c r="KHD13" s="14"/>
      <c r="KHE13" s="14"/>
      <c r="KHF13" s="14"/>
      <c r="KHG13" s="14"/>
      <c r="KHH13" s="14"/>
      <c r="KHI13" s="14"/>
      <c r="KHJ13" s="14"/>
      <c r="KHK13" s="14"/>
      <c r="KHL13" s="14"/>
      <c r="KHM13" s="14"/>
      <c r="KHN13" s="14"/>
      <c r="KHO13" s="14"/>
      <c r="KHP13" s="14"/>
      <c r="KHQ13" s="14"/>
      <c r="KHR13" s="14"/>
      <c r="KHS13" s="14"/>
      <c r="KHT13" s="14"/>
      <c r="KHU13" s="14"/>
      <c r="KHV13" s="14"/>
      <c r="KHW13" s="14"/>
      <c r="KHX13" s="14"/>
      <c r="KHY13" s="14"/>
      <c r="KHZ13" s="14"/>
      <c r="KIA13" s="14"/>
      <c r="KIB13" s="14"/>
      <c r="KIC13" s="14"/>
      <c r="KID13" s="14"/>
      <c r="KIE13" s="14"/>
      <c r="KIF13" s="14"/>
      <c r="KIG13" s="14"/>
      <c r="KIH13" s="14"/>
      <c r="KII13" s="14"/>
      <c r="KIJ13" s="14"/>
      <c r="KIK13" s="14"/>
      <c r="KIL13" s="14"/>
      <c r="KIM13" s="14"/>
      <c r="KIN13" s="14"/>
      <c r="KIO13" s="14"/>
      <c r="KIP13" s="14"/>
      <c r="KIQ13" s="14"/>
      <c r="KIR13" s="14"/>
      <c r="KIS13" s="14"/>
      <c r="KIT13" s="14"/>
      <c r="KIU13" s="14"/>
      <c r="KIV13" s="14"/>
      <c r="KIW13" s="14"/>
      <c r="KIX13" s="14"/>
      <c r="KIY13" s="14"/>
      <c r="KIZ13" s="14"/>
      <c r="KJA13" s="14"/>
      <c r="KJB13" s="14"/>
      <c r="KJC13" s="14"/>
      <c r="KJD13" s="14"/>
      <c r="KJE13" s="14"/>
      <c r="KJF13" s="14"/>
      <c r="KJG13" s="14"/>
      <c r="KJH13" s="14"/>
      <c r="KJI13" s="14"/>
      <c r="KJJ13" s="14"/>
      <c r="KJK13" s="14"/>
      <c r="KJL13" s="14"/>
      <c r="KJM13" s="14"/>
      <c r="KJN13" s="14"/>
      <c r="KJO13" s="14"/>
      <c r="KJP13" s="14"/>
      <c r="KJQ13" s="14"/>
      <c r="KJR13" s="14"/>
      <c r="KJS13" s="14"/>
      <c r="KJT13" s="14"/>
      <c r="KJU13" s="14"/>
      <c r="KJV13" s="14"/>
      <c r="KJW13" s="14"/>
      <c r="KJX13" s="14"/>
      <c r="KJY13" s="14"/>
      <c r="KJZ13" s="14"/>
      <c r="KKA13" s="14"/>
      <c r="KKB13" s="14"/>
      <c r="KKC13" s="14"/>
      <c r="KKD13" s="14"/>
      <c r="KKE13" s="14"/>
      <c r="KKF13" s="14"/>
      <c r="KKG13" s="14"/>
      <c r="KKH13" s="14"/>
      <c r="KKI13" s="14"/>
      <c r="KKJ13" s="14"/>
      <c r="KKK13" s="14"/>
      <c r="KKL13" s="14"/>
      <c r="KKM13" s="14"/>
      <c r="KKN13" s="14"/>
      <c r="KKO13" s="14"/>
      <c r="KKP13" s="14"/>
      <c r="KKQ13" s="14"/>
      <c r="KKR13" s="14"/>
      <c r="KKS13" s="14"/>
      <c r="KKT13" s="14"/>
      <c r="KKU13" s="14"/>
      <c r="KKV13" s="14"/>
      <c r="KKW13" s="14"/>
      <c r="KKX13" s="14"/>
      <c r="KKY13" s="14"/>
      <c r="KKZ13" s="14"/>
      <c r="KLA13" s="14"/>
      <c r="KLB13" s="14"/>
      <c r="KLC13" s="14"/>
      <c r="KLD13" s="14"/>
      <c r="KLE13" s="14"/>
      <c r="KLF13" s="14"/>
      <c r="KLG13" s="14"/>
      <c r="KLH13" s="14"/>
      <c r="KLI13" s="14"/>
      <c r="KLJ13" s="14"/>
      <c r="KLK13" s="14"/>
      <c r="KLL13" s="14"/>
      <c r="KLM13" s="14"/>
      <c r="KLN13" s="14"/>
      <c r="KLO13" s="14"/>
      <c r="KLP13" s="14"/>
      <c r="KLQ13" s="14"/>
      <c r="KLR13" s="14"/>
      <c r="KLS13" s="14"/>
      <c r="KLT13" s="14"/>
      <c r="KLU13" s="14"/>
      <c r="KLV13" s="14"/>
      <c r="KLW13" s="14"/>
      <c r="KLX13" s="14"/>
      <c r="KLY13" s="14"/>
      <c r="KLZ13" s="14"/>
      <c r="KMA13" s="14"/>
      <c r="KMB13" s="14"/>
      <c r="KMC13" s="14"/>
      <c r="KMD13" s="14"/>
      <c r="KME13" s="14"/>
      <c r="KMF13" s="14"/>
      <c r="KMG13" s="14"/>
      <c r="KMH13" s="14"/>
      <c r="KMI13" s="14"/>
      <c r="KMJ13" s="14"/>
      <c r="KMK13" s="14"/>
      <c r="KML13" s="14"/>
      <c r="KMM13" s="14"/>
      <c r="KMN13" s="14"/>
      <c r="KMO13" s="14"/>
      <c r="KMP13" s="14"/>
      <c r="KMQ13" s="14"/>
      <c r="KMR13" s="14"/>
      <c r="KMS13" s="14"/>
      <c r="KMT13" s="14"/>
      <c r="KMU13" s="14"/>
      <c r="KMV13" s="14"/>
      <c r="KMW13" s="14"/>
      <c r="KMX13" s="14"/>
      <c r="KMY13" s="14"/>
      <c r="KMZ13" s="14"/>
      <c r="KNA13" s="14"/>
      <c r="KNB13" s="14"/>
      <c r="KNC13" s="14"/>
      <c r="KND13" s="14"/>
      <c r="KNE13" s="14"/>
      <c r="KNF13" s="14"/>
      <c r="KNG13" s="14"/>
      <c r="KNH13" s="14"/>
      <c r="KNI13" s="14"/>
      <c r="KNJ13" s="14"/>
      <c r="KNK13" s="14"/>
      <c r="KNL13" s="14"/>
      <c r="KNM13" s="14"/>
      <c r="KNN13" s="14"/>
      <c r="KNO13" s="14"/>
      <c r="KNP13" s="14"/>
      <c r="KNQ13" s="14"/>
      <c r="KNR13" s="14"/>
      <c r="KNS13" s="14"/>
      <c r="KNT13" s="14"/>
      <c r="KNU13" s="14"/>
      <c r="KNV13" s="14"/>
      <c r="KNW13" s="14"/>
      <c r="KNX13" s="14"/>
      <c r="KNY13" s="14"/>
      <c r="KNZ13" s="14"/>
      <c r="KOA13" s="14"/>
      <c r="KOB13" s="14"/>
      <c r="KOC13" s="14"/>
      <c r="KOD13" s="14"/>
      <c r="KOE13" s="14"/>
      <c r="KOF13" s="14"/>
      <c r="KOG13" s="14"/>
      <c r="KOH13" s="14"/>
      <c r="KOI13" s="14"/>
      <c r="KOJ13" s="14"/>
      <c r="KOK13" s="14"/>
      <c r="KOL13" s="14"/>
      <c r="KOM13" s="14"/>
      <c r="KON13" s="14"/>
      <c r="KOO13" s="14"/>
      <c r="KOP13" s="14"/>
      <c r="KOQ13" s="14"/>
      <c r="KOR13" s="14"/>
      <c r="KOS13" s="14"/>
      <c r="KOT13" s="14"/>
      <c r="KOU13" s="14"/>
      <c r="KOV13" s="14"/>
      <c r="KOW13" s="14"/>
      <c r="KOX13" s="14"/>
      <c r="KOY13" s="14"/>
      <c r="KOZ13" s="14"/>
      <c r="KPA13" s="14"/>
      <c r="KPB13" s="14"/>
      <c r="KPC13" s="14"/>
      <c r="KPD13" s="14"/>
      <c r="KPE13" s="14"/>
      <c r="KPF13" s="14"/>
      <c r="KPG13" s="14"/>
      <c r="KPH13" s="14"/>
      <c r="KPI13" s="14"/>
      <c r="KPJ13" s="14"/>
      <c r="KPK13" s="14"/>
      <c r="KPL13" s="14"/>
      <c r="KPM13" s="14"/>
      <c r="KPN13" s="14"/>
      <c r="KPO13" s="14"/>
      <c r="KPP13" s="14"/>
      <c r="KPQ13" s="14"/>
      <c r="KPR13" s="14"/>
      <c r="KPS13" s="14"/>
      <c r="KPT13" s="14"/>
      <c r="KPU13" s="14"/>
      <c r="KPV13" s="14"/>
      <c r="KPW13" s="14"/>
      <c r="KPX13" s="14"/>
      <c r="KPY13" s="14"/>
      <c r="KPZ13" s="14"/>
      <c r="KQA13" s="14"/>
      <c r="KQB13" s="14"/>
      <c r="KQC13" s="14"/>
      <c r="KQD13" s="14"/>
      <c r="KQE13" s="14"/>
      <c r="KQF13" s="14"/>
      <c r="KQG13" s="14"/>
      <c r="KQH13" s="14"/>
      <c r="KQI13" s="14"/>
      <c r="KQJ13" s="14"/>
      <c r="KQK13" s="14"/>
      <c r="KQL13" s="14"/>
      <c r="KQM13" s="14"/>
      <c r="KQN13" s="14"/>
      <c r="KQO13" s="14"/>
      <c r="KQP13" s="14"/>
      <c r="KQQ13" s="14"/>
      <c r="KQR13" s="14"/>
      <c r="KQS13" s="14"/>
      <c r="KQT13" s="14"/>
      <c r="KQU13" s="14"/>
      <c r="KQV13" s="14"/>
      <c r="KQW13" s="14"/>
      <c r="KQX13" s="14"/>
      <c r="KQY13" s="14"/>
      <c r="KQZ13" s="14"/>
      <c r="KRA13" s="14"/>
      <c r="KRB13" s="14"/>
      <c r="KRC13" s="14"/>
      <c r="KRD13" s="14"/>
      <c r="KRE13" s="14"/>
      <c r="KRF13" s="14"/>
      <c r="KRG13" s="14"/>
      <c r="KRH13" s="14"/>
      <c r="KRI13" s="14"/>
      <c r="KRJ13" s="14"/>
      <c r="KRK13" s="14"/>
      <c r="KRL13" s="14"/>
      <c r="KRM13" s="14"/>
      <c r="KRN13" s="14"/>
      <c r="KRO13" s="14"/>
      <c r="KRP13" s="14"/>
      <c r="KRQ13" s="14"/>
      <c r="KRR13" s="14"/>
      <c r="KRS13" s="14"/>
      <c r="KRT13" s="14"/>
      <c r="KRU13" s="14"/>
      <c r="KRV13" s="14"/>
      <c r="KRW13" s="14"/>
      <c r="KRX13" s="14"/>
      <c r="KRY13" s="14"/>
      <c r="KRZ13" s="14"/>
      <c r="KSA13" s="14"/>
      <c r="KSB13" s="14"/>
      <c r="KSC13" s="14"/>
      <c r="KSD13" s="14"/>
      <c r="KSE13" s="14"/>
      <c r="KSF13" s="14"/>
      <c r="KSG13" s="14"/>
      <c r="KSH13" s="14"/>
      <c r="KSI13" s="14"/>
      <c r="KSJ13" s="14"/>
      <c r="KSK13" s="14"/>
      <c r="KSL13" s="14"/>
      <c r="KSM13" s="14"/>
      <c r="KSN13" s="14"/>
      <c r="KSO13" s="14"/>
      <c r="KSP13" s="14"/>
      <c r="KSQ13" s="14"/>
      <c r="KSR13" s="14"/>
      <c r="KSS13" s="14"/>
      <c r="KST13" s="14"/>
      <c r="KSU13" s="14"/>
      <c r="KSV13" s="14"/>
      <c r="KSW13" s="14"/>
      <c r="KSX13" s="14"/>
      <c r="KSY13" s="14"/>
      <c r="KSZ13" s="14"/>
      <c r="KTA13" s="14"/>
      <c r="KTB13" s="14"/>
      <c r="KTC13" s="14"/>
      <c r="KTD13" s="14"/>
      <c r="KTE13" s="14"/>
      <c r="KTF13" s="14"/>
      <c r="KTG13" s="14"/>
      <c r="KTH13" s="14"/>
      <c r="KTI13" s="14"/>
      <c r="KTJ13" s="14"/>
      <c r="KTK13" s="14"/>
      <c r="KTL13" s="14"/>
      <c r="KTM13" s="14"/>
      <c r="KTN13" s="14"/>
      <c r="KTO13" s="14"/>
      <c r="KTP13" s="14"/>
      <c r="KTQ13" s="14"/>
      <c r="KTR13" s="14"/>
      <c r="KTS13" s="14"/>
      <c r="KTT13" s="14"/>
      <c r="KTU13" s="14"/>
      <c r="KTV13" s="14"/>
      <c r="KTW13" s="14"/>
      <c r="KTX13" s="14"/>
      <c r="KTY13" s="14"/>
      <c r="KTZ13" s="14"/>
      <c r="KUA13" s="14"/>
      <c r="KUB13" s="14"/>
      <c r="KUC13" s="14"/>
      <c r="KUD13" s="14"/>
      <c r="KUE13" s="14"/>
      <c r="KUF13" s="14"/>
      <c r="KUG13" s="14"/>
      <c r="KUH13" s="14"/>
      <c r="KUI13" s="14"/>
      <c r="KUJ13" s="14"/>
      <c r="KUK13" s="14"/>
      <c r="KUL13" s="14"/>
      <c r="KUM13" s="14"/>
      <c r="KUN13" s="14"/>
      <c r="KUO13" s="14"/>
      <c r="KUP13" s="14"/>
      <c r="KUQ13" s="14"/>
      <c r="KUR13" s="14"/>
      <c r="KUS13" s="14"/>
      <c r="KUT13" s="14"/>
      <c r="KUU13" s="14"/>
      <c r="KUV13" s="14"/>
      <c r="KUW13" s="14"/>
      <c r="KUX13" s="14"/>
      <c r="KUY13" s="14"/>
      <c r="KUZ13" s="14"/>
      <c r="KVA13" s="14"/>
      <c r="KVB13" s="14"/>
      <c r="KVC13" s="14"/>
      <c r="KVD13" s="14"/>
      <c r="KVE13" s="14"/>
      <c r="KVF13" s="14"/>
      <c r="KVG13" s="14"/>
      <c r="KVH13" s="14"/>
      <c r="KVI13" s="14"/>
      <c r="KVJ13" s="14"/>
      <c r="KVK13" s="14"/>
      <c r="KVL13" s="14"/>
      <c r="KVM13" s="14"/>
      <c r="KVN13" s="14"/>
      <c r="KVO13" s="14"/>
      <c r="KVP13" s="14"/>
      <c r="KVQ13" s="14"/>
      <c r="KVR13" s="14"/>
      <c r="KVS13" s="14"/>
      <c r="KVT13" s="14"/>
      <c r="KVU13" s="14"/>
      <c r="KVV13" s="14"/>
      <c r="KVW13" s="14"/>
      <c r="KVX13" s="14"/>
      <c r="KVY13" s="14"/>
      <c r="KVZ13" s="14"/>
      <c r="KWA13" s="14"/>
      <c r="KWB13" s="14"/>
      <c r="KWC13" s="14"/>
      <c r="KWD13" s="14"/>
      <c r="KWE13" s="14"/>
      <c r="KWF13" s="14"/>
      <c r="KWG13" s="14"/>
      <c r="KWH13" s="14"/>
      <c r="KWI13" s="14"/>
      <c r="KWJ13" s="14"/>
      <c r="KWK13" s="14"/>
      <c r="KWL13" s="14"/>
      <c r="KWM13" s="14"/>
      <c r="KWN13" s="14"/>
      <c r="KWO13" s="14"/>
      <c r="KWP13" s="14"/>
      <c r="KWQ13" s="14"/>
      <c r="KWR13" s="14"/>
      <c r="KWS13" s="14"/>
      <c r="KWT13" s="14"/>
      <c r="KWU13" s="14"/>
      <c r="KWV13" s="14"/>
      <c r="KWW13" s="14"/>
      <c r="KWX13" s="14"/>
      <c r="KWY13" s="14"/>
      <c r="KWZ13" s="14"/>
      <c r="KXA13" s="14"/>
      <c r="KXB13" s="14"/>
      <c r="KXC13" s="14"/>
      <c r="KXD13" s="14"/>
      <c r="KXE13" s="14"/>
      <c r="KXF13" s="14"/>
      <c r="KXG13" s="14"/>
      <c r="KXH13" s="14"/>
      <c r="KXI13" s="14"/>
      <c r="KXJ13" s="14"/>
      <c r="KXK13" s="14"/>
      <c r="KXL13" s="14"/>
      <c r="KXM13" s="14"/>
      <c r="KXN13" s="14"/>
      <c r="KXO13" s="14"/>
      <c r="KXP13" s="14"/>
      <c r="KXQ13" s="14"/>
      <c r="KXR13" s="14"/>
      <c r="KXS13" s="14"/>
      <c r="KXT13" s="14"/>
      <c r="KXU13" s="14"/>
      <c r="KXV13" s="14"/>
      <c r="KXW13" s="14"/>
      <c r="KXX13" s="14"/>
      <c r="KXY13" s="14"/>
      <c r="KXZ13" s="14"/>
      <c r="KYA13" s="14"/>
      <c r="KYB13" s="14"/>
      <c r="KYC13" s="14"/>
      <c r="KYD13" s="14"/>
      <c r="KYE13" s="14"/>
      <c r="KYF13" s="14"/>
      <c r="KYG13" s="14"/>
      <c r="KYH13" s="14"/>
      <c r="KYI13" s="14"/>
      <c r="KYJ13" s="14"/>
      <c r="KYK13" s="14"/>
      <c r="KYL13" s="14"/>
      <c r="KYM13" s="14"/>
      <c r="KYN13" s="14"/>
      <c r="KYO13" s="14"/>
      <c r="KYP13" s="14"/>
      <c r="KYQ13" s="14"/>
      <c r="KYR13" s="14"/>
      <c r="KYS13" s="14"/>
      <c r="KYT13" s="14"/>
      <c r="KYU13" s="14"/>
      <c r="KYV13" s="14"/>
      <c r="KYW13" s="14"/>
      <c r="KYX13" s="14"/>
      <c r="KYY13" s="14"/>
      <c r="KYZ13" s="14"/>
      <c r="KZA13" s="14"/>
      <c r="KZB13" s="14"/>
      <c r="KZC13" s="14"/>
      <c r="KZD13" s="14"/>
      <c r="KZE13" s="14"/>
      <c r="KZF13" s="14"/>
      <c r="KZG13" s="14"/>
      <c r="KZH13" s="14"/>
      <c r="KZI13" s="14"/>
      <c r="KZJ13" s="14"/>
      <c r="KZK13" s="14"/>
      <c r="KZL13" s="14"/>
      <c r="KZM13" s="14"/>
      <c r="KZN13" s="14"/>
      <c r="KZO13" s="14"/>
      <c r="KZP13" s="14"/>
      <c r="KZQ13" s="14"/>
      <c r="KZR13" s="14"/>
      <c r="KZS13" s="14"/>
      <c r="KZT13" s="14"/>
      <c r="KZU13" s="14"/>
      <c r="KZV13" s="14"/>
      <c r="KZW13" s="14"/>
      <c r="KZX13" s="14"/>
      <c r="KZY13" s="14"/>
      <c r="KZZ13" s="14"/>
      <c r="LAA13" s="14"/>
      <c r="LAB13" s="14"/>
      <c r="LAC13" s="14"/>
      <c r="LAD13" s="14"/>
      <c r="LAE13" s="14"/>
      <c r="LAF13" s="14"/>
      <c r="LAG13" s="14"/>
      <c r="LAH13" s="14"/>
      <c r="LAI13" s="14"/>
      <c r="LAJ13" s="14"/>
      <c r="LAK13" s="14"/>
      <c r="LAL13" s="14"/>
      <c r="LAM13" s="14"/>
      <c r="LAN13" s="14"/>
      <c r="LAO13" s="14"/>
      <c r="LAP13" s="14"/>
      <c r="LAQ13" s="14"/>
      <c r="LAR13" s="14"/>
      <c r="LAS13" s="14"/>
      <c r="LAT13" s="14"/>
      <c r="LAU13" s="14"/>
      <c r="LAV13" s="14"/>
      <c r="LAW13" s="14"/>
      <c r="LAX13" s="14"/>
      <c r="LAY13" s="14"/>
      <c r="LAZ13" s="14"/>
      <c r="LBA13" s="14"/>
      <c r="LBB13" s="14"/>
      <c r="LBC13" s="14"/>
      <c r="LBD13" s="14"/>
      <c r="LBE13" s="14"/>
      <c r="LBF13" s="14"/>
      <c r="LBG13" s="14"/>
      <c r="LBH13" s="14"/>
      <c r="LBI13" s="14"/>
      <c r="LBJ13" s="14"/>
      <c r="LBK13" s="14"/>
      <c r="LBL13" s="14"/>
      <c r="LBM13" s="14"/>
      <c r="LBN13" s="14"/>
      <c r="LBO13" s="14"/>
      <c r="LBP13" s="14"/>
      <c r="LBQ13" s="14"/>
      <c r="LBR13" s="14"/>
      <c r="LBS13" s="14"/>
      <c r="LBT13" s="14"/>
      <c r="LBU13" s="14"/>
      <c r="LBV13" s="14"/>
      <c r="LBW13" s="14"/>
      <c r="LBX13" s="14"/>
      <c r="LBY13" s="14"/>
      <c r="LBZ13" s="14"/>
      <c r="LCA13" s="14"/>
      <c r="LCB13" s="14"/>
      <c r="LCC13" s="14"/>
      <c r="LCD13" s="14"/>
      <c r="LCE13" s="14"/>
      <c r="LCF13" s="14"/>
      <c r="LCG13" s="14"/>
      <c r="LCH13" s="14"/>
      <c r="LCI13" s="14"/>
      <c r="LCJ13" s="14"/>
      <c r="LCK13" s="14"/>
      <c r="LCL13" s="14"/>
      <c r="LCM13" s="14"/>
      <c r="LCN13" s="14"/>
      <c r="LCO13" s="14"/>
      <c r="LCP13" s="14"/>
      <c r="LCQ13" s="14"/>
      <c r="LCR13" s="14"/>
      <c r="LCS13" s="14"/>
      <c r="LCT13" s="14"/>
      <c r="LCU13" s="14"/>
      <c r="LCV13" s="14"/>
      <c r="LCW13" s="14"/>
      <c r="LCX13" s="14"/>
      <c r="LCY13" s="14"/>
      <c r="LCZ13" s="14"/>
      <c r="LDA13" s="14"/>
      <c r="LDB13" s="14"/>
      <c r="LDC13" s="14"/>
      <c r="LDD13" s="14"/>
      <c r="LDE13" s="14"/>
      <c r="LDF13" s="14"/>
      <c r="LDG13" s="14"/>
      <c r="LDH13" s="14"/>
      <c r="LDI13" s="14"/>
      <c r="LDJ13" s="14"/>
      <c r="LDK13" s="14"/>
      <c r="LDL13" s="14"/>
      <c r="LDM13" s="14"/>
      <c r="LDN13" s="14"/>
      <c r="LDO13" s="14"/>
      <c r="LDP13" s="14"/>
      <c r="LDQ13" s="14"/>
      <c r="LDR13" s="14"/>
      <c r="LDS13" s="14"/>
      <c r="LDT13" s="14"/>
      <c r="LDU13" s="14"/>
      <c r="LDV13" s="14"/>
      <c r="LDW13" s="14"/>
      <c r="LDX13" s="14"/>
      <c r="LDY13" s="14"/>
      <c r="LDZ13" s="14"/>
      <c r="LEA13" s="14"/>
      <c r="LEB13" s="14"/>
      <c r="LEC13" s="14"/>
      <c r="LED13" s="14"/>
      <c r="LEE13" s="14"/>
      <c r="LEF13" s="14"/>
      <c r="LEG13" s="14"/>
      <c r="LEH13" s="14"/>
      <c r="LEI13" s="14"/>
      <c r="LEJ13" s="14"/>
      <c r="LEK13" s="14"/>
      <c r="LEL13" s="14"/>
      <c r="LEM13" s="14"/>
      <c r="LEN13" s="14"/>
      <c r="LEO13" s="14"/>
      <c r="LEP13" s="14"/>
      <c r="LEQ13" s="14"/>
      <c r="LER13" s="14"/>
      <c r="LES13" s="14"/>
      <c r="LET13" s="14"/>
      <c r="LEU13" s="14"/>
      <c r="LEV13" s="14"/>
      <c r="LEW13" s="14"/>
      <c r="LEX13" s="14"/>
      <c r="LEY13" s="14"/>
      <c r="LEZ13" s="14"/>
      <c r="LFA13" s="14"/>
      <c r="LFB13" s="14"/>
      <c r="LFC13" s="14"/>
      <c r="LFD13" s="14"/>
      <c r="LFE13" s="14"/>
      <c r="LFF13" s="14"/>
      <c r="LFG13" s="14"/>
      <c r="LFH13" s="14"/>
      <c r="LFI13" s="14"/>
      <c r="LFJ13" s="14"/>
      <c r="LFK13" s="14"/>
      <c r="LFL13" s="14"/>
      <c r="LFM13" s="14"/>
      <c r="LFN13" s="14"/>
      <c r="LFO13" s="14"/>
      <c r="LFP13" s="14"/>
      <c r="LFQ13" s="14"/>
      <c r="LFR13" s="14"/>
      <c r="LFS13" s="14"/>
      <c r="LFT13" s="14"/>
      <c r="LFU13" s="14"/>
      <c r="LFV13" s="14"/>
      <c r="LFW13" s="14"/>
      <c r="LFX13" s="14"/>
      <c r="LFY13" s="14"/>
      <c r="LFZ13" s="14"/>
      <c r="LGA13" s="14"/>
      <c r="LGB13" s="14"/>
      <c r="LGC13" s="14"/>
      <c r="LGD13" s="14"/>
      <c r="LGE13" s="14"/>
      <c r="LGF13" s="14"/>
      <c r="LGG13" s="14"/>
      <c r="LGH13" s="14"/>
      <c r="LGI13" s="14"/>
      <c r="LGJ13" s="14"/>
      <c r="LGK13" s="14"/>
      <c r="LGL13" s="14"/>
      <c r="LGM13" s="14"/>
      <c r="LGN13" s="14"/>
      <c r="LGO13" s="14"/>
      <c r="LGP13" s="14"/>
      <c r="LGQ13" s="14"/>
      <c r="LGR13" s="14"/>
      <c r="LGS13" s="14"/>
      <c r="LGT13" s="14"/>
      <c r="LGU13" s="14"/>
      <c r="LGV13" s="14"/>
      <c r="LGW13" s="14"/>
      <c r="LGX13" s="14"/>
      <c r="LGY13" s="14"/>
      <c r="LGZ13" s="14"/>
      <c r="LHA13" s="14"/>
      <c r="LHB13" s="14"/>
      <c r="LHC13" s="14"/>
      <c r="LHD13" s="14"/>
      <c r="LHE13" s="14"/>
      <c r="LHF13" s="14"/>
      <c r="LHG13" s="14"/>
      <c r="LHH13" s="14"/>
      <c r="LHI13" s="14"/>
      <c r="LHJ13" s="14"/>
      <c r="LHK13" s="14"/>
      <c r="LHL13" s="14"/>
      <c r="LHM13" s="14"/>
      <c r="LHN13" s="14"/>
      <c r="LHO13" s="14"/>
      <c r="LHP13" s="14"/>
      <c r="LHQ13" s="14"/>
      <c r="LHR13" s="14"/>
      <c r="LHS13" s="14"/>
      <c r="LHT13" s="14"/>
      <c r="LHU13" s="14"/>
      <c r="LHV13" s="14"/>
      <c r="LHW13" s="14"/>
      <c r="LHX13" s="14"/>
      <c r="LHY13" s="14"/>
      <c r="LHZ13" s="14"/>
      <c r="LIA13" s="14"/>
      <c r="LIB13" s="14"/>
      <c r="LIC13" s="14"/>
      <c r="LID13" s="14"/>
      <c r="LIE13" s="14"/>
      <c r="LIF13" s="14"/>
      <c r="LIG13" s="14"/>
      <c r="LIH13" s="14"/>
      <c r="LII13" s="14"/>
      <c r="LIJ13" s="14"/>
      <c r="LIK13" s="14"/>
      <c r="LIL13" s="14"/>
      <c r="LIM13" s="14"/>
      <c r="LIN13" s="14"/>
      <c r="LIO13" s="14"/>
      <c r="LIP13" s="14"/>
      <c r="LIQ13" s="14"/>
      <c r="LIR13" s="14"/>
      <c r="LIS13" s="14"/>
      <c r="LIT13" s="14"/>
      <c r="LIU13" s="14"/>
      <c r="LIV13" s="14"/>
      <c r="LIW13" s="14"/>
      <c r="LIX13" s="14"/>
      <c r="LIY13" s="14"/>
      <c r="LIZ13" s="14"/>
      <c r="LJA13" s="14"/>
      <c r="LJB13" s="14"/>
      <c r="LJC13" s="14"/>
      <c r="LJD13" s="14"/>
      <c r="LJE13" s="14"/>
      <c r="LJF13" s="14"/>
      <c r="LJG13" s="14"/>
      <c r="LJH13" s="14"/>
      <c r="LJI13" s="14"/>
      <c r="LJJ13" s="14"/>
      <c r="LJK13" s="14"/>
      <c r="LJL13" s="14"/>
      <c r="LJM13" s="14"/>
      <c r="LJN13" s="14"/>
      <c r="LJO13" s="14"/>
      <c r="LJP13" s="14"/>
      <c r="LJQ13" s="14"/>
      <c r="LJR13" s="14"/>
      <c r="LJS13" s="14"/>
      <c r="LJT13" s="14"/>
      <c r="LJU13" s="14"/>
      <c r="LJV13" s="14"/>
      <c r="LJW13" s="14"/>
      <c r="LJX13" s="14"/>
      <c r="LJY13" s="14"/>
      <c r="LJZ13" s="14"/>
      <c r="LKA13" s="14"/>
      <c r="LKB13" s="14"/>
      <c r="LKC13" s="14"/>
      <c r="LKD13" s="14"/>
      <c r="LKE13" s="14"/>
      <c r="LKF13" s="14"/>
      <c r="LKG13" s="14"/>
      <c r="LKH13" s="14"/>
      <c r="LKI13" s="14"/>
      <c r="LKJ13" s="14"/>
      <c r="LKK13" s="14"/>
      <c r="LKL13" s="14"/>
      <c r="LKM13" s="14"/>
      <c r="LKN13" s="14"/>
      <c r="LKO13" s="14"/>
      <c r="LKP13" s="14"/>
      <c r="LKQ13" s="14"/>
      <c r="LKR13" s="14"/>
      <c r="LKS13" s="14"/>
      <c r="LKT13" s="14"/>
      <c r="LKU13" s="14"/>
      <c r="LKV13" s="14"/>
      <c r="LKW13" s="14"/>
      <c r="LKX13" s="14"/>
      <c r="LKY13" s="14"/>
      <c r="LKZ13" s="14"/>
      <c r="LLA13" s="14"/>
      <c r="LLB13" s="14"/>
      <c r="LLC13" s="14"/>
      <c r="LLD13" s="14"/>
      <c r="LLE13" s="14"/>
      <c r="LLF13" s="14"/>
      <c r="LLG13" s="14"/>
      <c r="LLH13" s="14"/>
      <c r="LLI13" s="14"/>
      <c r="LLJ13" s="14"/>
      <c r="LLK13" s="14"/>
      <c r="LLL13" s="14"/>
      <c r="LLM13" s="14"/>
      <c r="LLN13" s="14"/>
      <c r="LLO13" s="14"/>
      <c r="LLP13" s="14"/>
      <c r="LLQ13" s="14"/>
      <c r="LLR13" s="14"/>
      <c r="LLS13" s="14"/>
      <c r="LLT13" s="14"/>
      <c r="LLU13" s="14"/>
      <c r="LLV13" s="14"/>
      <c r="LLW13" s="14"/>
      <c r="LLX13" s="14"/>
      <c r="LLY13" s="14"/>
      <c r="LLZ13" s="14"/>
      <c r="LMA13" s="14"/>
      <c r="LMB13" s="14"/>
      <c r="LMC13" s="14"/>
      <c r="LMD13" s="14"/>
      <c r="LME13" s="14"/>
      <c r="LMF13" s="14"/>
      <c r="LMG13" s="14"/>
      <c r="LMH13" s="14"/>
      <c r="LMI13" s="14"/>
      <c r="LMJ13" s="14"/>
      <c r="LMK13" s="14"/>
      <c r="LML13" s="14"/>
      <c r="LMM13" s="14"/>
      <c r="LMN13" s="14"/>
      <c r="LMO13" s="14"/>
      <c r="LMP13" s="14"/>
      <c r="LMQ13" s="14"/>
      <c r="LMR13" s="14"/>
      <c r="LMS13" s="14"/>
      <c r="LMT13" s="14"/>
      <c r="LMU13" s="14"/>
      <c r="LMV13" s="14"/>
      <c r="LMW13" s="14"/>
      <c r="LMX13" s="14"/>
      <c r="LMY13" s="14"/>
      <c r="LMZ13" s="14"/>
      <c r="LNA13" s="14"/>
      <c r="LNB13" s="14"/>
      <c r="LNC13" s="14"/>
      <c r="LND13" s="14"/>
      <c r="LNE13" s="14"/>
      <c r="LNF13" s="14"/>
      <c r="LNG13" s="14"/>
      <c r="LNH13" s="14"/>
      <c r="LNI13" s="14"/>
      <c r="LNJ13" s="14"/>
      <c r="LNK13" s="14"/>
      <c r="LNL13" s="14"/>
      <c r="LNM13" s="14"/>
      <c r="LNN13" s="14"/>
      <c r="LNO13" s="14"/>
      <c r="LNP13" s="14"/>
      <c r="LNQ13" s="14"/>
      <c r="LNR13" s="14"/>
      <c r="LNS13" s="14"/>
      <c r="LNT13" s="14"/>
      <c r="LNU13" s="14"/>
      <c r="LNV13" s="14"/>
      <c r="LNW13" s="14"/>
      <c r="LNX13" s="14"/>
      <c r="LNY13" s="14"/>
      <c r="LNZ13" s="14"/>
      <c r="LOA13" s="14"/>
      <c r="LOB13" s="14"/>
      <c r="LOC13" s="14"/>
      <c r="LOD13" s="14"/>
      <c r="LOE13" s="14"/>
      <c r="LOF13" s="14"/>
      <c r="LOG13" s="14"/>
      <c r="LOH13" s="14"/>
      <c r="LOI13" s="14"/>
      <c r="LOJ13" s="14"/>
      <c r="LOK13" s="14"/>
      <c r="LOL13" s="14"/>
      <c r="LOM13" s="14"/>
      <c r="LON13" s="14"/>
      <c r="LOO13" s="14"/>
      <c r="LOP13" s="14"/>
      <c r="LOQ13" s="14"/>
      <c r="LOR13" s="14"/>
      <c r="LOS13" s="14"/>
      <c r="LOT13" s="14"/>
      <c r="LOU13" s="14"/>
      <c r="LOV13" s="14"/>
      <c r="LOW13" s="14"/>
      <c r="LOX13" s="14"/>
      <c r="LOY13" s="14"/>
      <c r="LOZ13" s="14"/>
      <c r="LPA13" s="14"/>
      <c r="LPB13" s="14"/>
      <c r="LPC13" s="14"/>
      <c r="LPD13" s="14"/>
      <c r="LPE13" s="14"/>
      <c r="LPF13" s="14"/>
      <c r="LPG13" s="14"/>
      <c r="LPH13" s="14"/>
      <c r="LPI13" s="14"/>
      <c r="LPJ13" s="14"/>
      <c r="LPK13" s="14"/>
      <c r="LPL13" s="14"/>
      <c r="LPM13" s="14"/>
      <c r="LPN13" s="14"/>
      <c r="LPO13" s="14"/>
      <c r="LPP13" s="14"/>
      <c r="LPQ13" s="14"/>
      <c r="LPR13" s="14"/>
      <c r="LPS13" s="14"/>
      <c r="LPT13" s="14"/>
      <c r="LPU13" s="14"/>
      <c r="LPV13" s="14"/>
      <c r="LPW13" s="14"/>
      <c r="LPX13" s="14"/>
      <c r="LPY13" s="14"/>
      <c r="LPZ13" s="14"/>
      <c r="LQA13" s="14"/>
      <c r="LQB13" s="14"/>
      <c r="LQC13" s="14"/>
      <c r="LQD13" s="14"/>
      <c r="LQE13" s="14"/>
      <c r="LQF13" s="14"/>
      <c r="LQG13" s="14"/>
      <c r="LQH13" s="14"/>
      <c r="LQI13" s="14"/>
      <c r="LQJ13" s="14"/>
      <c r="LQK13" s="14"/>
      <c r="LQL13" s="14"/>
      <c r="LQM13" s="14"/>
      <c r="LQN13" s="14"/>
      <c r="LQO13" s="14"/>
      <c r="LQP13" s="14"/>
      <c r="LQQ13" s="14"/>
      <c r="LQR13" s="14"/>
      <c r="LQS13" s="14"/>
      <c r="LQT13" s="14"/>
      <c r="LQU13" s="14"/>
      <c r="LQV13" s="14"/>
      <c r="LQW13" s="14"/>
      <c r="LQX13" s="14"/>
      <c r="LQY13" s="14"/>
      <c r="LQZ13" s="14"/>
      <c r="LRA13" s="14"/>
      <c r="LRB13" s="14"/>
      <c r="LRC13" s="14"/>
      <c r="LRD13" s="14"/>
      <c r="LRE13" s="14"/>
      <c r="LRF13" s="14"/>
      <c r="LRG13" s="14"/>
      <c r="LRH13" s="14"/>
      <c r="LRI13" s="14"/>
      <c r="LRJ13" s="14"/>
      <c r="LRK13" s="14"/>
      <c r="LRL13" s="14"/>
      <c r="LRM13" s="14"/>
      <c r="LRN13" s="14"/>
      <c r="LRO13" s="14"/>
      <c r="LRP13" s="14"/>
      <c r="LRQ13" s="14"/>
      <c r="LRR13" s="14"/>
      <c r="LRS13" s="14"/>
      <c r="LRT13" s="14"/>
      <c r="LRU13" s="14"/>
      <c r="LRV13" s="14"/>
      <c r="LRW13" s="14"/>
      <c r="LRX13" s="14"/>
      <c r="LRY13" s="14"/>
      <c r="LRZ13" s="14"/>
      <c r="LSA13" s="14"/>
      <c r="LSB13" s="14"/>
      <c r="LSC13" s="14"/>
      <c r="LSD13" s="14"/>
      <c r="LSE13" s="14"/>
      <c r="LSF13" s="14"/>
      <c r="LSG13" s="14"/>
      <c r="LSH13" s="14"/>
      <c r="LSI13" s="14"/>
      <c r="LSJ13" s="14"/>
      <c r="LSK13" s="14"/>
      <c r="LSL13" s="14"/>
      <c r="LSM13" s="14"/>
      <c r="LSN13" s="14"/>
      <c r="LSO13" s="14"/>
      <c r="LSP13" s="14"/>
      <c r="LSQ13" s="14"/>
      <c r="LSR13" s="14"/>
      <c r="LSS13" s="14"/>
      <c r="LST13" s="14"/>
      <c r="LSU13" s="14"/>
      <c r="LSV13" s="14"/>
      <c r="LSW13" s="14"/>
      <c r="LSX13" s="14"/>
      <c r="LSY13" s="14"/>
      <c r="LSZ13" s="14"/>
      <c r="LTA13" s="14"/>
      <c r="LTB13" s="14"/>
      <c r="LTC13" s="14"/>
      <c r="LTD13" s="14"/>
      <c r="LTE13" s="14"/>
      <c r="LTF13" s="14"/>
      <c r="LTG13" s="14"/>
      <c r="LTH13" s="14"/>
      <c r="LTI13" s="14"/>
      <c r="LTJ13" s="14"/>
      <c r="LTK13" s="14"/>
      <c r="LTL13" s="14"/>
      <c r="LTM13" s="14"/>
      <c r="LTN13" s="14"/>
      <c r="LTO13" s="14"/>
      <c r="LTP13" s="14"/>
      <c r="LTQ13" s="14"/>
      <c r="LTR13" s="14"/>
      <c r="LTS13" s="14"/>
      <c r="LTT13" s="14"/>
      <c r="LTU13" s="14"/>
      <c r="LTV13" s="14"/>
      <c r="LTW13" s="14"/>
      <c r="LTX13" s="14"/>
      <c r="LTY13" s="14"/>
      <c r="LTZ13" s="14"/>
      <c r="LUA13" s="14"/>
      <c r="LUB13" s="14"/>
      <c r="LUC13" s="14"/>
      <c r="LUD13" s="14"/>
      <c r="LUE13" s="14"/>
      <c r="LUF13" s="14"/>
      <c r="LUG13" s="14"/>
      <c r="LUH13" s="14"/>
      <c r="LUI13" s="14"/>
      <c r="LUJ13" s="14"/>
      <c r="LUK13" s="14"/>
      <c r="LUL13" s="14"/>
      <c r="LUM13" s="14"/>
      <c r="LUN13" s="14"/>
      <c r="LUO13" s="14"/>
      <c r="LUP13" s="14"/>
      <c r="LUQ13" s="14"/>
      <c r="LUR13" s="14"/>
      <c r="LUS13" s="14"/>
      <c r="LUT13" s="14"/>
      <c r="LUU13" s="14"/>
      <c r="LUV13" s="14"/>
      <c r="LUW13" s="14"/>
      <c r="LUX13" s="14"/>
      <c r="LUY13" s="14"/>
      <c r="LUZ13" s="14"/>
      <c r="LVA13" s="14"/>
      <c r="LVB13" s="14"/>
      <c r="LVC13" s="14"/>
      <c r="LVD13" s="14"/>
      <c r="LVE13" s="14"/>
      <c r="LVF13" s="14"/>
      <c r="LVG13" s="14"/>
      <c r="LVH13" s="14"/>
      <c r="LVI13" s="14"/>
      <c r="LVJ13" s="14"/>
      <c r="LVK13" s="14"/>
      <c r="LVL13" s="14"/>
      <c r="LVM13" s="14"/>
      <c r="LVN13" s="14"/>
      <c r="LVO13" s="14"/>
      <c r="LVP13" s="14"/>
      <c r="LVQ13" s="14"/>
      <c r="LVR13" s="14"/>
      <c r="LVS13" s="14"/>
      <c r="LVT13" s="14"/>
      <c r="LVU13" s="14"/>
      <c r="LVV13" s="14"/>
      <c r="LVW13" s="14"/>
      <c r="LVX13" s="14"/>
      <c r="LVY13" s="14"/>
      <c r="LVZ13" s="14"/>
      <c r="LWA13" s="14"/>
      <c r="LWB13" s="14"/>
      <c r="LWC13" s="14"/>
      <c r="LWD13" s="14"/>
      <c r="LWE13" s="14"/>
      <c r="LWF13" s="14"/>
      <c r="LWG13" s="14"/>
      <c r="LWH13" s="14"/>
      <c r="LWI13" s="14"/>
      <c r="LWJ13" s="14"/>
      <c r="LWK13" s="14"/>
      <c r="LWL13" s="14"/>
      <c r="LWM13" s="14"/>
      <c r="LWN13" s="14"/>
      <c r="LWO13" s="14"/>
      <c r="LWP13" s="14"/>
      <c r="LWQ13" s="14"/>
      <c r="LWR13" s="14"/>
      <c r="LWS13" s="14"/>
      <c r="LWT13" s="14"/>
      <c r="LWU13" s="14"/>
      <c r="LWV13" s="14"/>
      <c r="LWW13" s="14"/>
      <c r="LWX13" s="14"/>
      <c r="LWY13" s="14"/>
      <c r="LWZ13" s="14"/>
      <c r="LXA13" s="14"/>
      <c r="LXB13" s="14"/>
      <c r="LXC13" s="14"/>
      <c r="LXD13" s="14"/>
      <c r="LXE13" s="14"/>
      <c r="LXF13" s="14"/>
      <c r="LXG13" s="14"/>
      <c r="LXH13" s="14"/>
      <c r="LXI13" s="14"/>
      <c r="LXJ13" s="14"/>
      <c r="LXK13" s="14"/>
      <c r="LXL13" s="14"/>
      <c r="LXM13" s="14"/>
      <c r="LXN13" s="14"/>
      <c r="LXO13" s="14"/>
      <c r="LXP13" s="14"/>
      <c r="LXQ13" s="14"/>
      <c r="LXR13" s="14"/>
      <c r="LXS13" s="14"/>
      <c r="LXT13" s="14"/>
      <c r="LXU13" s="14"/>
      <c r="LXV13" s="14"/>
      <c r="LXW13" s="14"/>
      <c r="LXX13" s="14"/>
      <c r="LXY13" s="14"/>
      <c r="LXZ13" s="14"/>
      <c r="LYA13" s="14"/>
      <c r="LYB13" s="14"/>
      <c r="LYC13" s="14"/>
      <c r="LYD13" s="14"/>
      <c r="LYE13" s="14"/>
      <c r="LYF13" s="14"/>
      <c r="LYG13" s="14"/>
      <c r="LYH13" s="14"/>
      <c r="LYI13" s="14"/>
      <c r="LYJ13" s="14"/>
      <c r="LYK13" s="14"/>
      <c r="LYL13" s="14"/>
      <c r="LYM13" s="14"/>
      <c r="LYN13" s="14"/>
      <c r="LYO13" s="14"/>
      <c r="LYP13" s="14"/>
      <c r="LYQ13" s="14"/>
      <c r="LYR13" s="14"/>
      <c r="LYS13" s="14"/>
      <c r="LYT13" s="14"/>
      <c r="LYU13" s="14"/>
      <c r="LYV13" s="14"/>
      <c r="LYW13" s="14"/>
      <c r="LYX13" s="14"/>
      <c r="LYY13" s="14"/>
      <c r="LYZ13" s="14"/>
      <c r="LZA13" s="14"/>
      <c r="LZB13" s="14"/>
      <c r="LZC13" s="14"/>
      <c r="LZD13" s="14"/>
      <c r="LZE13" s="14"/>
      <c r="LZF13" s="14"/>
      <c r="LZG13" s="14"/>
      <c r="LZH13" s="14"/>
      <c r="LZI13" s="14"/>
      <c r="LZJ13" s="14"/>
      <c r="LZK13" s="14"/>
      <c r="LZL13" s="14"/>
      <c r="LZM13" s="14"/>
      <c r="LZN13" s="14"/>
      <c r="LZO13" s="14"/>
      <c r="LZP13" s="14"/>
      <c r="LZQ13" s="14"/>
      <c r="LZR13" s="14"/>
      <c r="LZS13" s="14"/>
      <c r="LZT13" s="14"/>
      <c r="LZU13" s="14"/>
      <c r="LZV13" s="14"/>
      <c r="LZW13" s="14"/>
      <c r="LZX13" s="14"/>
      <c r="LZY13" s="14"/>
      <c r="LZZ13" s="14"/>
      <c r="MAA13" s="14"/>
      <c r="MAB13" s="14"/>
      <c r="MAC13" s="14"/>
      <c r="MAD13" s="14"/>
      <c r="MAE13" s="14"/>
      <c r="MAF13" s="14"/>
      <c r="MAG13" s="14"/>
      <c r="MAH13" s="14"/>
      <c r="MAI13" s="14"/>
      <c r="MAJ13" s="14"/>
      <c r="MAK13" s="14"/>
      <c r="MAL13" s="14"/>
      <c r="MAM13" s="14"/>
      <c r="MAN13" s="14"/>
      <c r="MAO13" s="14"/>
      <c r="MAP13" s="14"/>
      <c r="MAQ13" s="14"/>
      <c r="MAR13" s="14"/>
      <c r="MAS13" s="14"/>
      <c r="MAT13" s="14"/>
      <c r="MAU13" s="14"/>
      <c r="MAV13" s="14"/>
      <c r="MAW13" s="14"/>
      <c r="MAX13" s="14"/>
      <c r="MAY13" s="14"/>
      <c r="MAZ13" s="14"/>
      <c r="MBA13" s="14"/>
      <c r="MBB13" s="14"/>
      <c r="MBC13" s="14"/>
      <c r="MBD13" s="14"/>
      <c r="MBE13" s="14"/>
      <c r="MBF13" s="14"/>
      <c r="MBG13" s="14"/>
      <c r="MBH13" s="14"/>
      <c r="MBI13" s="14"/>
      <c r="MBJ13" s="14"/>
      <c r="MBK13" s="14"/>
      <c r="MBL13" s="14"/>
      <c r="MBM13" s="14"/>
      <c r="MBN13" s="14"/>
      <c r="MBO13" s="14"/>
      <c r="MBP13" s="14"/>
      <c r="MBQ13" s="14"/>
      <c r="MBR13" s="14"/>
      <c r="MBS13" s="14"/>
      <c r="MBT13" s="14"/>
      <c r="MBU13" s="14"/>
      <c r="MBV13" s="14"/>
      <c r="MBW13" s="14"/>
      <c r="MBX13" s="14"/>
      <c r="MBY13" s="14"/>
      <c r="MBZ13" s="14"/>
      <c r="MCA13" s="14"/>
      <c r="MCB13" s="14"/>
      <c r="MCC13" s="14"/>
      <c r="MCD13" s="14"/>
      <c r="MCE13" s="14"/>
      <c r="MCF13" s="14"/>
      <c r="MCG13" s="14"/>
      <c r="MCH13" s="14"/>
      <c r="MCI13" s="14"/>
      <c r="MCJ13" s="14"/>
      <c r="MCK13" s="14"/>
      <c r="MCL13" s="14"/>
      <c r="MCM13" s="14"/>
      <c r="MCN13" s="14"/>
      <c r="MCO13" s="14"/>
      <c r="MCP13" s="14"/>
      <c r="MCQ13" s="14"/>
      <c r="MCR13" s="14"/>
      <c r="MCS13" s="14"/>
      <c r="MCT13" s="14"/>
      <c r="MCU13" s="14"/>
      <c r="MCV13" s="14"/>
      <c r="MCW13" s="14"/>
      <c r="MCX13" s="14"/>
      <c r="MCY13" s="14"/>
      <c r="MCZ13" s="14"/>
      <c r="MDA13" s="14"/>
      <c r="MDB13" s="14"/>
      <c r="MDC13" s="14"/>
      <c r="MDD13" s="14"/>
      <c r="MDE13" s="14"/>
      <c r="MDF13" s="14"/>
      <c r="MDG13" s="14"/>
      <c r="MDH13" s="14"/>
      <c r="MDI13" s="14"/>
      <c r="MDJ13" s="14"/>
      <c r="MDK13" s="14"/>
      <c r="MDL13" s="14"/>
      <c r="MDM13" s="14"/>
      <c r="MDN13" s="14"/>
      <c r="MDO13" s="14"/>
      <c r="MDP13" s="14"/>
      <c r="MDQ13" s="14"/>
      <c r="MDR13" s="14"/>
      <c r="MDS13" s="14"/>
      <c r="MDT13" s="14"/>
      <c r="MDU13" s="14"/>
      <c r="MDV13" s="14"/>
      <c r="MDW13" s="14"/>
      <c r="MDX13" s="14"/>
      <c r="MDY13" s="14"/>
      <c r="MDZ13" s="14"/>
      <c r="MEA13" s="14"/>
      <c r="MEB13" s="14"/>
      <c r="MEC13" s="14"/>
      <c r="MED13" s="14"/>
      <c r="MEE13" s="14"/>
      <c r="MEF13" s="14"/>
      <c r="MEG13" s="14"/>
      <c r="MEH13" s="14"/>
      <c r="MEI13" s="14"/>
      <c r="MEJ13" s="14"/>
      <c r="MEK13" s="14"/>
      <c r="MEL13" s="14"/>
      <c r="MEM13" s="14"/>
      <c r="MEN13" s="14"/>
      <c r="MEO13" s="14"/>
      <c r="MEP13" s="14"/>
      <c r="MEQ13" s="14"/>
      <c r="MER13" s="14"/>
      <c r="MES13" s="14"/>
      <c r="MET13" s="14"/>
      <c r="MEU13" s="14"/>
      <c r="MEV13" s="14"/>
      <c r="MEW13" s="14"/>
      <c r="MEX13" s="14"/>
      <c r="MEY13" s="14"/>
      <c r="MEZ13" s="14"/>
      <c r="MFA13" s="14"/>
      <c r="MFB13" s="14"/>
      <c r="MFC13" s="14"/>
      <c r="MFD13" s="14"/>
      <c r="MFE13" s="14"/>
      <c r="MFF13" s="14"/>
      <c r="MFG13" s="14"/>
      <c r="MFH13" s="14"/>
      <c r="MFI13" s="14"/>
      <c r="MFJ13" s="14"/>
      <c r="MFK13" s="14"/>
      <c r="MFL13" s="14"/>
      <c r="MFM13" s="14"/>
      <c r="MFN13" s="14"/>
      <c r="MFO13" s="14"/>
      <c r="MFP13" s="14"/>
      <c r="MFQ13" s="14"/>
      <c r="MFR13" s="14"/>
      <c r="MFS13" s="14"/>
      <c r="MFT13" s="14"/>
      <c r="MFU13" s="14"/>
      <c r="MFV13" s="14"/>
      <c r="MFW13" s="14"/>
      <c r="MFX13" s="14"/>
      <c r="MFY13" s="14"/>
      <c r="MFZ13" s="14"/>
      <c r="MGA13" s="14"/>
      <c r="MGB13" s="14"/>
      <c r="MGC13" s="14"/>
      <c r="MGD13" s="14"/>
      <c r="MGE13" s="14"/>
      <c r="MGF13" s="14"/>
      <c r="MGG13" s="14"/>
      <c r="MGH13" s="14"/>
      <c r="MGI13" s="14"/>
      <c r="MGJ13" s="14"/>
      <c r="MGK13" s="14"/>
      <c r="MGL13" s="14"/>
      <c r="MGM13" s="14"/>
      <c r="MGN13" s="14"/>
      <c r="MGO13" s="14"/>
      <c r="MGP13" s="14"/>
      <c r="MGQ13" s="14"/>
      <c r="MGR13" s="14"/>
      <c r="MGS13" s="14"/>
      <c r="MGT13" s="14"/>
      <c r="MGU13" s="14"/>
      <c r="MGV13" s="14"/>
      <c r="MGW13" s="14"/>
      <c r="MGX13" s="14"/>
      <c r="MGY13" s="14"/>
      <c r="MGZ13" s="14"/>
      <c r="MHA13" s="14"/>
      <c r="MHB13" s="14"/>
      <c r="MHC13" s="14"/>
      <c r="MHD13" s="14"/>
      <c r="MHE13" s="14"/>
      <c r="MHF13" s="14"/>
      <c r="MHG13" s="14"/>
      <c r="MHH13" s="14"/>
      <c r="MHI13" s="14"/>
      <c r="MHJ13" s="14"/>
      <c r="MHK13" s="14"/>
      <c r="MHL13" s="14"/>
      <c r="MHM13" s="14"/>
      <c r="MHN13" s="14"/>
      <c r="MHO13" s="14"/>
      <c r="MHP13" s="14"/>
      <c r="MHQ13" s="14"/>
      <c r="MHR13" s="14"/>
      <c r="MHS13" s="14"/>
      <c r="MHT13" s="14"/>
      <c r="MHU13" s="14"/>
      <c r="MHV13" s="14"/>
      <c r="MHW13" s="14"/>
      <c r="MHX13" s="14"/>
      <c r="MHY13" s="14"/>
      <c r="MHZ13" s="14"/>
      <c r="MIA13" s="14"/>
      <c r="MIB13" s="14"/>
      <c r="MIC13" s="14"/>
      <c r="MID13" s="14"/>
      <c r="MIE13" s="14"/>
      <c r="MIF13" s="14"/>
      <c r="MIG13" s="14"/>
      <c r="MIH13" s="14"/>
      <c r="MII13" s="14"/>
      <c r="MIJ13" s="14"/>
      <c r="MIK13" s="14"/>
      <c r="MIL13" s="14"/>
      <c r="MIM13" s="14"/>
      <c r="MIN13" s="14"/>
      <c r="MIO13" s="14"/>
      <c r="MIP13" s="14"/>
      <c r="MIQ13" s="14"/>
      <c r="MIR13" s="14"/>
      <c r="MIS13" s="14"/>
      <c r="MIT13" s="14"/>
      <c r="MIU13" s="14"/>
      <c r="MIV13" s="14"/>
      <c r="MIW13" s="14"/>
      <c r="MIX13" s="14"/>
      <c r="MIY13" s="14"/>
      <c r="MIZ13" s="14"/>
      <c r="MJA13" s="14"/>
      <c r="MJB13" s="14"/>
      <c r="MJC13" s="14"/>
      <c r="MJD13" s="14"/>
      <c r="MJE13" s="14"/>
      <c r="MJF13" s="14"/>
      <c r="MJG13" s="14"/>
      <c r="MJH13" s="14"/>
      <c r="MJI13" s="14"/>
      <c r="MJJ13" s="14"/>
      <c r="MJK13" s="14"/>
      <c r="MJL13" s="14"/>
      <c r="MJM13" s="14"/>
      <c r="MJN13" s="14"/>
      <c r="MJO13" s="14"/>
      <c r="MJP13" s="14"/>
      <c r="MJQ13" s="14"/>
      <c r="MJR13" s="14"/>
      <c r="MJS13" s="14"/>
      <c r="MJT13" s="14"/>
      <c r="MJU13" s="14"/>
      <c r="MJV13" s="14"/>
      <c r="MJW13" s="14"/>
      <c r="MJX13" s="14"/>
      <c r="MJY13" s="14"/>
      <c r="MJZ13" s="14"/>
      <c r="MKA13" s="14"/>
      <c r="MKB13" s="14"/>
      <c r="MKC13" s="14"/>
      <c r="MKD13" s="14"/>
      <c r="MKE13" s="14"/>
      <c r="MKF13" s="14"/>
      <c r="MKG13" s="14"/>
      <c r="MKH13" s="14"/>
      <c r="MKI13" s="14"/>
      <c r="MKJ13" s="14"/>
      <c r="MKK13" s="14"/>
      <c r="MKL13" s="14"/>
      <c r="MKM13" s="14"/>
      <c r="MKN13" s="14"/>
      <c r="MKO13" s="14"/>
      <c r="MKP13" s="14"/>
      <c r="MKQ13" s="14"/>
      <c r="MKR13" s="14"/>
      <c r="MKS13" s="14"/>
      <c r="MKT13" s="14"/>
      <c r="MKU13" s="14"/>
      <c r="MKV13" s="14"/>
      <c r="MKW13" s="14"/>
      <c r="MKX13" s="14"/>
      <c r="MKY13" s="14"/>
      <c r="MKZ13" s="14"/>
      <c r="MLA13" s="14"/>
      <c r="MLB13" s="14"/>
      <c r="MLC13" s="14"/>
      <c r="MLD13" s="14"/>
      <c r="MLE13" s="14"/>
      <c r="MLF13" s="14"/>
      <c r="MLG13" s="14"/>
      <c r="MLH13" s="14"/>
      <c r="MLI13" s="14"/>
      <c r="MLJ13" s="14"/>
      <c r="MLK13" s="14"/>
      <c r="MLL13" s="14"/>
      <c r="MLM13" s="14"/>
      <c r="MLN13" s="14"/>
      <c r="MLO13" s="14"/>
      <c r="MLP13" s="14"/>
      <c r="MLQ13" s="14"/>
      <c r="MLR13" s="14"/>
      <c r="MLS13" s="14"/>
      <c r="MLT13" s="14"/>
      <c r="MLU13" s="14"/>
      <c r="MLV13" s="14"/>
      <c r="MLW13" s="14"/>
      <c r="MLX13" s="14"/>
      <c r="MLY13" s="14"/>
      <c r="MLZ13" s="14"/>
      <c r="MMA13" s="14"/>
      <c r="MMB13" s="14"/>
      <c r="MMC13" s="14"/>
      <c r="MMD13" s="14"/>
      <c r="MME13" s="14"/>
      <c r="MMF13" s="14"/>
      <c r="MMG13" s="14"/>
      <c r="MMH13" s="14"/>
      <c r="MMI13" s="14"/>
      <c r="MMJ13" s="14"/>
      <c r="MMK13" s="14"/>
      <c r="MML13" s="14"/>
      <c r="MMM13" s="14"/>
      <c r="MMN13" s="14"/>
      <c r="MMO13" s="14"/>
      <c r="MMP13" s="14"/>
      <c r="MMQ13" s="14"/>
      <c r="MMR13" s="14"/>
      <c r="MMS13" s="14"/>
      <c r="MMT13" s="14"/>
      <c r="MMU13" s="14"/>
      <c r="MMV13" s="14"/>
      <c r="MMW13" s="14"/>
      <c r="MMX13" s="14"/>
      <c r="MMY13" s="14"/>
      <c r="MMZ13" s="14"/>
      <c r="MNA13" s="14"/>
      <c r="MNB13" s="14"/>
      <c r="MNC13" s="14"/>
      <c r="MND13" s="14"/>
      <c r="MNE13" s="14"/>
      <c r="MNF13" s="14"/>
      <c r="MNG13" s="14"/>
      <c r="MNH13" s="14"/>
      <c r="MNI13" s="14"/>
      <c r="MNJ13" s="14"/>
      <c r="MNK13" s="14"/>
      <c r="MNL13" s="14"/>
      <c r="MNM13" s="14"/>
      <c r="MNN13" s="14"/>
      <c r="MNO13" s="14"/>
      <c r="MNP13" s="14"/>
      <c r="MNQ13" s="14"/>
      <c r="MNR13" s="14"/>
      <c r="MNS13" s="14"/>
      <c r="MNT13" s="14"/>
      <c r="MNU13" s="14"/>
      <c r="MNV13" s="14"/>
      <c r="MNW13" s="14"/>
      <c r="MNX13" s="14"/>
      <c r="MNY13" s="14"/>
      <c r="MNZ13" s="14"/>
      <c r="MOA13" s="14"/>
      <c r="MOB13" s="14"/>
      <c r="MOC13" s="14"/>
      <c r="MOD13" s="14"/>
      <c r="MOE13" s="14"/>
      <c r="MOF13" s="14"/>
      <c r="MOG13" s="14"/>
      <c r="MOH13" s="14"/>
      <c r="MOI13" s="14"/>
      <c r="MOJ13" s="14"/>
      <c r="MOK13" s="14"/>
      <c r="MOL13" s="14"/>
      <c r="MOM13" s="14"/>
      <c r="MON13" s="14"/>
      <c r="MOO13" s="14"/>
      <c r="MOP13" s="14"/>
      <c r="MOQ13" s="14"/>
      <c r="MOR13" s="14"/>
      <c r="MOS13" s="14"/>
      <c r="MOT13" s="14"/>
      <c r="MOU13" s="14"/>
      <c r="MOV13" s="14"/>
      <c r="MOW13" s="14"/>
      <c r="MOX13" s="14"/>
      <c r="MOY13" s="14"/>
      <c r="MOZ13" s="14"/>
      <c r="MPA13" s="14"/>
      <c r="MPB13" s="14"/>
      <c r="MPC13" s="14"/>
      <c r="MPD13" s="14"/>
      <c r="MPE13" s="14"/>
      <c r="MPF13" s="14"/>
      <c r="MPG13" s="14"/>
      <c r="MPH13" s="14"/>
      <c r="MPI13" s="14"/>
      <c r="MPJ13" s="14"/>
      <c r="MPK13" s="14"/>
      <c r="MPL13" s="14"/>
      <c r="MPM13" s="14"/>
      <c r="MPN13" s="14"/>
      <c r="MPO13" s="14"/>
      <c r="MPP13" s="14"/>
      <c r="MPQ13" s="14"/>
      <c r="MPR13" s="14"/>
      <c r="MPS13" s="14"/>
      <c r="MPT13" s="14"/>
      <c r="MPU13" s="14"/>
      <c r="MPV13" s="14"/>
      <c r="MPW13" s="14"/>
      <c r="MPX13" s="14"/>
      <c r="MPY13" s="14"/>
      <c r="MPZ13" s="14"/>
      <c r="MQA13" s="14"/>
      <c r="MQB13" s="14"/>
      <c r="MQC13" s="14"/>
      <c r="MQD13" s="14"/>
      <c r="MQE13" s="14"/>
      <c r="MQF13" s="14"/>
      <c r="MQG13" s="14"/>
      <c r="MQH13" s="14"/>
      <c r="MQI13" s="14"/>
      <c r="MQJ13" s="14"/>
      <c r="MQK13" s="14"/>
      <c r="MQL13" s="14"/>
      <c r="MQM13" s="14"/>
      <c r="MQN13" s="14"/>
      <c r="MQO13" s="14"/>
      <c r="MQP13" s="14"/>
      <c r="MQQ13" s="14"/>
      <c r="MQR13" s="14"/>
      <c r="MQS13" s="14"/>
      <c r="MQT13" s="14"/>
      <c r="MQU13" s="14"/>
      <c r="MQV13" s="14"/>
      <c r="MQW13" s="14"/>
      <c r="MQX13" s="14"/>
      <c r="MQY13" s="14"/>
      <c r="MQZ13" s="14"/>
      <c r="MRA13" s="14"/>
      <c r="MRB13" s="14"/>
      <c r="MRC13" s="14"/>
      <c r="MRD13" s="14"/>
      <c r="MRE13" s="14"/>
      <c r="MRF13" s="14"/>
      <c r="MRG13" s="14"/>
      <c r="MRH13" s="14"/>
      <c r="MRI13" s="14"/>
      <c r="MRJ13" s="14"/>
      <c r="MRK13" s="14"/>
      <c r="MRL13" s="14"/>
      <c r="MRM13" s="14"/>
      <c r="MRN13" s="14"/>
      <c r="MRO13" s="14"/>
      <c r="MRP13" s="14"/>
      <c r="MRQ13" s="14"/>
      <c r="MRR13" s="14"/>
      <c r="MRS13" s="14"/>
      <c r="MRT13" s="14"/>
      <c r="MRU13" s="14"/>
      <c r="MRV13" s="14"/>
      <c r="MRW13" s="14"/>
      <c r="MRX13" s="14"/>
      <c r="MRY13" s="14"/>
      <c r="MRZ13" s="14"/>
      <c r="MSA13" s="14"/>
      <c r="MSB13" s="14"/>
      <c r="MSC13" s="14"/>
      <c r="MSD13" s="14"/>
      <c r="MSE13" s="14"/>
      <c r="MSF13" s="14"/>
      <c r="MSG13" s="14"/>
      <c r="MSH13" s="14"/>
      <c r="MSI13" s="14"/>
      <c r="MSJ13" s="14"/>
      <c r="MSK13" s="14"/>
      <c r="MSL13" s="14"/>
      <c r="MSM13" s="14"/>
      <c r="MSN13" s="14"/>
      <c r="MSO13" s="14"/>
      <c r="MSP13" s="14"/>
      <c r="MSQ13" s="14"/>
      <c r="MSR13" s="14"/>
      <c r="MSS13" s="14"/>
      <c r="MST13" s="14"/>
      <c r="MSU13" s="14"/>
      <c r="MSV13" s="14"/>
      <c r="MSW13" s="14"/>
      <c r="MSX13" s="14"/>
      <c r="MSY13" s="14"/>
      <c r="MSZ13" s="14"/>
      <c r="MTA13" s="14"/>
      <c r="MTB13" s="14"/>
      <c r="MTC13" s="14"/>
      <c r="MTD13" s="14"/>
      <c r="MTE13" s="14"/>
      <c r="MTF13" s="14"/>
      <c r="MTG13" s="14"/>
      <c r="MTH13" s="14"/>
      <c r="MTI13" s="14"/>
      <c r="MTJ13" s="14"/>
      <c r="MTK13" s="14"/>
      <c r="MTL13" s="14"/>
      <c r="MTM13" s="14"/>
      <c r="MTN13" s="14"/>
      <c r="MTO13" s="14"/>
      <c r="MTP13" s="14"/>
      <c r="MTQ13" s="14"/>
      <c r="MTR13" s="14"/>
      <c r="MTS13" s="14"/>
      <c r="MTT13" s="14"/>
      <c r="MTU13" s="14"/>
      <c r="MTV13" s="14"/>
      <c r="MTW13" s="14"/>
      <c r="MTX13" s="14"/>
      <c r="MTY13" s="14"/>
      <c r="MTZ13" s="14"/>
      <c r="MUA13" s="14"/>
      <c r="MUB13" s="14"/>
      <c r="MUC13" s="14"/>
      <c r="MUD13" s="14"/>
      <c r="MUE13" s="14"/>
      <c r="MUF13" s="14"/>
      <c r="MUG13" s="14"/>
      <c r="MUH13" s="14"/>
      <c r="MUI13" s="14"/>
      <c r="MUJ13" s="14"/>
      <c r="MUK13" s="14"/>
      <c r="MUL13" s="14"/>
      <c r="MUM13" s="14"/>
      <c r="MUN13" s="14"/>
      <c r="MUO13" s="14"/>
      <c r="MUP13" s="14"/>
      <c r="MUQ13" s="14"/>
      <c r="MUR13" s="14"/>
      <c r="MUS13" s="14"/>
      <c r="MUT13" s="14"/>
      <c r="MUU13" s="14"/>
      <c r="MUV13" s="14"/>
      <c r="MUW13" s="14"/>
      <c r="MUX13" s="14"/>
      <c r="MUY13" s="14"/>
      <c r="MUZ13" s="14"/>
      <c r="MVA13" s="14"/>
      <c r="MVB13" s="14"/>
      <c r="MVC13" s="14"/>
      <c r="MVD13" s="14"/>
      <c r="MVE13" s="14"/>
      <c r="MVF13" s="14"/>
      <c r="MVG13" s="14"/>
      <c r="MVH13" s="14"/>
      <c r="MVI13" s="14"/>
      <c r="MVJ13" s="14"/>
      <c r="MVK13" s="14"/>
      <c r="MVL13" s="14"/>
      <c r="MVM13" s="14"/>
      <c r="MVN13" s="14"/>
      <c r="MVO13" s="14"/>
      <c r="MVP13" s="14"/>
      <c r="MVQ13" s="14"/>
      <c r="MVR13" s="14"/>
      <c r="MVS13" s="14"/>
      <c r="MVT13" s="14"/>
      <c r="MVU13" s="14"/>
      <c r="MVV13" s="14"/>
      <c r="MVW13" s="14"/>
      <c r="MVX13" s="14"/>
      <c r="MVY13" s="14"/>
      <c r="MVZ13" s="14"/>
      <c r="MWA13" s="14"/>
      <c r="MWB13" s="14"/>
      <c r="MWC13" s="14"/>
      <c r="MWD13" s="14"/>
      <c r="MWE13" s="14"/>
      <c r="MWF13" s="14"/>
      <c r="MWG13" s="14"/>
      <c r="MWH13" s="14"/>
      <c r="MWI13" s="14"/>
      <c r="MWJ13" s="14"/>
      <c r="MWK13" s="14"/>
      <c r="MWL13" s="14"/>
      <c r="MWM13" s="14"/>
      <c r="MWN13" s="14"/>
      <c r="MWO13" s="14"/>
      <c r="MWP13" s="14"/>
      <c r="MWQ13" s="14"/>
      <c r="MWR13" s="14"/>
      <c r="MWS13" s="14"/>
      <c r="MWT13" s="14"/>
      <c r="MWU13" s="14"/>
      <c r="MWV13" s="14"/>
      <c r="MWW13" s="14"/>
      <c r="MWX13" s="14"/>
      <c r="MWY13" s="14"/>
      <c r="MWZ13" s="14"/>
      <c r="MXA13" s="14"/>
      <c r="MXB13" s="14"/>
      <c r="MXC13" s="14"/>
      <c r="MXD13" s="14"/>
      <c r="MXE13" s="14"/>
      <c r="MXF13" s="14"/>
      <c r="MXG13" s="14"/>
      <c r="MXH13" s="14"/>
      <c r="MXI13" s="14"/>
      <c r="MXJ13" s="14"/>
      <c r="MXK13" s="14"/>
      <c r="MXL13" s="14"/>
      <c r="MXM13" s="14"/>
      <c r="MXN13" s="14"/>
      <c r="MXO13" s="14"/>
      <c r="MXP13" s="14"/>
      <c r="MXQ13" s="14"/>
      <c r="MXR13" s="14"/>
      <c r="MXS13" s="14"/>
      <c r="MXT13" s="14"/>
      <c r="MXU13" s="14"/>
      <c r="MXV13" s="14"/>
      <c r="MXW13" s="14"/>
      <c r="MXX13" s="14"/>
      <c r="MXY13" s="14"/>
      <c r="MXZ13" s="14"/>
      <c r="MYA13" s="14"/>
      <c r="MYB13" s="14"/>
      <c r="MYC13" s="14"/>
      <c r="MYD13" s="14"/>
      <c r="MYE13" s="14"/>
      <c r="MYF13" s="14"/>
      <c r="MYG13" s="14"/>
      <c r="MYH13" s="14"/>
      <c r="MYI13" s="14"/>
      <c r="MYJ13" s="14"/>
      <c r="MYK13" s="14"/>
      <c r="MYL13" s="14"/>
      <c r="MYM13" s="14"/>
      <c r="MYN13" s="14"/>
      <c r="MYO13" s="14"/>
      <c r="MYP13" s="14"/>
      <c r="MYQ13" s="14"/>
      <c r="MYR13" s="14"/>
      <c r="MYS13" s="14"/>
      <c r="MYT13" s="14"/>
      <c r="MYU13" s="14"/>
      <c r="MYV13" s="14"/>
      <c r="MYW13" s="14"/>
      <c r="MYX13" s="14"/>
      <c r="MYY13" s="14"/>
      <c r="MYZ13" s="14"/>
      <c r="MZA13" s="14"/>
      <c r="MZB13" s="14"/>
      <c r="MZC13" s="14"/>
      <c r="MZD13" s="14"/>
      <c r="MZE13" s="14"/>
      <c r="MZF13" s="14"/>
      <c r="MZG13" s="14"/>
      <c r="MZH13" s="14"/>
      <c r="MZI13" s="14"/>
      <c r="MZJ13" s="14"/>
      <c r="MZK13" s="14"/>
      <c r="MZL13" s="14"/>
      <c r="MZM13" s="14"/>
      <c r="MZN13" s="14"/>
      <c r="MZO13" s="14"/>
      <c r="MZP13" s="14"/>
      <c r="MZQ13" s="14"/>
      <c r="MZR13" s="14"/>
      <c r="MZS13" s="14"/>
      <c r="MZT13" s="14"/>
      <c r="MZU13" s="14"/>
      <c r="MZV13" s="14"/>
      <c r="MZW13" s="14"/>
      <c r="MZX13" s="14"/>
      <c r="MZY13" s="14"/>
      <c r="MZZ13" s="14"/>
      <c r="NAA13" s="14"/>
      <c r="NAB13" s="14"/>
      <c r="NAC13" s="14"/>
      <c r="NAD13" s="14"/>
      <c r="NAE13" s="14"/>
      <c r="NAF13" s="14"/>
      <c r="NAG13" s="14"/>
      <c r="NAH13" s="14"/>
      <c r="NAI13" s="14"/>
      <c r="NAJ13" s="14"/>
      <c r="NAK13" s="14"/>
      <c r="NAL13" s="14"/>
      <c r="NAM13" s="14"/>
      <c r="NAN13" s="14"/>
      <c r="NAO13" s="14"/>
      <c r="NAP13" s="14"/>
      <c r="NAQ13" s="14"/>
      <c r="NAR13" s="14"/>
      <c r="NAS13" s="14"/>
      <c r="NAT13" s="14"/>
      <c r="NAU13" s="14"/>
      <c r="NAV13" s="14"/>
      <c r="NAW13" s="14"/>
      <c r="NAX13" s="14"/>
      <c r="NAY13" s="14"/>
      <c r="NAZ13" s="14"/>
      <c r="NBA13" s="14"/>
      <c r="NBB13" s="14"/>
      <c r="NBC13" s="14"/>
      <c r="NBD13" s="14"/>
      <c r="NBE13" s="14"/>
      <c r="NBF13" s="14"/>
      <c r="NBG13" s="14"/>
      <c r="NBH13" s="14"/>
      <c r="NBI13" s="14"/>
      <c r="NBJ13" s="14"/>
      <c r="NBK13" s="14"/>
      <c r="NBL13" s="14"/>
      <c r="NBM13" s="14"/>
      <c r="NBN13" s="14"/>
      <c r="NBO13" s="14"/>
      <c r="NBP13" s="14"/>
      <c r="NBQ13" s="14"/>
      <c r="NBR13" s="14"/>
      <c r="NBS13" s="14"/>
      <c r="NBT13" s="14"/>
      <c r="NBU13" s="14"/>
      <c r="NBV13" s="14"/>
      <c r="NBW13" s="14"/>
      <c r="NBX13" s="14"/>
      <c r="NBY13" s="14"/>
      <c r="NBZ13" s="14"/>
      <c r="NCA13" s="14"/>
      <c r="NCB13" s="14"/>
      <c r="NCC13" s="14"/>
      <c r="NCD13" s="14"/>
      <c r="NCE13" s="14"/>
      <c r="NCF13" s="14"/>
      <c r="NCG13" s="14"/>
      <c r="NCH13" s="14"/>
      <c r="NCI13" s="14"/>
      <c r="NCJ13" s="14"/>
      <c r="NCK13" s="14"/>
      <c r="NCL13" s="14"/>
      <c r="NCM13" s="14"/>
      <c r="NCN13" s="14"/>
      <c r="NCO13" s="14"/>
      <c r="NCP13" s="14"/>
      <c r="NCQ13" s="14"/>
      <c r="NCR13" s="14"/>
      <c r="NCS13" s="14"/>
      <c r="NCT13" s="14"/>
      <c r="NCU13" s="14"/>
      <c r="NCV13" s="14"/>
      <c r="NCW13" s="14"/>
      <c r="NCX13" s="14"/>
      <c r="NCY13" s="14"/>
      <c r="NCZ13" s="14"/>
      <c r="NDA13" s="14"/>
      <c r="NDB13" s="14"/>
      <c r="NDC13" s="14"/>
      <c r="NDD13" s="14"/>
      <c r="NDE13" s="14"/>
      <c r="NDF13" s="14"/>
      <c r="NDG13" s="14"/>
      <c r="NDH13" s="14"/>
      <c r="NDI13" s="14"/>
      <c r="NDJ13" s="14"/>
      <c r="NDK13" s="14"/>
      <c r="NDL13" s="14"/>
      <c r="NDM13" s="14"/>
      <c r="NDN13" s="14"/>
      <c r="NDO13" s="14"/>
      <c r="NDP13" s="14"/>
      <c r="NDQ13" s="14"/>
      <c r="NDR13" s="14"/>
      <c r="NDS13" s="14"/>
      <c r="NDT13" s="14"/>
      <c r="NDU13" s="14"/>
      <c r="NDV13" s="14"/>
      <c r="NDW13" s="14"/>
      <c r="NDX13" s="14"/>
      <c r="NDY13" s="14"/>
      <c r="NDZ13" s="14"/>
      <c r="NEA13" s="14"/>
      <c r="NEB13" s="14"/>
      <c r="NEC13" s="14"/>
      <c r="NED13" s="14"/>
      <c r="NEE13" s="14"/>
      <c r="NEF13" s="14"/>
      <c r="NEG13" s="14"/>
      <c r="NEH13" s="14"/>
      <c r="NEI13" s="14"/>
      <c r="NEJ13" s="14"/>
      <c r="NEK13" s="14"/>
      <c r="NEL13" s="14"/>
      <c r="NEM13" s="14"/>
      <c r="NEN13" s="14"/>
      <c r="NEO13" s="14"/>
      <c r="NEP13" s="14"/>
      <c r="NEQ13" s="14"/>
      <c r="NER13" s="14"/>
      <c r="NES13" s="14"/>
      <c r="NET13" s="14"/>
      <c r="NEU13" s="14"/>
      <c r="NEV13" s="14"/>
      <c r="NEW13" s="14"/>
      <c r="NEX13" s="14"/>
      <c r="NEY13" s="14"/>
      <c r="NEZ13" s="14"/>
      <c r="NFA13" s="14"/>
      <c r="NFB13" s="14"/>
      <c r="NFC13" s="14"/>
      <c r="NFD13" s="14"/>
      <c r="NFE13" s="14"/>
      <c r="NFF13" s="14"/>
      <c r="NFG13" s="14"/>
      <c r="NFH13" s="14"/>
      <c r="NFI13" s="14"/>
      <c r="NFJ13" s="14"/>
      <c r="NFK13" s="14"/>
      <c r="NFL13" s="14"/>
      <c r="NFM13" s="14"/>
      <c r="NFN13" s="14"/>
      <c r="NFO13" s="14"/>
      <c r="NFP13" s="14"/>
      <c r="NFQ13" s="14"/>
      <c r="NFR13" s="14"/>
      <c r="NFS13" s="14"/>
      <c r="NFT13" s="14"/>
      <c r="NFU13" s="14"/>
      <c r="NFV13" s="14"/>
      <c r="NFW13" s="14"/>
      <c r="NFX13" s="14"/>
      <c r="NFY13" s="14"/>
      <c r="NFZ13" s="14"/>
      <c r="NGA13" s="14"/>
      <c r="NGB13" s="14"/>
      <c r="NGC13" s="14"/>
      <c r="NGD13" s="14"/>
      <c r="NGE13" s="14"/>
      <c r="NGF13" s="14"/>
      <c r="NGG13" s="14"/>
      <c r="NGH13" s="14"/>
      <c r="NGI13" s="14"/>
      <c r="NGJ13" s="14"/>
      <c r="NGK13" s="14"/>
      <c r="NGL13" s="14"/>
      <c r="NGM13" s="14"/>
      <c r="NGN13" s="14"/>
      <c r="NGO13" s="14"/>
      <c r="NGP13" s="14"/>
      <c r="NGQ13" s="14"/>
      <c r="NGR13" s="14"/>
      <c r="NGS13" s="14"/>
      <c r="NGT13" s="14"/>
      <c r="NGU13" s="14"/>
      <c r="NGV13" s="14"/>
      <c r="NGW13" s="14"/>
      <c r="NGX13" s="14"/>
      <c r="NGY13" s="14"/>
      <c r="NGZ13" s="14"/>
      <c r="NHA13" s="14"/>
      <c r="NHB13" s="14"/>
      <c r="NHC13" s="14"/>
      <c r="NHD13" s="14"/>
      <c r="NHE13" s="14"/>
      <c r="NHF13" s="14"/>
      <c r="NHG13" s="14"/>
      <c r="NHH13" s="14"/>
      <c r="NHI13" s="14"/>
      <c r="NHJ13" s="14"/>
      <c r="NHK13" s="14"/>
      <c r="NHL13" s="14"/>
      <c r="NHM13" s="14"/>
      <c r="NHN13" s="14"/>
      <c r="NHO13" s="14"/>
      <c r="NHP13" s="14"/>
      <c r="NHQ13" s="14"/>
      <c r="NHR13" s="14"/>
      <c r="NHS13" s="14"/>
      <c r="NHT13" s="14"/>
      <c r="NHU13" s="14"/>
      <c r="NHV13" s="14"/>
      <c r="NHW13" s="14"/>
      <c r="NHX13" s="14"/>
      <c r="NHY13" s="14"/>
      <c r="NHZ13" s="14"/>
      <c r="NIA13" s="14"/>
      <c r="NIB13" s="14"/>
      <c r="NIC13" s="14"/>
      <c r="NID13" s="14"/>
      <c r="NIE13" s="14"/>
      <c r="NIF13" s="14"/>
      <c r="NIG13" s="14"/>
      <c r="NIH13" s="14"/>
      <c r="NII13" s="14"/>
      <c r="NIJ13" s="14"/>
      <c r="NIK13" s="14"/>
      <c r="NIL13" s="14"/>
      <c r="NIM13" s="14"/>
      <c r="NIN13" s="14"/>
      <c r="NIO13" s="14"/>
      <c r="NIP13" s="14"/>
      <c r="NIQ13" s="14"/>
      <c r="NIR13" s="14"/>
      <c r="NIS13" s="14"/>
      <c r="NIT13" s="14"/>
      <c r="NIU13" s="14"/>
      <c r="NIV13" s="14"/>
      <c r="NIW13" s="14"/>
      <c r="NIX13" s="14"/>
      <c r="NIY13" s="14"/>
      <c r="NIZ13" s="14"/>
      <c r="NJA13" s="14"/>
      <c r="NJB13" s="14"/>
      <c r="NJC13" s="14"/>
      <c r="NJD13" s="14"/>
      <c r="NJE13" s="14"/>
      <c r="NJF13" s="14"/>
      <c r="NJG13" s="14"/>
      <c r="NJH13" s="14"/>
      <c r="NJI13" s="14"/>
      <c r="NJJ13" s="14"/>
      <c r="NJK13" s="14"/>
      <c r="NJL13" s="14"/>
      <c r="NJM13" s="14"/>
      <c r="NJN13" s="14"/>
      <c r="NJO13" s="14"/>
      <c r="NJP13" s="14"/>
      <c r="NJQ13" s="14"/>
      <c r="NJR13" s="14"/>
      <c r="NJS13" s="14"/>
      <c r="NJT13" s="14"/>
      <c r="NJU13" s="14"/>
      <c r="NJV13" s="14"/>
      <c r="NJW13" s="14"/>
      <c r="NJX13" s="14"/>
      <c r="NJY13" s="14"/>
      <c r="NJZ13" s="14"/>
      <c r="NKA13" s="14"/>
      <c r="NKB13" s="14"/>
      <c r="NKC13" s="14"/>
      <c r="NKD13" s="14"/>
      <c r="NKE13" s="14"/>
      <c r="NKF13" s="14"/>
      <c r="NKG13" s="14"/>
      <c r="NKH13" s="14"/>
      <c r="NKI13" s="14"/>
      <c r="NKJ13" s="14"/>
      <c r="NKK13" s="14"/>
      <c r="NKL13" s="14"/>
      <c r="NKM13" s="14"/>
      <c r="NKN13" s="14"/>
      <c r="NKO13" s="14"/>
      <c r="NKP13" s="14"/>
      <c r="NKQ13" s="14"/>
      <c r="NKR13" s="14"/>
      <c r="NKS13" s="14"/>
      <c r="NKT13" s="14"/>
      <c r="NKU13" s="14"/>
      <c r="NKV13" s="14"/>
      <c r="NKW13" s="14"/>
      <c r="NKX13" s="14"/>
      <c r="NKY13" s="14"/>
      <c r="NKZ13" s="14"/>
      <c r="NLA13" s="14"/>
      <c r="NLB13" s="14"/>
      <c r="NLC13" s="14"/>
      <c r="NLD13" s="14"/>
      <c r="NLE13" s="14"/>
      <c r="NLF13" s="14"/>
      <c r="NLG13" s="14"/>
      <c r="NLH13" s="14"/>
      <c r="NLI13" s="14"/>
      <c r="NLJ13" s="14"/>
      <c r="NLK13" s="14"/>
      <c r="NLL13" s="14"/>
      <c r="NLM13" s="14"/>
      <c r="NLN13" s="14"/>
      <c r="NLO13" s="14"/>
      <c r="NLP13" s="14"/>
      <c r="NLQ13" s="14"/>
      <c r="NLR13" s="14"/>
      <c r="NLS13" s="14"/>
      <c r="NLT13" s="14"/>
      <c r="NLU13" s="14"/>
      <c r="NLV13" s="14"/>
      <c r="NLW13" s="14"/>
      <c r="NLX13" s="14"/>
      <c r="NLY13" s="14"/>
      <c r="NLZ13" s="14"/>
      <c r="NMA13" s="14"/>
      <c r="NMB13" s="14"/>
      <c r="NMC13" s="14"/>
      <c r="NMD13" s="14"/>
      <c r="NME13" s="14"/>
      <c r="NMF13" s="14"/>
      <c r="NMG13" s="14"/>
      <c r="NMH13" s="14"/>
      <c r="NMI13" s="14"/>
      <c r="NMJ13" s="14"/>
      <c r="NMK13" s="14"/>
      <c r="NML13" s="14"/>
      <c r="NMM13" s="14"/>
      <c r="NMN13" s="14"/>
      <c r="NMO13" s="14"/>
      <c r="NMP13" s="14"/>
      <c r="NMQ13" s="14"/>
      <c r="NMR13" s="14"/>
      <c r="NMS13" s="14"/>
      <c r="NMT13" s="14"/>
      <c r="NMU13" s="14"/>
      <c r="NMV13" s="14"/>
      <c r="NMW13" s="14"/>
      <c r="NMX13" s="14"/>
      <c r="NMY13" s="14"/>
      <c r="NMZ13" s="14"/>
      <c r="NNA13" s="14"/>
      <c r="NNB13" s="14"/>
      <c r="NNC13" s="14"/>
      <c r="NND13" s="14"/>
      <c r="NNE13" s="14"/>
      <c r="NNF13" s="14"/>
      <c r="NNG13" s="14"/>
      <c r="NNH13" s="14"/>
      <c r="NNI13" s="14"/>
      <c r="NNJ13" s="14"/>
      <c r="NNK13" s="14"/>
      <c r="NNL13" s="14"/>
      <c r="NNM13" s="14"/>
      <c r="NNN13" s="14"/>
      <c r="NNO13" s="14"/>
      <c r="NNP13" s="14"/>
      <c r="NNQ13" s="14"/>
      <c r="NNR13" s="14"/>
      <c r="NNS13" s="14"/>
      <c r="NNT13" s="14"/>
      <c r="NNU13" s="14"/>
      <c r="NNV13" s="14"/>
      <c r="NNW13" s="14"/>
      <c r="NNX13" s="14"/>
      <c r="NNY13" s="14"/>
      <c r="NNZ13" s="14"/>
      <c r="NOA13" s="14"/>
      <c r="NOB13" s="14"/>
      <c r="NOC13" s="14"/>
      <c r="NOD13" s="14"/>
      <c r="NOE13" s="14"/>
      <c r="NOF13" s="14"/>
      <c r="NOG13" s="14"/>
      <c r="NOH13" s="14"/>
      <c r="NOI13" s="14"/>
      <c r="NOJ13" s="14"/>
      <c r="NOK13" s="14"/>
      <c r="NOL13" s="14"/>
      <c r="NOM13" s="14"/>
      <c r="NON13" s="14"/>
      <c r="NOO13" s="14"/>
      <c r="NOP13" s="14"/>
      <c r="NOQ13" s="14"/>
      <c r="NOR13" s="14"/>
      <c r="NOS13" s="14"/>
      <c r="NOT13" s="14"/>
      <c r="NOU13" s="14"/>
      <c r="NOV13" s="14"/>
      <c r="NOW13" s="14"/>
      <c r="NOX13" s="14"/>
      <c r="NOY13" s="14"/>
      <c r="NOZ13" s="14"/>
      <c r="NPA13" s="14"/>
      <c r="NPB13" s="14"/>
      <c r="NPC13" s="14"/>
      <c r="NPD13" s="14"/>
      <c r="NPE13" s="14"/>
      <c r="NPF13" s="14"/>
      <c r="NPG13" s="14"/>
      <c r="NPH13" s="14"/>
      <c r="NPI13" s="14"/>
      <c r="NPJ13" s="14"/>
      <c r="NPK13" s="14"/>
      <c r="NPL13" s="14"/>
      <c r="NPM13" s="14"/>
      <c r="NPN13" s="14"/>
      <c r="NPO13" s="14"/>
      <c r="NPP13" s="14"/>
      <c r="NPQ13" s="14"/>
      <c r="NPR13" s="14"/>
      <c r="NPS13" s="14"/>
      <c r="NPT13" s="14"/>
      <c r="NPU13" s="14"/>
      <c r="NPV13" s="14"/>
      <c r="NPW13" s="14"/>
      <c r="NPX13" s="14"/>
      <c r="NPY13" s="14"/>
      <c r="NPZ13" s="14"/>
      <c r="NQA13" s="14"/>
      <c r="NQB13" s="14"/>
      <c r="NQC13" s="14"/>
      <c r="NQD13" s="14"/>
      <c r="NQE13" s="14"/>
      <c r="NQF13" s="14"/>
      <c r="NQG13" s="14"/>
      <c r="NQH13" s="14"/>
      <c r="NQI13" s="14"/>
      <c r="NQJ13" s="14"/>
      <c r="NQK13" s="14"/>
      <c r="NQL13" s="14"/>
      <c r="NQM13" s="14"/>
      <c r="NQN13" s="14"/>
      <c r="NQO13" s="14"/>
      <c r="NQP13" s="14"/>
      <c r="NQQ13" s="14"/>
      <c r="NQR13" s="14"/>
      <c r="NQS13" s="14"/>
      <c r="NQT13" s="14"/>
      <c r="NQU13" s="14"/>
      <c r="NQV13" s="14"/>
      <c r="NQW13" s="14"/>
      <c r="NQX13" s="14"/>
      <c r="NQY13" s="14"/>
      <c r="NQZ13" s="14"/>
      <c r="NRA13" s="14"/>
      <c r="NRB13" s="14"/>
      <c r="NRC13" s="14"/>
      <c r="NRD13" s="14"/>
      <c r="NRE13" s="14"/>
      <c r="NRF13" s="14"/>
      <c r="NRG13" s="14"/>
      <c r="NRH13" s="14"/>
      <c r="NRI13" s="14"/>
      <c r="NRJ13" s="14"/>
      <c r="NRK13" s="14"/>
      <c r="NRL13" s="14"/>
      <c r="NRM13" s="14"/>
      <c r="NRN13" s="14"/>
      <c r="NRO13" s="14"/>
      <c r="NRP13" s="14"/>
      <c r="NRQ13" s="14"/>
      <c r="NRR13" s="14"/>
      <c r="NRS13" s="14"/>
      <c r="NRT13" s="14"/>
      <c r="NRU13" s="14"/>
      <c r="NRV13" s="14"/>
      <c r="NRW13" s="14"/>
      <c r="NRX13" s="14"/>
      <c r="NRY13" s="14"/>
      <c r="NRZ13" s="14"/>
      <c r="NSA13" s="14"/>
      <c r="NSB13" s="14"/>
      <c r="NSC13" s="14"/>
      <c r="NSD13" s="14"/>
      <c r="NSE13" s="14"/>
      <c r="NSF13" s="14"/>
      <c r="NSG13" s="14"/>
      <c r="NSH13" s="14"/>
      <c r="NSI13" s="14"/>
      <c r="NSJ13" s="14"/>
      <c r="NSK13" s="14"/>
      <c r="NSL13" s="14"/>
      <c r="NSM13" s="14"/>
      <c r="NSN13" s="14"/>
      <c r="NSO13" s="14"/>
      <c r="NSP13" s="14"/>
      <c r="NSQ13" s="14"/>
      <c r="NSR13" s="14"/>
      <c r="NSS13" s="14"/>
      <c r="NST13" s="14"/>
      <c r="NSU13" s="14"/>
      <c r="NSV13" s="14"/>
      <c r="NSW13" s="14"/>
      <c r="NSX13" s="14"/>
      <c r="NSY13" s="14"/>
      <c r="NSZ13" s="14"/>
      <c r="NTA13" s="14"/>
      <c r="NTB13" s="14"/>
      <c r="NTC13" s="14"/>
      <c r="NTD13" s="14"/>
      <c r="NTE13" s="14"/>
      <c r="NTF13" s="14"/>
      <c r="NTG13" s="14"/>
      <c r="NTH13" s="14"/>
      <c r="NTI13" s="14"/>
      <c r="NTJ13" s="14"/>
      <c r="NTK13" s="14"/>
      <c r="NTL13" s="14"/>
      <c r="NTM13" s="14"/>
      <c r="NTN13" s="14"/>
      <c r="NTO13" s="14"/>
      <c r="NTP13" s="14"/>
      <c r="NTQ13" s="14"/>
      <c r="NTR13" s="14"/>
      <c r="NTS13" s="14"/>
      <c r="NTT13" s="14"/>
      <c r="NTU13" s="14"/>
      <c r="NTV13" s="14"/>
      <c r="NTW13" s="14"/>
      <c r="NTX13" s="14"/>
      <c r="NTY13" s="14"/>
      <c r="NTZ13" s="14"/>
      <c r="NUA13" s="14"/>
      <c r="NUB13" s="14"/>
      <c r="NUC13" s="14"/>
      <c r="NUD13" s="14"/>
      <c r="NUE13" s="14"/>
      <c r="NUF13" s="14"/>
      <c r="NUG13" s="14"/>
      <c r="NUH13" s="14"/>
      <c r="NUI13" s="14"/>
      <c r="NUJ13" s="14"/>
      <c r="NUK13" s="14"/>
      <c r="NUL13" s="14"/>
      <c r="NUM13" s="14"/>
      <c r="NUN13" s="14"/>
      <c r="NUO13" s="14"/>
      <c r="NUP13" s="14"/>
      <c r="NUQ13" s="14"/>
      <c r="NUR13" s="14"/>
      <c r="NUS13" s="14"/>
      <c r="NUT13" s="14"/>
      <c r="NUU13" s="14"/>
      <c r="NUV13" s="14"/>
      <c r="NUW13" s="14"/>
      <c r="NUX13" s="14"/>
      <c r="NUY13" s="14"/>
      <c r="NUZ13" s="14"/>
      <c r="NVA13" s="14"/>
      <c r="NVB13" s="14"/>
      <c r="NVC13" s="14"/>
      <c r="NVD13" s="14"/>
      <c r="NVE13" s="14"/>
      <c r="NVF13" s="14"/>
      <c r="NVG13" s="14"/>
      <c r="NVH13" s="14"/>
      <c r="NVI13" s="14"/>
      <c r="NVJ13" s="14"/>
      <c r="NVK13" s="14"/>
      <c r="NVL13" s="14"/>
      <c r="NVM13" s="14"/>
      <c r="NVN13" s="14"/>
      <c r="NVO13" s="14"/>
      <c r="NVP13" s="14"/>
      <c r="NVQ13" s="14"/>
      <c r="NVR13" s="14"/>
      <c r="NVS13" s="14"/>
      <c r="NVT13" s="14"/>
      <c r="NVU13" s="14"/>
      <c r="NVV13" s="14"/>
      <c r="NVW13" s="14"/>
      <c r="NVX13" s="14"/>
      <c r="NVY13" s="14"/>
      <c r="NVZ13" s="14"/>
      <c r="NWA13" s="14"/>
      <c r="NWB13" s="14"/>
      <c r="NWC13" s="14"/>
      <c r="NWD13" s="14"/>
      <c r="NWE13" s="14"/>
      <c r="NWF13" s="14"/>
      <c r="NWG13" s="14"/>
      <c r="NWH13" s="14"/>
      <c r="NWI13" s="14"/>
      <c r="NWJ13" s="14"/>
      <c r="NWK13" s="14"/>
      <c r="NWL13" s="14"/>
      <c r="NWM13" s="14"/>
      <c r="NWN13" s="14"/>
      <c r="NWO13" s="14"/>
      <c r="NWP13" s="14"/>
      <c r="NWQ13" s="14"/>
      <c r="NWR13" s="14"/>
      <c r="NWS13" s="14"/>
      <c r="NWT13" s="14"/>
      <c r="NWU13" s="14"/>
      <c r="NWV13" s="14"/>
      <c r="NWW13" s="14"/>
      <c r="NWX13" s="14"/>
      <c r="NWY13" s="14"/>
      <c r="NWZ13" s="14"/>
      <c r="NXA13" s="14"/>
      <c r="NXB13" s="14"/>
      <c r="NXC13" s="14"/>
      <c r="NXD13" s="14"/>
      <c r="NXE13" s="14"/>
      <c r="NXF13" s="14"/>
      <c r="NXG13" s="14"/>
      <c r="NXH13" s="14"/>
      <c r="NXI13" s="14"/>
      <c r="NXJ13" s="14"/>
      <c r="NXK13" s="14"/>
      <c r="NXL13" s="14"/>
      <c r="NXM13" s="14"/>
      <c r="NXN13" s="14"/>
      <c r="NXO13" s="14"/>
      <c r="NXP13" s="14"/>
      <c r="NXQ13" s="14"/>
      <c r="NXR13" s="14"/>
      <c r="NXS13" s="14"/>
      <c r="NXT13" s="14"/>
      <c r="NXU13" s="14"/>
      <c r="NXV13" s="14"/>
      <c r="NXW13" s="14"/>
      <c r="NXX13" s="14"/>
      <c r="NXY13" s="14"/>
      <c r="NXZ13" s="14"/>
      <c r="NYA13" s="14"/>
      <c r="NYB13" s="14"/>
      <c r="NYC13" s="14"/>
      <c r="NYD13" s="14"/>
      <c r="NYE13" s="14"/>
      <c r="NYF13" s="14"/>
      <c r="NYG13" s="14"/>
      <c r="NYH13" s="14"/>
      <c r="NYI13" s="14"/>
      <c r="NYJ13" s="14"/>
      <c r="NYK13" s="14"/>
      <c r="NYL13" s="14"/>
      <c r="NYM13" s="14"/>
      <c r="NYN13" s="14"/>
      <c r="NYO13" s="14"/>
      <c r="NYP13" s="14"/>
      <c r="NYQ13" s="14"/>
      <c r="NYR13" s="14"/>
      <c r="NYS13" s="14"/>
      <c r="NYT13" s="14"/>
      <c r="NYU13" s="14"/>
      <c r="NYV13" s="14"/>
      <c r="NYW13" s="14"/>
      <c r="NYX13" s="14"/>
      <c r="NYY13" s="14"/>
      <c r="NYZ13" s="14"/>
      <c r="NZA13" s="14"/>
      <c r="NZB13" s="14"/>
      <c r="NZC13" s="14"/>
      <c r="NZD13" s="14"/>
      <c r="NZE13" s="14"/>
      <c r="NZF13" s="14"/>
      <c r="NZG13" s="14"/>
      <c r="NZH13" s="14"/>
      <c r="NZI13" s="14"/>
      <c r="NZJ13" s="14"/>
      <c r="NZK13" s="14"/>
      <c r="NZL13" s="14"/>
      <c r="NZM13" s="14"/>
      <c r="NZN13" s="14"/>
      <c r="NZO13" s="14"/>
      <c r="NZP13" s="14"/>
      <c r="NZQ13" s="14"/>
      <c r="NZR13" s="14"/>
      <c r="NZS13" s="14"/>
      <c r="NZT13" s="14"/>
      <c r="NZU13" s="14"/>
      <c r="NZV13" s="14"/>
      <c r="NZW13" s="14"/>
      <c r="NZX13" s="14"/>
      <c r="NZY13" s="14"/>
      <c r="NZZ13" s="14"/>
      <c r="OAA13" s="14"/>
      <c r="OAB13" s="14"/>
      <c r="OAC13" s="14"/>
      <c r="OAD13" s="14"/>
      <c r="OAE13" s="14"/>
      <c r="OAF13" s="14"/>
      <c r="OAG13" s="14"/>
      <c r="OAH13" s="14"/>
      <c r="OAI13" s="14"/>
      <c r="OAJ13" s="14"/>
      <c r="OAK13" s="14"/>
      <c r="OAL13" s="14"/>
      <c r="OAM13" s="14"/>
      <c r="OAN13" s="14"/>
      <c r="OAO13" s="14"/>
      <c r="OAP13" s="14"/>
      <c r="OAQ13" s="14"/>
      <c r="OAR13" s="14"/>
      <c r="OAS13" s="14"/>
      <c r="OAT13" s="14"/>
      <c r="OAU13" s="14"/>
      <c r="OAV13" s="14"/>
      <c r="OAW13" s="14"/>
      <c r="OAX13" s="14"/>
      <c r="OAY13" s="14"/>
      <c r="OAZ13" s="14"/>
      <c r="OBA13" s="14"/>
      <c r="OBB13" s="14"/>
      <c r="OBC13" s="14"/>
      <c r="OBD13" s="14"/>
      <c r="OBE13" s="14"/>
      <c r="OBF13" s="14"/>
      <c r="OBG13" s="14"/>
      <c r="OBH13" s="14"/>
      <c r="OBI13" s="14"/>
      <c r="OBJ13" s="14"/>
      <c r="OBK13" s="14"/>
      <c r="OBL13" s="14"/>
      <c r="OBM13" s="14"/>
      <c r="OBN13" s="14"/>
      <c r="OBO13" s="14"/>
      <c r="OBP13" s="14"/>
      <c r="OBQ13" s="14"/>
      <c r="OBR13" s="14"/>
      <c r="OBS13" s="14"/>
      <c r="OBT13" s="14"/>
      <c r="OBU13" s="14"/>
      <c r="OBV13" s="14"/>
      <c r="OBW13" s="14"/>
      <c r="OBX13" s="14"/>
      <c r="OBY13" s="14"/>
      <c r="OBZ13" s="14"/>
      <c r="OCA13" s="14"/>
      <c r="OCB13" s="14"/>
      <c r="OCC13" s="14"/>
      <c r="OCD13" s="14"/>
      <c r="OCE13" s="14"/>
      <c r="OCF13" s="14"/>
      <c r="OCG13" s="14"/>
      <c r="OCH13" s="14"/>
      <c r="OCI13" s="14"/>
      <c r="OCJ13" s="14"/>
      <c r="OCK13" s="14"/>
      <c r="OCL13" s="14"/>
      <c r="OCM13" s="14"/>
      <c r="OCN13" s="14"/>
      <c r="OCO13" s="14"/>
      <c r="OCP13" s="14"/>
      <c r="OCQ13" s="14"/>
      <c r="OCR13" s="14"/>
      <c r="OCS13" s="14"/>
      <c r="OCT13" s="14"/>
      <c r="OCU13" s="14"/>
      <c r="OCV13" s="14"/>
      <c r="OCW13" s="14"/>
      <c r="OCX13" s="14"/>
      <c r="OCY13" s="14"/>
      <c r="OCZ13" s="14"/>
      <c r="ODA13" s="14"/>
      <c r="ODB13" s="14"/>
      <c r="ODC13" s="14"/>
      <c r="ODD13" s="14"/>
      <c r="ODE13" s="14"/>
      <c r="ODF13" s="14"/>
      <c r="ODG13" s="14"/>
      <c r="ODH13" s="14"/>
      <c r="ODI13" s="14"/>
      <c r="ODJ13" s="14"/>
      <c r="ODK13" s="14"/>
      <c r="ODL13" s="14"/>
      <c r="ODM13" s="14"/>
      <c r="ODN13" s="14"/>
      <c r="ODO13" s="14"/>
      <c r="ODP13" s="14"/>
      <c r="ODQ13" s="14"/>
      <c r="ODR13" s="14"/>
      <c r="ODS13" s="14"/>
      <c r="ODT13" s="14"/>
      <c r="ODU13" s="14"/>
      <c r="ODV13" s="14"/>
      <c r="ODW13" s="14"/>
      <c r="ODX13" s="14"/>
      <c r="ODY13" s="14"/>
      <c r="ODZ13" s="14"/>
      <c r="OEA13" s="14"/>
      <c r="OEB13" s="14"/>
      <c r="OEC13" s="14"/>
      <c r="OED13" s="14"/>
      <c r="OEE13" s="14"/>
      <c r="OEF13" s="14"/>
      <c r="OEG13" s="14"/>
      <c r="OEH13" s="14"/>
      <c r="OEI13" s="14"/>
      <c r="OEJ13" s="14"/>
      <c r="OEK13" s="14"/>
      <c r="OEL13" s="14"/>
      <c r="OEM13" s="14"/>
      <c r="OEN13" s="14"/>
      <c r="OEO13" s="14"/>
      <c r="OEP13" s="14"/>
      <c r="OEQ13" s="14"/>
      <c r="OER13" s="14"/>
      <c r="OES13" s="14"/>
      <c r="OET13" s="14"/>
      <c r="OEU13" s="14"/>
      <c r="OEV13" s="14"/>
      <c r="OEW13" s="14"/>
      <c r="OEX13" s="14"/>
      <c r="OEY13" s="14"/>
      <c r="OEZ13" s="14"/>
      <c r="OFA13" s="14"/>
      <c r="OFB13" s="14"/>
      <c r="OFC13" s="14"/>
      <c r="OFD13" s="14"/>
      <c r="OFE13" s="14"/>
      <c r="OFF13" s="14"/>
      <c r="OFG13" s="14"/>
      <c r="OFH13" s="14"/>
      <c r="OFI13" s="14"/>
      <c r="OFJ13" s="14"/>
      <c r="OFK13" s="14"/>
      <c r="OFL13" s="14"/>
      <c r="OFM13" s="14"/>
      <c r="OFN13" s="14"/>
      <c r="OFO13" s="14"/>
      <c r="OFP13" s="14"/>
      <c r="OFQ13" s="14"/>
      <c r="OFR13" s="14"/>
      <c r="OFS13" s="14"/>
      <c r="OFT13" s="14"/>
      <c r="OFU13" s="14"/>
      <c r="OFV13" s="14"/>
      <c r="OFW13" s="14"/>
      <c r="OFX13" s="14"/>
      <c r="OFY13" s="14"/>
      <c r="OFZ13" s="14"/>
      <c r="OGA13" s="14"/>
      <c r="OGB13" s="14"/>
      <c r="OGC13" s="14"/>
      <c r="OGD13" s="14"/>
      <c r="OGE13" s="14"/>
      <c r="OGF13" s="14"/>
      <c r="OGG13" s="14"/>
      <c r="OGH13" s="14"/>
      <c r="OGI13" s="14"/>
      <c r="OGJ13" s="14"/>
      <c r="OGK13" s="14"/>
      <c r="OGL13" s="14"/>
      <c r="OGM13" s="14"/>
      <c r="OGN13" s="14"/>
      <c r="OGO13" s="14"/>
      <c r="OGP13" s="14"/>
      <c r="OGQ13" s="14"/>
      <c r="OGR13" s="14"/>
      <c r="OGS13" s="14"/>
      <c r="OGT13" s="14"/>
      <c r="OGU13" s="14"/>
      <c r="OGV13" s="14"/>
      <c r="OGW13" s="14"/>
      <c r="OGX13" s="14"/>
      <c r="OGY13" s="14"/>
      <c r="OGZ13" s="14"/>
      <c r="OHA13" s="14"/>
      <c r="OHB13" s="14"/>
      <c r="OHC13" s="14"/>
      <c r="OHD13" s="14"/>
      <c r="OHE13" s="14"/>
      <c r="OHF13" s="14"/>
      <c r="OHG13" s="14"/>
      <c r="OHH13" s="14"/>
      <c r="OHI13" s="14"/>
      <c r="OHJ13" s="14"/>
      <c r="OHK13" s="14"/>
      <c r="OHL13" s="14"/>
      <c r="OHM13" s="14"/>
      <c r="OHN13" s="14"/>
      <c r="OHO13" s="14"/>
      <c r="OHP13" s="14"/>
      <c r="OHQ13" s="14"/>
      <c r="OHR13" s="14"/>
      <c r="OHS13" s="14"/>
      <c r="OHT13" s="14"/>
      <c r="OHU13" s="14"/>
      <c r="OHV13" s="14"/>
      <c r="OHW13" s="14"/>
      <c r="OHX13" s="14"/>
      <c r="OHY13" s="14"/>
      <c r="OHZ13" s="14"/>
      <c r="OIA13" s="14"/>
      <c r="OIB13" s="14"/>
      <c r="OIC13" s="14"/>
      <c r="OID13" s="14"/>
      <c r="OIE13" s="14"/>
      <c r="OIF13" s="14"/>
      <c r="OIG13" s="14"/>
      <c r="OIH13" s="14"/>
      <c r="OII13" s="14"/>
      <c r="OIJ13" s="14"/>
      <c r="OIK13" s="14"/>
      <c r="OIL13" s="14"/>
      <c r="OIM13" s="14"/>
      <c r="OIN13" s="14"/>
      <c r="OIO13" s="14"/>
      <c r="OIP13" s="14"/>
      <c r="OIQ13" s="14"/>
      <c r="OIR13" s="14"/>
      <c r="OIS13" s="14"/>
      <c r="OIT13" s="14"/>
      <c r="OIU13" s="14"/>
      <c r="OIV13" s="14"/>
      <c r="OIW13" s="14"/>
      <c r="OIX13" s="14"/>
      <c r="OIY13" s="14"/>
      <c r="OIZ13" s="14"/>
      <c r="OJA13" s="14"/>
      <c r="OJB13" s="14"/>
      <c r="OJC13" s="14"/>
      <c r="OJD13" s="14"/>
      <c r="OJE13" s="14"/>
      <c r="OJF13" s="14"/>
      <c r="OJG13" s="14"/>
      <c r="OJH13" s="14"/>
      <c r="OJI13" s="14"/>
      <c r="OJJ13" s="14"/>
      <c r="OJK13" s="14"/>
      <c r="OJL13" s="14"/>
      <c r="OJM13" s="14"/>
      <c r="OJN13" s="14"/>
      <c r="OJO13" s="14"/>
      <c r="OJP13" s="14"/>
      <c r="OJQ13" s="14"/>
      <c r="OJR13" s="14"/>
      <c r="OJS13" s="14"/>
      <c r="OJT13" s="14"/>
      <c r="OJU13" s="14"/>
      <c r="OJV13" s="14"/>
      <c r="OJW13" s="14"/>
      <c r="OJX13" s="14"/>
      <c r="OJY13" s="14"/>
      <c r="OJZ13" s="14"/>
      <c r="OKA13" s="14"/>
      <c r="OKB13" s="14"/>
      <c r="OKC13" s="14"/>
      <c r="OKD13" s="14"/>
      <c r="OKE13" s="14"/>
      <c r="OKF13" s="14"/>
      <c r="OKG13" s="14"/>
      <c r="OKH13" s="14"/>
      <c r="OKI13" s="14"/>
      <c r="OKJ13" s="14"/>
      <c r="OKK13" s="14"/>
      <c r="OKL13" s="14"/>
      <c r="OKM13" s="14"/>
      <c r="OKN13" s="14"/>
      <c r="OKO13" s="14"/>
      <c r="OKP13" s="14"/>
      <c r="OKQ13" s="14"/>
      <c r="OKR13" s="14"/>
      <c r="OKS13" s="14"/>
      <c r="OKT13" s="14"/>
      <c r="OKU13" s="14"/>
      <c r="OKV13" s="14"/>
      <c r="OKW13" s="14"/>
      <c r="OKX13" s="14"/>
      <c r="OKY13" s="14"/>
      <c r="OKZ13" s="14"/>
      <c r="OLA13" s="14"/>
      <c r="OLB13" s="14"/>
      <c r="OLC13" s="14"/>
      <c r="OLD13" s="14"/>
      <c r="OLE13" s="14"/>
      <c r="OLF13" s="14"/>
      <c r="OLG13" s="14"/>
      <c r="OLH13" s="14"/>
      <c r="OLI13" s="14"/>
      <c r="OLJ13" s="14"/>
      <c r="OLK13" s="14"/>
      <c r="OLL13" s="14"/>
      <c r="OLM13" s="14"/>
      <c r="OLN13" s="14"/>
      <c r="OLO13" s="14"/>
      <c r="OLP13" s="14"/>
      <c r="OLQ13" s="14"/>
      <c r="OLR13" s="14"/>
      <c r="OLS13" s="14"/>
      <c r="OLT13" s="14"/>
      <c r="OLU13" s="14"/>
      <c r="OLV13" s="14"/>
      <c r="OLW13" s="14"/>
      <c r="OLX13" s="14"/>
      <c r="OLY13" s="14"/>
      <c r="OLZ13" s="14"/>
      <c r="OMA13" s="14"/>
      <c r="OMB13" s="14"/>
      <c r="OMC13" s="14"/>
      <c r="OMD13" s="14"/>
      <c r="OME13" s="14"/>
      <c r="OMF13" s="14"/>
      <c r="OMG13" s="14"/>
      <c r="OMH13" s="14"/>
      <c r="OMI13" s="14"/>
      <c r="OMJ13" s="14"/>
      <c r="OMK13" s="14"/>
      <c r="OML13" s="14"/>
      <c r="OMM13" s="14"/>
      <c r="OMN13" s="14"/>
      <c r="OMO13" s="14"/>
      <c r="OMP13" s="14"/>
      <c r="OMQ13" s="14"/>
      <c r="OMR13" s="14"/>
      <c r="OMS13" s="14"/>
      <c r="OMT13" s="14"/>
      <c r="OMU13" s="14"/>
      <c r="OMV13" s="14"/>
      <c r="OMW13" s="14"/>
      <c r="OMX13" s="14"/>
      <c r="OMY13" s="14"/>
      <c r="OMZ13" s="14"/>
      <c r="ONA13" s="14"/>
      <c r="ONB13" s="14"/>
      <c r="ONC13" s="14"/>
      <c r="OND13" s="14"/>
      <c r="ONE13" s="14"/>
      <c r="ONF13" s="14"/>
      <c r="ONG13" s="14"/>
      <c r="ONH13" s="14"/>
      <c r="ONI13" s="14"/>
      <c r="ONJ13" s="14"/>
      <c r="ONK13" s="14"/>
      <c r="ONL13" s="14"/>
      <c r="ONM13" s="14"/>
      <c r="ONN13" s="14"/>
      <c r="ONO13" s="14"/>
      <c r="ONP13" s="14"/>
      <c r="ONQ13" s="14"/>
      <c r="ONR13" s="14"/>
      <c r="ONS13" s="14"/>
      <c r="ONT13" s="14"/>
      <c r="ONU13" s="14"/>
      <c r="ONV13" s="14"/>
      <c r="ONW13" s="14"/>
      <c r="ONX13" s="14"/>
      <c r="ONY13" s="14"/>
      <c r="ONZ13" s="14"/>
      <c r="OOA13" s="14"/>
      <c r="OOB13" s="14"/>
      <c r="OOC13" s="14"/>
      <c r="OOD13" s="14"/>
      <c r="OOE13" s="14"/>
      <c r="OOF13" s="14"/>
      <c r="OOG13" s="14"/>
      <c r="OOH13" s="14"/>
      <c r="OOI13" s="14"/>
      <c r="OOJ13" s="14"/>
      <c r="OOK13" s="14"/>
      <c r="OOL13" s="14"/>
      <c r="OOM13" s="14"/>
      <c r="OON13" s="14"/>
      <c r="OOO13" s="14"/>
      <c r="OOP13" s="14"/>
      <c r="OOQ13" s="14"/>
      <c r="OOR13" s="14"/>
      <c r="OOS13" s="14"/>
      <c r="OOT13" s="14"/>
      <c r="OOU13" s="14"/>
      <c r="OOV13" s="14"/>
      <c r="OOW13" s="14"/>
      <c r="OOX13" s="14"/>
      <c r="OOY13" s="14"/>
      <c r="OOZ13" s="14"/>
      <c r="OPA13" s="14"/>
      <c r="OPB13" s="14"/>
      <c r="OPC13" s="14"/>
      <c r="OPD13" s="14"/>
      <c r="OPE13" s="14"/>
      <c r="OPF13" s="14"/>
      <c r="OPG13" s="14"/>
      <c r="OPH13" s="14"/>
      <c r="OPI13" s="14"/>
      <c r="OPJ13" s="14"/>
      <c r="OPK13" s="14"/>
      <c r="OPL13" s="14"/>
      <c r="OPM13" s="14"/>
      <c r="OPN13" s="14"/>
      <c r="OPO13" s="14"/>
      <c r="OPP13" s="14"/>
      <c r="OPQ13" s="14"/>
      <c r="OPR13" s="14"/>
      <c r="OPS13" s="14"/>
      <c r="OPT13" s="14"/>
      <c r="OPU13" s="14"/>
      <c r="OPV13" s="14"/>
      <c r="OPW13" s="14"/>
      <c r="OPX13" s="14"/>
      <c r="OPY13" s="14"/>
      <c r="OPZ13" s="14"/>
      <c r="OQA13" s="14"/>
      <c r="OQB13" s="14"/>
      <c r="OQC13" s="14"/>
      <c r="OQD13" s="14"/>
      <c r="OQE13" s="14"/>
      <c r="OQF13" s="14"/>
      <c r="OQG13" s="14"/>
      <c r="OQH13" s="14"/>
      <c r="OQI13" s="14"/>
      <c r="OQJ13" s="14"/>
      <c r="OQK13" s="14"/>
      <c r="OQL13" s="14"/>
      <c r="OQM13" s="14"/>
      <c r="OQN13" s="14"/>
      <c r="OQO13" s="14"/>
      <c r="OQP13" s="14"/>
      <c r="OQQ13" s="14"/>
      <c r="OQR13" s="14"/>
      <c r="OQS13" s="14"/>
      <c r="OQT13" s="14"/>
      <c r="OQU13" s="14"/>
      <c r="OQV13" s="14"/>
      <c r="OQW13" s="14"/>
      <c r="OQX13" s="14"/>
      <c r="OQY13" s="14"/>
      <c r="OQZ13" s="14"/>
      <c r="ORA13" s="14"/>
      <c r="ORB13" s="14"/>
      <c r="ORC13" s="14"/>
      <c r="ORD13" s="14"/>
      <c r="ORE13" s="14"/>
      <c r="ORF13" s="14"/>
      <c r="ORG13" s="14"/>
      <c r="ORH13" s="14"/>
      <c r="ORI13" s="14"/>
      <c r="ORJ13" s="14"/>
      <c r="ORK13" s="14"/>
      <c r="ORL13" s="14"/>
      <c r="ORM13" s="14"/>
      <c r="ORN13" s="14"/>
      <c r="ORO13" s="14"/>
      <c r="ORP13" s="14"/>
      <c r="ORQ13" s="14"/>
      <c r="ORR13" s="14"/>
      <c r="ORS13" s="14"/>
      <c r="ORT13" s="14"/>
      <c r="ORU13" s="14"/>
      <c r="ORV13" s="14"/>
      <c r="ORW13" s="14"/>
      <c r="ORX13" s="14"/>
      <c r="ORY13" s="14"/>
      <c r="ORZ13" s="14"/>
      <c r="OSA13" s="14"/>
      <c r="OSB13" s="14"/>
      <c r="OSC13" s="14"/>
      <c r="OSD13" s="14"/>
      <c r="OSE13" s="14"/>
      <c r="OSF13" s="14"/>
      <c r="OSG13" s="14"/>
      <c r="OSH13" s="14"/>
      <c r="OSI13" s="14"/>
      <c r="OSJ13" s="14"/>
      <c r="OSK13" s="14"/>
      <c r="OSL13" s="14"/>
      <c r="OSM13" s="14"/>
      <c r="OSN13" s="14"/>
      <c r="OSO13" s="14"/>
      <c r="OSP13" s="14"/>
      <c r="OSQ13" s="14"/>
      <c r="OSR13" s="14"/>
      <c r="OSS13" s="14"/>
      <c r="OST13" s="14"/>
      <c r="OSU13" s="14"/>
      <c r="OSV13" s="14"/>
      <c r="OSW13" s="14"/>
      <c r="OSX13" s="14"/>
      <c r="OSY13" s="14"/>
      <c r="OSZ13" s="14"/>
      <c r="OTA13" s="14"/>
      <c r="OTB13" s="14"/>
      <c r="OTC13" s="14"/>
      <c r="OTD13" s="14"/>
      <c r="OTE13" s="14"/>
      <c r="OTF13" s="14"/>
      <c r="OTG13" s="14"/>
      <c r="OTH13" s="14"/>
      <c r="OTI13" s="14"/>
      <c r="OTJ13" s="14"/>
      <c r="OTK13" s="14"/>
      <c r="OTL13" s="14"/>
      <c r="OTM13" s="14"/>
      <c r="OTN13" s="14"/>
      <c r="OTO13" s="14"/>
      <c r="OTP13" s="14"/>
      <c r="OTQ13" s="14"/>
      <c r="OTR13" s="14"/>
      <c r="OTS13" s="14"/>
      <c r="OTT13" s="14"/>
      <c r="OTU13" s="14"/>
      <c r="OTV13" s="14"/>
      <c r="OTW13" s="14"/>
      <c r="OTX13" s="14"/>
      <c r="OTY13" s="14"/>
      <c r="OTZ13" s="14"/>
      <c r="OUA13" s="14"/>
      <c r="OUB13" s="14"/>
      <c r="OUC13" s="14"/>
      <c r="OUD13" s="14"/>
      <c r="OUE13" s="14"/>
      <c r="OUF13" s="14"/>
      <c r="OUG13" s="14"/>
      <c r="OUH13" s="14"/>
      <c r="OUI13" s="14"/>
      <c r="OUJ13" s="14"/>
      <c r="OUK13" s="14"/>
      <c r="OUL13" s="14"/>
      <c r="OUM13" s="14"/>
      <c r="OUN13" s="14"/>
      <c r="OUO13" s="14"/>
      <c r="OUP13" s="14"/>
      <c r="OUQ13" s="14"/>
      <c r="OUR13" s="14"/>
      <c r="OUS13" s="14"/>
      <c r="OUT13" s="14"/>
      <c r="OUU13" s="14"/>
      <c r="OUV13" s="14"/>
      <c r="OUW13" s="14"/>
      <c r="OUX13" s="14"/>
      <c r="OUY13" s="14"/>
      <c r="OUZ13" s="14"/>
      <c r="OVA13" s="14"/>
      <c r="OVB13" s="14"/>
      <c r="OVC13" s="14"/>
      <c r="OVD13" s="14"/>
      <c r="OVE13" s="14"/>
      <c r="OVF13" s="14"/>
      <c r="OVG13" s="14"/>
      <c r="OVH13" s="14"/>
      <c r="OVI13" s="14"/>
      <c r="OVJ13" s="14"/>
      <c r="OVK13" s="14"/>
      <c r="OVL13" s="14"/>
      <c r="OVM13" s="14"/>
      <c r="OVN13" s="14"/>
      <c r="OVO13" s="14"/>
      <c r="OVP13" s="14"/>
      <c r="OVQ13" s="14"/>
      <c r="OVR13" s="14"/>
      <c r="OVS13" s="14"/>
      <c r="OVT13" s="14"/>
      <c r="OVU13" s="14"/>
      <c r="OVV13" s="14"/>
      <c r="OVW13" s="14"/>
      <c r="OVX13" s="14"/>
      <c r="OVY13" s="14"/>
      <c r="OVZ13" s="14"/>
      <c r="OWA13" s="14"/>
      <c r="OWB13" s="14"/>
      <c r="OWC13" s="14"/>
      <c r="OWD13" s="14"/>
      <c r="OWE13" s="14"/>
      <c r="OWF13" s="14"/>
      <c r="OWG13" s="14"/>
      <c r="OWH13" s="14"/>
      <c r="OWI13" s="14"/>
      <c r="OWJ13" s="14"/>
      <c r="OWK13" s="14"/>
      <c r="OWL13" s="14"/>
      <c r="OWM13" s="14"/>
      <c r="OWN13" s="14"/>
      <c r="OWO13" s="14"/>
      <c r="OWP13" s="14"/>
      <c r="OWQ13" s="14"/>
      <c r="OWR13" s="14"/>
      <c r="OWS13" s="14"/>
      <c r="OWT13" s="14"/>
      <c r="OWU13" s="14"/>
      <c r="OWV13" s="14"/>
      <c r="OWW13" s="14"/>
      <c r="OWX13" s="14"/>
      <c r="OWY13" s="14"/>
      <c r="OWZ13" s="14"/>
      <c r="OXA13" s="14"/>
      <c r="OXB13" s="14"/>
      <c r="OXC13" s="14"/>
      <c r="OXD13" s="14"/>
      <c r="OXE13" s="14"/>
      <c r="OXF13" s="14"/>
      <c r="OXG13" s="14"/>
      <c r="OXH13" s="14"/>
      <c r="OXI13" s="14"/>
      <c r="OXJ13" s="14"/>
      <c r="OXK13" s="14"/>
      <c r="OXL13" s="14"/>
      <c r="OXM13" s="14"/>
      <c r="OXN13" s="14"/>
      <c r="OXO13" s="14"/>
      <c r="OXP13" s="14"/>
      <c r="OXQ13" s="14"/>
      <c r="OXR13" s="14"/>
      <c r="OXS13" s="14"/>
      <c r="OXT13" s="14"/>
      <c r="OXU13" s="14"/>
      <c r="OXV13" s="14"/>
      <c r="OXW13" s="14"/>
      <c r="OXX13" s="14"/>
      <c r="OXY13" s="14"/>
      <c r="OXZ13" s="14"/>
      <c r="OYA13" s="14"/>
      <c r="OYB13" s="14"/>
      <c r="OYC13" s="14"/>
      <c r="OYD13" s="14"/>
      <c r="OYE13" s="14"/>
      <c r="OYF13" s="14"/>
      <c r="OYG13" s="14"/>
      <c r="OYH13" s="14"/>
      <c r="OYI13" s="14"/>
      <c r="OYJ13" s="14"/>
      <c r="OYK13" s="14"/>
      <c r="OYL13" s="14"/>
      <c r="OYM13" s="14"/>
      <c r="OYN13" s="14"/>
      <c r="OYO13" s="14"/>
      <c r="OYP13" s="14"/>
      <c r="OYQ13" s="14"/>
      <c r="OYR13" s="14"/>
      <c r="OYS13" s="14"/>
      <c r="OYT13" s="14"/>
      <c r="OYU13" s="14"/>
      <c r="OYV13" s="14"/>
      <c r="OYW13" s="14"/>
      <c r="OYX13" s="14"/>
      <c r="OYY13" s="14"/>
      <c r="OYZ13" s="14"/>
      <c r="OZA13" s="14"/>
      <c r="OZB13" s="14"/>
      <c r="OZC13" s="14"/>
      <c r="OZD13" s="14"/>
      <c r="OZE13" s="14"/>
      <c r="OZF13" s="14"/>
      <c r="OZG13" s="14"/>
      <c r="OZH13" s="14"/>
      <c r="OZI13" s="14"/>
      <c r="OZJ13" s="14"/>
      <c r="OZK13" s="14"/>
      <c r="OZL13" s="14"/>
      <c r="OZM13" s="14"/>
      <c r="OZN13" s="14"/>
      <c r="OZO13" s="14"/>
      <c r="OZP13" s="14"/>
      <c r="OZQ13" s="14"/>
      <c r="OZR13" s="14"/>
      <c r="OZS13" s="14"/>
      <c r="OZT13" s="14"/>
      <c r="OZU13" s="14"/>
      <c r="OZV13" s="14"/>
      <c r="OZW13" s="14"/>
      <c r="OZX13" s="14"/>
      <c r="OZY13" s="14"/>
      <c r="OZZ13" s="14"/>
      <c r="PAA13" s="14"/>
      <c r="PAB13" s="14"/>
      <c r="PAC13" s="14"/>
      <c r="PAD13" s="14"/>
      <c r="PAE13" s="14"/>
      <c r="PAF13" s="14"/>
      <c r="PAG13" s="14"/>
      <c r="PAH13" s="14"/>
      <c r="PAI13" s="14"/>
      <c r="PAJ13" s="14"/>
      <c r="PAK13" s="14"/>
      <c r="PAL13" s="14"/>
      <c r="PAM13" s="14"/>
      <c r="PAN13" s="14"/>
      <c r="PAO13" s="14"/>
      <c r="PAP13" s="14"/>
      <c r="PAQ13" s="14"/>
      <c r="PAR13" s="14"/>
      <c r="PAS13" s="14"/>
      <c r="PAT13" s="14"/>
      <c r="PAU13" s="14"/>
      <c r="PAV13" s="14"/>
      <c r="PAW13" s="14"/>
      <c r="PAX13" s="14"/>
      <c r="PAY13" s="14"/>
      <c r="PAZ13" s="14"/>
      <c r="PBA13" s="14"/>
      <c r="PBB13" s="14"/>
      <c r="PBC13" s="14"/>
      <c r="PBD13" s="14"/>
      <c r="PBE13" s="14"/>
      <c r="PBF13" s="14"/>
      <c r="PBG13" s="14"/>
      <c r="PBH13" s="14"/>
      <c r="PBI13" s="14"/>
      <c r="PBJ13" s="14"/>
      <c r="PBK13" s="14"/>
      <c r="PBL13" s="14"/>
      <c r="PBM13" s="14"/>
      <c r="PBN13" s="14"/>
      <c r="PBO13" s="14"/>
      <c r="PBP13" s="14"/>
      <c r="PBQ13" s="14"/>
      <c r="PBR13" s="14"/>
      <c r="PBS13" s="14"/>
      <c r="PBT13" s="14"/>
      <c r="PBU13" s="14"/>
      <c r="PBV13" s="14"/>
      <c r="PBW13" s="14"/>
      <c r="PBX13" s="14"/>
      <c r="PBY13" s="14"/>
      <c r="PBZ13" s="14"/>
      <c r="PCA13" s="14"/>
      <c r="PCB13" s="14"/>
      <c r="PCC13" s="14"/>
      <c r="PCD13" s="14"/>
      <c r="PCE13" s="14"/>
      <c r="PCF13" s="14"/>
      <c r="PCG13" s="14"/>
      <c r="PCH13" s="14"/>
      <c r="PCI13" s="14"/>
      <c r="PCJ13" s="14"/>
      <c r="PCK13" s="14"/>
      <c r="PCL13" s="14"/>
      <c r="PCM13" s="14"/>
      <c r="PCN13" s="14"/>
      <c r="PCO13" s="14"/>
      <c r="PCP13" s="14"/>
      <c r="PCQ13" s="14"/>
      <c r="PCR13" s="14"/>
      <c r="PCS13" s="14"/>
      <c r="PCT13" s="14"/>
      <c r="PCU13" s="14"/>
      <c r="PCV13" s="14"/>
      <c r="PCW13" s="14"/>
      <c r="PCX13" s="14"/>
      <c r="PCY13" s="14"/>
      <c r="PCZ13" s="14"/>
      <c r="PDA13" s="14"/>
      <c r="PDB13" s="14"/>
      <c r="PDC13" s="14"/>
      <c r="PDD13" s="14"/>
      <c r="PDE13" s="14"/>
      <c r="PDF13" s="14"/>
      <c r="PDG13" s="14"/>
      <c r="PDH13" s="14"/>
      <c r="PDI13" s="14"/>
      <c r="PDJ13" s="14"/>
      <c r="PDK13" s="14"/>
      <c r="PDL13" s="14"/>
      <c r="PDM13" s="14"/>
      <c r="PDN13" s="14"/>
      <c r="PDO13" s="14"/>
      <c r="PDP13" s="14"/>
      <c r="PDQ13" s="14"/>
      <c r="PDR13" s="14"/>
      <c r="PDS13" s="14"/>
      <c r="PDT13" s="14"/>
      <c r="PDU13" s="14"/>
      <c r="PDV13" s="14"/>
      <c r="PDW13" s="14"/>
      <c r="PDX13" s="14"/>
      <c r="PDY13" s="14"/>
      <c r="PDZ13" s="14"/>
      <c r="PEA13" s="14"/>
      <c r="PEB13" s="14"/>
      <c r="PEC13" s="14"/>
      <c r="PED13" s="14"/>
      <c r="PEE13" s="14"/>
      <c r="PEF13" s="14"/>
      <c r="PEG13" s="14"/>
      <c r="PEH13" s="14"/>
      <c r="PEI13" s="14"/>
      <c r="PEJ13" s="14"/>
      <c r="PEK13" s="14"/>
      <c r="PEL13" s="14"/>
      <c r="PEM13" s="14"/>
      <c r="PEN13" s="14"/>
      <c r="PEO13" s="14"/>
      <c r="PEP13" s="14"/>
      <c r="PEQ13" s="14"/>
      <c r="PER13" s="14"/>
      <c r="PES13" s="14"/>
      <c r="PET13" s="14"/>
      <c r="PEU13" s="14"/>
      <c r="PEV13" s="14"/>
      <c r="PEW13" s="14"/>
      <c r="PEX13" s="14"/>
      <c r="PEY13" s="14"/>
      <c r="PEZ13" s="14"/>
      <c r="PFA13" s="14"/>
      <c r="PFB13" s="14"/>
      <c r="PFC13" s="14"/>
      <c r="PFD13" s="14"/>
      <c r="PFE13" s="14"/>
      <c r="PFF13" s="14"/>
      <c r="PFG13" s="14"/>
      <c r="PFH13" s="14"/>
      <c r="PFI13" s="14"/>
      <c r="PFJ13" s="14"/>
      <c r="PFK13" s="14"/>
      <c r="PFL13" s="14"/>
      <c r="PFM13" s="14"/>
      <c r="PFN13" s="14"/>
      <c r="PFO13" s="14"/>
      <c r="PFP13" s="14"/>
      <c r="PFQ13" s="14"/>
      <c r="PFR13" s="14"/>
      <c r="PFS13" s="14"/>
      <c r="PFT13" s="14"/>
      <c r="PFU13" s="14"/>
      <c r="PFV13" s="14"/>
      <c r="PFW13" s="14"/>
      <c r="PFX13" s="14"/>
      <c r="PFY13" s="14"/>
      <c r="PFZ13" s="14"/>
      <c r="PGA13" s="14"/>
      <c r="PGB13" s="14"/>
      <c r="PGC13" s="14"/>
      <c r="PGD13" s="14"/>
      <c r="PGE13" s="14"/>
      <c r="PGF13" s="14"/>
      <c r="PGG13" s="14"/>
      <c r="PGH13" s="14"/>
      <c r="PGI13" s="14"/>
      <c r="PGJ13" s="14"/>
      <c r="PGK13" s="14"/>
      <c r="PGL13" s="14"/>
      <c r="PGM13" s="14"/>
      <c r="PGN13" s="14"/>
      <c r="PGO13" s="14"/>
      <c r="PGP13" s="14"/>
      <c r="PGQ13" s="14"/>
      <c r="PGR13" s="14"/>
      <c r="PGS13" s="14"/>
      <c r="PGT13" s="14"/>
      <c r="PGU13" s="14"/>
      <c r="PGV13" s="14"/>
      <c r="PGW13" s="14"/>
      <c r="PGX13" s="14"/>
      <c r="PGY13" s="14"/>
      <c r="PGZ13" s="14"/>
      <c r="PHA13" s="14"/>
      <c r="PHB13" s="14"/>
      <c r="PHC13" s="14"/>
      <c r="PHD13" s="14"/>
      <c r="PHE13" s="14"/>
      <c r="PHF13" s="14"/>
      <c r="PHG13" s="14"/>
      <c r="PHH13" s="14"/>
      <c r="PHI13" s="14"/>
      <c r="PHJ13" s="14"/>
      <c r="PHK13" s="14"/>
      <c r="PHL13" s="14"/>
      <c r="PHM13" s="14"/>
      <c r="PHN13" s="14"/>
      <c r="PHO13" s="14"/>
      <c r="PHP13" s="14"/>
      <c r="PHQ13" s="14"/>
      <c r="PHR13" s="14"/>
      <c r="PHS13" s="14"/>
      <c r="PHT13" s="14"/>
      <c r="PHU13" s="14"/>
      <c r="PHV13" s="14"/>
      <c r="PHW13" s="14"/>
      <c r="PHX13" s="14"/>
      <c r="PHY13" s="14"/>
      <c r="PHZ13" s="14"/>
      <c r="PIA13" s="14"/>
      <c r="PIB13" s="14"/>
      <c r="PIC13" s="14"/>
      <c r="PID13" s="14"/>
      <c r="PIE13" s="14"/>
      <c r="PIF13" s="14"/>
      <c r="PIG13" s="14"/>
      <c r="PIH13" s="14"/>
      <c r="PII13" s="14"/>
      <c r="PIJ13" s="14"/>
      <c r="PIK13" s="14"/>
      <c r="PIL13" s="14"/>
      <c r="PIM13" s="14"/>
      <c r="PIN13" s="14"/>
      <c r="PIO13" s="14"/>
      <c r="PIP13" s="14"/>
      <c r="PIQ13" s="14"/>
      <c r="PIR13" s="14"/>
      <c r="PIS13" s="14"/>
      <c r="PIT13" s="14"/>
      <c r="PIU13" s="14"/>
      <c r="PIV13" s="14"/>
      <c r="PIW13" s="14"/>
      <c r="PIX13" s="14"/>
      <c r="PIY13" s="14"/>
      <c r="PIZ13" s="14"/>
      <c r="PJA13" s="14"/>
      <c r="PJB13" s="14"/>
      <c r="PJC13" s="14"/>
      <c r="PJD13" s="14"/>
      <c r="PJE13" s="14"/>
      <c r="PJF13" s="14"/>
      <c r="PJG13" s="14"/>
      <c r="PJH13" s="14"/>
      <c r="PJI13" s="14"/>
      <c r="PJJ13" s="14"/>
      <c r="PJK13" s="14"/>
      <c r="PJL13" s="14"/>
      <c r="PJM13" s="14"/>
      <c r="PJN13" s="14"/>
      <c r="PJO13" s="14"/>
      <c r="PJP13" s="14"/>
      <c r="PJQ13" s="14"/>
      <c r="PJR13" s="14"/>
      <c r="PJS13" s="14"/>
      <c r="PJT13" s="14"/>
      <c r="PJU13" s="14"/>
      <c r="PJV13" s="14"/>
      <c r="PJW13" s="14"/>
      <c r="PJX13" s="14"/>
      <c r="PJY13" s="14"/>
      <c r="PJZ13" s="14"/>
      <c r="PKA13" s="14"/>
      <c r="PKB13" s="14"/>
      <c r="PKC13" s="14"/>
      <c r="PKD13" s="14"/>
      <c r="PKE13" s="14"/>
      <c r="PKF13" s="14"/>
      <c r="PKG13" s="14"/>
      <c r="PKH13" s="14"/>
      <c r="PKI13" s="14"/>
      <c r="PKJ13" s="14"/>
      <c r="PKK13" s="14"/>
      <c r="PKL13" s="14"/>
      <c r="PKM13" s="14"/>
      <c r="PKN13" s="14"/>
      <c r="PKO13" s="14"/>
      <c r="PKP13" s="14"/>
      <c r="PKQ13" s="14"/>
      <c r="PKR13" s="14"/>
      <c r="PKS13" s="14"/>
      <c r="PKT13" s="14"/>
      <c r="PKU13" s="14"/>
      <c r="PKV13" s="14"/>
      <c r="PKW13" s="14"/>
      <c r="PKX13" s="14"/>
      <c r="PKY13" s="14"/>
      <c r="PKZ13" s="14"/>
      <c r="PLA13" s="14"/>
      <c r="PLB13" s="14"/>
      <c r="PLC13" s="14"/>
      <c r="PLD13" s="14"/>
      <c r="PLE13" s="14"/>
      <c r="PLF13" s="14"/>
      <c r="PLG13" s="14"/>
      <c r="PLH13" s="14"/>
      <c r="PLI13" s="14"/>
      <c r="PLJ13" s="14"/>
      <c r="PLK13" s="14"/>
      <c r="PLL13" s="14"/>
      <c r="PLM13" s="14"/>
      <c r="PLN13" s="14"/>
      <c r="PLO13" s="14"/>
      <c r="PLP13" s="14"/>
      <c r="PLQ13" s="14"/>
      <c r="PLR13" s="14"/>
      <c r="PLS13" s="14"/>
      <c r="PLT13" s="14"/>
      <c r="PLU13" s="14"/>
      <c r="PLV13" s="14"/>
      <c r="PLW13" s="14"/>
      <c r="PLX13" s="14"/>
      <c r="PLY13" s="14"/>
      <c r="PLZ13" s="14"/>
      <c r="PMA13" s="14"/>
      <c r="PMB13" s="14"/>
      <c r="PMC13" s="14"/>
      <c r="PMD13" s="14"/>
      <c r="PME13" s="14"/>
      <c r="PMF13" s="14"/>
      <c r="PMG13" s="14"/>
      <c r="PMH13" s="14"/>
      <c r="PMI13" s="14"/>
      <c r="PMJ13" s="14"/>
      <c r="PMK13" s="14"/>
      <c r="PML13" s="14"/>
      <c r="PMM13" s="14"/>
      <c r="PMN13" s="14"/>
      <c r="PMO13" s="14"/>
      <c r="PMP13" s="14"/>
      <c r="PMQ13" s="14"/>
      <c r="PMR13" s="14"/>
      <c r="PMS13" s="14"/>
      <c r="PMT13" s="14"/>
      <c r="PMU13" s="14"/>
      <c r="PMV13" s="14"/>
      <c r="PMW13" s="14"/>
      <c r="PMX13" s="14"/>
      <c r="PMY13" s="14"/>
      <c r="PMZ13" s="14"/>
      <c r="PNA13" s="14"/>
      <c r="PNB13" s="14"/>
      <c r="PNC13" s="14"/>
      <c r="PND13" s="14"/>
      <c r="PNE13" s="14"/>
      <c r="PNF13" s="14"/>
      <c r="PNG13" s="14"/>
      <c r="PNH13" s="14"/>
      <c r="PNI13" s="14"/>
      <c r="PNJ13" s="14"/>
      <c r="PNK13" s="14"/>
      <c r="PNL13" s="14"/>
      <c r="PNM13" s="14"/>
      <c r="PNN13" s="14"/>
      <c r="PNO13" s="14"/>
      <c r="PNP13" s="14"/>
      <c r="PNQ13" s="14"/>
      <c r="PNR13" s="14"/>
      <c r="PNS13" s="14"/>
      <c r="PNT13" s="14"/>
      <c r="PNU13" s="14"/>
      <c r="PNV13" s="14"/>
      <c r="PNW13" s="14"/>
      <c r="PNX13" s="14"/>
      <c r="PNY13" s="14"/>
      <c r="PNZ13" s="14"/>
      <c r="POA13" s="14"/>
      <c r="POB13" s="14"/>
      <c r="POC13" s="14"/>
      <c r="POD13" s="14"/>
      <c r="POE13" s="14"/>
      <c r="POF13" s="14"/>
      <c r="POG13" s="14"/>
      <c r="POH13" s="14"/>
      <c r="POI13" s="14"/>
      <c r="POJ13" s="14"/>
      <c r="POK13" s="14"/>
      <c r="POL13" s="14"/>
      <c r="POM13" s="14"/>
      <c r="PON13" s="14"/>
      <c r="POO13" s="14"/>
      <c r="POP13" s="14"/>
      <c r="POQ13" s="14"/>
      <c r="POR13" s="14"/>
      <c r="POS13" s="14"/>
      <c r="POT13" s="14"/>
      <c r="POU13" s="14"/>
      <c r="POV13" s="14"/>
      <c r="POW13" s="14"/>
      <c r="POX13" s="14"/>
      <c r="POY13" s="14"/>
      <c r="POZ13" s="14"/>
      <c r="PPA13" s="14"/>
      <c r="PPB13" s="14"/>
      <c r="PPC13" s="14"/>
      <c r="PPD13" s="14"/>
      <c r="PPE13" s="14"/>
      <c r="PPF13" s="14"/>
      <c r="PPG13" s="14"/>
      <c r="PPH13" s="14"/>
      <c r="PPI13" s="14"/>
      <c r="PPJ13" s="14"/>
      <c r="PPK13" s="14"/>
      <c r="PPL13" s="14"/>
      <c r="PPM13" s="14"/>
      <c r="PPN13" s="14"/>
      <c r="PPO13" s="14"/>
      <c r="PPP13" s="14"/>
      <c r="PPQ13" s="14"/>
      <c r="PPR13" s="14"/>
      <c r="PPS13" s="14"/>
      <c r="PPT13" s="14"/>
      <c r="PPU13" s="14"/>
      <c r="PPV13" s="14"/>
      <c r="PPW13" s="14"/>
      <c r="PPX13" s="14"/>
      <c r="PPY13" s="14"/>
      <c r="PPZ13" s="14"/>
      <c r="PQA13" s="14"/>
      <c r="PQB13" s="14"/>
      <c r="PQC13" s="14"/>
      <c r="PQD13" s="14"/>
      <c r="PQE13" s="14"/>
      <c r="PQF13" s="14"/>
      <c r="PQG13" s="14"/>
      <c r="PQH13" s="14"/>
      <c r="PQI13" s="14"/>
      <c r="PQJ13" s="14"/>
      <c r="PQK13" s="14"/>
      <c r="PQL13" s="14"/>
      <c r="PQM13" s="14"/>
      <c r="PQN13" s="14"/>
      <c r="PQO13" s="14"/>
      <c r="PQP13" s="14"/>
      <c r="PQQ13" s="14"/>
      <c r="PQR13" s="14"/>
      <c r="PQS13" s="14"/>
      <c r="PQT13" s="14"/>
      <c r="PQU13" s="14"/>
      <c r="PQV13" s="14"/>
      <c r="PQW13" s="14"/>
      <c r="PQX13" s="14"/>
      <c r="PQY13" s="14"/>
      <c r="PQZ13" s="14"/>
      <c r="PRA13" s="14"/>
      <c r="PRB13" s="14"/>
      <c r="PRC13" s="14"/>
      <c r="PRD13" s="14"/>
      <c r="PRE13" s="14"/>
      <c r="PRF13" s="14"/>
      <c r="PRG13" s="14"/>
      <c r="PRH13" s="14"/>
      <c r="PRI13" s="14"/>
      <c r="PRJ13" s="14"/>
      <c r="PRK13" s="14"/>
      <c r="PRL13" s="14"/>
      <c r="PRM13" s="14"/>
      <c r="PRN13" s="14"/>
      <c r="PRO13" s="14"/>
      <c r="PRP13" s="14"/>
      <c r="PRQ13" s="14"/>
      <c r="PRR13" s="14"/>
      <c r="PRS13" s="14"/>
      <c r="PRT13" s="14"/>
      <c r="PRU13" s="14"/>
      <c r="PRV13" s="14"/>
      <c r="PRW13" s="14"/>
      <c r="PRX13" s="14"/>
      <c r="PRY13" s="14"/>
      <c r="PRZ13" s="14"/>
      <c r="PSA13" s="14"/>
      <c r="PSB13" s="14"/>
      <c r="PSC13" s="14"/>
      <c r="PSD13" s="14"/>
      <c r="PSE13" s="14"/>
      <c r="PSF13" s="14"/>
      <c r="PSG13" s="14"/>
      <c r="PSH13" s="14"/>
      <c r="PSI13" s="14"/>
      <c r="PSJ13" s="14"/>
      <c r="PSK13" s="14"/>
      <c r="PSL13" s="14"/>
      <c r="PSM13" s="14"/>
      <c r="PSN13" s="14"/>
      <c r="PSO13" s="14"/>
      <c r="PSP13" s="14"/>
      <c r="PSQ13" s="14"/>
      <c r="PSR13" s="14"/>
      <c r="PSS13" s="14"/>
      <c r="PST13" s="14"/>
      <c r="PSU13" s="14"/>
      <c r="PSV13" s="14"/>
      <c r="PSW13" s="14"/>
      <c r="PSX13" s="14"/>
      <c r="PSY13" s="14"/>
      <c r="PSZ13" s="14"/>
      <c r="PTA13" s="14"/>
      <c r="PTB13" s="14"/>
      <c r="PTC13" s="14"/>
      <c r="PTD13" s="14"/>
      <c r="PTE13" s="14"/>
      <c r="PTF13" s="14"/>
      <c r="PTG13" s="14"/>
      <c r="PTH13" s="14"/>
      <c r="PTI13" s="14"/>
      <c r="PTJ13" s="14"/>
      <c r="PTK13" s="14"/>
      <c r="PTL13" s="14"/>
      <c r="PTM13" s="14"/>
      <c r="PTN13" s="14"/>
      <c r="PTO13" s="14"/>
      <c r="PTP13" s="14"/>
      <c r="PTQ13" s="14"/>
      <c r="PTR13" s="14"/>
      <c r="PTS13" s="14"/>
      <c r="PTT13" s="14"/>
      <c r="PTU13" s="14"/>
      <c r="PTV13" s="14"/>
      <c r="PTW13" s="14"/>
      <c r="PTX13" s="14"/>
      <c r="PTY13" s="14"/>
      <c r="PTZ13" s="14"/>
      <c r="PUA13" s="14"/>
      <c r="PUB13" s="14"/>
      <c r="PUC13" s="14"/>
      <c r="PUD13" s="14"/>
      <c r="PUE13" s="14"/>
      <c r="PUF13" s="14"/>
      <c r="PUG13" s="14"/>
      <c r="PUH13" s="14"/>
      <c r="PUI13" s="14"/>
      <c r="PUJ13" s="14"/>
      <c r="PUK13" s="14"/>
      <c r="PUL13" s="14"/>
      <c r="PUM13" s="14"/>
      <c r="PUN13" s="14"/>
      <c r="PUO13" s="14"/>
      <c r="PUP13" s="14"/>
      <c r="PUQ13" s="14"/>
      <c r="PUR13" s="14"/>
      <c r="PUS13" s="14"/>
      <c r="PUT13" s="14"/>
      <c r="PUU13" s="14"/>
      <c r="PUV13" s="14"/>
      <c r="PUW13" s="14"/>
      <c r="PUX13" s="14"/>
      <c r="PUY13" s="14"/>
      <c r="PUZ13" s="14"/>
      <c r="PVA13" s="14"/>
      <c r="PVB13" s="14"/>
      <c r="PVC13" s="14"/>
      <c r="PVD13" s="14"/>
      <c r="PVE13" s="14"/>
      <c r="PVF13" s="14"/>
      <c r="PVG13" s="14"/>
      <c r="PVH13" s="14"/>
      <c r="PVI13" s="14"/>
      <c r="PVJ13" s="14"/>
      <c r="PVK13" s="14"/>
      <c r="PVL13" s="14"/>
      <c r="PVM13" s="14"/>
      <c r="PVN13" s="14"/>
      <c r="PVO13" s="14"/>
      <c r="PVP13" s="14"/>
      <c r="PVQ13" s="14"/>
      <c r="PVR13" s="14"/>
      <c r="PVS13" s="14"/>
      <c r="PVT13" s="14"/>
      <c r="PVU13" s="14"/>
      <c r="PVV13" s="14"/>
      <c r="PVW13" s="14"/>
      <c r="PVX13" s="14"/>
      <c r="PVY13" s="14"/>
      <c r="PVZ13" s="14"/>
      <c r="PWA13" s="14"/>
      <c r="PWB13" s="14"/>
      <c r="PWC13" s="14"/>
      <c r="PWD13" s="14"/>
      <c r="PWE13" s="14"/>
      <c r="PWF13" s="14"/>
      <c r="PWG13" s="14"/>
      <c r="PWH13" s="14"/>
      <c r="PWI13" s="14"/>
      <c r="PWJ13" s="14"/>
      <c r="PWK13" s="14"/>
      <c r="PWL13" s="14"/>
      <c r="PWM13" s="14"/>
      <c r="PWN13" s="14"/>
      <c r="PWO13" s="14"/>
      <c r="PWP13" s="14"/>
      <c r="PWQ13" s="14"/>
      <c r="PWR13" s="14"/>
      <c r="PWS13" s="14"/>
      <c r="PWT13" s="14"/>
      <c r="PWU13" s="14"/>
      <c r="PWV13" s="14"/>
      <c r="PWW13" s="14"/>
      <c r="PWX13" s="14"/>
      <c r="PWY13" s="14"/>
      <c r="PWZ13" s="14"/>
      <c r="PXA13" s="14"/>
      <c r="PXB13" s="14"/>
      <c r="PXC13" s="14"/>
      <c r="PXD13" s="14"/>
      <c r="PXE13" s="14"/>
      <c r="PXF13" s="14"/>
      <c r="PXG13" s="14"/>
      <c r="PXH13" s="14"/>
      <c r="PXI13" s="14"/>
      <c r="PXJ13" s="14"/>
      <c r="PXK13" s="14"/>
      <c r="PXL13" s="14"/>
      <c r="PXM13" s="14"/>
      <c r="PXN13" s="14"/>
      <c r="PXO13" s="14"/>
      <c r="PXP13" s="14"/>
      <c r="PXQ13" s="14"/>
      <c r="PXR13" s="14"/>
      <c r="PXS13" s="14"/>
      <c r="PXT13" s="14"/>
      <c r="PXU13" s="14"/>
      <c r="PXV13" s="14"/>
      <c r="PXW13" s="14"/>
      <c r="PXX13" s="14"/>
      <c r="PXY13" s="14"/>
      <c r="PXZ13" s="14"/>
      <c r="PYA13" s="14"/>
      <c r="PYB13" s="14"/>
      <c r="PYC13" s="14"/>
      <c r="PYD13" s="14"/>
      <c r="PYE13" s="14"/>
      <c r="PYF13" s="14"/>
      <c r="PYG13" s="14"/>
      <c r="PYH13" s="14"/>
      <c r="PYI13" s="14"/>
      <c r="PYJ13" s="14"/>
      <c r="PYK13" s="14"/>
      <c r="PYL13" s="14"/>
      <c r="PYM13" s="14"/>
      <c r="PYN13" s="14"/>
      <c r="PYO13" s="14"/>
      <c r="PYP13" s="14"/>
      <c r="PYQ13" s="14"/>
      <c r="PYR13" s="14"/>
      <c r="PYS13" s="14"/>
      <c r="PYT13" s="14"/>
      <c r="PYU13" s="14"/>
      <c r="PYV13" s="14"/>
      <c r="PYW13" s="14"/>
      <c r="PYX13" s="14"/>
      <c r="PYY13" s="14"/>
      <c r="PYZ13" s="14"/>
      <c r="PZA13" s="14"/>
      <c r="PZB13" s="14"/>
      <c r="PZC13" s="14"/>
      <c r="PZD13" s="14"/>
      <c r="PZE13" s="14"/>
      <c r="PZF13" s="14"/>
      <c r="PZG13" s="14"/>
      <c r="PZH13" s="14"/>
      <c r="PZI13" s="14"/>
      <c r="PZJ13" s="14"/>
      <c r="PZK13" s="14"/>
      <c r="PZL13" s="14"/>
      <c r="PZM13" s="14"/>
      <c r="PZN13" s="14"/>
      <c r="PZO13" s="14"/>
      <c r="PZP13" s="14"/>
      <c r="PZQ13" s="14"/>
      <c r="PZR13" s="14"/>
      <c r="PZS13" s="14"/>
      <c r="PZT13" s="14"/>
      <c r="PZU13" s="14"/>
      <c r="PZV13" s="14"/>
      <c r="PZW13" s="14"/>
      <c r="PZX13" s="14"/>
      <c r="PZY13" s="14"/>
      <c r="PZZ13" s="14"/>
      <c r="QAA13" s="14"/>
      <c r="QAB13" s="14"/>
      <c r="QAC13" s="14"/>
      <c r="QAD13" s="14"/>
      <c r="QAE13" s="14"/>
      <c r="QAF13" s="14"/>
      <c r="QAG13" s="14"/>
      <c r="QAH13" s="14"/>
      <c r="QAI13" s="14"/>
      <c r="QAJ13" s="14"/>
      <c r="QAK13" s="14"/>
      <c r="QAL13" s="14"/>
      <c r="QAM13" s="14"/>
      <c r="QAN13" s="14"/>
      <c r="QAO13" s="14"/>
      <c r="QAP13" s="14"/>
      <c r="QAQ13" s="14"/>
      <c r="QAR13" s="14"/>
      <c r="QAS13" s="14"/>
      <c r="QAT13" s="14"/>
      <c r="QAU13" s="14"/>
      <c r="QAV13" s="14"/>
      <c r="QAW13" s="14"/>
      <c r="QAX13" s="14"/>
      <c r="QAY13" s="14"/>
      <c r="QAZ13" s="14"/>
      <c r="QBA13" s="14"/>
      <c r="QBB13" s="14"/>
      <c r="QBC13" s="14"/>
      <c r="QBD13" s="14"/>
      <c r="QBE13" s="14"/>
      <c r="QBF13" s="14"/>
      <c r="QBG13" s="14"/>
      <c r="QBH13" s="14"/>
      <c r="QBI13" s="14"/>
      <c r="QBJ13" s="14"/>
      <c r="QBK13" s="14"/>
      <c r="QBL13" s="14"/>
      <c r="QBM13" s="14"/>
      <c r="QBN13" s="14"/>
      <c r="QBO13" s="14"/>
      <c r="QBP13" s="14"/>
      <c r="QBQ13" s="14"/>
      <c r="QBR13" s="14"/>
      <c r="QBS13" s="14"/>
      <c r="QBT13" s="14"/>
      <c r="QBU13" s="14"/>
      <c r="QBV13" s="14"/>
      <c r="QBW13" s="14"/>
      <c r="QBX13" s="14"/>
      <c r="QBY13" s="14"/>
      <c r="QBZ13" s="14"/>
      <c r="QCA13" s="14"/>
      <c r="QCB13" s="14"/>
      <c r="QCC13" s="14"/>
      <c r="QCD13" s="14"/>
      <c r="QCE13" s="14"/>
      <c r="QCF13" s="14"/>
      <c r="QCG13" s="14"/>
      <c r="QCH13" s="14"/>
      <c r="QCI13" s="14"/>
      <c r="QCJ13" s="14"/>
      <c r="QCK13" s="14"/>
      <c r="QCL13" s="14"/>
      <c r="QCM13" s="14"/>
      <c r="QCN13" s="14"/>
      <c r="QCO13" s="14"/>
      <c r="QCP13" s="14"/>
      <c r="QCQ13" s="14"/>
      <c r="QCR13" s="14"/>
      <c r="QCS13" s="14"/>
      <c r="QCT13" s="14"/>
      <c r="QCU13" s="14"/>
      <c r="QCV13" s="14"/>
      <c r="QCW13" s="14"/>
      <c r="QCX13" s="14"/>
      <c r="QCY13" s="14"/>
      <c r="QCZ13" s="14"/>
      <c r="QDA13" s="14"/>
      <c r="QDB13" s="14"/>
      <c r="QDC13" s="14"/>
      <c r="QDD13" s="14"/>
      <c r="QDE13" s="14"/>
      <c r="QDF13" s="14"/>
      <c r="QDG13" s="14"/>
      <c r="QDH13" s="14"/>
      <c r="QDI13" s="14"/>
      <c r="QDJ13" s="14"/>
      <c r="QDK13" s="14"/>
      <c r="QDL13" s="14"/>
      <c r="QDM13" s="14"/>
      <c r="QDN13" s="14"/>
      <c r="QDO13" s="14"/>
      <c r="QDP13" s="14"/>
      <c r="QDQ13" s="14"/>
      <c r="QDR13" s="14"/>
      <c r="QDS13" s="14"/>
      <c r="QDT13" s="14"/>
      <c r="QDU13" s="14"/>
      <c r="QDV13" s="14"/>
      <c r="QDW13" s="14"/>
      <c r="QDX13" s="14"/>
      <c r="QDY13" s="14"/>
      <c r="QDZ13" s="14"/>
      <c r="QEA13" s="14"/>
      <c r="QEB13" s="14"/>
      <c r="QEC13" s="14"/>
      <c r="QED13" s="14"/>
      <c r="QEE13" s="14"/>
      <c r="QEF13" s="14"/>
      <c r="QEG13" s="14"/>
      <c r="QEH13" s="14"/>
      <c r="QEI13" s="14"/>
      <c r="QEJ13" s="14"/>
      <c r="QEK13" s="14"/>
      <c r="QEL13" s="14"/>
      <c r="QEM13" s="14"/>
      <c r="QEN13" s="14"/>
      <c r="QEO13" s="14"/>
      <c r="QEP13" s="14"/>
      <c r="QEQ13" s="14"/>
      <c r="QER13" s="14"/>
      <c r="QES13" s="14"/>
      <c r="QET13" s="14"/>
      <c r="QEU13" s="14"/>
      <c r="QEV13" s="14"/>
      <c r="QEW13" s="14"/>
      <c r="QEX13" s="14"/>
      <c r="QEY13" s="14"/>
      <c r="QEZ13" s="14"/>
      <c r="QFA13" s="14"/>
      <c r="QFB13" s="14"/>
      <c r="QFC13" s="14"/>
      <c r="QFD13" s="14"/>
      <c r="QFE13" s="14"/>
      <c r="QFF13" s="14"/>
      <c r="QFG13" s="14"/>
      <c r="QFH13" s="14"/>
      <c r="QFI13" s="14"/>
      <c r="QFJ13" s="14"/>
      <c r="QFK13" s="14"/>
      <c r="QFL13" s="14"/>
      <c r="QFM13" s="14"/>
      <c r="QFN13" s="14"/>
      <c r="QFO13" s="14"/>
      <c r="QFP13" s="14"/>
      <c r="QFQ13" s="14"/>
      <c r="QFR13" s="14"/>
      <c r="QFS13" s="14"/>
      <c r="QFT13" s="14"/>
      <c r="QFU13" s="14"/>
      <c r="QFV13" s="14"/>
      <c r="QFW13" s="14"/>
      <c r="QFX13" s="14"/>
      <c r="QFY13" s="14"/>
      <c r="QFZ13" s="14"/>
      <c r="QGA13" s="14"/>
      <c r="QGB13" s="14"/>
      <c r="QGC13" s="14"/>
      <c r="QGD13" s="14"/>
      <c r="QGE13" s="14"/>
      <c r="QGF13" s="14"/>
      <c r="QGG13" s="14"/>
      <c r="QGH13" s="14"/>
      <c r="QGI13" s="14"/>
      <c r="QGJ13" s="14"/>
      <c r="QGK13" s="14"/>
      <c r="QGL13" s="14"/>
      <c r="QGM13" s="14"/>
      <c r="QGN13" s="14"/>
      <c r="QGO13" s="14"/>
      <c r="QGP13" s="14"/>
      <c r="QGQ13" s="14"/>
      <c r="QGR13" s="14"/>
      <c r="QGS13" s="14"/>
      <c r="QGT13" s="14"/>
      <c r="QGU13" s="14"/>
      <c r="QGV13" s="14"/>
      <c r="QGW13" s="14"/>
      <c r="QGX13" s="14"/>
      <c r="QGY13" s="14"/>
      <c r="QGZ13" s="14"/>
      <c r="QHA13" s="14"/>
      <c r="QHB13" s="14"/>
      <c r="QHC13" s="14"/>
      <c r="QHD13" s="14"/>
      <c r="QHE13" s="14"/>
      <c r="QHF13" s="14"/>
      <c r="QHG13" s="14"/>
      <c r="QHH13" s="14"/>
      <c r="QHI13" s="14"/>
      <c r="QHJ13" s="14"/>
      <c r="QHK13" s="14"/>
      <c r="QHL13" s="14"/>
      <c r="QHM13" s="14"/>
      <c r="QHN13" s="14"/>
      <c r="QHO13" s="14"/>
      <c r="QHP13" s="14"/>
      <c r="QHQ13" s="14"/>
      <c r="QHR13" s="14"/>
      <c r="QHS13" s="14"/>
      <c r="QHT13" s="14"/>
      <c r="QHU13" s="14"/>
      <c r="QHV13" s="14"/>
      <c r="QHW13" s="14"/>
      <c r="QHX13" s="14"/>
      <c r="QHY13" s="14"/>
      <c r="QHZ13" s="14"/>
      <c r="QIA13" s="14"/>
      <c r="QIB13" s="14"/>
      <c r="QIC13" s="14"/>
      <c r="QID13" s="14"/>
      <c r="QIE13" s="14"/>
      <c r="QIF13" s="14"/>
      <c r="QIG13" s="14"/>
      <c r="QIH13" s="14"/>
      <c r="QII13" s="14"/>
      <c r="QIJ13" s="14"/>
      <c r="QIK13" s="14"/>
      <c r="QIL13" s="14"/>
      <c r="QIM13" s="14"/>
      <c r="QIN13" s="14"/>
      <c r="QIO13" s="14"/>
      <c r="QIP13" s="14"/>
      <c r="QIQ13" s="14"/>
      <c r="QIR13" s="14"/>
      <c r="QIS13" s="14"/>
      <c r="QIT13" s="14"/>
      <c r="QIU13" s="14"/>
      <c r="QIV13" s="14"/>
      <c r="QIW13" s="14"/>
      <c r="QIX13" s="14"/>
      <c r="QIY13" s="14"/>
      <c r="QIZ13" s="14"/>
      <c r="QJA13" s="14"/>
      <c r="QJB13" s="14"/>
      <c r="QJC13" s="14"/>
      <c r="QJD13" s="14"/>
      <c r="QJE13" s="14"/>
      <c r="QJF13" s="14"/>
      <c r="QJG13" s="14"/>
      <c r="QJH13" s="14"/>
      <c r="QJI13" s="14"/>
      <c r="QJJ13" s="14"/>
      <c r="QJK13" s="14"/>
      <c r="QJL13" s="14"/>
      <c r="QJM13" s="14"/>
      <c r="QJN13" s="14"/>
      <c r="QJO13" s="14"/>
      <c r="QJP13" s="14"/>
      <c r="QJQ13" s="14"/>
      <c r="QJR13" s="14"/>
      <c r="QJS13" s="14"/>
      <c r="QJT13" s="14"/>
      <c r="QJU13" s="14"/>
      <c r="QJV13" s="14"/>
      <c r="QJW13" s="14"/>
      <c r="QJX13" s="14"/>
      <c r="QJY13" s="14"/>
      <c r="QJZ13" s="14"/>
      <c r="QKA13" s="14"/>
      <c r="QKB13" s="14"/>
      <c r="QKC13" s="14"/>
      <c r="QKD13" s="14"/>
      <c r="QKE13" s="14"/>
      <c r="QKF13" s="14"/>
      <c r="QKG13" s="14"/>
      <c r="QKH13" s="14"/>
      <c r="QKI13" s="14"/>
      <c r="QKJ13" s="14"/>
      <c r="QKK13" s="14"/>
      <c r="QKL13" s="14"/>
      <c r="QKM13" s="14"/>
      <c r="QKN13" s="14"/>
      <c r="QKO13" s="14"/>
      <c r="QKP13" s="14"/>
      <c r="QKQ13" s="14"/>
      <c r="QKR13" s="14"/>
      <c r="QKS13" s="14"/>
      <c r="QKT13" s="14"/>
      <c r="QKU13" s="14"/>
      <c r="QKV13" s="14"/>
      <c r="QKW13" s="14"/>
      <c r="QKX13" s="14"/>
      <c r="QKY13" s="14"/>
      <c r="QKZ13" s="14"/>
      <c r="QLA13" s="14"/>
      <c r="QLB13" s="14"/>
      <c r="QLC13" s="14"/>
      <c r="QLD13" s="14"/>
      <c r="QLE13" s="14"/>
      <c r="QLF13" s="14"/>
      <c r="QLG13" s="14"/>
      <c r="QLH13" s="14"/>
      <c r="QLI13" s="14"/>
      <c r="QLJ13" s="14"/>
      <c r="QLK13" s="14"/>
      <c r="QLL13" s="14"/>
      <c r="QLM13" s="14"/>
      <c r="QLN13" s="14"/>
      <c r="QLO13" s="14"/>
      <c r="QLP13" s="14"/>
      <c r="QLQ13" s="14"/>
      <c r="QLR13" s="14"/>
      <c r="QLS13" s="14"/>
      <c r="QLT13" s="14"/>
      <c r="QLU13" s="14"/>
      <c r="QLV13" s="14"/>
      <c r="QLW13" s="14"/>
      <c r="QLX13" s="14"/>
      <c r="QLY13" s="14"/>
      <c r="QLZ13" s="14"/>
      <c r="QMA13" s="14"/>
      <c r="QMB13" s="14"/>
      <c r="QMC13" s="14"/>
      <c r="QMD13" s="14"/>
      <c r="QME13" s="14"/>
      <c r="QMF13" s="14"/>
      <c r="QMG13" s="14"/>
      <c r="QMH13" s="14"/>
      <c r="QMI13" s="14"/>
      <c r="QMJ13" s="14"/>
      <c r="QMK13" s="14"/>
      <c r="QML13" s="14"/>
      <c r="QMM13" s="14"/>
      <c r="QMN13" s="14"/>
      <c r="QMO13" s="14"/>
      <c r="QMP13" s="14"/>
      <c r="QMQ13" s="14"/>
      <c r="QMR13" s="14"/>
      <c r="QMS13" s="14"/>
      <c r="QMT13" s="14"/>
      <c r="QMU13" s="14"/>
      <c r="QMV13" s="14"/>
      <c r="QMW13" s="14"/>
      <c r="QMX13" s="14"/>
      <c r="QMY13" s="14"/>
      <c r="QMZ13" s="14"/>
      <c r="QNA13" s="14"/>
      <c r="QNB13" s="14"/>
      <c r="QNC13" s="14"/>
      <c r="QND13" s="14"/>
      <c r="QNE13" s="14"/>
      <c r="QNF13" s="14"/>
      <c r="QNG13" s="14"/>
      <c r="QNH13" s="14"/>
      <c r="QNI13" s="14"/>
      <c r="QNJ13" s="14"/>
      <c r="QNK13" s="14"/>
      <c r="QNL13" s="14"/>
      <c r="QNM13" s="14"/>
      <c r="QNN13" s="14"/>
      <c r="QNO13" s="14"/>
      <c r="QNP13" s="14"/>
      <c r="QNQ13" s="14"/>
      <c r="QNR13" s="14"/>
      <c r="QNS13" s="14"/>
      <c r="QNT13" s="14"/>
      <c r="QNU13" s="14"/>
      <c r="QNV13" s="14"/>
      <c r="QNW13" s="14"/>
      <c r="QNX13" s="14"/>
      <c r="QNY13" s="14"/>
      <c r="QNZ13" s="14"/>
      <c r="QOA13" s="14"/>
      <c r="QOB13" s="14"/>
      <c r="QOC13" s="14"/>
      <c r="QOD13" s="14"/>
      <c r="QOE13" s="14"/>
      <c r="QOF13" s="14"/>
      <c r="QOG13" s="14"/>
      <c r="QOH13" s="14"/>
      <c r="QOI13" s="14"/>
      <c r="QOJ13" s="14"/>
      <c r="QOK13" s="14"/>
      <c r="QOL13" s="14"/>
      <c r="QOM13" s="14"/>
      <c r="QON13" s="14"/>
      <c r="QOO13" s="14"/>
      <c r="QOP13" s="14"/>
      <c r="QOQ13" s="14"/>
      <c r="QOR13" s="14"/>
      <c r="QOS13" s="14"/>
      <c r="QOT13" s="14"/>
      <c r="QOU13" s="14"/>
      <c r="QOV13" s="14"/>
      <c r="QOW13" s="14"/>
      <c r="QOX13" s="14"/>
      <c r="QOY13" s="14"/>
      <c r="QOZ13" s="14"/>
      <c r="QPA13" s="14"/>
      <c r="QPB13" s="14"/>
      <c r="QPC13" s="14"/>
      <c r="QPD13" s="14"/>
      <c r="QPE13" s="14"/>
      <c r="QPF13" s="14"/>
      <c r="QPG13" s="14"/>
      <c r="QPH13" s="14"/>
      <c r="QPI13" s="14"/>
      <c r="QPJ13" s="14"/>
      <c r="QPK13" s="14"/>
      <c r="QPL13" s="14"/>
      <c r="QPM13" s="14"/>
      <c r="QPN13" s="14"/>
      <c r="QPO13" s="14"/>
      <c r="QPP13" s="14"/>
      <c r="QPQ13" s="14"/>
      <c r="QPR13" s="14"/>
      <c r="QPS13" s="14"/>
      <c r="QPT13" s="14"/>
      <c r="QPU13" s="14"/>
      <c r="QPV13" s="14"/>
      <c r="QPW13" s="14"/>
      <c r="QPX13" s="14"/>
      <c r="QPY13" s="14"/>
      <c r="QPZ13" s="14"/>
      <c r="QQA13" s="14"/>
      <c r="QQB13" s="14"/>
      <c r="QQC13" s="14"/>
      <c r="QQD13" s="14"/>
      <c r="QQE13" s="14"/>
      <c r="QQF13" s="14"/>
      <c r="QQG13" s="14"/>
      <c r="QQH13" s="14"/>
      <c r="QQI13" s="14"/>
      <c r="QQJ13" s="14"/>
      <c r="QQK13" s="14"/>
      <c r="QQL13" s="14"/>
      <c r="QQM13" s="14"/>
      <c r="QQN13" s="14"/>
      <c r="QQO13" s="14"/>
      <c r="QQP13" s="14"/>
      <c r="QQQ13" s="14"/>
      <c r="QQR13" s="14"/>
      <c r="QQS13" s="14"/>
      <c r="QQT13" s="14"/>
      <c r="QQU13" s="14"/>
      <c r="QQV13" s="14"/>
      <c r="QQW13" s="14"/>
      <c r="QQX13" s="14"/>
      <c r="QQY13" s="14"/>
      <c r="QQZ13" s="14"/>
      <c r="QRA13" s="14"/>
      <c r="QRB13" s="14"/>
      <c r="QRC13" s="14"/>
      <c r="QRD13" s="14"/>
      <c r="QRE13" s="14"/>
      <c r="QRF13" s="14"/>
      <c r="QRG13" s="14"/>
      <c r="QRH13" s="14"/>
      <c r="QRI13" s="14"/>
      <c r="QRJ13" s="14"/>
      <c r="QRK13" s="14"/>
      <c r="QRL13" s="14"/>
      <c r="QRM13" s="14"/>
      <c r="QRN13" s="14"/>
      <c r="QRO13" s="14"/>
      <c r="QRP13" s="14"/>
      <c r="QRQ13" s="14"/>
      <c r="QRR13" s="14"/>
      <c r="QRS13" s="14"/>
      <c r="QRT13" s="14"/>
      <c r="QRU13" s="14"/>
      <c r="QRV13" s="14"/>
      <c r="QRW13" s="14"/>
      <c r="QRX13" s="14"/>
      <c r="QRY13" s="14"/>
      <c r="QRZ13" s="14"/>
      <c r="QSA13" s="14"/>
      <c r="QSB13" s="14"/>
      <c r="QSC13" s="14"/>
      <c r="QSD13" s="14"/>
      <c r="QSE13" s="14"/>
      <c r="QSF13" s="14"/>
      <c r="QSG13" s="14"/>
      <c r="QSH13" s="14"/>
      <c r="QSI13" s="14"/>
      <c r="QSJ13" s="14"/>
      <c r="QSK13" s="14"/>
      <c r="QSL13" s="14"/>
      <c r="QSM13" s="14"/>
      <c r="QSN13" s="14"/>
      <c r="QSO13" s="14"/>
      <c r="QSP13" s="14"/>
      <c r="QSQ13" s="14"/>
      <c r="QSR13" s="14"/>
      <c r="QSS13" s="14"/>
      <c r="QST13" s="14"/>
      <c r="QSU13" s="14"/>
      <c r="QSV13" s="14"/>
      <c r="QSW13" s="14"/>
      <c r="QSX13" s="14"/>
      <c r="QSY13" s="14"/>
      <c r="QSZ13" s="14"/>
      <c r="QTA13" s="14"/>
      <c r="QTB13" s="14"/>
      <c r="QTC13" s="14"/>
      <c r="QTD13" s="14"/>
      <c r="QTE13" s="14"/>
      <c r="QTF13" s="14"/>
      <c r="QTG13" s="14"/>
      <c r="QTH13" s="14"/>
      <c r="QTI13" s="14"/>
      <c r="QTJ13" s="14"/>
      <c r="QTK13" s="14"/>
      <c r="QTL13" s="14"/>
      <c r="QTM13" s="14"/>
      <c r="QTN13" s="14"/>
      <c r="QTO13" s="14"/>
      <c r="QTP13" s="14"/>
      <c r="QTQ13" s="14"/>
      <c r="QTR13" s="14"/>
      <c r="QTS13" s="14"/>
      <c r="QTT13" s="14"/>
      <c r="QTU13" s="14"/>
      <c r="QTV13" s="14"/>
      <c r="QTW13" s="14"/>
      <c r="QTX13" s="14"/>
      <c r="QTY13" s="14"/>
      <c r="QTZ13" s="14"/>
      <c r="QUA13" s="14"/>
      <c r="QUB13" s="14"/>
      <c r="QUC13" s="14"/>
      <c r="QUD13" s="14"/>
      <c r="QUE13" s="14"/>
      <c r="QUF13" s="14"/>
      <c r="QUG13" s="14"/>
      <c r="QUH13" s="14"/>
      <c r="QUI13" s="14"/>
      <c r="QUJ13" s="14"/>
      <c r="QUK13" s="14"/>
      <c r="QUL13" s="14"/>
      <c r="QUM13" s="14"/>
      <c r="QUN13" s="14"/>
      <c r="QUO13" s="14"/>
      <c r="QUP13" s="14"/>
      <c r="QUQ13" s="14"/>
      <c r="QUR13" s="14"/>
      <c r="QUS13" s="14"/>
      <c r="QUT13" s="14"/>
      <c r="QUU13" s="14"/>
      <c r="QUV13" s="14"/>
      <c r="QUW13" s="14"/>
      <c r="QUX13" s="14"/>
      <c r="QUY13" s="14"/>
      <c r="QUZ13" s="14"/>
      <c r="QVA13" s="14"/>
      <c r="QVB13" s="14"/>
      <c r="QVC13" s="14"/>
      <c r="QVD13" s="14"/>
      <c r="QVE13" s="14"/>
      <c r="QVF13" s="14"/>
      <c r="QVG13" s="14"/>
      <c r="QVH13" s="14"/>
      <c r="QVI13" s="14"/>
      <c r="QVJ13" s="14"/>
      <c r="QVK13" s="14"/>
      <c r="QVL13" s="14"/>
      <c r="QVM13" s="14"/>
      <c r="QVN13" s="14"/>
      <c r="QVO13" s="14"/>
      <c r="QVP13" s="14"/>
      <c r="QVQ13" s="14"/>
      <c r="QVR13" s="14"/>
      <c r="QVS13" s="14"/>
      <c r="QVT13" s="14"/>
      <c r="QVU13" s="14"/>
      <c r="QVV13" s="14"/>
      <c r="QVW13" s="14"/>
      <c r="QVX13" s="14"/>
      <c r="QVY13" s="14"/>
      <c r="QVZ13" s="14"/>
      <c r="QWA13" s="14"/>
      <c r="QWB13" s="14"/>
      <c r="QWC13" s="14"/>
      <c r="QWD13" s="14"/>
      <c r="QWE13" s="14"/>
      <c r="QWF13" s="14"/>
      <c r="QWG13" s="14"/>
      <c r="QWH13" s="14"/>
      <c r="QWI13" s="14"/>
      <c r="QWJ13" s="14"/>
      <c r="QWK13" s="14"/>
      <c r="QWL13" s="14"/>
      <c r="QWM13" s="14"/>
      <c r="QWN13" s="14"/>
      <c r="QWO13" s="14"/>
      <c r="QWP13" s="14"/>
      <c r="QWQ13" s="14"/>
      <c r="QWR13" s="14"/>
      <c r="QWS13" s="14"/>
      <c r="QWT13" s="14"/>
      <c r="QWU13" s="14"/>
      <c r="QWV13" s="14"/>
      <c r="QWW13" s="14"/>
      <c r="QWX13" s="14"/>
      <c r="QWY13" s="14"/>
      <c r="QWZ13" s="14"/>
      <c r="QXA13" s="14"/>
      <c r="QXB13" s="14"/>
      <c r="QXC13" s="14"/>
      <c r="QXD13" s="14"/>
      <c r="QXE13" s="14"/>
      <c r="QXF13" s="14"/>
      <c r="QXG13" s="14"/>
      <c r="QXH13" s="14"/>
      <c r="QXI13" s="14"/>
      <c r="QXJ13" s="14"/>
      <c r="QXK13" s="14"/>
      <c r="QXL13" s="14"/>
      <c r="QXM13" s="14"/>
      <c r="QXN13" s="14"/>
      <c r="QXO13" s="14"/>
      <c r="QXP13" s="14"/>
      <c r="QXQ13" s="14"/>
      <c r="QXR13" s="14"/>
      <c r="QXS13" s="14"/>
      <c r="QXT13" s="14"/>
      <c r="QXU13" s="14"/>
      <c r="QXV13" s="14"/>
      <c r="QXW13" s="14"/>
      <c r="QXX13" s="14"/>
      <c r="QXY13" s="14"/>
      <c r="QXZ13" s="14"/>
      <c r="QYA13" s="14"/>
      <c r="QYB13" s="14"/>
      <c r="QYC13" s="14"/>
      <c r="QYD13" s="14"/>
      <c r="QYE13" s="14"/>
      <c r="QYF13" s="14"/>
      <c r="QYG13" s="14"/>
      <c r="QYH13" s="14"/>
      <c r="QYI13" s="14"/>
      <c r="QYJ13" s="14"/>
      <c r="QYK13" s="14"/>
      <c r="QYL13" s="14"/>
      <c r="QYM13" s="14"/>
      <c r="QYN13" s="14"/>
      <c r="QYO13" s="14"/>
      <c r="QYP13" s="14"/>
      <c r="QYQ13" s="14"/>
      <c r="QYR13" s="14"/>
      <c r="QYS13" s="14"/>
      <c r="QYT13" s="14"/>
      <c r="QYU13" s="14"/>
      <c r="QYV13" s="14"/>
      <c r="QYW13" s="14"/>
      <c r="QYX13" s="14"/>
      <c r="QYY13" s="14"/>
      <c r="QYZ13" s="14"/>
      <c r="QZA13" s="14"/>
      <c r="QZB13" s="14"/>
      <c r="QZC13" s="14"/>
      <c r="QZD13" s="14"/>
      <c r="QZE13" s="14"/>
      <c r="QZF13" s="14"/>
      <c r="QZG13" s="14"/>
      <c r="QZH13" s="14"/>
      <c r="QZI13" s="14"/>
      <c r="QZJ13" s="14"/>
      <c r="QZK13" s="14"/>
      <c r="QZL13" s="14"/>
      <c r="QZM13" s="14"/>
      <c r="QZN13" s="14"/>
      <c r="QZO13" s="14"/>
      <c r="QZP13" s="14"/>
      <c r="QZQ13" s="14"/>
      <c r="QZR13" s="14"/>
      <c r="QZS13" s="14"/>
      <c r="QZT13" s="14"/>
      <c r="QZU13" s="14"/>
      <c r="QZV13" s="14"/>
      <c r="QZW13" s="14"/>
      <c r="QZX13" s="14"/>
      <c r="QZY13" s="14"/>
      <c r="QZZ13" s="14"/>
      <c r="RAA13" s="14"/>
      <c r="RAB13" s="14"/>
      <c r="RAC13" s="14"/>
      <c r="RAD13" s="14"/>
      <c r="RAE13" s="14"/>
      <c r="RAF13" s="14"/>
      <c r="RAG13" s="14"/>
      <c r="RAH13" s="14"/>
      <c r="RAI13" s="14"/>
      <c r="RAJ13" s="14"/>
      <c r="RAK13" s="14"/>
      <c r="RAL13" s="14"/>
      <c r="RAM13" s="14"/>
      <c r="RAN13" s="14"/>
      <c r="RAO13" s="14"/>
      <c r="RAP13" s="14"/>
      <c r="RAQ13" s="14"/>
      <c r="RAR13" s="14"/>
      <c r="RAS13" s="14"/>
      <c r="RAT13" s="14"/>
      <c r="RAU13" s="14"/>
      <c r="RAV13" s="14"/>
      <c r="RAW13" s="14"/>
      <c r="RAX13" s="14"/>
      <c r="RAY13" s="14"/>
      <c r="RAZ13" s="14"/>
      <c r="RBA13" s="14"/>
      <c r="RBB13" s="14"/>
      <c r="RBC13" s="14"/>
      <c r="RBD13" s="14"/>
      <c r="RBE13" s="14"/>
      <c r="RBF13" s="14"/>
      <c r="RBG13" s="14"/>
      <c r="RBH13" s="14"/>
      <c r="RBI13" s="14"/>
      <c r="RBJ13" s="14"/>
      <c r="RBK13" s="14"/>
      <c r="RBL13" s="14"/>
      <c r="RBM13" s="14"/>
      <c r="RBN13" s="14"/>
      <c r="RBO13" s="14"/>
      <c r="RBP13" s="14"/>
      <c r="RBQ13" s="14"/>
      <c r="RBR13" s="14"/>
      <c r="RBS13" s="14"/>
      <c r="RBT13" s="14"/>
      <c r="RBU13" s="14"/>
      <c r="RBV13" s="14"/>
      <c r="RBW13" s="14"/>
      <c r="RBX13" s="14"/>
      <c r="RBY13" s="14"/>
      <c r="RBZ13" s="14"/>
      <c r="RCA13" s="14"/>
      <c r="RCB13" s="14"/>
      <c r="RCC13" s="14"/>
      <c r="RCD13" s="14"/>
      <c r="RCE13" s="14"/>
      <c r="RCF13" s="14"/>
      <c r="RCG13" s="14"/>
      <c r="RCH13" s="14"/>
      <c r="RCI13" s="14"/>
      <c r="RCJ13" s="14"/>
      <c r="RCK13" s="14"/>
      <c r="RCL13" s="14"/>
      <c r="RCM13" s="14"/>
      <c r="RCN13" s="14"/>
      <c r="RCO13" s="14"/>
      <c r="RCP13" s="14"/>
      <c r="RCQ13" s="14"/>
      <c r="RCR13" s="14"/>
      <c r="RCS13" s="14"/>
      <c r="RCT13" s="14"/>
      <c r="RCU13" s="14"/>
      <c r="RCV13" s="14"/>
      <c r="RCW13" s="14"/>
      <c r="RCX13" s="14"/>
      <c r="RCY13" s="14"/>
      <c r="RCZ13" s="14"/>
      <c r="RDA13" s="14"/>
      <c r="RDB13" s="14"/>
      <c r="RDC13" s="14"/>
      <c r="RDD13" s="14"/>
      <c r="RDE13" s="14"/>
      <c r="RDF13" s="14"/>
      <c r="RDG13" s="14"/>
      <c r="RDH13" s="14"/>
      <c r="RDI13" s="14"/>
      <c r="RDJ13" s="14"/>
      <c r="RDK13" s="14"/>
      <c r="RDL13" s="14"/>
      <c r="RDM13" s="14"/>
      <c r="RDN13" s="14"/>
      <c r="RDO13" s="14"/>
      <c r="RDP13" s="14"/>
      <c r="RDQ13" s="14"/>
      <c r="RDR13" s="14"/>
      <c r="RDS13" s="14"/>
      <c r="RDT13" s="14"/>
      <c r="RDU13" s="14"/>
      <c r="RDV13" s="14"/>
      <c r="RDW13" s="14"/>
      <c r="RDX13" s="14"/>
      <c r="RDY13" s="14"/>
      <c r="RDZ13" s="14"/>
      <c r="REA13" s="14"/>
      <c r="REB13" s="14"/>
      <c r="REC13" s="14"/>
      <c r="RED13" s="14"/>
      <c r="REE13" s="14"/>
      <c r="REF13" s="14"/>
      <c r="REG13" s="14"/>
      <c r="REH13" s="14"/>
      <c r="REI13" s="14"/>
      <c r="REJ13" s="14"/>
      <c r="REK13" s="14"/>
      <c r="REL13" s="14"/>
      <c r="REM13" s="14"/>
      <c r="REN13" s="14"/>
      <c r="REO13" s="14"/>
      <c r="REP13" s="14"/>
      <c r="REQ13" s="14"/>
      <c r="RER13" s="14"/>
      <c r="RES13" s="14"/>
      <c r="RET13" s="14"/>
      <c r="REU13" s="14"/>
      <c r="REV13" s="14"/>
      <c r="REW13" s="14"/>
      <c r="REX13" s="14"/>
      <c r="REY13" s="14"/>
      <c r="REZ13" s="14"/>
      <c r="RFA13" s="14"/>
      <c r="RFB13" s="14"/>
      <c r="RFC13" s="14"/>
      <c r="RFD13" s="14"/>
      <c r="RFE13" s="14"/>
      <c r="RFF13" s="14"/>
      <c r="RFG13" s="14"/>
      <c r="RFH13" s="14"/>
      <c r="RFI13" s="14"/>
      <c r="RFJ13" s="14"/>
      <c r="RFK13" s="14"/>
      <c r="RFL13" s="14"/>
      <c r="RFM13" s="14"/>
      <c r="RFN13" s="14"/>
      <c r="RFO13" s="14"/>
      <c r="RFP13" s="14"/>
      <c r="RFQ13" s="14"/>
      <c r="RFR13" s="14"/>
      <c r="RFS13" s="14"/>
      <c r="RFT13" s="14"/>
      <c r="RFU13" s="14"/>
      <c r="RFV13" s="14"/>
      <c r="RFW13" s="14"/>
      <c r="RFX13" s="14"/>
      <c r="RFY13" s="14"/>
      <c r="RFZ13" s="14"/>
      <c r="RGA13" s="14"/>
      <c r="RGB13" s="14"/>
      <c r="RGC13" s="14"/>
      <c r="RGD13" s="14"/>
      <c r="RGE13" s="14"/>
      <c r="RGF13" s="14"/>
      <c r="RGG13" s="14"/>
      <c r="RGH13" s="14"/>
      <c r="RGI13" s="14"/>
      <c r="RGJ13" s="14"/>
      <c r="RGK13" s="14"/>
      <c r="RGL13" s="14"/>
      <c r="RGM13" s="14"/>
      <c r="RGN13" s="14"/>
      <c r="RGO13" s="14"/>
      <c r="RGP13" s="14"/>
      <c r="RGQ13" s="14"/>
      <c r="RGR13" s="14"/>
      <c r="RGS13" s="14"/>
      <c r="RGT13" s="14"/>
      <c r="RGU13" s="14"/>
      <c r="RGV13" s="14"/>
      <c r="RGW13" s="14"/>
      <c r="RGX13" s="14"/>
      <c r="RGY13" s="14"/>
      <c r="RGZ13" s="14"/>
      <c r="RHA13" s="14"/>
      <c r="RHB13" s="14"/>
      <c r="RHC13" s="14"/>
      <c r="RHD13" s="14"/>
      <c r="RHE13" s="14"/>
      <c r="RHF13" s="14"/>
      <c r="RHG13" s="14"/>
      <c r="RHH13" s="14"/>
      <c r="RHI13" s="14"/>
      <c r="RHJ13" s="14"/>
      <c r="RHK13" s="14"/>
      <c r="RHL13" s="14"/>
      <c r="RHM13" s="14"/>
      <c r="RHN13" s="14"/>
      <c r="RHO13" s="14"/>
      <c r="RHP13" s="14"/>
      <c r="RHQ13" s="14"/>
      <c r="RHR13" s="14"/>
      <c r="RHS13" s="14"/>
      <c r="RHT13" s="14"/>
      <c r="RHU13" s="14"/>
      <c r="RHV13" s="14"/>
      <c r="RHW13" s="14"/>
      <c r="RHX13" s="14"/>
      <c r="RHY13" s="14"/>
      <c r="RHZ13" s="14"/>
      <c r="RIA13" s="14"/>
      <c r="RIB13" s="14"/>
      <c r="RIC13" s="14"/>
      <c r="RID13" s="14"/>
      <c r="RIE13" s="14"/>
      <c r="RIF13" s="14"/>
      <c r="RIG13" s="14"/>
      <c r="RIH13" s="14"/>
      <c r="RII13" s="14"/>
      <c r="RIJ13" s="14"/>
      <c r="RIK13" s="14"/>
      <c r="RIL13" s="14"/>
      <c r="RIM13" s="14"/>
      <c r="RIN13" s="14"/>
      <c r="RIO13" s="14"/>
      <c r="RIP13" s="14"/>
      <c r="RIQ13" s="14"/>
      <c r="RIR13" s="14"/>
      <c r="RIS13" s="14"/>
      <c r="RIT13" s="14"/>
      <c r="RIU13" s="14"/>
      <c r="RIV13" s="14"/>
      <c r="RIW13" s="14"/>
      <c r="RIX13" s="14"/>
      <c r="RIY13" s="14"/>
      <c r="RIZ13" s="14"/>
      <c r="RJA13" s="14"/>
      <c r="RJB13" s="14"/>
      <c r="RJC13" s="14"/>
      <c r="RJD13" s="14"/>
      <c r="RJE13" s="14"/>
      <c r="RJF13" s="14"/>
      <c r="RJG13" s="14"/>
      <c r="RJH13" s="14"/>
      <c r="RJI13" s="14"/>
      <c r="RJJ13" s="14"/>
      <c r="RJK13" s="14"/>
      <c r="RJL13" s="14"/>
      <c r="RJM13" s="14"/>
      <c r="RJN13" s="14"/>
      <c r="RJO13" s="14"/>
      <c r="RJP13" s="14"/>
      <c r="RJQ13" s="14"/>
      <c r="RJR13" s="14"/>
      <c r="RJS13" s="14"/>
      <c r="RJT13" s="14"/>
      <c r="RJU13" s="14"/>
      <c r="RJV13" s="14"/>
      <c r="RJW13" s="14"/>
      <c r="RJX13" s="14"/>
      <c r="RJY13" s="14"/>
      <c r="RJZ13" s="14"/>
      <c r="RKA13" s="14"/>
      <c r="RKB13" s="14"/>
      <c r="RKC13" s="14"/>
      <c r="RKD13" s="14"/>
      <c r="RKE13" s="14"/>
      <c r="RKF13" s="14"/>
      <c r="RKG13" s="14"/>
      <c r="RKH13" s="14"/>
      <c r="RKI13" s="14"/>
      <c r="RKJ13" s="14"/>
      <c r="RKK13" s="14"/>
      <c r="RKL13" s="14"/>
      <c r="RKM13" s="14"/>
      <c r="RKN13" s="14"/>
      <c r="RKO13" s="14"/>
      <c r="RKP13" s="14"/>
      <c r="RKQ13" s="14"/>
      <c r="RKR13" s="14"/>
      <c r="RKS13" s="14"/>
      <c r="RKT13" s="14"/>
      <c r="RKU13" s="14"/>
      <c r="RKV13" s="14"/>
      <c r="RKW13" s="14"/>
      <c r="RKX13" s="14"/>
      <c r="RKY13" s="14"/>
      <c r="RKZ13" s="14"/>
      <c r="RLA13" s="14"/>
      <c r="RLB13" s="14"/>
      <c r="RLC13" s="14"/>
      <c r="RLD13" s="14"/>
      <c r="RLE13" s="14"/>
      <c r="RLF13" s="14"/>
      <c r="RLG13" s="14"/>
      <c r="RLH13" s="14"/>
      <c r="RLI13" s="14"/>
      <c r="RLJ13" s="14"/>
      <c r="RLK13" s="14"/>
      <c r="RLL13" s="14"/>
      <c r="RLM13" s="14"/>
      <c r="RLN13" s="14"/>
      <c r="RLO13" s="14"/>
      <c r="RLP13" s="14"/>
      <c r="RLQ13" s="14"/>
      <c r="RLR13" s="14"/>
      <c r="RLS13" s="14"/>
      <c r="RLT13" s="14"/>
      <c r="RLU13" s="14"/>
      <c r="RLV13" s="14"/>
      <c r="RLW13" s="14"/>
      <c r="RLX13" s="14"/>
      <c r="RLY13" s="14"/>
      <c r="RLZ13" s="14"/>
      <c r="RMA13" s="14"/>
      <c r="RMB13" s="14"/>
      <c r="RMC13" s="14"/>
      <c r="RMD13" s="14"/>
      <c r="RME13" s="14"/>
      <c r="RMF13" s="14"/>
      <c r="RMG13" s="14"/>
      <c r="RMH13" s="14"/>
      <c r="RMI13" s="14"/>
      <c r="RMJ13" s="14"/>
      <c r="RMK13" s="14"/>
      <c r="RML13" s="14"/>
      <c r="RMM13" s="14"/>
      <c r="RMN13" s="14"/>
      <c r="RMO13" s="14"/>
      <c r="RMP13" s="14"/>
      <c r="RMQ13" s="14"/>
      <c r="RMR13" s="14"/>
      <c r="RMS13" s="14"/>
      <c r="RMT13" s="14"/>
      <c r="RMU13" s="14"/>
      <c r="RMV13" s="14"/>
      <c r="RMW13" s="14"/>
      <c r="RMX13" s="14"/>
      <c r="RMY13" s="14"/>
      <c r="RMZ13" s="14"/>
      <c r="RNA13" s="14"/>
      <c r="RNB13" s="14"/>
      <c r="RNC13" s="14"/>
      <c r="RND13" s="14"/>
      <c r="RNE13" s="14"/>
      <c r="RNF13" s="14"/>
      <c r="RNG13" s="14"/>
      <c r="RNH13" s="14"/>
      <c r="RNI13" s="14"/>
      <c r="RNJ13" s="14"/>
      <c r="RNK13" s="14"/>
      <c r="RNL13" s="14"/>
      <c r="RNM13" s="14"/>
      <c r="RNN13" s="14"/>
      <c r="RNO13" s="14"/>
      <c r="RNP13" s="14"/>
      <c r="RNQ13" s="14"/>
      <c r="RNR13" s="14"/>
      <c r="RNS13" s="14"/>
      <c r="RNT13" s="14"/>
      <c r="RNU13" s="14"/>
      <c r="RNV13" s="14"/>
      <c r="RNW13" s="14"/>
      <c r="RNX13" s="14"/>
      <c r="RNY13" s="14"/>
      <c r="RNZ13" s="14"/>
      <c r="ROA13" s="14"/>
      <c r="ROB13" s="14"/>
      <c r="ROC13" s="14"/>
      <c r="ROD13" s="14"/>
      <c r="ROE13" s="14"/>
      <c r="ROF13" s="14"/>
      <c r="ROG13" s="14"/>
      <c r="ROH13" s="14"/>
      <c r="ROI13" s="14"/>
      <c r="ROJ13" s="14"/>
      <c r="ROK13" s="14"/>
      <c r="ROL13" s="14"/>
      <c r="ROM13" s="14"/>
      <c r="RON13" s="14"/>
      <c r="ROO13" s="14"/>
      <c r="ROP13" s="14"/>
      <c r="ROQ13" s="14"/>
      <c r="ROR13" s="14"/>
      <c r="ROS13" s="14"/>
      <c r="ROT13" s="14"/>
      <c r="ROU13" s="14"/>
      <c r="ROV13" s="14"/>
      <c r="ROW13" s="14"/>
      <c r="ROX13" s="14"/>
      <c r="ROY13" s="14"/>
      <c r="ROZ13" s="14"/>
      <c r="RPA13" s="14"/>
      <c r="RPB13" s="14"/>
      <c r="RPC13" s="14"/>
      <c r="RPD13" s="14"/>
      <c r="RPE13" s="14"/>
      <c r="RPF13" s="14"/>
      <c r="RPG13" s="14"/>
      <c r="RPH13" s="14"/>
      <c r="RPI13" s="14"/>
      <c r="RPJ13" s="14"/>
      <c r="RPK13" s="14"/>
      <c r="RPL13" s="14"/>
      <c r="RPM13" s="14"/>
      <c r="RPN13" s="14"/>
      <c r="RPO13" s="14"/>
      <c r="RPP13" s="14"/>
      <c r="RPQ13" s="14"/>
      <c r="RPR13" s="14"/>
      <c r="RPS13" s="14"/>
      <c r="RPT13" s="14"/>
      <c r="RPU13" s="14"/>
      <c r="RPV13" s="14"/>
      <c r="RPW13" s="14"/>
      <c r="RPX13" s="14"/>
      <c r="RPY13" s="14"/>
      <c r="RPZ13" s="14"/>
      <c r="RQA13" s="14"/>
      <c r="RQB13" s="14"/>
      <c r="RQC13" s="14"/>
      <c r="RQD13" s="14"/>
      <c r="RQE13" s="14"/>
      <c r="RQF13" s="14"/>
      <c r="RQG13" s="14"/>
      <c r="RQH13" s="14"/>
      <c r="RQI13" s="14"/>
      <c r="RQJ13" s="14"/>
      <c r="RQK13" s="14"/>
      <c r="RQL13" s="14"/>
      <c r="RQM13" s="14"/>
      <c r="RQN13" s="14"/>
      <c r="RQO13" s="14"/>
      <c r="RQP13" s="14"/>
      <c r="RQQ13" s="14"/>
      <c r="RQR13" s="14"/>
      <c r="RQS13" s="14"/>
      <c r="RQT13" s="14"/>
      <c r="RQU13" s="14"/>
      <c r="RQV13" s="14"/>
      <c r="RQW13" s="14"/>
      <c r="RQX13" s="14"/>
      <c r="RQY13" s="14"/>
      <c r="RQZ13" s="14"/>
      <c r="RRA13" s="14"/>
      <c r="RRB13" s="14"/>
      <c r="RRC13" s="14"/>
      <c r="RRD13" s="14"/>
      <c r="RRE13" s="14"/>
      <c r="RRF13" s="14"/>
      <c r="RRG13" s="14"/>
      <c r="RRH13" s="14"/>
      <c r="RRI13" s="14"/>
      <c r="RRJ13" s="14"/>
      <c r="RRK13" s="14"/>
      <c r="RRL13" s="14"/>
      <c r="RRM13" s="14"/>
      <c r="RRN13" s="14"/>
      <c r="RRO13" s="14"/>
      <c r="RRP13" s="14"/>
      <c r="RRQ13" s="14"/>
      <c r="RRR13" s="14"/>
      <c r="RRS13" s="14"/>
      <c r="RRT13" s="14"/>
      <c r="RRU13" s="14"/>
      <c r="RRV13" s="14"/>
      <c r="RRW13" s="14"/>
      <c r="RRX13" s="14"/>
      <c r="RRY13" s="14"/>
      <c r="RRZ13" s="14"/>
      <c r="RSA13" s="14"/>
      <c r="RSB13" s="14"/>
      <c r="RSC13" s="14"/>
      <c r="RSD13" s="14"/>
      <c r="RSE13" s="14"/>
      <c r="RSF13" s="14"/>
      <c r="RSG13" s="14"/>
      <c r="RSH13" s="14"/>
      <c r="RSI13" s="14"/>
      <c r="RSJ13" s="14"/>
      <c r="RSK13" s="14"/>
      <c r="RSL13" s="14"/>
      <c r="RSM13" s="14"/>
      <c r="RSN13" s="14"/>
      <c r="RSO13" s="14"/>
      <c r="RSP13" s="14"/>
      <c r="RSQ13" s="14"/>
      <c r="RSR13" s="14"/>
      <c r="RSS13" s="14"/>
      <c r="RST13" s="14"/>
      <c r="RSU13" s="14"/>
      <c r="RSV13" s="14"/>
      <c r="RSW13" s="14"/>
      <c r="RSX13" s="14"/>
      <c r="RSY13" s="14"/>
      <c r="RSZ13" s="14"/>
      <c r="RTA13" s="14"/>
      <c r="RTB13" s="14"/>
      <c r="RTC13" s="14"/>
      <c r="RTD13" s="14"/>
      <c r="RTE13" s="14"/>
      <c r="RTF13" s="14"/>
      <c r="RTG13" s="14"/>
      <c r="RTH13" s="14"/>
      <c r="RTI13" s="14"/>
      <c r="RTJ13" s="14"/>
      <c r="RTK13" s="14"/>
      <c r="RTL13" s="14"/>
      <c r="RTM13" s="14"/>
      <c r="RTN13" s="14"/>
      <c r="RTO13" s="14"/>
      <c r="RTP13" s="14"/>
      <c r="RTQ13" s="14"/>
      <c r="RTR13" s="14"/>
      <c r="RTS13" s="14"/>
      <c r="RTT13" s="14"/>
      <c r="RTU13" s="14"/>
      <c r="RTV13" s="14"/>
      <c r="RTW13" s="14"/>
      <c r="RTX13" s="14"/>
      <c r="RTY13" s="14"/>
      <c r="RTZ13" s="14"/>
      <c r="RUA13" s="14"/>
      <c r="RUB13" s="14"/>
      <c r="RUC13" s="14"/>
      <c r="RUD13" s="14"/>
      <c r="RUE13" s="14"/>
      <c r="RUF13" s="14"/>
      <c r="RUG13" s="14"/>
      <c r="RUH13" s="14"/>
      <c r="RUI13" s="14"/>
      <c r="RUJ13" s="14"/>
      <c r="RUK13" s="14"/>
      <c r="RUL13" s="14"/>
      <c r="RUM13" s="14"/>
      <c r="RUN13" s="14"/>
      <c r="RUO13" s="14"/>
      <c r="RUP13" s="14"/>
      <c r="RUQ13" s="14"/>
      <c r="RUR13" s="14"/>
      <c r="RUS13" s="14"/>
      <c r="RUT13" s="14"/>
      <c r="RUU13" s="14"/>
      <c r="RUV13" s="14"/>
      <c r="RUW13" s="14"/>
      <c r="RUX13" s="14"/>
      <c r="RUY13" s="14"/>
      <c r="RUZ13" s="14"/>
      <c r="RVA13" s="14"/>
      <c r="RVB13" s="14"/>
      <c r="RVC13" s="14"/>
      <c r="RVD13" s="14"/>
      <c r="RVE13" s="14"/>
      <c r="RVF13" s="14"/>
      <c r="RVG13" s="14"/>
      <c r="RVH13" s="14"/>
      <c r="RVI13" s="14"/>
      <c r="RVJ13" s="14"/>
      <c r="RVK13" s="14"/>
      <c r="RVL13" s="14"/>
      <c r="RVM13" s="14"/>
      <c r="RVN13" s="14"/>
      <c r="RVO13" s="14"/>
      <c r="RVP13" s="14"/>
      <c r="RVQ13" s="14"/>
      <c r="RVR13" s="14"/>
      <c r="RVS13" s="14"/>
      <c r="RVT13" s="14"/>
      <c r="RVU13" s="14"/>
      <c r="RVV13" s="14"/>
      <c r="RVW13" s="14"/>
      <c r="RVX13" s="14"/>
      <c r="RVY13" s="14"/>
      <c r="RVZ13" s="14"/>
      <c r="RWA13" s="14"/>
      <c r="RWB13" s="14"/>
      <c r="RWC13" s="14"/>
      <c r="RWD13" s="14"/>
      <c r="RWE13" s="14"/>
      <c r="RWF13" s="14"/>
      <c r="RWG13" s="14"/>
      <c r="RWH13" s="14"/>
      <c r="RWI13" s="14"/>
      <c r="RWJ13" s="14"/>
      <c r="RWK13" s="14"/>
      <c r="RWL13" s="14"/>
      <c r="RWM13" s="14"/>
      <c r="RWN13" s="14"/>
      <c r="RWO13" s="14"/>
      <c r="RWP13" s="14"/>
      <c r="RWQ13" s="14"/>
      <c r="RWR13" s="14"/>
      <c r="RWS13" s="14"/>
      <c r="RWT13" s="14"/>
      <c r="RWU13" s="14"/>
      <c r="RWV13" s="14"/>
      <c r="RWW13" s="14"/>
      <c r="RWX13" s="14"/>
      <c r="RWY13" s="14"/>
      <c r="RWZ13" s="14"/>
      <c r="RXA13" s="14"/>
      <c r="RXB13" s="14"/>
      <c r="RXC13" s="14"/>
      <c r="RXD13" s="14"/>
      <c r="RXE13" s="14"/>
      <c r="RXF13" s="14"/>
      <c r="RXG13" s="14"/>
      <c r="RXH13" s="14"/>
      <c r="RXI13" s="14"/>
      <c r="RXJ13" s="14"/>
      <c r="RXK13" s="14"/>
      <c r="RXL13" s="14"/>
      <c r="RXM13" s="14"/>
      <c r="RXN13" s="14"/>
      <c r="RXO13" s="14"/>
      <c r="RXP13" s="14"/>
      <c r="RXQ13" s="14"/>
      <c r="RXR13" s="14"/>
      <c r="RXS13" s="14"/>
      <c r="RXT13" s="14"/>
      <c r="RXU13" s="14"/>
      <c r="RXV13" s="14"/>
      <c r="RXW13" s="14"/>
      <c r="RXX13" s="14"/>
      <c r="RXY13" s="14"/>
      <c r="RXZ13" s="14"/>
      <c r="RYA13" s="14"/>
      <c r="RYB13" s="14"/>
      <c r="RYC13" s="14"/>
      <c r="RYD13" s="14"/>
      <c r="RYE13" s="14"/>
      <c r="RYF13" s="14"/>
      <c r="RYG13" s="14"/>
      <c r="RYH13" s="14"/>
      <c r="RYI13" s="14"/>
      <c r="RYJ13" s="14"/>
      <c r="RYK13" s="14"/>
      <c r="RYL13" s="14"/>
      <c r="RYM13" s="14"/>
      <c r="RYN13" s="14"/>
      <c r="RYO13" s="14"/>
      <c r="RYP13" s="14"/>
      <c r="RYQ13" s="14"/>
      <c r="RYR13" s="14"/>
      <c r="RYS13" s="14"/>
      <c r="RYT13" s="14"/>
      <c r="RYU13" s="14"/>
      <c r="RYV13" s="14"/>
      <c r="RYW13" s="14"/>
      <c r="RYX13" s="14"/>
      <c r="RYY13" s="14"/>
      <c r="RYZ13" s="14"/>
      <c r="RZA13" s="14"/>
      <c r="RZB13" s="14"/>
      <c r="RZC13" s="14"/>
      <c r="RZD13" s="14"/>
      <c r="RZE13" s="14"/>
      <c r="RZF13" s="14"/>
      <c r="RZG13" s="14"/>
      <c r="RZH13" s="14"/>
      <c r="RZI13" s="14"/>
      <c r="RZJ13" s="14"/>
      <c r="RZK13" s="14"/>
      <c r="RZL13" s="14"/>
      <c r="RZM13" s="14"/>
      <c r="RZN13" s="14"/>
      <c r="RZO13" s="14"/>
      <c r="RZP13" s="14"/>
      <c r="RZQ13" s="14"/>
      <c r="RZR13" s="14"/>
      <c r="RZS13" s="14"/>
      <c r="RZT13" s="14"/>
      <c r="RZU13" s="14"/>
      <c r="RZV13" s="14"/>
      <c r="RZW13" s="14"/>
      <c r="RZX13" s="14"/>
      <c r="RZY13" s="14"/>
      <c r="RZZ13" s="14"/>
      <c r="SAA13" s="14"/>
      <c r="SAB13" s="14"/>
      <c r="SAC13" s="14"/>
      <c r="SAD13" s="14"/>
      <c r="SAE13" s="14"/>
      <c r="SAF13" s="14"/>
      <c r="SAG13" s="14"/>
      <c r="SAH13" s="14"/>
      <c r="SAI13" s="14"/>
      <c r="SAJ13" s="14"/>
      <c r="SAK13" s="14"/>
      <c r="SAL13" s="14"/>
      <c r="SAM13" s="14"/>
      <c r="SAN13" s="14"/>
      <c r="SAO13" s="14"/>
      <c r="SAP13" s="14"/>
      <c r="SAQ13" s="14"/>
      <c r="SAR13" s="14"/>
      <c r="SAS13" s="14"/>
      <c r="SAT13" s="14"/>
      <c r="SAU13" s="14"/>
      <c r="SAV13" s="14"/>
      <c r="SAW13" s="14"/>
      <c r="SAX13" s="14"/>
      <c r="SAY13" s="14"/>
      <c r="SAZ13" s="14"/>
      <c r="SBA13" s="14"/>
      <c r="SBB13" s="14"/>
      <c r="SBC13" s="14"/>
      <c r="SBD13" s="14"/>
      <c r="SBE13" s="14"/>
      <c r="SBF13" s="14"/>
      <c r="SBG13" s="14"/>
      <c r="SBH13" s="14"/>
      <c r="SBI13" s="14"/>
      <c r="SBJ13" s="14"/>
      <c r="SBK13" s="14"/>
      <c r="SBL13" s="14"/>
      <c r="SBM13" s="14"/>
      <c r="SBN13" s="14"/>
      <c r="SBO13" s="14"/>
      <c r="SBP13" s="14"/>
      <c r="SBQ13" s="14"/>
      <c r="SBR13" s="14"/>
      <c r="SBS13" s="14"/>
      <c r="SBT13" s="14"/>
      <c r="SBU13" s="14"/>
      <c r="SBV13" s="14"/>
      <c r="SBW13" s="14"/>
      <c r="SBX13" s="14"/>
      <c r="SBY13" s="14"/>
      <c r="SBZ13" s="14"/>
      <c r="SCA13" s="14"/>
      <c r="SCB13" s="14"/>
      <c r="SCC13" s="14"/>
      <c r="SCD13" s="14"/>
      <c r="SCE13" s="14"/>
      <c r="SCF13" s="14"/>
      <c r="SCG13" s="14"/>
      <c r="SCH13" s="14"/>
      <c r="SCI13" s="14"/>
      <c r="SCJ13" s="14"/>
      <c r="SCK13" s="14"/>
      <c r="SCL13" s="14"/>
      <c r="SCM13" s="14"/>
      <c r="SCN13" s="14"/>
      <c r="SCO13" s="14"/>
      <c r="SCP13" s="14"/>
      <c r="SCQ13" s="14"/>
      <c r="SCR13" s="14"/>
      <c r="SCS13" s="14"/>
      <c r="SCT13" s="14"/>
      <c r="SCU13" s="14"/>
      <c r="SCV13" s="14"/>
      <c r="SCW13" s="14"/>
      <c r="SCX13" s="14"/>
      <c r="SCY13" s="14"/>
      <c r="SCZ13" s="14"/>
      <c r="SDA13" s="14"/>
      <c r="SDB13" s="14"/>
      <c r="SDC13" s="14"/>
      <c r="SDD13" s="14"/>
      <c r="SDE13" s="14"/>
      <c r="SDF13" s="14"/>
      <c r="SDG13" s="14"/>
      <c r="SDH13" s="14"/>
      <c r="SDI13" s="14"/>
      <c r="SDJ13" s="14"/>
      <c r="SDK13" s="14"/>
      <c r="SDL13" s="14"/>
      <c r="SDM13" s="14"/>
      <c r="SDN13" s="14"/>
      <c r="SDO13" s="14"/>
      <c r="SDP13" s="14"/>
      <c r="SDQ13" s="14"/>
      <c r="SDR13" s="14"/>
      <c r="SDS13" s="14"/>
      <c r="SDT13" s="14"/>
      <c r="SDU13" s="14"/>
      <c r="SDV13" s="14"/>
      <c r="SDW13" s="14"/>
      <c r="SDX13" s="14"/>
      <c r="SDY13" s="14"/>
      <c r="SDZ13" s="14"/>
      <c r="SEA13" s="14"/>
      <c r="SEB13" s="14"/>
      <c r="SEC13" s="14"/>
      <c r="SED13" s="14"/>
      <c r="SEE13" s="14"/>
      <c r="SEF13" s="14"/>
      <c r="SEG13" s="14"/>
      <c r="SEH13" s="14"/>
      <c r="SEI13" s="14"/>
      <c r="SEJ13" s="14"/>
      <c r="SEK13" s="14"/>
      <c r="SEL13" s="14"/>
      <c r="SEM13" s="14"/>
      <c r="SEN13" s="14"/>
      <c r="SEO13" s="14"/>
      <c r="SEP13" s="14"/>
      <c r="SEQ13" s="14"/>
      <c r="SER13" s="14"/>
      <c r="SES13" s="14"/>
      <c r="SET13" s="14"/>
      <c r="SEU13" s="14"/>
      <c r="SEV13" s="14"/>
      <c r="SEW13" s="14"/>
      <c r="SEX13" s="14"/>
      <c r="SEY13" s="14"/>
      <c r="SEZ13" s="14"/>
      <c r="SFA13" s="14"/>
      <c r="SFB13" s="14"/>
      <c r="SFC13" s="14"/>
      <c r="SFD13" s="14"/>
      <c r="SFE13" s="14"/>
      <c r="SFF13" s="14"/>
      <c r="SFG13" s="14"/>
      <c r="SFH13" s="14"/>
      <c r="SFI13" s="14"/>
      <c r="SFJ13" s="14"/>
      <c r="SFK13" s="14"/>
      <c r="SFL13" s="14"/>
      <c r="SFM13" s="14"/>
      <c r="SFN13" s="14"/>
      <c r="SFO13" s="14"/>
      <c r="SFP13" s="14"/>
      <c r="SFQ13" s="14"/>
      <c r="SFR13" s="14"/>
      <c r="SFS13" s="14"/>
      <c r="SFT13" s="14"/>
      <c r="SFU13" s="14"/>
      <c r="SFV13" s="14"/>
      <c r="SFW13" s="14"/>
      <c r="SFX13" s="14"/>
      <c r="SFY13" s="14"/>
      <c r="SFZ13" s="14"/>
      <c r="SGA13" s="14"/>
      <c r="SGB13" s="14"/>
      <c r="SGC13" s="14"/>
      <c r="SGD13" s="14"/>
      <c r="SGE13" s="14"/>
      <c r="SGF13" s="14"/>
      <c r="SGG13" s="14"/>
      <c r="SGH13" s="14"/>
      <c r="SGI13" s="14"/>
      <c r="SGJ13" s="14"/>
      <c r="SGK13" s="14"/>
      <c r="SGL13" s="14"/>
      <c r="SGM13" s="14"/>
      <c r="SGN13" s="14"/>
      <c r="SGO13" s="14"/>
      <c r="SGP13" s="14"/>
      <c r="SGQ13" s="14"/>
      <c r="SGR13" s="14"/>
      <c r="SGS13" s="14"/>
      <c r="SGT13" s="14"/>
      <c r="SGU13" s="14"/>
      <c r="SGV13" s="14"/>
      <c r="SGW13" s="14"/>
      <c r="SGX13" s="14"/>
      <c r="SGY13" s="14"/>
      <c r="SGZ13" s="14"/>
      <c r="SHA13" s="14"/>
      <c r="SHB13" s="14"/>
      <c r="SHC13" s="14"/>
      <c r="SHD13" s="14"/>
      <c r="SHE13" s="14"/>
      <c r="SHF13" s="14"/>
      <c r="SHG13" s="14"/>
      <c r="SHH13" s="14"/>
      <c r="SHI13" s="14"/>
      <c r="SHJ13" s="14"/>
      <c r="SHK13" s="14"/>
      <c r="SHL13" s="14"/>
      <c r="SHM13" s="14"/>
      <c r="SHN13" s="14"/>
      <c r="SHO13" s="14"/>
      <c r="SHP13" s="14"/>
      <c r="SHQ13" s="14"/>
      <c r="SHR13" s="14"/>
      <c r="SHS13" s="14"/>
      <c r="SHT13" s="14"/>
      <c r="SHU13" s="14"/>
      <c r="SHV13" s="14"/>
      <c r="SHW13" s="14"/>
      <c r="SHX13" s="14"/>
      <c r="SHY13" s="14"/>
      <c r="SHZ13" s="14"/>
      <c r="SIA13" s="14"/>
      <c r="SIB13" s="14"/>
      <c r="SIC13" s="14"/>
      <c r="SID13" s="14"/>
      <c r="SIE13" s="14"/>
      <c r="SIF13" s="14"/>
      <c r="SIG13" s="14"/>
      <c r="SIH13" s="14"/>
      <c r="SII13" s="14"/>
      <c r="SIJ13" s="14"/>
      <c r="SIK13" s="14"/>
      <c r="SIL13" s="14"/>
      <c r="SIM13" s="14"/>
      <c r="SIN13" s="14"/>
      <c r="SIO13" s="14"/>
      <c r="SIP13" s="14"/>
      <c r="SIQ13" s="14"/>
      <c r="SIR13" s="14"/>
      <c r="SIS13" s="14"/>
      <c r="SIT13" s="14"/>
      <c r="SIU13" s="14"/>
      <c r="SIV13" s="14"/>
      <c r="SIW13" s="14"/>
      <c r="SIX13" s="14"/>
      <c r="SIY13" s="14"/>
      <c r="SIZ13" s="14"/>
      <c r="SJA13" s="14"/>
      <c r="SJB13" s="14"/>
      <c r="SJC13" s="14"/>
      <c r="SJD13" s="14"/>
      <c r="SJE13" s="14"/>
      <c r="SJF13" s="14"/>
      <c r="SJG13" s="14"/>
      <c r="SJH13" s="14"/>
      <c r="SJI13" s="14"/>
      <c r="SJJ13" s="14"/>
      <c r="SJK13" s="14"/>
      <c r="SJL13" s="14"/>
      <c r="SJM13" s="14"/>
      <c r="SJN13" s="14"/>
      <c r="SJO13" s="14"/>
      <c r="SJP13" s="14"/>
      <c r="SJQ13" s="14"/>
      <c r="SJR13" s="14"/>
      <c r="SJS13" s="14"/>
      <c r="SJT13" s="14"/>
      <c r="SJU13" s="14"/>
      <c r="SJV13" s="14"/>
      <c r="SJW13" s="14"/>
      <c r="SJX13" s="14"/>
      <c r="SJY13" s="14"/>
      <c r="SJZ13" s="14"/>
      <c r="SKA13" s="14"/>
      <c r="SKB13" s="14"/>
      <c r="SKC13" s="14"/>
      <c r="SKD13" s="14"/>
      <c r="SKE13" s="14"/>
      <c r="SKF13" s="14"/>
      <c r="SKG13" s="14"/>
      <c r="SKH13" s="14"/>
      <c r="SKI13" s="14"/>
      <c r="SKJ13" s="14"/>
      <c r="SKK13" s="14"/>
      <c r="SKL13" s="14"/>
      <c r="SKM13" s="14"/>
      <c r="SKN13" s="14"/>
      <c r="SKO13" s="14"/>
      <c r="SKP13" s="14"/>
      <c r="SKQ13" s="14"/>
      <c r="SKR13" s="14"/>
      <c r="SKS13" s="14"/>
      <c r="SKT13" s="14"/>
      <c r="SKU13" s="14"/>
      <c r="SKV13" s="14"/>
      <c r="SKW13" s="14"/>
      <c r="SKX13" s="14"/>
      <c r="SKY13" s="14"/>
      <c r="SKZ13" s="14"/>
      <c r="SLA13" s="14"/>
      <c r="SLB13" s="14"/>
      <c r="SLC13" s="14"/>
      <c r="SLD13" s="14"/>
      <c r="SLE13" s="14"/>
      <c r="SLF13" s="14"/>
      <c r="SLG13" s="14"/>
      <c r="SLH13" s="14"/>
      <c r="SLI13" s="14"/>
      <c r="SLJ13" s="14"/>
      <c r="SLK13" s="14"/>
      <c r="SLL13" s="14"/>
      <c r="SLM13" s="14"/>
      <c r="SLN13" s="14"/>
      <c r="SLO13" s="14"/>
      <c r="SLP13" s="14"/>
      <c r="SLQ13" s="14"/>
      <c r="SLR13" s="14"/>
      <c r="SLS13" s="14"/>
      <c r="SLT13" s="14"/>
      <c r="SLU13" s="14"/>
      <c r="SLV13" s="14"/>
      <c r="SLW13" s="14"/>
      <c r="SLX13" s="14"/>
      <c r="SLY13" s="14"/>
      <c r="SLZ13" s="14"/>
      <c r="SMA13" s="14"/>
      <c r="SMB13" s="14"/>
      <c r="SMC13" s="14"/>
      <c r="SMD13" s="14"/>
      <c r="SME13" s="14"/>
      <c r="SMF13" s="14"/>
      <c r="SMG13" s="14"/>
      <c r="SMH13" s="14"/>
      <c r="SMI13" s="14"/>
      <c r="SMJ13" s="14"/>
      <c r="SMK13" s="14"/>
      <c r="SML13" s="14"/>
      <c r="SMM13" s="14"/>
      <c r="SMN13" s="14"/>
      <c r="SMO13" s="14"/>
      <c r="SMP13" s="14"/>
      <c r="SMQ13" s="14"/>
      <c r="SMR13" s="14"/>
      <c r="SMS13" s="14"/>
      <c r="SMT13" s="14"/>
      <c r="SMU13" s="14"/>
      <c r="SMV13" s="14"/>
      <c r="SMW13" s="14"/>
      <c r="SMX13" s="14"/>
      <c r="SMY13" s="14"/>
      <c r="SMZ13" s="14"/>
      <c r="SNA13" s="14"/>
      <c r="SNB13" s="14"/>
      <c r="SNC13" s="14"/>
      <c r="SND13" s="14"/>
      <c r="SNE13" s="14"/>
      <c r="SNF13" s="14"/>
      <c r="SNG13" s="14"/>
      <c r="SNH13" s="14"/>
      <c r="SNI13" s="14"/>
      <c r="SNJ13" s="14"/>
      <c r="SNK13" s="14"/>
      <c r="SNL13" s="14"/>
      <c r="SNM13" s="14"/>
      <c r="SNN13" s="14"/>
      <c r="SNO13" s="14"/>
      <c r="SNP13" s="14"/>
      <c r="SNQ13" s="14"/>
      <c r="SNR13" s="14"/>
      <c r="SNS13" s="14"/>
      <c r="SNT13" s="14"/>
      <c r="SNU13" s="14"/>
      <c r="SNV13" s="14"/>
      <c r="SNW13" s="14"/>
      <c r="SNX13" s="14"/>
      <c r="SNY13" s="14"/>
      <c r="SNZ13" s="14"/>
      <c r="SOA13" s="14"/>
      <c r="SOB13" s="14"/>
      <c r="SOC13" s="14"/>
      <c r="SOD13" s="14"/>
      <c r="SOE13" s="14"/>
      <c r="SOF13" s="14"/>
      <c r="SOG13" s="14"/>
      <c r="SOH13" s="14"/>
      <c r="SOI13" s="14"/>
      <c r="SOJ13" s="14"/>
      <c r="SOK13" s="14"/>
      <c r="SOL13" s="14"/>
      <c r="SOM13" s="14"/>
      <c r="SON13" s="14"/>
      <c r="SOO13" s="14"/>
      <c r="SOP13" s="14"/>
      <c r="SOQ13" s="14"/>
      <c r="SOR13" s="14"/>
      <c r="SOS13" s="14"/>
      <c r="SOT13" s="14"/>
      <c r="SOU13" s="14"/>
      <c r="SOV13" s="14"/>
      <c r="SOW13" s="14"/>
      <c r="SOX13" s="14"/>
      <c r="SOY13" s="14"/>
      <c r="SOZ13" s="14"/>
      <c r="SPA13" s="14"/>
      <c r="SPB13" s="14"/>
      <c r="SPC13" s="14"/>
      <c r="SPD13" s="14"/>
      <c r="SPE13" s="14"/>
      <c r="SPF13" s="14"/>
      <c r="SPG13" s="14"/>
      <c r="SPH13" s="14"/>
      <c r="SPI13" s="14"/>
      <c r="SPJ13" s="14"/>
      <c r="SPK13" s="14"/>
      <c r="SPL13" s="14"/>
      <c r="SPM13" s="14"/>
      <c r="SPN13" s="14"/>
      <c r="SPO13" s="14"/>
      <c r="SPP13" s="14"/>
      <c r="SPQ13" s="14"/>
      <c r="SPR13" s="14"/>
      <c r="SPS13" s="14"/>
      <c r="SPT13" s="14"/>
      <c r="SPU13" s="14"/>
      <c r="SPV13" s="14"/>
      <c r="SPW13" s="14"/>
      <c r="SPX13" s="14"/>
      <c r="SPY13" s="14"/>
      <c r="SPZ13" s="14"/>
      <c r="SQA13" s="14"/>
      <c r="SQB13" s="14"/>
      <c r="SQC13" s="14"/>
      <c r="SQD13" s="14"/>
      <c r="SQE13" s="14"/>
      <c r="SQF13" s="14"/>
      <c r="SQG13" s="14"/>
      <c r="SQH13" s="14"/>
      <c r="SQI13" s="14"/>
      <c r="SQJ13" s="14"/>
      <c r="SQK13" s="14"/>
      <c r="SQL13" s="14"/>
      <c r="SQM13" s="14"/>
      <c r="SQN13" s="14"/>
      <c r="SQO13" s="14"/>
      <c r="SQP13" s="14"/>
      <c r="SQQ13" s="14"/>
      <c r="SQR13" s="14"/>
      <c r="SQS13" s="14"/>
      <c r="SQT13" s="14"/>
      <c r="SQU13" s="14"/>
      <c r="SQV13" s="14"/>
      <c r="SQW13" s="14"/>
      <c r="SQX13" s="14"/>
      <c r="SQY13" s="14"/>
      <c r="SQZ13" s="14"/>
      <c r="SRA13" s="14"/>
      <c r="SRB13" s="14"/>
      <c r="SRC13" s="14"/>
      <c r="SRD13" s="14"/>
      <c r="SRE13" s="14"/>
      <c r="SRF13" s="14"/>
      <c r="SRG13" s="14"/>
      <c r="SRH13" s="14"/>
      <c r="SRI13" s="14"/>
      <c r="SRJ13" s="14"/>
      <c r="SRK13" s="14"/>
      <c r="SRL13" s="14"/>
      <c r="SRM13" s="14"/>
      <c r="SRN13" s="14"/>
      <c r="SRO13" s="14"/>
      <c r="SRP13" s="14"/>
      <c r="SRQ13" s="14"/>
      <c r="SRR13" s="14"/>
      <c r="SRS13" s="14"/>
      <c r="SRT13" s="14"/>
      <c r="SRU13" s="14"/>
      <c r="SRV13" s="14"/>
      <c r="SRW13" s="14"/>
      <c r="SRX13" s="14"/>
      <c r="SRY13" s="14"/>
      <c r="SRZ13" s="14"/>
      <c r="SSA13" s="14"/>
      <c r="SSB13" s="14"/>
      <c r="SSC13" s="14"/>
      <c r="SSD13" s="14"/>
      <c r="SSE13" s="14"/>
      <c r="SSF13" s="14"/>
      <c r="SSG13" s="14"/>
      <c r="SSH13" s="14"/>
      <c r="SSI13" s="14"/>
      <c r="SSJ13" s="14"/>
      <c r="SSK13" s="14"/>
      <c r="SSL13" s="14"/>
      <c r="SSM13" s="14"/>
      <c r="SSN13" s="14"/>
      <c r="SSO13" s="14"/>
      <c r="SSP13" s="14"/>
      <c r="SSQ13" s="14"/>
      <c r="SSR13" s="14"/>
      <c r="SSS13" s="14"/>
      <c r="SST13" s="14"/>
      <c r="SSU13" s="14"/>
      <c r="SSV13" s="14"/>
      <c r="SSW13" s="14"/>
      <c r="SSX13" s="14"/>
      <c r="SSY13" s="14"/>
      <c r="SSZ13" s="14"/>
      <c r="STA13" s="14"/>
      <c r="STB13" s="14"/>
      <c r="STC13" s="14"/>
      <c r="STD13" s="14"/>
      <c r="STE13" s="14"/>
      <c r="STF13" s="14"/>
      <c r="STG13" s="14"/>
      <c r="STH13" s="14"/>
      <c r="STI13" s="14"/>
      <c r="STJ13" s="14"/>
      <c r="STK13" s="14"/>
      <c r="STL13" s="14"/>
      <c r="STM13" s="14"/>
      <c r="STN13" s="14"/>
      <c r="STO13" s="14"/>
      <c r="STP13" s="14"/>
      <c r="STQ13" s="14"/>
      <c r="STR13" s="14"/>
      <c r="STS13" s="14"/>
      <c r="STT13" s="14"/>
      <c r="STU13" s="14"/>
      <c r="STV13" s="14"/>
      <c r="STW13" s="14"/>
      <c r="STX13" s="14"/>
      <c r="STY13" s="14"/>
      <c r="STZ13" s="14"/>
      <c r="SUA13" s="14"/>
      <c r="SUB13" s="14"/>
      <c r="SUC13" s="14"/>
      <c r="SUD13" s="14"/>
      <c r="SUE13" s="14"/>
      <c r="SUF13" s="14"/>
      <c r="SUG13" s="14"/>
      <c r="SUH13" s="14"/>
      <c r="SUI13" s="14"/>
      <c r="SUJ13" s="14"/>
      <c r="SUK13" s="14"/>
      <c r="SUL13" s="14"/>
      <c r="SUM13" s="14"/>
      <c r="SUN13" s="14"/>
      <c r="SUO13" s="14"/>
      <c r="SUP13" s="14"/>
      <c r="SUQ13" s="14"/>
      <c r="SUR13" s="14"/>
      <c r="SUS13" s="14"/>
      <c r="SUT13" s="14"/>
      <c r="SUU13" s="14"/>
      <c r="SUV13" s="14"/>
      <c r="SUW13" s="14"/>
      <c r="SUX13" s="14"/>
      <c r="SUY13" s="14"/>
      <c r="SUZ13" s="14"/>
      <c r="SVA13" s="14"/>
      <c r="SVB13" s="14"/>
      <c r="SVC13" s="14"/>
      <c r="SVD13" s="14"/>
      <c r="SVE13" s="14"/>
      <c r="SVF13" s="14"/>
      <c r="SVG13" s="14"/>
      <c r="SVH13" s="14"/>
      <c r="SVI13" s="14"/>
      <c r="SVJ13" s="14"/>
      <c r="SVK13" s="14"/>
      <c r="SVL13" s="14"/>
      <c r="SVM13" s="14"/>
      <c r="SVN13" s="14"/>
      <c r="SVO13" s="14"/>
      <c r="SVP13" s="14"/>
      <c r="SVQ13" s="14"/>
      <c r="SVR13" s="14"/>
      <c r="SVS13" s="14"/>
      <c r="SVT13" s="14"/>
      <c r="SVU13" s="14"/>
      <c r="SVV13" s="14"/>
      <c r="SVW13" s="14"/>
      <c r="SVX13" s="14"/>
      <c r="SVY13" s="14"/>
      <c r="SVZ13" s="14"/>
      <c r="SWA13" s="14"/>
      <c r="SWB13" s="14"/>
      <c r="SWC13" s="14"/>
      <c r="SWD13" s="14"/>
      <c r="SWE13" s="14"/>
      <c r="SWF13" s="14"/>
      <c r="SWG13" s="14"/>
      <c r="SWH13" s="14"/>
      <c r="SWI13" s="14"/>
      <c r="SWJ13" s="14"/>
      <c r="SWK13" s="14"/>
      <c r="SWL13" s="14"/>
      <c r="SWM13" s="14"/>
      <c r="SWN13" s="14"/>
      <c r="SWO13" s="14"/>
      <c r="SWP13" s="14"/>
      <c r="SWQ13" s="14"/>
      <c r="SWR13" s="14"/>
      <c r="SWS13" s="14"/>
      <c r="SWT13" s="14"/>
      <c r="SWU13" s="14"/>
      <c r="SWV13" s="14"/>
      <c r="SWW13" s="14"/>
      <c r="SWX13" s="14"/>
      <c r="SWY13" s="14"/>
      <c r="SWZ13" s="14"/>
      <c r="SXA13" s="14"/>
      <c r="SXB13" s="14"/>
      <c r="SXC13" s="14"/>
      <c r="SXD13" s="14"/>
      <c r="SXE13" s="14"/>
      <c r="SXF13" s="14"/>
      <c r="SXG13" s="14"/>
      <c r="SXH13" s="14"/>
      <c r="SXI13" s="14"/>
      <c r="SXJ13" s="14"/>
      <c r="SXK13" s="14"/>
      <c r="SXL13" s="14"/>
      <c r="SXM13" s="14"/>
      <c r="SXN13" s="14"/>
      <c r="SXO13" s="14"/>
      <c r="SXP13" s="14"/>
      <c r="SXQ13" s="14"/>
      <c r="SXR13" s="14"/>
      <c r="SXS13" s="14"/>
      <c r="SXT13" s="14"/>
      <c r="SXU13" s="14"/>
      <c r="SXV13" s="14"/>
      <c r="SXW13" s="14"/>
      <c r="SXX13" s="14"/>
      <c r="SXY13" s="14"/>
      <c r="SXZ13" s="14"/>
      <c r="SYA13" s="14"/>
      <c r="SYB13" s="14"/>
      <c r="SYC13" s="14"/>
      <c r="SYD13" s="14"/>
      <c r="SYE13" s="14"/>
      <c r="SYF13" s="14"/>
      <c r="SYG13" s="14"/>
      <c r="SYH13" s="14"/>
      <c r="SYI13" s="14"/>
      <c r="SYJ13" s="14"/>
      <c r="SYK13" s="14"/>
      <c r="SYL13" s="14"/>
      <c r="SYM13" s="14"/>
      <c r="SYN13" s="14"/>
      <c r="SYO13" s="14"/>
      <c r="SYP13" s="14"/>
      <c r="SYQ13" s="14"/>
      <c r="SYR13" s="14"/>
      <c r="SYS13" s="14"/>
      <c r="SYT13" s="14"/>
      <c r="SYU13" s="14"/>
      <c r="SYV13" s="14"/>
      <c r="SYW13" s="14"/>
      <c r="SYX13" s="14"/>
      <c r="SYY13" s="14"/>
      <c r="SYZ13" s="14"/>
      <c r="SZA13" s="14"/>
      <c r="SZB13" s="14"/>
      <c r="SZC13" s="14"/>
      <c r="SZD13" s="14"/>
      <c r="SZE13" s="14"/>
      <c r="SZF13" s="14"/>
      <c r="SZG13" s="14"/>
      <c r="SZH13" s="14"/>
      <c r="SZI13" s="14"/>
      <c r="SZJ13" s="14"/>
      <c r="SZK13" s="14"/>
      <c r="SZL13" s="14"/>
      <c r="SZM13" s="14"/>
      <c r="SZN13" s="14"/>
      <c r="SZO13" s="14"/>
      <c r="SZP13" s="14"/>
      <c r="SZQ13" s="14"/>
      <c r="SZR13" s="14"/>
      <c r="SZS13" s="14"/>
      <c r="SZT13" s="14"/>
      <c r="SZU13" s="14"/>
      <c r="SZV13" s="14"/>
      <c r="SZW13" s="14"/>
      <c r="SZX13" s="14"/>
      <c r="SZY13" s="14"/>
      <c r="SZZ13" s="14"/>
      <c r="TAA13" s="14"/>
      <c r="TAB13" s="14"/>
      <c r="TAC13" s="14"/>
      <c r="TAD13" s="14"/>
      <c r="TAE13" s="14"/>
      <c r="TAF13" s="14"/>
      <c r="TAG13" s="14"/>
      <c r="TAH13" s="14"/>
      <c r="TAI13" s="14"/>
      <c r="TAJ13" s="14"/>
      <c r="TAK13" s="14"/>
      <c r="TAL13" s="14"/>
      <c r="TAM13" s="14"/>
      <c r="TAN13" s="14"/>
      <c r="TAO13" s="14"/>
      <c r="TAP13" s="14"/>
      <c r="TAQ13" s="14"/>
      <c r="TAR13" s="14"/>
      <c r="TAS13" s="14"/>
      <c r="TAT13" s="14"/>
      <c r="TAU13" s="14"/>
      <c r="TAV13" s="14"/>
      <c r="TAW13" s="14"/>
      <c r="TAX13" s="14"/>
      <c r="TAY13" s="14"/>
      <c r="TAZ13" s="14"/>
      <c r="TBA13" s="14"/>
      <c r="TBB13" s="14"/>
      <c r="TBC13" s="14"/>
      <c r="TBD13" s="14"/>
      <c r="TBE13" s="14"/>
      <c r="TBF13" s="14"/>
      <c r="TBG13" s="14"/>
      <c r="TBH13" s="14"/>
      <c r="TBI13" s="14"/>
      <c r="TBJ13" s="14"/>
      <c r="TBK13" s="14"/>
      <c r="TBL13" s="14"/>
      <c r="TBM13" s="14"/>
      <c r="TBN13" s="14"/>
      <c r="TBO13" s="14"/>
      <c r="TBP13" s="14"/>
      <c r="TBQ13" s="14"/>
      <c r="TBR13" s="14"/>
      <c r="TBS13" s="14"/>
      <c r="TBT13" s="14"/>
      <c r="TBU13" s="14"/>
      <c r="TBV13" s="14"/>
      <c r="TBW13" s="14"/>
      <c r="TBX13" s="14"/>
      <c r="TBY13" s="14"/>
      <c r="TBZ13" s="14"/>
      <c r="TCA13" s="14"/>
      <c r="TCB13" s="14"/>
      <c r="TCC13" s="14"/>
      <c r="TCD13" s="14"/>
      <c r="TCE13" s="14"/>
      <c r="TCF13" s="14"/>
      <c r="TCG13" s="14"/>
      <c r="TCH13" s="14"/>
      <c r="TCI13" s="14"/>
      <c r="TCJ13" s="14"/>
      <c r="TCK13" s="14"/>
      <c r="TCL13" s="14"/>
      <c r="TCM13" s="14"/>
      <c r="TCN13" s="14"/>
      <c r="TCO13" s="14"/>
      <c r="TCP13" s="14"/>
      <c r="TCQ13" s="14"/>
      <c r="TCR13" s="14"/>
      <c r="TCS13" s="14"/>
      <c r="TCT13" s="14"/>
      <c r="TCU13" s="14"/>
      <c r="TCV13" s="14"/>
      <c r="TCW13" s="14"/>
      <c r="TCX13" s="14"/>
      <c r="TCY13" s="14"/>
      <c r="TCZ13" s="14"/>
      <c r="TDA13" s="14"/>
      <c r="TDB13" s="14"/>
      <c r="TDC13" s="14"/>
      <c r="TDD13" s="14"/>
      <c r="TDE13" s="14"/>
      <c r="TDF13" s="14"/>
      <c r="TDG13" s="14"/>
      <c r="TDH13" s="14"/>
      <c r="TDI13" s="14"/>
      <c r="TDJ13" s="14"/>
      <c r="TDK13" s="14"/>
      <c r="TDL13" s="14"/>
      <c r="TDM13" s="14"/>
      <c r="TDN13" s="14"/>
      <c r="TDO13" s="14"/>
      <c r="TDP13" s="14"/>
      <c r="TDQ13" s="14"/>
      <c r="TDR13" s="14"/>
      <c r="TDS13" s="14"/>
      <c r="TDT13" s="14"/>
      <c r="TDU13" s="14"/>
      <c r="TDV13" s="14"/>
      <c r="TDW13" s="14"/>
      <c r="TDX13" s="14"/>
      <c r="TDY13" s="14"/>
      <c r="TDZ13" s="14"/>
      <c r="TEA13" s="14"/>
      <c r="TEB13" s="14"/>
      <c r="TEC13" s="14"/>
      <c r="TED13" s="14"/>
      <c r="TEE13" s="14"/>
      <c r="TEF13" s="14"/>
      <c r="TEG13" s="14"/>
      <c r="TEH13" s="14"/>
      <c r="TEI13" s="14"/>
      <c r="TEJ13" s="14"/>
      <c r="TEK13" s="14"/>
      <c r="TEL13" s="14"/>
      <c r="TEM13" s="14"/>
      <c r="TEN13" s="14"/>
      <c r="TEO13" s="14"/>
      <c r="TEP13" s="14"/>
      <c r="TEQ13" s="14"/>
      <c r="TER13" s="14"/>
      <c r="TES13" s="14"/>
      <c r="TET13" s="14"/>
      <c r="TEU13" s="14"/>
      <c r="TEV13" s="14"/>
      <c r="TEW13" s="14"/>
      <c r="TEX13" s="14"/>
      <c r="TEY13" s="14"/>
      <c r="TEZ13" s="14"/>
      <c r="TFA13" s="14"/>
      <c r="TFB13" s="14"/>
      <c r="TFC13" s="14"/>
      <c r="TFD13" s="14"/>
      <c r="TFE13" s="14"/>
      <c r="TFF13" s="14"/>
      <c r="TFG13" s="14"/>
      <c r="TFH13" s="14"/>
      <c r="TFI13" s="14"/>
      <c r="TFJ13" s="14"/>
      <c r="TFK13" s="14"/>
      <c r="TFL13" s="14"/>
      <c r="TFM13" s="14"/>
      <c r="TFN13" s="14"/>
      <c r="TFO13" s="14"/>
      <c r="TFP13" s="14"/>
      <c r="TFQ13" s="14"/>
      <c r="TFR13" s="14"/>
      <c r="TFS13" s="14"/>
      <c r="TFT13" s="14"/>
      <c r="TFU13" s="14"/>
      <c r="TFV13" s="14"/>
      <c r="TFW13" s="14"/>
      <c r="TFX13" s="14"/>
      <c r="TFY13" s="14"/>
      <c r="TFZ13" s="14"/>
      <c r="TGA13" s="14"/>
      <c r="TGB13" s="14"/>
      <c r="TGC13" s="14"/>
      <c r="TGD13" s="14"/>
      <c r="TGE13" s="14"/>
      <c r="TGF13" s="14"/>
      <c r="TGG13" s="14"/>
      <c r="TGH13" s="14"/>
      <c r="TGI13" s="14"/>
      <c r="TGJ13" s="14"/>
      <c r="TGK13" s="14"/>
      <c r="TGL13" s="14"/>
      <c r="TGM13" s="14"/>
      <c r="TGN13" s="14"/>
      <c r="TGO13" s="14"/>
      <c r="TGP13" s="14"/>
      <c r="TGQ13" s="14"/>
      <c r="TGR13" s="14"/>
      <c r="TGS13" s="14"/>
      <c r="TGT13" s="14"/>
      <c r="TGU13" s="14"/>
      <c r="TGV13" s="14"/>
      <c r="TGW13" s="14"/>
      <c r="TGX13" s="14"/>
      <c r="TGY13" s="14"/>
      <c r="TGZ13" s="14"/>
      <c r="THA13" s="14"/>
      <c r="THB13" s="14"/>
      <c r="THC13" s="14"/>
      <c r="THD13" s="14"/>
      <c r="THE13" s="14"/>
      <c r="THF13" s="14"/>
      <c r="THG13" s="14"/>
      <c r="THH13" s="14"/>
      <c r="THI13" s="14"/>
      <c r="THJ13" s="14"/>
      <c r="THK13" s="14"/>
      <c r="THL13" s="14"/>
      <c r="THM13" s="14"/>
      <c r="THN13" s="14"/>
      <c r="THO13" s="14"/>
      <c r="THP13" s="14"/>
      <c r="THQ13" s="14"/>
      <c r="THR13" s="14"/>
      <c r="THS13" s="14"/>
      <c r="THT13" s="14"/>
      <c r="THU13" s="14"/>
      <c r="THV13" s="14"/>
      <c r="THW13" s="14"/>
      <c r="THX13" s="14"/>
      <c r="THY13" s="14"/>
      <c r="THZ13" s="14"/>
      <c r="TIA13" s="14"/>
      <c r="TIB13" s="14"/>
      <c r="TIC13" s="14"/>
      <c r="TID13" s="14"/>
      <c r="TIE13" s="14"/>
      <c r="TIF13" s="14"/>
      <c r="TIG13" s="14"/>
      <c r="TIH13" s="14"/>
      <c r="TII13" s="14"/>
      <c r="TIJ13" s="14"/>
      <c r="TIK13" s="14"/>
      <c r="TIL13" s="14"/>
      <c r="TIM13" s="14"/>
      <c r="TIN13" s="14"/>
      <c r="TIO13" s="14"/>
      <c r="TIP13" s="14"/>
      <c r="TIQ13" s="14"/>
      <c r="TIR13" s="14"/>
      <c r="TIS13" s="14"/>
      <c r="TIT13" s="14"/>
      <c r="TIU13" s="14"/>
      <c r="TIV13" s="14"/>
      <c r="TIW13" s="14"/>
      <c r="TIX13" s="14"/>
      <c r="TIY13" s="14"/>
      <c r="TIZ13" s="14"/>
      <c r="TJA13" s="14"/>
      <c r="TJB13" s="14"/>
      <c r="TJC13" s="14"/>
      <c r="TJD13" s="14"/>
      <c r="TJE13" s="14"/>
      <c r="TJF13" s="14"/>
      <c r="TJG13" s="14"/>
      <c r="TJH13" s="14"/>
      <c r="TJI13" s="14"/>
      <c r="TJJ13" s="14"/>
      <c r="TJK13" s="14"/>
      <c r="TJL13" s="14"/>
      <c r="TJM13" s="14"/>
      <c r="TJN13" s="14"/>
      <c r="TJO13" s="14"/>
      <c r="TJP13" s="14"/>
      <c r="TJQ13" s="14"/>
      <c r="TJR13" s="14"/>
      <c r="TJS13" s="14"/>
      <c r="TJT13" s="14"/>
      <c r="TJU13" s="14"/>
      <c r="TJV13" s="14"/>
      <c r="TJW13" s="14"/>
      <c r="TJX13" s="14"/>
      <c r="TJY13" s="14"/>
      <c r="TJZ13" s="14"/>
      <c r="TKA13" s="14"/>
      <c r="TKB13" s="14"/>
      <c r="TKC13" s="14"/>
      <c r="TKD13" s="14"/>
      <c r="TKE13" s="14"/>
      <c r="TKF13" s="14"/>
      <c r="TKG13" s="14"/>
      <c r="TKH13" s="14"/>
      <c r="TKI13" s="14"/>
      <c r="TKJ13" s="14"/>
      <c r="TKK13" s="14"/>
      <c r="TKL13" s="14"/>
      <c r="TKM13" s="14"/>
      <c r="TKN13" s="14"/>
      <c r="TKO13" s="14"/>
      <c r="TKP13" s="14"/>
      <c r="TKQ13" s="14"/>
      <c r="TKR13" s="14"/>
      <c r="TKS13" s="14"/>
      <c r="TKT13" s="14"/>
      <c r="TKU13" s="14"/>
      <c r="TKV13" s="14"/>
      <c r="TKW13" s="14"/>
      <c r="TKX13" s="14"/>
      <c r="TKY13" s="14"/>
      <c r="TKZ13" s="14"/>
      <c r="TLA13" s="14"/>
      <c r="TLB13" s="14"/>
      <c r="TLC13" s="14"/>
      <c r="TLD13" s="14"/>
      <c r="TLE13" s="14"/>
      <c r="TLF13" s="14"/>
      <c r="TLG13" s="14"/>
      <c r="TLH13" s="14"/>
      <c r="TLI13" s="14"/>
      <c r="TLJ13" s="14"/>
      <c r="TLK13" s="14"/>
      <c r="TLL13" s="14"/>
      <c r="TLM13" s="14"/>
      <c r="TLN13" s="14"/>
      <c r="TLO13" s="14"/>
      <c r="TLP13" s="14"/>
      <c r="TLQ13" s="14"/>
      <c r="TLR13" s="14"/>
      <c r="TLS13" s="14"/>
      <c r="TLT13" s="14"/>
      <c r="TLU13" s="14"/>
      <c r="TLV13" s="14"/>
      <c r="TLW13" s="14"/>
      <c r="TLX13" s="14"/>
      <c r="TLY13" s="14"/>
      <c r="TLZ13" s="14"/>
      <c r="TMA13" s="14"/>
      <c r="TMB13" s="14"/>
      <c r="TMC13" s="14"/>
      <c r="TMD13" s="14"/>
      <c r="TME13" s="14"/>
      <c r="TMF13" s="14"/>
      <c r="TMG13" s="14"/>
      <c r="TMH13" s="14"/>
      <c r="TMI13" s="14"/>
      <c r="TMJ13" s="14"/>
      <c r="TMK13" s="14"/>
      <c r="TML13" s="14"/>
      <c r="TMM13" s="14"/>
      <c r="TMN13" s="14"/>
      <c r="TMO13" s="14"/>
      <c r="TMP13" s="14"/>
      <c r="TMQ13" s="14"/>
      <c r="TMR13" s="14"/>
      <c r="TMS13" s="14"/>
      <c r="TMT13" s="14"/>
      <c r="TMU13" s="14"/>
      <c r="TMV13" s="14"/>
      <c r="TMW13" s="14"/>
      <c r="TMX13" s="14"/>
      <c r="TMY13" s="14"/>
      <c r="TMZ13" s="14"/>
      <c r="TNA13" s="14"/>
      <c r="TNB13" s="14"/>
      <c r="TNC13" s="14"/>
      <c r="TND13" s="14"/>
      <c r="TNE13" s="14"/>
      <c r="TNF13" s="14"/>
      <c r="TNG13" s="14"/>
      <c r="TNH13" s="14"/>
      <c r="TNI13" s="14"/>
      <c r="TNJ13" s="14"/>
      <c r="TNK13" s="14"/>
      <c r="TNL13" s="14"/>
      <c r="TNM13" s="14"/>
      <c r="TNN13" s="14"/>
      <c r="TNO13" s="14"/>
      <c r="TNP13" s="14"/>
      <c r="TNQ13" s="14"/>
      <c r="TNR13" s="14"/>
      <c r="TNS13" s="14"/>
      <c r="TNT13" s="14"/>
      <c r="TNU13" s="14"/>
      <c r="TNV13" s="14"/>
      <c r="TNW13" s="14"/>
      <c r="TNX13" s="14"/>
      <c r="TNY13" s="14"/>
      <c r="TNZ13" s="14"/>
      <c r="TOA13" s="14"/>
      <c r="TOB13" s="14"/>
      <c r="TOC13" s="14"/>
      <c r="TOD13" s="14"/>
      <c r="TOE13" s="14"/>
      <c r="TOF13" s="14"/>
      <c r="TOG13" s="14"/>
      <c r="TOH13" s="14"/>
      <c r="TOI13" s="14"/>
      <c r="TOJ13" s="14"/>
      <c r="TOK13" s="14"/>
      <c r="TOL13" s="14"/>
      <c r="TOM13" s="14"/>
      <c r="TON13" s="14"/>
      <c r="TOO13" s="14"/>
      <c r="TOP13" s="14"/>
      <c r="TOQ13" s="14"/>
      <c r="TOR13" s="14"/>
      <c r="TOS13" s="14"/>
      <c r="TOT13" s="14"/>
      <c r="TOU13" s="14"/>
      <c r="TOV13" s="14"/>
      <c r="TOW13" s="14"/>
      <c r="TOX13" s="14"/>
      <c r="TOY13" s="14"/>
      <c r="TOZ13" s="14"/>
      <c r="TPA13" s="14"/>
      <c r="TPB13" s="14"/>
      <c r="TPC13" s="14"/>
      <c r="TPD13" s="14"/>
      <c r="TPE13" s="14"/>
      <c r="TPF13" s="14"/>
      <c r="TPG13" s="14"/>
      <c r="TPH13" s="14"/>
      <c r="TPI13" s="14"/>
      <c r="TPJ13" s="14"/>
      <c r="TPK13" s="14"/>
      <c r="TPL13" s="14"/>
      <c r="TPM13" s="14"/>
      <c r="TPN13" s="14"/>
      <c r="TPO13" s="14"/>
      <c r="TPP13" s="14"/>
      <c r="TPQ13" s="14"/>
      <c r="TPR13" s="14"/>
      <c r="TPS13" s="14"/>
      <c r="TPT13" s="14"/>
      <c r="TPU13" s="14"/>
      <c r="TPV13" s="14"/>
      <c r="TPW13" s="14"/>
      <c r="TPX13" s="14"/>
      <c r="TPY13" s="14"/>
      <c r="TPZ13" s="14"/>
      <c r="TQA13" s="14"/>
      <c r="TQB13" s="14"/>
      <c r="TQC13" s="14"/>
      <c r="TQD13" s="14"/>
      <c r="TQE13" s="14"/>
      <c r="TQF13" s="14"/>
      <c r="TQG13" s="14"/>
      <c r="TQH13" s="14"/>
      <c r="TQI13" s="14"/>
      <c r="TQJ13" s="14"/>
      <c r="TQK13" s="14"/>
      <c r="TQL13" s="14"/>
      <c r="TQM13" s="14"/>
      <c r="TQN13" s="14"/>
      <c r="TQO13" s="14"/>
      <c r="TQP13" s="14"/>
      <c r="TQQ13" s="14"/>
      <c r="TQR13" s="14"/>
      <c r="TQS13" s="14"/>
      <c r="TQT13" s="14"/>
      <c r="TQU13" s="14"/>
      <c r="TQV13" s="14"/>
      <c r="TQW13" s="14"/>
      <c r="TQX13" s="14"/>
      <c r="TQY13" s="14"/>
      <c r="TQZ13" s="14"/>
      <c r="TRA13" s="14"/>
      <c r="TRB13" s="14"/>
      <c r="TRC13" s="14"/>
      <c r="TRD13" s="14"/>
      <c r="TRE13" s="14"/>
      <c r="TRF13" s="14"/>
      <c r="TRG13" s="14"/>
      <c r="TRH13" s="14"/>
      <c r="TRI13" s="14"/>
      <c r="TRJ13" s="14"/>
      <c r="TRK13" s="14"/>
      <c r="TRL13" s="14"/>
      <c r="TRM13" s="14"/>
      <c r="TRN13" s="14"/>
      <c r="TRO13" s="14"/>
      <c r="TRP13" s="14"/>
      <c r="TRQ13" s="14"/>
      <c r="TRR13" s="14"/>
      <c r="TRS13" s="14"/>
      <c r="TRT13" s="14"/>
      <c r="TRU13" s="14"/>
      <c r="TRV13" s="14"/>
      <c r="TRW13" s="14"/>
      <c r="TRX13" s="14"/>
      <c r="TRY13" s="14"/>
      <c r="TRZ13" s="14"/>
      <c r="TSA13" s="14"/>
      <c r="TSB13" s="14"/>
      <c r="TSC13" s="14"/>
      <c r="TSD13" s="14"/>
      <c r="TSE13" s="14"/>
      <c r="TSF13" s="14"/>
      <c r="TSG13" s="14"/>
      <c r="TSH13" s="14"/>
      <c r="TSI13" s="14"/>
      <c r="TSJ13" s="14"/>
      <c r="TSK13" s="14"/>
      <c r="TSL13" s="14"/>
      <c r="TSM13" s="14"/>
      <c r="TSN13" s="14"/>
      <c r="TSO13" s="14"/>
      <c r="TSP13" s="14"/>
      <c r="TSQ13" s="14"/>
      <c r="TSR13" s="14"/>
      <c r="TSS13" s="14"/>
      <c r="TST13" s="14"/>
      <c r="TSU13" s="14"/>
      <c r="TSV13" s="14"/>
      <c r="TSW13" s="14"/>
      <c r="TSX13" s="14"/>
      <c r="TSY13" s="14"/>
      <c r="TSZ13" s="14"/>
      <c r="TTA13" s="14"/>
      <c r="TTB13" s="14"/>
      <c r="TTC13" s="14"/>
      <c r="TTD13" s="14"/>
      <c r="TTE13" s="14"/>
      <c r="TTF13" s="14"/>
      <c r="TTG13" s="14"/>
      <c r="TTH13" s="14"/>
      <c r="TTI13" s="14"/>
      <c r="TTJ13" s="14"/>
      <c r="TTK13" s="14"/>
      <c r="TTL13" s="14"/>
      <c r="TTM13" s="14"/>
      <c r="TTN13" s="14"/>
      <c r="TTO13" s="14"/>
      <c r="TTP13" s="14"/>
      <c r="TTQ13" s="14"/>
      <c r="TTR13" s="14"/>
      <c r="TTS13" s="14"/>
      <c r="TTT13" s="14"/>
      <c r="TTU13" s="14"/>
      <c r="TTV13" s="14"/>
      <c r="TTW13" s="14"/>
      <c r="TTX13" s="14"/>
      <c r="TTY13" s="14"/>
      <c r="TTZ13" s="14"/>
      <c r="TUA13" s="14"/>
      <c r="TUB13" s="14"/>
      <c r="TUC13" s="14"/>
      <c r="TUD13" s="14"/>
      <c r="TUE13" s="14"/>
      <c r="TUF13" s="14"/>
      <c r="TUG13" s="14"/>
      <c r="TUH13" s="14"/>
      <c r="TUI13" s="14"/>
      <c r="TUJ13" s="14"/>
      <c r="TUK13" s="14"/>
      <c r="TUL13" s="14"/>
      <c r="TUM13" s="14"/>
      <c r="TUN13" s="14"/>
      <c r="TUO13" s="14"/>
      <c r="TUP13" s="14"/>
      <c r="TUQ13" s="14"/>
      <c r="TUR13" s="14"/>
      <c r="TUS13" s="14"/>
      <c r="TUT13" s="14"/>
      <c r="TUU13" s="14"/>
      <c r="TUV13" s="14"/>
      <c r="TUW13" s="14"/>
      <c r="TUX13" s="14"/>
      <c r="TUY13" s="14"/>
      <c r="TUZ13" s="14"/>
      <c r="TVA13" s="14"/>
      <c r="TVB13" s="14"/>
      <c r="TVC13" s="14"/>
      <c r="TVD13" s="14"/>
      <c r="TVE13" s="14"/>
      <c r="TVF13" s="14"/>
      <c r="TVG13" s="14"/>
      <c r="TVH13" s="14"/>
      <c r="TVI13" s="14"/>
      <c r="TVJ13" s="14"/>
      <c r="TVK13" s="14"/>
      <c r="TVL13" s="14"/>
      <c r="TVM13" s="14"/>
      <c r="TVN13" s="14"/>
      <c r="TVO13" s="14"/>
      <c r="TVP13" s="14"/>
      <c r="TVQ13" s="14"/>
      <c r="TVR13" s="14"/>
      <c r="TVS13" s="14"/>
      <c r="TVT13" s="14"/>
      <c r="TVU13" s="14"/>
      <c r="TVV13" s="14"/>
      <c r="TVW13" s="14"/>
      <c r="TVX13" s="14"/>
      <c r="TVY13" s="14"/>
      <c r="TVZ13" s="14"/>
      <c r="TWA13" s="14"/>
      <c r="TWB13" s="14"/>
      <c r="TWC13" s="14"/>
      <c r="TWD13" s="14"/>
      <c r="TWE13" s="14"/>
      <c r="TWF13" s="14"/>
      <c r="TWG13" s="14"/>
      <c r="TWH13" s="14"/>
      <c r="TWI13" s="14"/>
      <c r="TWJ13" s="14"/>
      <c r="TWK13" s="14"/>
      <c r="TWL13" s="14"/>
      <c r="TWM13" s="14"/>
      <c r="TWN13" s="14"/>
      <c r="TWO13" s="14"/>
      <c r="TWP13" s="14"/>
      <c r="TWQ13" s="14"/>
      <c r="TWR13" s="14"/>
      <c r="TWS13" s="14"/>
      <c r="TWT13" s="14"/>
      <c r="TWU13" s="14"/>
      <c r="TWV13" s="14"/>
      <c r="TWW13" s="14"/>
      <c r="TWX13" s="14"/>
      <c r="TWY13" s="14"/>
      <c r="TWZ13" s="14"/>
      <c r="TXA13" s="14"/>
      <c r="TXB13" s="14"/>
      <c r="TXC13" s="14"/>
      <c r="TXD13" s="14"/>
      <c r="TXE13" s="14"/>
      <c r="TXF13" s="14"/>
      <c r="TXG13" s="14"/>
      <c r="TXH13" s="14"/>
      <c r="TXI13" s="14"/>
      <c r="TXJ13" s="14"/>
      <c r="TXK13" s="14"/>
      <c r="TXL13" s="14"/>
      <c r="TXM13" s="14"/>
      <c r="TXN13" s="14"/>
      <c r="TXO13" s="14"/>
      <c r="TXP13" s="14"/>
      <c r="TXQ13" s="14"/>
      <c r="TXR13" s="14"/>
      <c r="TXS13" s="14"/>
      <c r="TXT13" s="14"/>
      <c r="TXU13" s="14"/>
      <c r="TXV13" s="14"/>
      <c r="TXW13" s="14"/>
      <c r="TXX13" s="14"/>
      <c r="TXY13" s="14"/>
      <c r="TXZ13" s="14"/>
      <c r="TYA13" s="14"/>
      <c r="TYB13" s="14"/>
      <c r="TYC13" s="14"/>
      <c r="TYD13" s="14"/>
      <c r="TYE13" s="14"/>
      <c r="TYF13" s="14"/>
      <c r="TYG13" s="14"/>
      <c r="TYH13" s="14"/>
      <c r="TYI13" s="14"/>
      <c r="TYJ13" s="14"/>
      <c r="TYK13" s="14"/>
      <c r="TYL13" s="14"/>
      <c r="TYM13" s="14"/>
      <c r="TYN13" s="14"/>
      <c r="TYO13" s="14"/>
      <c r="TYP13" s="14"/>
      <c r="TYQ13" s="14"/>
      <c r="TYR13" s="14"/>
      <c r="TYS13" s="14"/>
      <c r="TYT13" s="14"/>
      <c r="TYU13" s="14"/>
      <c r="TYV13" s="14"/>
      <c r="TYW13" s="14"/>
      <c r="TYX13" s="14"/>
      <c r="TYY13" s="14"/>
      <c r="TYZ13" s="14"/>
      <c r="TZA13" s="14"/>
      <c r="TZB13" s="14"/>
      <c r="TZC13" s="14"/>
      <c r="TZD13" s="14"/>
      <c r="TZE13" s="14"/>
      <c r="TZF13" s="14"/>
      <c r="TZG13" s="14"/>
      <c r="TZH13" s="14"/>
      <c r="TZI13" s="14"/>
      <c r="TZJ13" s="14"/>
      <c r="TZK13" s="14"/>
      <c r="TZL13" s="14"/>
      <c r="TZM13" s="14"/>
      <c r="TZN13" s="14"/>
      <c r="TZO13" s="14"/>
      <c r="TZP13" s="14"/>
      <c r="TZQ13" s="14"/>
      <c r="TZR13" s="14"/>
      <c r="TZS13" s="14"/>
      <c r="TZT13" s="14"/>
      <c r="TZU13" s="14"/>
      <c r="TZV13" s="14"/>
      <c r="TZW13" s="14"/>
      <c r="TZX13" s="14"/>
      <c r="TZY13" s="14"/>
      <c r="TZZ13" s="14"/>
      <c r="UAA13" s="14"/>
      <c r="UAB13" s="14"/>
      <c r="UAC13" s="14"/>
      <c r="UAD13" s="14"/>
      <c r="UAE13" s="14"/>
      <c r="UAF13" s="14"/>
      <c r="UAG13" s="14"/>
      <c r="UAH13" s="14"/>
      <c r="UAI13" s="14"/>
      <c r="UAJ13" s="14"/>
      <c r="UAK13" s="14"/>
      <c r="UAL13" s="14"/>
      <c r="UAM13" s="14"/>
      <c r="UAN13" s="14"/>
      <c r="UAO13" s="14"/>
      <c r="UAP13" s="14"/>
      <c r="UAQ13" s="14"/>
      <c r="UAR13" s="14"/>
      <c r="UAS13" s="14"/>
      <c r="UAT13" s="14"/>
      <c r="UAU13" s="14"/>
      <c r="UAV13" s="14"/>
      <c r="UAW13" s="14"/>
      <c r="UAX13" s="14"/>
      <c r="UAY13" s="14"/>
      <c r="UAZ13" s="14"/>
      <c r="UBA13" s="14"/>
      <c r="UBB13" s="14"/>
      <c r="UBC13" s="14"/>
      <c r="UBD13" s="14"/>
      <c r="UBE13" s="14"/>
      <c r="UBF13" s="14"/>
      <c r="UBG13" s="14"/>
      <c r="UBH13" s="14"/>
      <c r="UBI13" s="14"/>
      <c r="UBJ13" s="14"/>
      <c r="UBK13" s="14"/>
      <c r="UBL13" s="14"/>
      <c r="UBM13" s="14"/>
      <c r="UBN13" s="14"/>
      <c r="UBO13" s="14"/>
      <c r="UBP13" s="14"/>
      <c r="UBQ13" s="14"/>
      <c r="UBR13" s="14"/>
      <c r="UBS13" s="14"/>
      <c r="UBT13" s="14"/>
      <c r="UBU13" s="14"/>
      <c r="UBV13" s="14"/>
      <c r="UBW13" s="14"/>
      <c r="UBX13" s="14"/>
      <c r="UBY13" s="14"/>
      <c r="UBZ13" s="14"/>
      <c r="UCA13" s="14"/>
      <c r="UCB13" s="14"/>
      <c r="UCC13" s="14"/>
      <c r="UCD13" s="14"/>
      <c r="UCE13" s="14"/>
      <c r="UCF13" s="14"/>
      <c r="UCG13" s="14"/>
      <c r="UCH13" s="14"/>
      <c r="UCI13" s="14"/>
      <c r="UCJ13" s="14"/>
      <c r="UCK13" s="14"/>
      <c r="UCL13" s="14"/>
      <c r="UCM13" s="14"/>
      <c r="UCN13" s="14"/>
      <c r="UCO13" s="14"/>
      <c r="UCP13" s="14"/>
      <c r="UCQ13" s="14"/>
      <c r="UCR13" s="14"/>
      <c r="UCS13" s="14"/>
      <c r="UCT13" s="14"/>
      <c r="UCU13" s="14"/>
      <c r="UCV13" s="14"/>
      <c r="UCW13" s="14"/>
      <c r="UCX13" s="14"/>
      <c r="UCY13" s="14"/>
      <c r="UCZ13" s="14"/>
      <c r="UDA13" s="14"/>
      <c r="UDB13" s="14"/>
      <c r="UDC13" s="14"/>
      <c r="UDD13" s="14"/>
      <c r="UDE13" s="14"/>
      <c r="UDF13" s="14"/>
      <c r="UDG13" s="14"/>
      <c r="UDH13" s="14"/>
      <c r="UDI13" s="14"/>
      <c r="UDJ13" s="14"/>
      <c r="UDK13" s="14"/>
      <c r="UDL13" s="14"/>
      <c r="UDM13" s="14"/>
      <c r="UDN13" s="14"/>
      <c r="UDO13" s="14"/>
      <c r="UDP13" s="14"/>
      <c r="UDQ13" s="14"/>
      <c r="UDR13" s="14"/>
      <c r="UDS13" s="14"/>
      <c r="UDT13" s="14"/>
      <c r="UDU13" s="14"/>
      <c r="UDV13" s="14"/>
      <c r="UDW13" s="14"/>
      <c r="UDX13" s="14"/>
      <c r="UDY13" s="14"/>
      <c r="UDZ13" s="14"/>
      <c r="UEA13" s="14"/>
      <c r="UEB13" s="14"/>
      <c r="UEC13" s="14"/>
      <c r="UED13" s="14"/>
      <c r="UEE13" s="14"/>
      <c r="UEF13" s="14"/>
      <c r="UEG13" s="14"/>
      <c r="UEH13" s="14"/>
      <c r="UEI13" s="14"/>
      <c r="UEJ13" s="14"/>
      <c r="UEK13" s="14"/>
      <c r="UEL13" s="14"/>
      <c r="UEM13" s="14"/>
      <c r="UEN13" s="14"/>
      <c r="UEO13" s="14"/>
      <c r="UEP13" s="14"/>
      <c r="UEQ13" s="14"/>
      <c r="UER13" s="14"/>
      <c r="UES13" s="14"/>
      <c r="UET13" s="14"/>
      <c r="UEU13" s="14"/>
      <c r="UEV13" s="14"/>
      <c r="UEW13" s="14"/>
      <c r="UEX13" s="14"/>
      <c r="UEY13" s="14"/>
      <c r="UEZ13" s="14"/>
      <c r="UFA13" s="14"/>
      <c r="UFB13" s="14"/>
      <c r="UFC13" s="14"/>
      <c r="UFD13" s="14"/>
      <c r="UFE13" s="14"/>
      <c r="UFF13" s="14"/>
      <c r="UFG13" s="14"/>
      <c r="UFH13" s="14"/>
      <c r="UFI13" s="14"/>
      <c r="UFJ13" s="14"/>
      <c r="UFK13" s="14"/>
      <c r="UFL13" s="14"/>
      <c r="UFM13" s="14"/>
      <c r="UFN13" s="14"/>
      <c r="UFO13" s="14"/>
      <c r="UFP13" s="14"/>
      <c r="UFQ13" s="14"/>
      <c r="UFR13" s="14"/>
      <c r="UFS13" s="14"/>
      <c r="UFT13" s="14"/>
      <c r="UFU13" s="14"/>
      <c r="UFV13" s="14"/>
      <c r="UFW13" s="14"/>
      <c r="UFX13" s="14"/>
      <c r="UFY13" s="14"/>
      <c r="UFZ13" s="14"/>
      <c r="UGA13" s="14"/>
      <c r="UGB13" s="14"/>
      <c r="UGC13" s="14"/>
      <c r="UGD13" s="14"/>
      <c r="UGE13" s="14"/>
      <c r="UGF13" s="14"/>
      <c r="UGG13" s="14"/>
      <c r="UGH13" s="14"/>
      <c r="UGI13" s="14"/>
      <c r="UGJ13" s="14"/>
      <c r="UGK13" s="14"/>
      <c r="UGL13" s="14"/>
      <c r="UGM13" s="14"/>
      <c r="UGN13" s="14"/>
      <c r="UGO13" s="14"/>
      <c r="UGP13" s="14"/>
      <c r="UGQ13" s="14"/>
      <c r="UGR13" s="14"/>
      <c r="UGS13" s="14"/>
      <c r="UGT13" s="14"/>
      <c r="UGU13" s="14"/>
      <c r="UGV13" s="14"/>
      <c r="UGW13" s="14"/>
      <c r="UGX13" s="14"/>
      <c r="UGY13" s="14"/>
      <c r="UGZ13" s="14"/>
      <c r="UHA13" s="14"/>
      <c r="UHB13" s="14"/>
      <c r="UHC13" s="14"/>
      <c r="UHD13" s="14"/>
      <c r="UHE13" s="14"/>
      <c r="UHF13" s="14"/>
      <c r="UHG13" s="14"/>
      <c r="UHH13" s="14"/>
      <c r="UHI13" s="14"/>
      <c r="UHJ13" s="14"/>
      <c r="UHK13" s="14"/>
      <c r="UHL13" s="14"/>
      <c r="UHM13" s="14"/>
      <c r="UHN13" s="14"/>
      <c r="UHO13" s="14"/>
      <c r="UHP13" s="14"/>
      <c r="UHQ13" s="14"/>
      <c r="UHR13" s="14"/>
      <c r="UHS13" s="14"/>
      <c r="UHT13" s="14"/>
      <c r="UHU13" s="14"/>
      <c r="UHV13" s="14"/>
      <c r="UHW13" s="14"/>
      <c r="UHX13" s="14"/>
      <c r="UHY13" s="14"/>
      <c r="UHZ13" s="14"/>
      <c r="UIA13" s="14"/>
      <c r="UIB13" s="14"/>
      <c r="UIC13" s="14"/>
      <c r="UID13" s="14"/>
      <c r="UIE13" s="14"/>
      <c r="UIF13" s="14"/>
      <c r="UIG13" s="14"/>
      <c r="UIH13" s="14"/>
      <c r="UII13" s="14"/>
      <c r="UIJ13" s="14"/>
      <c r="UIK13" s="14"/>
      <c r="UIL13" s="14"/>
      <c r="UIM13" s="14"/>
      <c r="UIN13" s="14"/>
      <c r="UIO13" s="14"/>
      <c r="UIP13" s="14"/>
      <c r="UIQ13" s="14"/>
      <c r="UIR13" s="14"/>
      <c r="UIS13" s="14"/>
      <c r="UIT13" s="14"/>
      <c r="UIU13" s="14"/>
      <c r="UIV13" s="14"/>
      <c r="UIW13" s="14"/>
      <c r="UIX13" s="14"/>
      <c r="UIY13" s="14"/>
      <c r="UIZ13" s="14"/>
      <c r="UJA13" s="14"/>
      <c r="UJB13" s="14"/>
      <c r="UJC13" s="14"/>
      <c r="UJD13" s="14"/>
      <c r="UJE13" s="14"/>
      <c r="UJF13" s="14"/>
      <c r="UJG13" s="14"/>
      <c r="UJH13" s="14"/>
      <c r="UJI13" s="14"/>
      <c r="UJJ13" s="14"/>
      <c r="UJK13" s="14"/>
      <c r="UJL13" s="14"/>
      <c r="UJM13" s="14"/>
      <c r="UJN13" s="14"/>
      <c r="UJO13" s="14"/>
      <c r="UJP13" s="14"/>
      <c r="UJQ13" s="14"/>
      <c r="UJR13" s="14"/>
      <c r="UJS13" s="14"/>
      <c r="UJT13" s="14"/>
      <c r="UJU13" s="14"/>
      <c r="UJV13" s="14"/>
      <c r="UJW13" s="14"/>
      <c r="UJX13" s="14"/>
      <c r="UJY13" s="14"/>
      <c r="UJZ13" s="14"/>
      <c r="UKA13" s="14"/>
      <c r="UKB13" s="14"/>
      <c r="UKC13" s="14"/>
      <c r="UKD13" s="14"/>
      <c r="UKE13" s="14"/>
      <c r="UKF13" s="14"/>
      <c r="UKG13" s="14"/>
      <c r="UKH13" s="14"/>
      <c r="UKI13" s="14"/>
      <c r="UKJ13" s="14"/>
      <c r="UKK13" s="14"/>
      <c r="UKL13" s="14"/>
      <c r="UKM13" s="14"/>
      <c r="UKN13" s="14"/>
      <c r="UKO13" s="14"/>
      <c r="UKP13" s="14"/>
      <c r="UKQ13" s="14"/>
      <c r="UKR13" s="14"/>
      <c r="UKS13" s="14"/>
      <c r="UKT13" s="14"/>
      <c r="UKU13" s="14"/>
      <c r="UKV13" s="14"/>
      <c r="UKW13" s="14"/>
      <c r="UKX13" s="14"/>
      <c r="UKY13" s="14"/>
      <c r="UKZ13" s="14"/>
      <c r="ULA13" s="14"/>
      <c r="ULB13" s="14"/>
      <c r="ULC13" s="14"/>
      <c r="ULD13" s="14"/>
      <c r="ULE13" s="14"/>
      <c r="ULF13" s="14"/>
      <c r="ULG13" s="14"/>
      <c r="ULH13" s="14"/>
      <c r="ULI13" s="14"/>
      <c r="ULJ13" s="14"/>
      <c r="ULK13" s="14"/>
      <c r="ULL13" s="14"/>
      <c r="ULM13" s="14"/>
      <c r="ULN13" s="14"/>
      <c r="ULO13" s="14"/>
      <c r="ULP13" s="14"/>
      <c r="ULQ13" s="14"/>
      <c r="ULR13" s="14"/>
      <c r="ULS13" s="14"/>
      <c r="ULT13" s="14"/>
      <c r="ULU13" s="14"/>
      <c r="ULV13" s="14"/>
      <c r="ULW13" s="14"/>
      <c r="ULX13" s="14"/>
      <c r="ULY13" s="14"/>
      <c r="ULZ13" s="14"/>
      <c r="UMA13" s="14"/>
      <c r="UMB13" s="14"/>
      <c r="UMC13" s="14"/>
      <c r="UMD13" s="14"/>
      <c r="UME13" s="14"/>
      <c r="UMF13" s="14"/>
      <c r="UMG13" s="14"/>
      <c r="UMH13" s="14"/>
      <c r="UMI13" s="14"/>
      <c r="UMJ13" s="14"/>
      <c r="UMK13" s="14"/>
      <c r="UML13" s="14"/>
      <c r="UMM13" s="14"/>
      <c r="UMN13" s="14"/>
      <c r="UMO13" s="14"/>
      <c r="UMP13" s="14"/>
      <c r="UMQ13" s="14"/>
      <c r="UMR13" s="14"/>
      <c r="UMS13" s="14"/>
      <c r="UMT13" s="14"/>
      <c r="UMU13" s="14"/>
      <c r="UMV13" s="14"/>
      <c r="UMW13" s="14"/>
      <c r="UMX13" s="14"/>
      <c r="UMY13" s="14"/>
      <c r="UMZ13" s="14"/>
      <c r="UNA13" s="14"/>
      <c r="UNB13" s="14"/>
      <c r="UNC13" s="14"/>
      <c r="UND13" s="14"/>
      <c r="UNE13" s="14"/>
      <c r="UNF13" s="14"/>
      <c r="UNG13" s="14"/>
      <c r="UNH13" s="14"/>
      <c r="UNI13" s="14"/>
      <c r="UNJ13" s="14"/>
      <c r="UNK13" s="14"/>
      <c r="UNL13" s="14"/>
      <c r="UNM13" s="14"/>
      <c r="UNN13" s="14"/>
      <c r="UNO13" s="14"/>
      <c r="UNP13" s="14"/>
      <c r="UNQ13" s="14"/>
      <c r="UNR13" s="14"/>
      <c r="UNS13" s="14"/>
      <c r="UNT13" s="14"/>
      <c r="UNU13" s="14"/>
      <c r="UNV13" s="14"/>
      <c r="UNW13" s="14"/>
      <c r="UNX13" s="14"/>
      <c r="UNY13" s="14"/>
      <c r="UNZ13" s="14"/>
      <c r="UOA13" s="14"/>
      <c r="UOB13" s="14"/>
      <c r="UOC13" s="14"/>
      <c r="UOD13" s="14"/>
      <c r="UOE13" s="14"/>
      <c r="UOF13" s="14"/>
      <c r="UOG13" s="14"/>
      <c r="UOH13" s="14"/>
      <c r="UOI13" s="14"/>
      <c r="UOJ13" s="14"/>
      <c r="UOK13" s="14"/>
      <c r="UOL13" s="14"/>
      <c r="UOM13" s="14"/>
      <c r="UON13" s="14"/>
      <c r="UOO13" s="14"/>
      <c r="UOP13" s="14"/>
      <c r="UOQ13" s="14"/>
      <c r="UOR13" s="14"/>
      <c r="UOS13" s="14"/>
      <c r="UOT13" s="14"/>
      <c r="UOU13" s="14"/>
      <c r="UOV13" s="14"/>
      <c r="UOW13" s="14"/>
      <c r="UOX13" s="14"/>
      <c r="UOY13" s="14"/>
      <c r="UOZ13" s="14"/>
      <c r="UPA13" s="14"/>
      <c r="UPB13" s="14"/>
      <c r="UPC13" s="14"/>
      <c r="UPD13" s="14"/>
      <c r="UPE13" s="14"/>
      <c r="UPF13" s="14"/>
      <c r="UPG13" s="14"/>
      <c r="UPH13" s="14"/>
      <c r="UPI13" s="14"/>
      <c r="UPJ13" s="14"/>
      <c r="UPK13" s="14"/>
      <c r="UPL13" s="14"/>
      <c r="UPM13" s="14"/>
      <c r="UPN13" s="14"/>
      <c r="UPO13" s="14"/>
      <c r="UPP13" s="14"/>
      <c r="UPQ13" s="14"/>
      <c r="UPR13" s="14"/>
      <c r="UPS13" s="14"/>
      <c r="UPT13" s="14"/>
      <c r="UPU13" s="14"/>
      <c r="UPV13" s="14"/>
      <c r="UPW13" s="14"/>
      <c r="UPX13" s="14"/>
      <c r="UPY13" s="14"/>
      <c r="UPZ13" s="14"/>
      <c r="UQA13" s="14"/>
      <c r="UQB13" s="14"/>
      <c r="UQC13" s="14"/>
      <c r="UQD13" s="14"/>
      <c r="UQE13" s="14"/>
      <c r="UQF13" s="14"/>
      <c r="UQG13" s="14"/>
      <c r="UQH13" s="14"/>
      <c r="UQI13" s="14"/>
      <c r="UQJ13" s="14"/>
      <c r="UQK13" s="14"/>
      <c r="UQL13" s="14"/>
      <c r="UQM13" s="14"/>
      <c r="UQN13" s="14"/>
      <c r="UQO13" s="14"/>
      <c r="UQP13" s="14"/>
      <c r="UQQ13" s="14"/>
      <c r="UQR13" s="14"/>
      <c r="UQS13" s="14"/>
      <c r="UQT13" s="14"/>
      <c r="UQU13" s="14"/>
      <c r="UQV13" s="14"/>
      <c r="UQW13" s="14"/>
      <c r="UQX13" s="14"/>
      <c r="UQY13" s="14"/>
      <c r="UQZ13" s="14"/>
      <c r="URA13" s="14"/>
      <c r="URB13" s="14"/>
      <c r="URC13" s="14"/>
      <c r="URD13" s="14"/>
      <c r="URE13" s="14"/>
      <c r="URF13" s="14"/>
      <c r="URG13" s="14"/>
      <c r="URH13" s="14"/>
      <c r="URI13" s="14"/>
      <c r="URJ13" s="14"/>
      <c r="URK13" s="14"/>
      <c r="URL13" s="14"/>
      <c r="URM13" s="14"/>
      <c r="URN13" s="14"/>
      <c r="URO13" s="14"/>
      <c r="URP13" s="14"/>
      <c r="URQ13" s="14"/>
      <c r="URR13" s="14"/>
      <c r="URS13" s="14"/>
      <c r="URT13" s="14"/>
      <c r="URU13" s="14"/>
      <c r="URV13" s="14"/>
      <c r="URW13" s="14"/>
      <c r="URX13" s="14"/>
      <c r="URY13" s="14"/>
      <c r="URZ13" s="14"/>
      <c r="USA13" s="14"/>
      <c r="USB13" s="14"/>
      <c r="USC13" s="14"/>
      <c r="USD13" s="14"/>
      <c r="USE13" s="14"/>
      <c r="USF13" s="14"/>
      <c r="USG13" s="14"/>
      <c r="USH13" s="14"/>
      <c r="USI13" s="14"/>
      <c r="USJ13" s="14"/>
      <c r="USK13" s="14"/>
      <c r="USL13" s="14"/>
      <c r="USM13" s="14"/>
      <c r="USN13" s="14"/>
      <c r="USO13" s="14"/>
      <c r="USP13" s="14"/>
      <c r="USQ13" s="14"/>
      <c r="USR13" s="14"/>
      <c r="USS13" s="14"/>
      <c r="UST13" s="14"/>
      <c r="USU13" s="14"/>
      <c r="USV13" s="14"/>
      <c r="USW13" s="14"/>
      <c r="USX13" s="14"/>
      <c r="USY13" s="14"/>
      <c r="USZ13" s="14"/>
      <c r="UTA13" s="14"/>
      <c r="UTB13" s="14"/>
      <c r="UTC13" s="14"/>
      <c r="UTD13" s="14"/>
      <c r="UTE13" s="14"/>
      <c r="UTF13" s="14"/>
      <c r="UTG13" s="14"/>
      <c r="UTH13" s="14"/>
      <c r="UTI13" s="14"/>
      <c r="UTJ13" s="14"/>
      <c r="UTK13" s="14"/>
      <c r="UTL13" s="14"/>
      <c r="UTM13" s="14"/>
      <c r="UTN13" s="14"/>
      <c r="UTO13" s="14"/>
      <c r="UTP13" s="14"/>
      <c r="UTQ13" s="14"/>
      <c r="UTR13" s="14"/>
      <c r="UTS13" s="14"/>
      <c r="UTT13" s="14"/>
      <c r="UTU13" s="14"/>
      <c r="UTV13" s="14"/>
      <c r="UTW13" s="14"/>
      <c r="UTX13" s="14"/>
      <c r="UTY13" s="14"/>
      <c r="UTZ13" s="14"/>
      <c r="UUA13" s="14"/>
      <c r="UUB13" s="14"/>
      <c r="UUC13" s="14"/>
      <c r="UUD13" s="14"/>
      <c r="UUE13" s="14"/>
      <c r="UUF13" s="14"/>
      <c r="UUG13" s="14"/>
      <c r="UUH13" s="14"/>
      <c r="UUI13" s="14"/>
      <c r="UUJ13" s="14"/>
      <c r="UUK13" s="14"/>
      <c r="UUL13" s="14"/>
      <c r="UUM13" s="14"/>
      <c r="UUN13" s="14"/>
      <c r="UUO13" s="14"/>
      <c r="UUP13" s="14"/>
      <c r="UUQ13" s="14"/>
      <c r="UUR13" s="14"/>
      <c r="UUS13" s="14"/>
      <c r="UUT13" s="14"/>
      <c r="UUU13" s="14"/>
      <c r="UUV13" s="14"/>
      <c r="UUW13" s="14"/>
      <c r="UUX13" s="14"/>
      <c r="UUY13" s="14"/>
      <c r="UUZ13" s="14"/>
      <c r="UVA13" s="14"/>
      <c r="UVB13" s="14"/>
      <c r="UVC13" s="14"/>
      <c r="UVD13" s="14"/>
      <c r="UVE13" s="14"/>
      <c r="UVF13" s="14"/>
      <c r="UVG13" s="14"/>
      <c r="UVH13" s="14"/>
      <c r="UVI13" s="14"/>
      <c r="UVJ13" s="14"/>
      <c r="UVK13" s="14"/>
      <c r="UVL13" s="14"/>
      <c r="UVM13" s="14"/>
      <c r="UVN13" s="14"/>
      <c r="UVO13" s="14"/>
      <c r="UVP13" s="14"/>
      <c r="UVQ13" s="14"/>
      <c r="UVR13" s="14"/>
      <c r="UVS13" s="14"/>
      <c r="UVT13" s="14"/>
      <c r="UVU13" s="14"/>
      <c r="UVV13" s="14"/>
      <c r="UVW13" s="14"/>
      <c r="UVX13" s="14"/>
      <c r="UVY13" s="14"/>
      <c r="UVZ13" s="14"/>
      <c r="UWA13" s="14"/>
      <c r="UWB13" s="14"/>
      <c r="UWC13" s="14"/>
      <c r="UWD13" s="14"/>
      <c r="UWE13" s="14"/>
      <c r="UWF13" s="14"/>
      <c r="UWG13" s="14"/>
      <c r="UWH13" s="14"/>
      <c r="UWI13" s="14"/>
      <c r="UWJ13" s="14"/>
      <c r="UWK13" s="14"/>
      <c r="UWL13" s="14"/>
      <c r="UWM13" s="14"/>
      <c r="UWN13" s="14"/>
      <c r="UWO13" s="14"/>
      <c r="UWP13" s="14"/>
      <c r="UWQ13" s="14"/>
      <c r="UWR13" s="14"/>
      <c r="UWS13" s="14"/>
      <c r="UWT13" s="14"/>
      <c r="UWU13" s="14"/>
      <c r="UWV13" s="14"/>
      <c r="UWW13" s="14"/>
      <c r="UWX13" s="14"/>
      <c r="UWY13" s="14"/>
      <c r="UWZ13" s="14"/>
      <c r="UXA13" s="14"/>
      <c r="UXB13" s="14"/>
      <c r="UXC13" s="14"/>
      <c r="UXD13" s="14"/>
      <c r="UXE13" s="14"/>
      <c r="UXF13" s="14"/>
      <c r="UXG13" s="14"/>
      <c r="UXH13" s="14"/>
      <c r="UXI13" s="14"/>
      <c r="UXJ13" s="14"/>
      <c r="UXK13" s="14"/>
      <c r="UXL13" s="14"/>
      <c r="UXM13" s="14"/>
      <c r="UXN13" s="14"/>
      <c r="UXO13" s="14"/>
      <c r="UXP13" s="14"/>
      <c r="UXQ13" s="14"/>
      <c r="UXR13" s="14"/>
      <c r="UXS13" s="14"/>
      <c r="UXT13" s="14"/>
      <c r="UXU13" s="14"/>
      <c r="UXV13" s="14"/>
      <c r="UXW13" s="14"/>
      <c r="UXX13" s="14"/>
      <c r="UXY13" s="14"/>
      <c r="UXZ13" s="14"/>
      <c r="UYA13" s="14"/>
      <c r="UYB13" s="14"/>
      <c r="UYC13" s="14"/>
      <c r="UYD13" s="14"/>
      <c r="UYE13" s="14"/>
      <c r="UYF13" s="14"/>
      <c r="UYG13" s="14"/>
      <c r="UYH13" s="14"/>
      <c r="UYI13" s="14"/>
      <c r="UYJ13" s="14"/>
      <c r="UYK13" s="14"/>
      <c r="UYL13" s="14"/>
      <c r="UYM13" s="14"/>
      <c r="UYN13" s="14"/>
      <c r="UYO13" s="14"/>
      <c r="UYP13" s="14"/>
      <c r="UYQ13" s="14"/>
      <c r="UYR13" s="14"/>
      <c r="UYS13" s="14"/>
      <c r="UYT13" s="14"/>
      <c r="UYU13" s="14"/>
      <c r="UYV13" s="14"/>
      <c r="UYW13" s="14"/>
      <c r="UYX13" s="14"/>
      <c r="UYY13" s="14"/>
      <c r="UYZ13" s="14"/>
      <c r="UZA13" s="14"/>
      <c r="UZB13" s="14"/>
      <c r="UZC13" s="14"/>
      <c r="UZD13" s="14"/>
      <c r="UZE13" s="14"/>
      <c r="UZF13" s="14"/>
      <c r="UZG13" s="14"/>
      <c r="UZH13" s="14"/>
      <c r="UZI13" s="14"/>
      <c r="UZJ13" s="14"/>
      <c r="UZK13" s="14"/>
      <c r="UZL13" s="14"/>
      <c r="UZM13" s="14"/>
      <c r="UZN13" s="14"/>
      <c r="UZO13" s="14"/>
      <c r="UZP13" s="14"/>
      <c r="UZQ13" s="14"/>
      <c r="UZR13" s="14"/>
      <c r="UZS13" s="14"/>
      <c r="UZT13" s="14"/>
      <c r="UZU13" s="14"/>
      <c r="UZV13" s="14"/>
      <c r="UZW13" s="14"/>
      <c r="UZX13" s="14"/>
      <c r="UZY13" s="14"/>
      <c r="UZZ13" s="14"/>
      <c r="VAA13" s="14"/>
      <c r="VAB13" s="14"/>
      <c r="VAC13" s="14"/>
      <c r="VAD13" s="14"/>
      <c r="VAE13" s="14"/>
      <c r="VAF13" s="14"/>
      <c r="VAG13" s="14"/>
      <c r="VAH13" s="14"/>
      <c r="VAI13" s="14"/>
      <c r="VAJ13" s="14"/>
      <c r="VAK13" s="14"/>
      <c r="VAL13" s="14"/>
      <c r="VAM13" s="14"/>
      <c r="VAN13" s="14"/>
      <c r="VAO13" s="14"/>
      <c r="VAP13" s="14"/>
      <c r="VAQ13" s="14"/>
      <c r="VAR13" s="14"/>
      <c r="VAS13" s="14"/>
      <c r="VAT13" s="14"/>
      <c r="VAU13" s="14"/>
      <c r="VAV13" s="14"/>
      <c r="VAW13" s="14"/>
      <c r="VAX13" s="14"/>
      <c r="VAY13" s="14"/>
      <c r="VAZ13" s="14"/>
      <c r="VBA13" s="14"/>
      <c r="VBB13" s="14"/>
      <c r="VBC13" s="14"/>
      <c r="VBD13" s="14"/>
      <c r="VBE13" s="14"/>
      <c r="VBF13" s="14"/>
      <c r="VBG13" s="14"/>
      <c r="VBH13" s="14"/>
      <c r="VBI13" s="14"/>
      <c r="VBJ13" s="14"/>
      <c r="VBK13" s="14"/>
      <c r="VBL13" s="14"/>
      <c r="VBM13" s="14"/>
      <c r="VBN13" s="14"/>
      <c r="VBO13" s="14"/>
      <c r="VBP13" s="14"/>
      <c r="VBQ13" s="14"/>
      <c r="VBR13" s="14"/>
      <c r="VBS13" s="14"/>
      <c r="VBT13" s="14"/>
      <c r="VBU13" s="14"/>
      <c r="VBV13" s="14"/>
      <c r="VBW13" s="14"/>
      <c r="VBX13" s="14"/>
      <c r="VBY13" s="14"/>
      <c r="VBZ13" s="14"/>
      <c r="VCA13" s="14"/>
      <c r="VCB13" s="14"/>
      <c r="VCC13" s="14"/>
      <c r="VCD13" s="14"/>
      <c r="VCE13" s="14"/>
      <c r="VCF13" s="14"/>
      <c r="VCG13" s="14"/>
      <c r="VCH13" s="14"/>
      <c r="VCI13" s="14"/>
      <c r="VCJ13" s="14"/>
      <c r="VCK13" s="14"/>
      <c r="VCL13" s="14"/>
      <c r="VCM13" s="14"/>
      <c r="VCN13" s="14"/>
      <c r="VCO13" s="14"/>
      <c r="VCP13" s="14"/>
      <c r="VCQ13" s="14"/>
      <c r="VCR13" s="14"/>
      <c r="VCS13" s="14"/>
      <c r="VCT13" s="14"/>
      <c r="VCU13" s="14"/>
      <c r="VCV13" s="14"/>
      <c r="VCW13" s="14"/>
      <c r="VCX13" s="14"/>
      <c r="VCY13" s="14"/>
      <c r="VCZ13" s="14"/>
      <c r="VDA13" s="14"/>
      <c r="VDB13" s="14"/>
      <c r="VDC13" s="14"/>
      <c r="VDD13" s="14"/>
      <c r="VDE13" s="14"/>
      <c r="VDF13" s="14"/>
      <c r="VDG13" s="14"/>
      <c r="VDH13" s="14"/>
      <c r="VDI13" s="14"/>
      <c r="VDJ13" s="14"/>
      <c r="VDK13" s="14"/>
      <c r="VDL13" s="14"/>
      <c r="VDM13" s="14"/>
      <c r="VDN13" s="14"/>
      <c r="VDO13" s="14"/>
      <c r="VDP13" s="14"/>
      <c r="VDQ13" s="14"/>
      <c r="VDR13" s="14"/>
      <c r="VDS13" s="14"/>
      <c r="VDT13" s="14"/>
      <c r="VDU13" s="14"/>
      <c r="VDV13" s="14"/>
      <c r="VDW13" s="14"/>
      <c r="VDX13" s="14"/>
      <c r="VDY13" s="14"/>
      <c r="VDZ13" s="14"/>
      <c r="VEA13" s="14"/>
      <c r="VEB13" s="14"/>
      <c r="VEC13" s="14"/>
      <c r="VED13" s="14"/>
      <c r="VEE13" s="14"/>
      <c r="VEF13" s="14"/>
      <c r="VEG13" s="14"/>
      <c r="VEH13" s="14"/>
      <c r="VEI13" s="14"/>
      <c r="VEJ13" s="14"/>
      <c r="VEK13" s="14"/>
      <c r="VEL13" s="14"/>
      <c r="VEM13" s="14"/>
      <c r="VEN13" s="14"/>
      <c r="VEO13" s="14"/>
      <c r="VEP13" s="14"/>
      <c r="VEQ13" s="14"/>
      <c r="VER13" s="14"/>
      <c r="VES13" s="14"/>
      <c r="VET13" s="14"/>
      <c r="VEU13" s="14"/>
      <c r="VEV13" s="14"/>
      <c r="VEW13" s="14"/>
      <c r="VEX13" s="14"/>
      <c r="VEY13" s="14"/>
      <c r="VEZ13" s="14"/>
      <c r="VFA13" s="14"/>
      <c r="VFB13" s="14"/>
      <c r="VFC13" s="14"/>
      <c r="VFD13" s="14"/>
      <c r="VFE13" s="14"/>
      <c r="VFF13" s="14"/>
      <c r="VFG13" s="14"/>
      <c r="VFH13" s="14"/>
      <c r="VFI13" s="14"/>
      <c r="VFJ13" s="14"/>
      <c r="VFK13" s="14"/>
      <c r="VFL13" s="14"/>
      <c r="VFM13" s="14"/>
      <c r="VFN13" s="14"/>
      <c r="VFO13" s="14"/>
      <c r="VFP13" s="14"/>
      <c r="VFQ13" s="14"/>
      <c r="VFR13" s="14"/>
      <c r="VFS13" s="14"/>
      <c r="VFT13" s="14"/>
      <c r="VFU13" s="14"/>
      <c r="VFV13" s="14"/>
      <c r="VFW13" s="14"/>
      <c r="VFX13" s="14"/>
      <c r="VFY13" s="14"/>
      <c r="VFZ13" s="14"/>
      <c r="VGA13" s="14"/>
      <c r="VGB13" s="14"/>
      <c r="VGC13" s="14"/>
      <c r="VGD13" s="14"/>
      <c r="VGE13" s="14"/>
      <c r="VGF13" s="14"/>
      <c r="VGG13" s="14"/>
      <c r="VGH13" s="14"/>
      <c r="VGI13" s="14"/>
      <c r="VGJ13" s="14"/>
      <c r="VGK13" s="14"/>
      <c r="VGL13" s="14"/>
      <c r="VGM13" s="14"/>
      <c r="VGN13" s="14"/>
      <c r="VGO13" s="14"/>
      <c r="VGP13" s="14"/>
      <c r="VGQ13" s="14"/>
      <c r="VGR13" s="14"/>
      <c r="VGS13" s="14"/>
      <c r="VGT13" s="14"/>
      <c r="VGU13" s="14"/>
      <c r="VGV13" s="14"/>
      <c r="VGW13" s="14"/>
      <c r="VGX13" s="14"/>
      <c r="VGY13" s="14"/>
      <c r="VGZ13" s="14"/>
      <c r="VHA13" s="14"/>
      <c r="VHB13" s="14"/>
      <c r="VHC13" s="14"/>
      <c r="VHD13" s="14"/>
      <c r="VHE13" s="14"/>
      <c r="VHF13" s="14"/>
      <c r="VHG13" s="14"/>
      <c r="VHH13" s="14"/>
      <c r="VHI13" s="14"/>
      <c r="VHJ13" s="14"/>
      <c r="VHK13" s="14"/>
      <c r="VHL13" s="14"/>
      <c r="VHM13" s="14"/>
      <c r="VHN13" s="14"/>
      <c r="VHO13" s="14"/>
      <c r="VHP13" s="14"/>
      <c r="VHQ13" s="14"/>
      <c r="VHR13" s="14"/>
      <c r="VHS13" s="14"/>
      <c r="VHT13" s="14"/>
      <c r="VHU13" s="14"/>
      <c r="VHV13" s="14"/>
      <c r="VHW13" s="14"/>
      <c r="VHX13" s="14"/>
      <c r="VHY13" s="14"/>
      <c r="VHZ13" s="14"/>
      <c r="VIA13" s="14"/>
      <c r="VIB13" s="14"/>
      <c r="VIC13" s="14"/>
      <c r="VID13" s="14"/>
      <c r="VIE13" s="14"/>
      <c r="VIF13" s="14"/>
      <c r="VIG13" s="14"/>
      <c r="VIH13" s="14"/>
      <c r="VII13" s="14"/>
      <c r="VIJ13" s="14"/>
      <c r="VIK13" s="14"/>
      <c r="VIL13" s="14"/>
      <c r="VIM13" s="14"/>
      <c r="VIN13" s="14"/>
      <c r="VIO13" s="14"/>
      <c r="VIP13" s="14"/>
      <c r="VIQ13" s="14"/>
      <c r="VIR13" s="14"/>
      <c r="VIS13" s="14"/>
      <c r="VIT13" s="14"/>
      <c r="VIU13" s="14"/>
      <c r="VIV13" s="14"/>
      <c r="VIW13" s="14"/>
      <c r="VIX13" s="14"/>
      <c r="VIY13" s="14"/>
      <c r="VIZ13" s="14"/>
      <c r="VJA13" s="14"/>
      <c r="VJB13" s="14"/>
      <c r="VJC13" s="14"/>
      <c r="VJD13" s="14"/>
      <c r="VJE13" s="14"/>
      <c r="VJF13" s="14"/>
      <c r="VJG13" s="14"/>
      <c r="VJH13" s="14"/>
      <c r="VJI13" s="14"/>
      <c r="VJJ13" s="14"/>
      <c r="VJK13" s="14"/>
      <c r="VJL13" s="14"/>
      <c r="VJM13" s="14"/>
      <c r="VJN13" s="14"/>
      <c r="VJO13" s="14"/>
      <c r="VJP13" s="14"/>
      <c r="VJQ13" s="14"/>
      <c r="VJR13" s="14"/>
      <c r="VJS13" s="14"/>
      <c r="VJT13" s="14"/>
      <c r="VJU13" s="14"/>
      <c r="VJV13" s="14"/>
      <c r="VJW13" s="14"/>
      <c r="VJX13" s="14"/>
      <c r="VJY13" s="14"/>
      <c r="VJZ13" s="14"/>
      <c r="VKA13" s="14"/>
      <c r="VKB13" s="14"/>
      <c r="VKC13" s="14"/>
      <c r="VKD13" s="14"/>
      <c r="VKE13" s="14"/>
      <c r="VKF13" s="14"/>
      <c r="VKG13" s="14"/>
      <c r="VKH13" s="14"/>
      <c r="VKI13" s="14"/>
      <c r="VKJ13" s="14"/>
      <c r="VKK13" s="14"/>
      <c r="VKL13" s="14"/>
      <c r="VKM13" s="14"/>
      <c r="VKN13" s="14"/>
      <c r="VKO13" s="14"/>
      <c r="VKP13" s="14"/>
      <c r="VKQ13" s="14"/>
      <c r="VKR13" s="14"/>
      <c r="VKS13" s="14"/>
      <c r="VKT13" s="14"/>
      <c r="VKU13" s="14"/>
      <c r="VKV13" s="14"/>
      <c r="VKW13" s="14"/>
      <c r="VKX13" s="14"/>
      <c r="VKY13" s="14"/>
      <c r="VKZ13" s="14"/>
      <c r="VLA13" s="14"/>
      <c r="VLB13" s="14"/>
      <c r="VLC13" s="14"/>
      <c r="VLD13" s="14"/>
      <c r="VLE13" s="14"/>
      <c r="VLF13" s="14"/>
      <c r="VLG13" s="14"/>
      <c r="VLH13" s="14"/>
      <c r="VLI13" s="14"/>
      <c r="VLJ13" s="14"/>
      <c r="VLK13" s="14"/>
      <c r="VLL13" s="14"/>
      <c r="VLM13" s="14"/>
      <c r="VLN13" s="14"/>
      <c r="VLO13" s="14"/>
      <c r="VLP13" s="14"/>
      <c r="VLQ13" s="14"/>
      <c r="VLR13" s="14"/>
      <c r="VLS13" s="14"/>
      <c r="VLT13" s="14"/>
      <c r="VLU13" s="14"/>
      <c r="VLV13" s="14"/>
      <c r="VLW13" s="14"/>
      <c r="VLX13" s="14"/>
      <c r="VLY13" s="14"/>
      <c r="VLZ13" s="14"/>
      <c r="VMA13" s="14"/>
      <c r="VMB13" s="14"/>
      <c r="VMC13" s="14"/>
      <c r="VMD13" s="14"/>
      <c r="VME13" s="14"/>
      <c r="VMF13" s="14"/>
      <c r="VMG13" s="14"/>
      <c r="VMH13" s="14"/>
      <c r="VMI13" s="14"/>
      <c r="VMJ13" s="14"/>
      <c r="VMK13" s="14"/>
      <c r="VML13" s="14"/>
      <c r="VMM13" s="14"/>
      <c r="VMN13" s="14"/>
      <c r="VMO13" s="14"/>
      <c r="VMP13" s="14"/>
      <c r="VMQ13" s="14"/>
      <c r="VMR13" s="14"/>
      <c r="VMS13" s="14"/>
      <c r="VMT13" s="14"/>
      <c r="VMU13" s="14"/>
      <c r="VMV13" s="14"/>
      <c r="VMW13" s="14"/>
      <c r="VMX13" s="14"/>
      <c r="VMY13" s="14"/>
      <c r="VMZ13" s="14"/>
      <c r="VNA13" s="14"/>
      <c r="VNB13" s="14"/>
      <c r="VNC13" s="14"/>
      <c r="VND13" s="14"/>
      <c r="VNE13" s="14"/>
      <c r="VNF13" s="14"/>
      <c r="VNG13" s="14"/>
      <c r="VNH13" s="14"/>
      <c r="VNI13" s="14"/>
      <c r="VNJ13" s="14"/>
      <c r="VNK13" s="14"/>
      <c r="VNL13" s="14"/>
      <c r="VNM13" s="14"/>
      <c r="VNN13" s="14"/>
      <c r="VNO13" s="14"/>
      <c r="VNP13" s="14"/>
      <c r="VNQ13" s="14"/>
      <c r="VNR13" s="14"/>
      <c r="VNS13" s="14"/>
      <c r="VNT13" s="14"/>
      <c r="VNU13" s="14"/>
      <c r="VNV13" s="14"/>
      <c r="VNW13" s="14"/>
      <c r="VNX13" s="14"/>
      <c r="VNY13" s="14"/>
      <c r="VNZ13" s="14"/>
      <c r="VOA13" s="14"/>
      <c r="VOB13" s="14"/>
      <c r="VOC13" s="14"/>
      <c r="VOD13" s="14"/>
      <c r="VOE13" s="14"/>
      <c r="VOF13" s="14"/>
      <c r="VOG13" s="14"/>
      <c r="VOH13" s="14"/>
      <c r="VOI13" s="14"/>
      <c r="VOJ13" s="14"/>
      <c r="VOK13" s="14"/>
      <c r="VOL13" s="14"/>
      <c r="VOM13" s="14"/>
      <c r="VON13" s="14"/>
      <c r="VOO13" s="14"/>
      <c r="VOP13" s="14"/>
      <c r="VOQ13" s="14"/>
      <c r="VOR13" s="14"/>
      <c r="VOS13" s="14"/>
      <c r="VOT13" s="14"/>
      <c r="VOU13" s="14"/>
      <c r="VOV13" s="14"/>
      <c r="VOW13" s="14"/>
      <c r="VOX13" s="14"/>
      <c r="VOY13" s="14"/>
      <c r="VOZ13" s="14"/>
      <c r="VPA13" s="14"/>
      <c r="VPB13" s="14"/>
      <c r="VPC13" s="14"/>
      <c r="VPD13" s="14"/>
      <c r="VPE13" s="14"/>
      <c r="VPF13" s="14"/>
      <c r="VPG13" s="14"/>
      <c r="VPH13" s="14"/>
      <c r="VPI13" s="14"/>
      <c r="VPJ13" s="14"/>
      <c r="VPK13" s="14"/>
      <c r="VPL13" s="14"/>
      <c r="VPM13" s="14"/>
      <c r="VPN13" s="14"/>
      <c r="VPO13" s="14"/>
      <c r="VPP13" s="14"/>
      <c r="VPQ13" s="14"/>
      <c r="VPR13" s="14"/>
      <c r="VPS13" s="14"/>
      <c r="VPT13" s="14"/>
      <c r="VPU13" s="14"/>
      <c r="VPV13" s="14"/>
      <c r="VPW13" s="14"/>
      <c r="VPX13" s="14"/>
      <c r="VPY13" s="14"/>
      <c r="VPZ13" s="14"/>
      <c r="VQA13" s="14"/>
      <c r="VQB13" s="14"/>
      <c r="VQC13" s="14"/>
      <c r="VQD13" s="14"/>
      <c r="VQE13" s="14"/>
      <c r="VQF13" s="14"/>
      <c r="VQG13" s="14"/>
      <c r="VQH13" s="14"/>
      <c r="VQI13" s="14"/>
      <c r="VQJ13" s="14"/>
      <c r="VQK13" s="14"/>
      <c r="VQL13" s="14"/>
      <c r="VQM13" s="14"/>
      <c r="VQN13" s="14"/>
      <c r="VQO13" s="14"/>
      <c r="VQP13" s="14"/>
      <c r="VQQ13" s="14"/>
      <c r="VQR13" s="14"/>
      <c r="VQS13" s="14"/>
      <c r="VQT13" s="14"/>
      <c r="VQU13" s="14"/>
      <c r="VQV13" s="14"/>
      <c r="VQW13" s="14"/>
      <c r="VQX13" s="14"/>
      <c r="VQY13" s="14"/>
      <c r="VQZ13" s="14"/>
      <c r="VRA13" s="14"/>
      <c r="VRB13" s="14"/>
      <c r="VRC13" s="14"/>
      <c r="VRD13" s="14"/>
      <c r="VRE13" s="14"/>
      <c r="VRF13" s="14"/>
      <c r="VRG13" s="14"/>
      <c r="VRH13" s="14"/>
      <c r="VRI13" s="14"/>
      <c r="VRJ13" s="14"/>
      <c r="VRK13" s="14"/>
      <c r="VRL13" s="14"/>
      <c r="VRM13" s="14"/>
      <c r="VRN13" s="14"/>
      <c r="VRO13" s="14"/>
      <c r="VRP13" s="14"/>
      <c r="VRQ13" s="14"/>
      <c r="VRR13" s="14"/>
      <c r="VRS13" s="14"/>
      <c r="VRT13" s="14"/>
      <c r="VRU13" s="14"/>
      <c r="VRV13" s="14"/>
      <c r="VRW13" s="14"/>
      <c r="VRX13" s="14"/>
      <c r="VRY13" s="14"/>
      <c r="VRZ13" s="14"/>
      <c r="VSA13" s="14"/>
      <c r="VSB13" s="14"/>
      <c r="VSC13" s="14"/>
      <c r="VSD13" s="14"/>
      <c r="VSE13" s="14"/>
      <c r="VSF13" s="14"/>
      <c r="VSG13" s="14"/>
      <c r="VSH13" s="14"/>
      <c r="VSI13" s="14"/>
      <c r="VSJ13" s="14"/>
      <c r="VSK13" s="14"/>
      <c r="VSL13" s="14"/>
      <c r="VSM13" s="14"/>
      <c r="VSN13" s="14"/>
      <c r="VSO13" s="14"/>
      <c r="VSP13" s="14"/>
      <c r="VSQ13" s="14"/>
      <c r="VSR13" s="14"/>
      <c r="VSS13" s="14"/>
      <c r="VST13" s="14"/>
      <c r="VSU13" s="14"/>
      <c r="VSV13" s="14"/>
      <c r="VSW13" s="14"/>
      <c r="VSX13" s="14"/>
      <c r="VSY13" s="14"/>
      <c r="VSZ13" s="14"/>
      <c r="VTA13" s="14"/>
      <c r="VTB13" s="14"/>
      <c r="VTC13" s="14"/>
      <c r="VTD13" s="14"/>
      <c r="VTE13" s="14"/>
      <c r="VTF13" s="14"/>
      <c r="VTG13" s="14"/>
      <c r="VTH13" s="14"/>
      <c r="VTI13" s="14"/>
      <c r="VTJ13" s="14"/>
      <c r="VTK13" s="14"/>
      <c r="VTL13" s="14"/>
      <c r="VTM13" s="14"/>
      <c r="VTN13" s="14"/>
      <c r="VTO13" s="14"/>
      <c r="VTP13" s="14"/>
      <c r="VTQ13" s="14"/>
      <c r="VTR13" s="14"/>
      <c r="VTS13" s="14"/>
      <c r="VTT13" s="14"/>
      <c r="VTU13" s="14"/>
      <c r="VTV13" s="14"/>
      <c r="VTW13" s="14"/>
      <c r="VTX13" s="14"/>
      <c r="VTY13" s="14"/>
      <c r="VTZ13" s="14"/>
      <c r="VUA13" s="14"/>
      <c r="VUB13" s="14"/>
      <c r="VUC13" s="14"/>
      <c r="VUD13" s="14"/>
      <c r="VUE13" s="14"/>
      <c r="VUF13" s="14"/>
      <c r="VUG13" s="14"/>
      <c r="VUH13" s="14"/>
      <c r="VUI13" s="14"/>
      <c r="VUJ13" s="14"/>
      <c r="VUK13" s="14"/>
      <c r="VUL13" s="14"/>
      <c r="VUM13" s="14"/>
      <c r="VUN13" s="14"/>
      <c r="VUO13" s="14"/>
      <c r="VUP13" s="14"/>
      <c r="VUQ13" s="14"/>
      <c r="VUR13" s="14"/>
      <c r="VUS13" s="14"/>
      <c r="VUT13" s="14"/>
      <c r="VUU13" s="14"/>
      <c r="VUV13" s="14"/>
      <c r="VUW13" s="14"/>
      <c r="VUX13" s="14"/>
      <c r="VUY13" s="14"/>
      <c r="VUZ13" s="14"/>
      <c r="VVA13" s="14"/>
      <c r="VVB13" s="14"/>
      <c r="VVC13" s="14"/>
      <c r="VVD13" s="14"/>
      <c r="VVE13" s="14"/>
      <c r="VVF13" s="14"/>
      <c r="VVG13" s="14"/>
      <c r="VVH13" s="14"/>
      <c r="VVI13" s="14"/>
      <c r="VVJ13" s="14"/>
      <c r="VVK13" s="14"/>
      <c r="VVL13" s="14"/>
      <c r="VVM13" s="14"/>
      <c r="VVN13" s="14"/>
      <c r="VVO13" s="14"/>
      <c r="VVP13" s="14"/>
      <c r="VVQ13" s="14"/>
      <c r="VVR13" s="14"/>
      <c r="VVS13" s="14"/>
      <c r="VVT13" s="14"/>
      <c r="VVU13" s="14"/>
      <c r="VVV13" s="14"/>
      <c r="VVW13" s="14"/>
      <c r="VVX13" s="14"/>
      <c r="VVY13" s="14"/>
      <c r="VVZ13" s="14"/>
      <c r="VWA13" s="14"/>
      <c r="VWB13" s="14"/>
      <c r="VWC13" s="14"/>
      <c r="VWD13" s="14"/>
      <c r="VWE13" s="14"/>
      <c r="VWF13" s="14"/>
      <c r="VWG13" s="14"/>
      <c r="VWH13" s="14"/>
      <c r="VWI13" s="14"/>
      <c r="VWJ13" s="14"/>
      <c r="VWK13" s="14"/>
      <c r="VWL13" s="14"/>
      <c r="VWM13" s="14"/>
      <c r="VWN13" s="14"/>
      <c r="VWO13" s="14"/>
      <c r="VWP13" s="14"/>
      <c r="VWQ13" s="14"/>
      <c r="VWR13" s="14"/>
      <c r="VWS13" s="14"/>
      <c r="VWT13" s="14"/>
      <c r="VWU13" s="14"/>
      <c r="VWV13" s="14"/>
      <c r="VWW13" s="14"/>
      <c r="VWX13" s="14"/>
      <c r="VWY13" s="14"/>
      <c r="VWZ13" s="14"/>
      <c r="VXA13" s="14"/>
      <c r="VXB13" s="14"/>
      <c r="VXC13" s="14"/>
      <c r="VXD13" s="14"/>
      <c r="VXE13" s="14"/>
      <c r="VXF13" s="14"/>
      <c r="VXG13" s="14"/>
      <c r="VXH13" s="14"/>
      <c r="VXI13" s="14"/>
      <c r="VXJ13" s="14"/>
      <c r="VXK13" s="14"/>
      <c r="VXL13" s="14"/>
      <c r="VXM13" s="14"/>
      <c r="VXN13" s="14"/>
      <c r="VXO13" s="14"/>
      <c r="VXP13" s="14"/>
      <c r="VXQ13" s="14"/>
      <c r="VXR13" s="14"/>
      <c r="VXS13" s="14"/>
      <c r="VXT13" s="14"/>
      <c r="VXU13" s="14"/>
      <c r="VXV13" s="14"/>
      <c r="VXW13" s="14"/>
      <c r="VXX13" s="14"/>
      <c r="VXY13" s="14"/>
      <c r="VXZ13" s="14"/>
      <c r="VYA13" s="14"/>
      <c r="VYB13" s="14"/>
      <c r="VYC13" s="14"/>
      <c r="VYD13" s="14"/>
      <c r="VYE13" s="14"/>
      <c r="VYF13" s="14"/>
      <c r="VYG13" s="14"/>
      <c r="VYH13" s="14"/>
      <c r="VYI13" s="14"/>
      <c r="VYJ13" s="14"/>
      <c r="VYK13" s="14"/>
      <c r="VYL13" s="14"/>
      <c r="VYM13" s="14"/>
      <c r="VYN13" s="14"/>
      <c r="VYO13" s="14"/>
      <c r="VYP13" s="14"/>
      <c r="VYQ13" s="14"/>
      <c r="VYR13" s="14"/>
      <c r="VYS13" s="14"/>
      <c r="VYT13" s="14"/>
      <c r="VYU13" s="14"/>
      <c r="VYV13" s="14"/>
      <c r="VYW13" s="14"/>
      <c r="VYX13" s="14"/>
      <c r="VYY13" s="14"/>
      <c r="VYZ13" s="14"/>
      <c r="VZA13" s="14"/>
      <c r="VZB13" s="14"/>
      <c r="VZC13" s="14"/>
      <c r="VZD13" s="14"/>
      <c r="VZE13" s="14"/>
      <c r="VZF13" s="14"/>
      <c r="VZG13" s="14"/>
      <c r="VZH13" s="14"/>
      <c r="VZI13" s="14"/>
      <c r="VZJ13" s="14"/>
      <c r="VZK13" s="14"/>
      <c r="VZL13" s="14"/>
      <c r="VZM13" s="14"/>
      <c r="VZN13" s="14"/>
      <c r="VZO13" s="14"/>
      <c r="VZP13" s="14"/>
      <c r="VZQ13" s="14"/>
      <c r="VZR13" s="14"/>
      <c r="VZS13" s="14"/>
      <c r="VZT13" s="14"/>
      <c r="VZU13" s="14"/>
      <c r="VZV13" s="14"/>
      <c r="VZW13" s="14"/>
      <c r="VZX13" s="14"/>
      <c r="VZY13" s="14"/>
      <c r="VZZ13" s="14"/>
      <c r="WAA13" s="14"/>
      <c r="WAB13" s="14"/>
      <c r="WAC13" s="14"/>
      <c r="WAD13" s="14"/>
      <c r="WAE13" s="14"/>
      <c r="WAF13" s="14"/>
      <c r="WAG13" s="14"/>
      <c r="WAH13" s="14"/>
      <c r="WAI13" s="14"/>
      <c r="WAJ13" s="14"/>
      <c r="WAK13" s="14"/>
      <c r="WAL13" s="14"/>
      <c r="WAM13" s="14"/>
      <c r="WAN13" s="14"/>
      <c r="WAO13" s="14"/>
      <c r="WAP13" s="14"/>
      <c r="WAQ13" s="14"/>
      <c r="WAR13" s="14"/>
      <c r="WAS13" s="14"/>
      <c r="WAT13" s="14"/>
      <c r="WAU13" s="14"/>
      <c r="WAV13" s="14"/>
      <c r="WAW13" s="14"/>
      <c r="WAX13" s="14"/>
      <c r="WAY13" s="14"/>
      <c r="WAZ13" s="14"/>
      <c r="WBA13" s="14"/>
      <c r="WBB13" s="14"/>
      <c r="WBC13" s="14"/>
      <c r="WBD13" s="14"/>
      <c r="WBE13" s="14"/>
      <c r="WBF13" s="14"/>
      <c r="WBG13" s="14"/>
      <c r="WBH13" s="14"/>
      <c r="WBI13" s="14"/>
      <c r="WBJ13" s="14"/>
      <c r="WBK13" s="14"/>
      <c r="WBL13" s="14"/>
      <c r="WBM13" s="14"/>
      <c r="WBN13" s="14"/>
      <c r="WBO13" s="14"/>
      <c r="WBP13" s="14"/>
      <c r="WBQ13" s="14"/>
      <c r="WBR13" s="14"/>
      <c r="WBS13" s="14"/>
      <c r="WBT13" s="14"/>
      <c r="WBU13" s="14"/>
      <c r="WBV13" s="14"/>
      <c r="WBW13" s="14"/>
      <c r="WBX13" s="14"/>
      <c r="WBY13" s="14"/>
      <c r="WBZ13" s="14"/>
      <c r="WCA13" s="14"/>
      <c r="WCB13" s="14"/>
      <c r="WCC13" s="14"/>
      <c r="WCD13" s="14"/>
      <c r="WCE13" s="14"/>
      <c r="WCF13" s="14"/>
      <c r="WCG13" s="14"/>
      <c r="WCH13" s="14"/>
      <c r="WCI13" s="14"/>
      <c r="WCJ13" s="14"/>
      <c r="WCK13" s="14"/>
      <c r="WCL13" s="14"/>
      <c r="WCM13" s="14"/>
      <c r="WCN13" s="14"/>
      <c r="WCO13" s="14"/>
      <c r="WCP13" s="14"/>
      <c r="WCQ13" s="14"/>
      <c r="WCR13" s="14"/>
      <c r="WCS13" s="14"/>
      <c r="WCT13" s="14"/>
      <c r="WCU13" s="14"/>
      <c r="WCV13" s="14"/>
      <c r="WCW13" s="14"/>
      <c r="WCX13" s="14"/>
      <c r="WCY13" s="14"/>
      <c r="WCZ13" s="14"/>
      <c r="WDA13" s="14"/>
      <c r="WDB13" s="14"/>
      <c r="WDC13" s="14"/>
      <c r="WDD13" s="14"/>
      <c r="WDE13" s="14"/>
      <c r="WDF13" s="14"/>
      <c r="WDG13" s="14"/>
      <c r="WDH13" s="14"/>
      <c r="WDI13" s="14"/>
      <c r="WDJ13" s="14"/>
      <c r="WDK13" s="14"/>
      <c r="WDL13" s="14"/>
      <c r="WDM13" s="14"/>
      <c r="WDN13" s="14"/>
      <c r="WDO13" s="14"/>
      <c r="WDP13" s="14"/>
      <c r="WDQ13" s="14"/>
      <c r="WDR13" s="14"/>
      <c r="WDS13" s="14"/>
      <c r="WDT13" s="14"/>
      <c r="WDU13" s="14"/>
      <c r="WDV13" s="14"/>
      <c r="WDW13" s="14"/>
      <c r="WDX13" s="14"/>
      <c r="WDY13" s="14"/>
      <c r="WDZ13" s="14"/>
      <c r="WEA13" s="14"/>
      <c r="WEB13" s="14"/>
      <c r="WEC13" s="14"/>
      <c r="WED13" s="14"/>
      <c r="WEE13" s="14"/>
      <c r="WEF13" s="14"/>
      <c r="WEG13" s="14"/>
      <c r="WEH13" s="14"/>
      <c r="WEI13" s="14"/>
      <c r="WEJ13" s="14"/>
      <c r="WEK13" s="14"/>
      <c r="WEL13" s="14"/>
      <c r="WEM13" s="14"/>
      <c r="WEN13" s="14"/>
      <c r="WEO13" s="14"/>
      <c r="WEP13" s="14"/>
      <c r="WEQ13" s="14"/>
      <c r="WER13" s="14"/>
      <c r="WES13" s="14"/>
      <c r="WET13" s="14"/>
      <c r="WEU13" s="14"/>
      <c r="WEV13" s="14"/>
      <c r="WEW13" s="14"/>
      <c r="WEX13" s="14"/>
      <c r="WEY13" s="14"/>
      <c r="WEZ13" s="14"/>
      <c r="WFA13" s="14"/>
      <c r="WFB13" s="14"/>
      <c r="WFC13" s="14"/>
      <c r="WFD13" s="14"/>
      <c r="WFE13" s="14"/>
      <c r="WFF13" s="14"/>
      <c r="WFG13" s="14"/>
      <c r="WFH13" s="14"/>
      <c r="WFI13" s="14"/>
      <c r="WFJ13" s="14"/>
      <c r="WFK13" s="14"/>
      <c r="WFL13" s="14"/>
      <c r="WFM13" s="14"/>
      <c r="WFN13" s="14"/>
      <c r="WFO13" s="14"/>
      <c r="WFP13" s="14"/>
      <c r="WFQ13" s="14"/>
      <c r="WFR13" s="14"/>
      <c r="WFS13" s="14"/>
      <c r="WFT13" s="14"/>
      <c r="WFU13" s="14"/>
      <c r="WFV13" s="14"/>
      <c r="WFW13" s="14"/>
      <c r="WFX13" s="14"/>
      <c r="WFY13" s="14"/>
      <c r="WFZ13" s="14"/>
      <c r="WGA13" s="14"/>
      <c r="WGB13" s="14"/>
      <c r="WGC13" s="14"/>
      <c r="WGD13" s="14"/>
      <c r="WGE13" s="14"/>
      <c r="WGF13" s="14"/>
      <c r="WGG13" s="14"/>
      <c r="WGH13" s="14"/>
      <c r="WGI13" s="14"/>
      <c r="WGJ13" s="14"/>
      <c r="WGK13" s="14"/>
      <c r="WGL13" s="14"/>
      <c r="WGM13" s="14"/>
      <c r="WGN13" s="14"/>
      <c r="WGO13" s="14"/>
      <c r="WGP13" s="14"/>
      <c r="WGQ13" s="14"/>
      <c r="WGR13" s="14"/>
      <c r="WGS13" s="14"/>
      <c r="WGT13" s="14"/>
      <c r="WGU13" s="14"/>
      <c r="WGV13" s="14"/>
      <c r="WGW13" s="14"/>
      <c r="WGX13" s="14"/>
      <c r="WGY13" s="14"/>
      <c r="WGZ13" s="14"/>
      <c r="WHA13" s="14"/>
      <c r="WHB13" s="14"/>
      <c r="WHC13" s="14"/>
      <c r="WHD13" s="14"/>
      <c r="WHE13" s="14"/>
      <c r="WHF13" s="14"/>
      <c r="WHG13" s="14"/>
      <c r="WHH13" s="14"/>
      <c r="WHI13" s="14"/>
      <c r="WHJ13" s="14"/>
      <c r="WHK13" s="14"/>
      <c r="WHL13" s="14"/>
      <c r="WHM13" s="14"/>
      <c r="WHN13" s="14"/>
      <c r="WHO13" s="14"/>
      <c r="WHP13" s="14"/>
      <c r="WHQ13" s="14"/>
      <c r="WHR13" s="14"/>
      <c r="WHS13" s="14"/>
      <c r="WHT13" s="14"/>
      <c r="WHU13" s="14"/>
      <c r="WHV13" s="14"/>
      <c r="WHW13" s="14"/>
      <c r="WHX13" s="14"/>
      <c r="WHY13" s="14"/>
      <c r="WHZ13" s="14"/>
      <c r="WIA13" s="14"/>
      <c r="WIB13" s="14"/>
      <c r="WIC13" s="14"/>
      <c r="WID13" s="14"/>
      <c r="WIE13" s="14"/>
      <c r="WIF13" s="14"/>
      <c r="WIG13" s="14"/>
      <c r="WIH13" s="14"/>
      <c r="WII13" s="14"/>
      <c r="WIJ13" s="14"/>
      <c r="WIK13" s="14"/>
      <c r="WIL13" s="14"/>
      <c r="WIM13" s="14"/>
      <c r="WIN13" s="14"/>
      <c r="WIO13" s="14"/>
      <c r="WIP13" s="14"/>
      <c r="WIQ13" s="14"/>
      <c r="WIR13" s="14"/>
      <c r="WIS13" s="14"/>
      <c r="WIT13" s="14"/>
      <c r="WIU13" s="14"/>
      <c r="WIV13" s="14"/>
      <c r="WIW13" s="14"/>
      <c r="WIX13" s="14"/>
      <c r="WIY13" s="14"/>
      <c r="WIZ13" s="14"/>
      <c r="WJA13" s="14"/>
      <c r="WJB13" s="14"/>
      <c r="WJC13" s="14"/>
      <c r="WJD13" s="14"/>
      <c r="WJE13" s="14"/>
      <c r="WJF13" s="14"/>
      <c r="WJG13" s="14"/>
      <c r="WJH13" s="14"/>
      <c r="WJI13" s="14"/>
      <c r="WJJ13" s="14"/>
      <c r="WJK13" s="14"/>
      <c r="WJL13" s="14"/>
      <c r="WJM13" s="14"/>
      <c r="WJN13" s="14"/>
      <c r="WJO13" s="14"/>
      <c r="WJP13" s="14"/>
      <c r="WJQ13" s="14"/>
      <c r="WJR13" s="14"/>
      <c r="WJS13" s="14"/>
      <c r="WJT13" s="14"/>
      <c r="WJU13" s="14"/>
      <c r="WJV13" s="14"/>
      <c r="WJW13" s="14"/>
      <c r="WJX13" s="14"/>
      <c r="WJY13" s="14"/>
      <c r="WJZ13" s="14"/>
      <c r="WKA13" s="14"/>
      <c r="WKB13" s="14"/>
      <c r="WKC13" s="14"/>
      <c r="WKD13" s="14"/>
      <c r="WKE13" s="14"/>
      <c r="WKF13" s="14"/>
      <c r="WKG13" s="14"/>
      <c r="WKH13" s="14"/>
      <c r="WKI13" s="14"/>
      <c r="WKJ13" s="14"/>
      <c r="WKK13" s="14"/>
      <c r="WKL13" s="14"/>
      <c r="WKM13" s="14"/>
      <c r="WKN13" s="14"/>
      <c r="WKO13" s="14"/>
      <c r="WKP13" s="14"/>
      <c r="WKQ13" s="14"/>
      <c r="WKR13" s="14"/>
      <c r="WKS13" s="14"/>
      <c r="WKT13" s="14"/>
      <c r="WKU13" s="14"/>
      <c r="WKV13" s="14"/>
      <c r="WKW13" s="14"/>
      <c r="WKX13" s="14"/>
      <c r="WKY13" s="14"/>
      <c r="WKZ13" s="14"/>
      <c r="WLA13" s="14"/>
      <c r="WLB13" s="14"/>
      <c r="WLC13" s="14"/>
      <c r="WLD13" s="14"/>
      <c r="WLE13" s="14"/>
      <c r="WLF13" s="14"/>
      <c r="WLG13" s="14"/>
      <c r="WLH13" s="14"/>
      <c r="WLI13" s="14"/>
      <c r="WLJ13" s="14"/>
      <c r="WLK13" s="14"/>
      <c r="WLL13" s="14"/>
      <c r="WLM13" s="14"/>
      <c r="WLN13" s="14"/>
      <c r="WLO13" s="14"/>
      <c r="WLP13" s="14"/>
      <c r="WLQ13" s="14"/>
      <c r="WLR13" s="14"/>
      <c r="WLS13" s="14"/>
      <c r="WLT13" s="14"/>
      <c r="WLU13" s="14"/>
      <c r="WLV13" s="14"/>
      <c r="WLW13" s="14"/>
      <c r="WLX13" s="14"/>
      <c r="WLY13" s="14"/>
      <c r="WLZ13" s="14"/>
      <c r="WMA13" s="14"/>
      <c r="WMB13" s="14"/>
      <c r="WMC13" s="14"/>
      <c r="WMD13" s="14"/>
      <c r="WME13" s="14"/>
      <c r="WMF13" s="14"/>
      <c r="WMG13" s="14"/>
      <c r="WMH13" s="14"/>
      <c r="WMI13" s="14"/>
      <c r="WMJ13" s="14"/>
      <c r="WMK13" s="14"/>
      <c r="WML13" s="14"/>
      <c r="WMM13" s="14"/>
      <c r="WMN13" s="14"/>
      <c r="WMO13" s="14"/>
      <c r="WMP13" s="14"/>
      <c r="WMQ13" s="14"/>
      <c r="WMR13" s="14"/>
      <c r="WMS13" s="14"/>
      <c r="WMT13" s="14"/>
      <c r="WMU13" s="14"/>
      <c r="WMV13" s="14"/>
      <c r="WMW13" s="14"/>
      <c r="WMX13" s="14"/>
      <c r="WMY13" s="14"/>
      <c r="WMZ13" s="14"/>
      <c r="WNA13" s="14"/>
      <c r="WNB13" s="14"/>
      <c r="WNC13" s="14"/>
      <c r="WND13" s="14"/>
      <c r="WNE13" s="14"/>
      <c r="WNF13" s="14"/>
      <c r="WNG13" s="14"/>
      <c r="WNH13" s="14"/>
      <c r="WNI13" s="14"/>
      <c r="WNJ13" s="14"/>
      <c r="WNK13" s="14"/>
      <c r="WNL13" s="14"/>
      <c r="WNM13" s="14"/>
      <c r="WNN13" s="14"/>
      <c r="WNO13" s="14"/>
      <c r="WNP13" s="14"/>
      <c r="WNQ13" s="14"/>
      <c r="WNR13" s="14"/>
      <c r="WNS13" s="14"/>
      <c r="WNT13" s="14"/>
      <c r="WNU13" s="14"/>
      <c r="WNV13" s="14"/>
      <c r="WNW13" s="14"/>
      <c r="WNX13" s="14"/>
      <c r="WNY13" s="14"/>
      <c r="WNZ13" s="14"/>
      <c r="WOA13" s="14"/>
      <c r="WOB13" s="14"/>
      <c r="WOC13" s="14"/>
      <c r="WOD13" s="14"/>
      <c r="WOE13" s="14"/>
      <c r="WOF13" s="14"/>
      <c r="WOG13" s="14"/>
      <c r="WOH13" s="14"/>
      <c r="WOI13" s="14"/>
      <c r="WOJ13" s="14"/>
      <c r="WOK13" s="14"/>
      <c r="WOL13" s="14"/>
      <c r="WOM13" s="14"/>
      <c r="WON13" s="14"/>
      <c r="WOO13" s="14"/>
      <c r="WOP13" s="14"/>
      <c r="WOQ13" s="14"/>
      <c r="WOR13" s="14"/>
      <c r="WOS13" s="14"/>
      <c r="WOT13" s="14"/>
      <c r="WOU13" s="14"/>
      <c r="WOV13" s="14"/>
      <c r="WOW13" s="14"/>
      <c r="WOX13" s="14"/>
      <c r="WOY13" s="14"/>
      <c r="WOZ13" s="14"/>
      <c r="WPA13" s="14"/>
      <c r="WPB13" s="14"/>
      <c r="WPC13" s="14"/>
      <c r="WPD13" s="14"/>
      <c r="WPE13" s="14"/>
      <c r="WPF13" s="14"/>
      <c r="WPG13" s="14"/>
      <c r="WPH13" s="14"/>
      <c r="WPI13" s="14"/>
      <c r="WPJ13" s="14"/>
      <c r="WPK13" s="14"/>
      <c r="WPL13" s="14"/>
      <c r="WPM13" s="14"/>
      <c r="WPN13" s="14"/>
      <c r="WPO13" s="14"/>
      <c r="WPP13" s="14"/>
      <c r="WPQ13" s="14"/>
      <c r="WPR13" s="14"/>
      <c r="WPS13" s="14"/>
      <c r="WPT13" s="14"/>
      <c r="WPU13" s="14"/>
      <c r="WPV13" s="14"/>
      <c r="WPW13" s="14"/>
      <c r="WPX13" s="14"/>
      <c r="WPY13" s="14"/>
      <c r="WPZ13" s="14"/>
      <c r="WQA13" s="14"/>
      <c r="WQB13" s="14"/>
      <c r="WQC13" s="14"/>
      <c r="WQD13" s="14"/>
      <c r="WQE13" s="14"/>
      <c r="WQF13" s="14"/>
      <c r="WQG13" s="14"/>
      <c r="WQH13" s="14"/>
      <c r="WQI13" s="14"/>
      <c r="WQJ13" s="14"/>
      <c r="WQK13" s="14"/>
      <c r="WQL13" s="14"/>
      <c r="WQM13" s="14"/>
      <c r="WQN13" s="14"/>
      <c r="WQO13" s="14"/>
      <c r="WQP13" s="14"/>
      <c r="WQQ13" s="14"/>
      <c r="WQR13" s="14"/>
      <c r="WQS13" s="14"/>
      <c r="WQT13" s="14"/>
      <c r="WQU13" s="14"/>
      <c r="WQV13" s="14"/>
      <c r="WQW13" s="14"/>
      <c r="WQX13" s="14"/>
      <c r="WQY13" s="14"/>
      <c r="WQZ13" s="14"/>
      <c r="WRA13" s="14"/>
      <c r="WRB13" s="14"/>
      <c r="WRC13" s="14"/>
      <c r="WRD13" s="14"/>
      <c r="WRE13" s="14"/>
      <c r="WRF13" s="14"/>
      <c r="WRG13" s="14"/>
      <c r="WRH13" s="14"/>
      <c r="WRI13" s="14"/>
      <c r="WRJ13" s="14"/>
      <c r="WRK13" s="14"/>
      <c r="WRL13" s="14"/>
      <c r="WRM13" s="14"/>
      <c r="WRN13" s="14"/>
      <c r="WRO13" s="14"/>
      <c r="WRP13" s="14"/>
      <c r="WRQ13" s="14"/>
      <c r="WRR13" s="14"/>
      <c r="WRS13" s="14"/>
      <c r="WRT13" s="14"/>
      <c r="WRU13" s="14"/>
      <c r="WRV13" s="14"/>
      <c r="WRW13" s="14"/>
      <c r="WRX13" s="14"/>
      <c r="WRY13" s="14"/>
      <c r="WRZ13" s="14"/>
      <c r="WSA13" s="14"/>
      <c r="WSB13" s="14"/>
      <c r="WSC13" s="14"/>
      <c r="WSD13" s="14"/>
      <c r="WSE13" s="14"/>
      <c r="WSF13" s="14"/>
      <c r="WSG13" s="14"/>
      <c r="WSH13" s="14"/>
      <c r="WSI13" s="14"/>
      <c r="WSJ13" s="14"/>
      <c r="WSK13" s="14"/>
      <c r="WSL13" s="14"/>
      <c r="WSM13" s="14"/>
      <c r="WSN13" s="14"/>
      <c r="WSO13" s="14"/>
      <c r="WSP13" s="14"/>
      <c r="WSQ13" s="14"/>
      <c r="WSR13" s="14"/>
      <c r="WSS13" s="14"/>
      <c r="WST13" s="14"/>
      <c r="WSU13" s="14"/>
      <c r="WSV13" s="14"/>
      <c r="WSW13" s="14"/>
      <c r="WSX13" s="14"/>
      <c r="WSY13" s="14"/>
      <c r="WSZ13" s="14"/>
      <c r="WTA13" s="14"/>
      <c r="WTB13" s="14"/>
      <c r="WTC13" s="14"/>
      <c r="WTD13" s="14"/>
      <c r="WTE13" s="14"/>
      <c r="WTF13" s="14"/>
      <c r="WTG13" s="14"/>
      <c r="WTH13" s="14"/>
      <c r="WTI13" s="14"/>
      <c r="WTJ13" s="14"/>
      <c r="WTK13" s="14"/>
      <c r="WTL13" s="14"/>
      <c r="WTM13" s="14"/>
      <c r="WTN13" s="14"/>
      <c r="WTO13" s="14"/>
      <c r="WTP13" s="14"/>
      <c r="WTQ13" s="14"/>
      <c r="WTR13" s="14"/>
      <c r="WTS13" s="14"/>
      <c r="WTT13" s="14"/>
      <c r="WTU13" s="14"/>
      <c r="WTV13" s="14"/>
      <c r="WTW13" s="14"/>
      <c r="WTX13" s="14"/>
      <c r="WTY13" s="14"/>
      <c r="WTZ13" s="14"/>
      <c r="WUA13" s="14"/>
      <c r="WUB13" s="14"/>
      <c r="WUC13" s="14"/>
      <c r="WUD13" s="14"/>
      <c r="WUE13" s="14"/>
      <c r="WUF13" s="14"/>
      <c r="WUG13" s="14"/>
      <c r="WUH13" s="14"/>
      <c r="WUI13" s="14"/>
      <c r="WUJ13" s="14"/>
      <c r="WUK13" s="14"/>
      <c r="WUL13" s="14"/>
      <c r="WUM13" s="14"/>
      <c r="WUN13" s="14"/>
      <c r="WUO13" s="14"/>
      <c r="WUP13" s="14"/>
      <c r="WUQ13" s="14"/>
      <c r="WUR13" s="14"/>
      <c r="WUS13" s="14"/>
      <c r="WUT13" s="14"/>
      <c r="WUU13" s="14"/>
      <c r="WUV13" s="14"/>
      <c r="WUW13" s="14"/>
      <c r="WUX13" s="14"/>
      <c r="WUY13" s="14"/>
      <c r="WUZ13" s="14"/>
      <c r="WVA13" s="14"/>
      <c r="WVB13" s="14"/>
      <c r="WVC13" s="14"/>
      <c r="WVD13" s="14"/>
      <c r="WVE13" s="14"/>
      <c r="WVF13" s="14"/>
      <c r="WVG13" s="14"/>
      <c r="WVH13" s="14"/>
      <c r="WVI13" s="14"/>
      <c r="WVJ13" s="14"/>
      <c r="WVK13" s="14"/>
      <c r="WVL13" s="14"/>
      <c r="WVM13" s="14"/>
      <c r="WVN13" s="14"/>
      <c r="WVO13" s="14"/>
      <c r="WVP13" s="14"/>
      <c r="WVQ13" s="14"/>
      <c r="WVR13" s="14"/>
      <c r="WVS13" s="14"/>
      <c r="WVT13" s="14"/>
      <c r="WVU13" s="14"/>
      <c r="WVV13" s="14"/>
      <c r="WVW13" s="14"/>
      <c r="WVX13" s="14"/>
      <c r="WVY13" s="14"/>
      <c r="WVZ13" s="14"/>
      <c r="WWA13" s="14"/>
      <c r="WWB13" s="14"/>
      <c r="WWC13" s="14"/>
      <c r="WWD13" s="14"/>
      <c r="WWE13" s="14"/>
      <c r="WWF13" s="14"/>
      <c r="WWG13" s="14"/>
      <c r="WWH13" s="14"/>
      <c r="WWI13" s="14"/>
      <c r="WWJ13" s="14"/>
      <c r="WWK13" s="14"/>
      <c r="WWL13" s="14"/>
      <c r="WWM13" s="14"/>
      <c r="WWN13" s="14"/>
      <c r="WWO13" s="14"/>
      <c r="WWP13" s="14"/>
      <c r="WWQ13" s="14"/>
      <c r="WWR13" s="14"/>
      <c r="WWS13" s="14"/>
      <c r="WWT13" s="14"/>
      <c r="WWU13" s="14"/>
      <c r="WWV13" s="14"/>
      <c r="WWW13" s="14"/>
      <c r="WWX13" s="14"/>
      <c r="WWY13" s="14"/>
      <c r="WWZ13" s="14"/>
      <c r="WXA13" s="14"/>
      <c r="WXB13" s="14"/>
      <c r="WXC13" s="14"/>
      <c r="WXD13" s="14"/>
      <c r="WXE13" s="14"/>
      <c r="WXF13" s="14"/>
      <c r="WXG13" s="14"/>
      <c r="WXH13" s="14"/>
      <c r="WXI13" s="14"/>
      <c r="WXJ13" s="14"/>
      <c r="WXK13" s="14"/>
      <c r="WXL13" s="14"/>
      <c r="WXM13" s="14"/>
      <c r="WXN13" s="14"/>
      <c r="WXO13" s="14"/>
      <c r="WXP13" s="14"/>
      <c r="WXQ13" s="14"/>
      <c r="WXR13" s="14"/>
      <c r="WXS13" s="14"/>
      <c r="WXT13" s="14"/>
      <c r="WXU13" s="14"/>
      <c r="WXV13" s="14"/>
      <c r="WXW13" s="14"/>
      <c r="WXX13" s="14"/>
      <c r="WXY13" s="14"/>
      <c r="WXZ13" s="14"/>
      <c r="WYA13" s="14"/>
      <c r="WYB13" s="14"/>
      <c r="WYC13" s="14"/>
      <c r="WYD13" s="14"/>
      <c r="WYE13" s="14"/>
      <c r="WYF13" s="14"/>
      <c r="WYG13" s="14"/>
      <c r="WYH13" s="14"/>
      <c r="WYI13" s="14"/>
      <c r="WYJ13" s="14"/>
      <c r="WYK13" s="14"/>
      <c r="WYL13" s="14"/>
      <c r="WYM13" s="14"/>
      <c r="WYN13" s="14"/>
      <c r="WYO13" s="14"/>
      <c r="WYP13" s="14"/>
      <c r="WYQ13" s="14"/>
      <c r="WYR13" s="14"/>
      <c r="WYS13" s="14"/>
      <c r="WYT13" s="14"/>
      <c r="WYU13" s="14"/>
      <c r="WYV13" s="14"/>
      <c r="WYW13" s="14"/>
      <c r="WYX13" s="14"/>
      <c r="WYY13" s="14"/>
      <c r="WYZ13" s="14"/>
      <c r="WZA13" s="14"/>
      <c r="WZB13" s="14"/>
      <c r="WZC13" s="14"/>
      <c r="WZD13" s="14"/>
      <c r="WZE13" s="14"/>
      <c r="WZF13" s="14"/>
      <c r="WZG13" s="14"/>
      <c r="WZH13" s="14"/>
      <c r="WZI13" s="14"/>
      <c r="WZJ13" s="14"/>
      <c r="WZK13" s="14"/>
      <c r="WZL13" s="14"/>
      <c r="WZM13" s="14"/>
      <c r="WZN13" s="14"/>
      <c r="WZO13" s="14"/>
      <c r="WZP13" s="14"/>
      <c r="WZQ13" s="14"/>
      <c r="WZR13" s="14"/>
      <c r="WZS13" s="14"/>
      <c r="WZT13" s="14"/>
      <c r="WZU13" s="14"/>
      <c r="WZV13" s="14"/>
      <c r="WZW13" s="14"/>
      <c r="WZX13" s="14"/>
      <c r="WZY13" s="14"/>
      <c r="WZZ13" s="14"/>
      <c r="XAA13" s="14"/>
      <c r="XAB13" s="14"/>
      <c r="XAC13" s="14"/>
      <c r="XAD13" s="14"/>
      <c r="XAE13" s="14"/>
      <c r="XAF13" s="14"/>
      <c r="XAG13" s="14"/>
      <c r="XAH13" s="14"/>
      <c r="XAI13" s="14"/>
      <c r="XAJ13" s="14"/>
      <c r="XAK13" s="14"/>
      <c r="XAL13" s="14"/>
      <c r="XAM13" s="14"/>
      <c r="XAN13" s="14"/>
      <c r="XAO13" s="14"/>
      <c r="XAP13" s="14"/>
      <c r="XAQ13" s="14"/>
      <c r="XAR13" s="14"/>
      <c r="XAS13" s="14"/>
      <c r="XAT13" s="14"/>
      <c r="XAU13" s="14"/>
      <c r="XAV13" s="14"/>
      <c r="XAW13" s="14"/>
      <c r="XAX13" s="14"/>
      <c r="XAY13" s="14"/>
      <c r="XAZ13" s="14"/>
      <c r="XBA13" s="14"/>
      <c r="XBB13" s="14"/>
      <c r="XBC13" s="14"/>
      <c r="XBD13" s="14"/>
      <c r="XBE13" s="14"/>
      <c r="XBF13" s="14"/>
      <c r="XBG13" s="14"/>
      <c r="XBH13" s="14"/>
      <c r="XBI13" s="14"/>
      <c r="XBJ13" s="14"/>
      <c r="XBK13" s="14"/>
      <c r="XBL13" s="14"/>
      <c r="XBM13" s="14"/>
      <c r="XBN13" s="14"/>
      <c r="XBO13" s="14"/>
      <c r="XBP13" s="14"/>
      <c r="XBQ13" s="14"/>
      <c r="XBR13" s="14"/>
      <c r="XBS13" s="14"/>
      <c r="XBT13" s="14"/>
      <c r="XBU13" s="14"/>
      <c r="XBV13" s="14"/>
      <c r="XBW13" s="14"/>
      <c r="XBX13" s="14"/>
      <c r="XBY13" s="14"/>
      <c r="XBZ13" s="14"/>
      <c r="XCA13" s="14"/>
      <c r="XCB13" s="14"/>
      <c r="XCC13" s="14"/>
      <c r="XCD13" s="14"/>
      <c r="XCE13" s="14"/>
      <c r="XCF13" s="14"/>
      <c r="XCG13" s="14"/>
      <c r="XCH13" s="14"/>
      <c r="XCI13" s="14"/>
      <c r="XCJ13" s="14"/>
      <c r="XCK13" s="14"/>
      <c r="XCL13" s="14"/>
      <c r="XCM13" s="14"/>
      <c r="XCN13" s="14"/>
      <c r="XCO13" s="14"/>
      <c r="XCP13" s="14"/>
      <c r="XCQ13" s="14"/>
      <c r="XCR13" s="14"/>
      <c r="XCS13" s="14"/>
      <c r="XCT13" s="14"/>
      <c r="XCU13" s="14"/>
      <c r="XCV13" s="14"/>
      <c r="XCW13" s="14"/>
      <c r="XCX13" s="14"/>
      <c r="XCY13" s="14"/>
      <c r="XCZ13" s="14"/>
      <c r="XDA13" s="14"/>
      <c r="XDB13" s="14"/>
      <c r="XDC13" s="14"/>
      <c r="XDD13" s="14"/>
      <c r="XDE13" s="14"/>
      <c r="XDF13" s="14"/>
      <c r="XDG13" s="14"/>
      <c r="XDH13" s="14"/>
      <c r="XDI13" s="14"/>
      <c r="XDJ13" s="14"/>
      <c r="XDK13" s="14"/>
    </row>
    <row r="14" spans="2:16339" ht="16.5" customHeight="1" outlineLevel="1">
      <c r="B14" s="625" t="s">
        <v>67</v>
      </c>
      <c r="C14" s="626" t="s">
        <v>68</v>
      </c>
      <c r="D14" s="627"/>
      <c r="E14" s="201" t="s">
        <v>69</v>
      </c>
    </row>
    <row r="15" spans="2:16339" ht="16.5" customHeight="1" outlineLevel="1">
      <c r="B15" s="625"/>
      <c r="C15" s="628"/>
      <c r="D15" s="629"/>
      <c r="E15" s="357"/>
    </row>
    <row r="16" spans="2:16339" ht="16.5" customHeight="1" outlineLevel="1">
      <c r="B16" s="625"/>
      <c r="C16" s="628"/>
      <c r="D16" s="629"/>
      <c r="E16" s="357"/>
    </row>
    <row r="17" spans="2:5" ht="32.25" customHeight="1" outlineLevel="1">
      <c r="B17" s="625"/>
      <c r="C17" s="628"/>
      <c r="D17" s="629"/>
      <c r="E17" s="357"/>
    </row>
    <row r="18" spans="2:5" ht="5.25" customHeight="1" outlineLevel="1">
      <c r="B18" s="13"/>
      <c r="C18" s="15"/>
      <c r="D18" s="16"/>
      <c r="E18" s="16"/>
    </row>
    <row r="19" spans="2:5" outlineLevel="1">
      <c r="B19" s="625" t="s">
        <v>70</v>
      </c>
      <c r="C19" s="188" t="s">
        <v>71</v>
      </c>
      <c r="D19" s="358"/>
      <c r="E19" s="185" t="s">
        <v>72</v>
      </c>
    </row>
    <row r="20" spans="2:5" outlineLevel="1">
      <c r="B20" s="625"/>
      <c r="C20" s="189" t="s">
        <v>73</v>
      </c>
      <c r="D20" s="358"/>
      <c r="E20" s="185" t="s">
        <v>74</v>
      </c>
    </row>
    <row r="21" spans="2:5" outlineLevel="1">
      <c r="B21" s="625"/>
      <c r="C21" s="189" t="s">
        <v>75</v>
      </c>
      <c r="D21" s="358"/>
      <c r="E21" s="185" t="s">
        <v>76</v>
      </c>
    </row>
    <row r="22" spans="2:5" outlineLevel="1">
      <c r="B22" s="625"/>
      <c r="C22" s="188" t="s">
        <v>77</v>
      </c>
      <c r="D22" s="358"/>
      <c r="E22" s="185" t="s">
        <v>78</v>
      </c>
    </row>
    <row r="23" spans="2:5" outlineLevel="1">
      <c r="B23" s="625"/>
      <c r="C23" s="188" t="s">
        <v>79</v>
      </c>
      <c r="D23" s="358"/>
      <c r="E23" s="185" t="s">
        <v>80</v>
      </c>
    </row>
    <row r="24" spans="2:5" outlineLevel="1">
      <c r="B24" s="625"/>
      <c r="C24" s="188" t="s">
        <v>81</v>
      </c>
      <c r="D24" s="358"/>
      <c r="E24" s="185" t="s">
        <v>82</v>
      </c>
    </row>
    <row r="25" spans="2:5" ht="5.25" customHeight="1" outlineLevel="1" thickBot="1">
      <c r="B25" s="18"/>
      <c r="C25" s="16"/>
      <c r="D25" s="16"/>
      <c r="E25" s="16"/>
    </row>
    <row r="26" spans="2:5" ht="21" thickBot="1">
      <c r="B26" s="614" t="s">
        <v>83</v>
      </c>
      <c r="C26" s="615"/>
      <c r="D26" s="615"/>
      <c r="E26" s="616"/>
    </row>
    <row r="27" spans="2:5" ht="6" customHeight="1" outlineLevel="1">
      <c r="B27" s="19"/>
      <c r="C27" s="20"/>
      <c r="D27" s="20"/>
      <c r="E27" s="20"/>
    </row>
    <row r="28" spans="2:5" outlineLevel="1">
      <c r="B28" s="625" t="s">
        <v>84</v>
      </c>
      <c r="C28" s="190" t="s">
        <v>85</v>
      </c>
      <c r="D28" s="203"/>
      <c r="E28" s="186" t="s">
        <v>86</v>
      </c>
    </row>
    <row r="29" spans="2:5" outlineLevel="1">
      <c r="B29" s="625"/>
      <c r="C29" s="191" t="s">
        <v>87</v>
      </c>
      <c r="D29" s="203"/>
      <c r="E29" s="186" t="s">
        <v>88</v>
      </c>
    </row>
    <row r="30" spans="2:5" outlineLevel="1">
      <c r="B30" s="625"/>
      <c r="C30" s="190" t="s">
        <v>89</v>
      </c>
      <c r="D30" s="203"/>
      <c r="E30" s="186" t="s">
        <v>86</v>
      </c>
    </row>
    <row r="31" spans="2:5" outlineLevel="1">
      <c r="B31" s="625"/>
      <c r="C31" s="191" t="s">
        <v>90</v>
      </c>
      <c r="D31" s="202"/>
      <c r="E31" s="187" t="s">
        <v>88</v>
      </c>
    </row>
    <row r="32" spans="2:5" outlineLevel="1">
      <c r="B32" s="625"/>
      <c r="C32" s="188" t="s">
        <v>91</v>
      </c>
      <c r="D32" s="202"/>
      <c r="E32" s="187"/>
    </row>
    <row r="33" spans="2:8" outlineLevel="1">
      <c r="B33" s="625" t="s">
        <v>92</v>
      </c>
      <c r="C33" s="190" t="s">
        <v>93</v>
      </c>
      <c r="D33" s="642"/>
      <c r="E33" s="642"/>
    </row>
    <row r="34" spans="2:8" ht="14.25" outlineLevel="1">
      <c r="B34" s="625"/>
      <c r="C34" s="190" t="s">
        <v>94</v>
      </c>
      <c r="D34" s="448">
        <v>0</v>
      </c>
      <c r="E34" s="203" t="s">
        <v>95</v>
      </c>
    </row>
    <row r="35" spans="2:8" outlineLevel="1">
      <c r="B35" s="625"/>
      <c r="C35" s="190" t="s">
        <v>96</v>
      </c>
      <c r="D35" s="448">
        <v>2019</v>
      </c>
      <c r="E35" s="203"/>
    </row>
    <row r="36" spans="2:8" outlineLevel="1">
      <c r="B36" s="625"/>
      <c r="C36" s="190" t="s">
        <v>97</v>
      </c>
      <c r="D36" s="447">
        <f>AVERAGE('Produção_Compras-energia'!K27:V27)/1000</f>
        <v>0</v>
      </c>
      <c r="E36" s="203" t="s">
        <v>98</v>
      </c>
    </row>
    <row r="37" spans="2:8" outlineLevel="1">
      <c r="B37" s="625"/>
      <c r="C37" s="190" t="s">
        <v>99</v>
      </c>
      <c r="D37" s="447">
        <f>MEDIAN('Produção_Compras-energia'!K27:V27)/1000</f>
        <v>0</v>
      </c>
      <c r="E37" s="203" t="s">
        <v>98</v>
      </c>
    </row>
    <row r="38" spans="2:8" outlineLevel="1">
      <c r="B38" s="625"/>
      <c r="C38" s="190" t="s">
        <v>100</v>
      </c>
      <c r="D38" s="203"/>
      <c r="E38" s="203" t="s">
        <v>98</v>
      </c>
    </row>
    <row r="39" spans="2:8" ht="14.25" outlineLevel="1">
      <c r="B39" s="625"/>
      <c r="C39" s="190" t="s">
        <v>101</v>
      </c>
      <c r="D39" s="449">
        <v>0</v>
      </c>
      <c r="E39" s="203" t="s">
        <v>88</v>
      </c>
    </row>
    <row r="40" spans="2:8" outlineLevel="1">
      <c r="B40" s="625"/>
      <c r="C40" s="190" t="s">
        <v>102</v>
      </c>
      <c r="D40" s="459">
        <f>(D36*D34)</f>
        <v>0</v>
      </c>
      <c r="E40" s="203" t="s">
        <v>103</v>
      </c>
      <c r="G40" s="458"/>
    </row>
    <row r="41" spans="2:8" outlineLevel="1">
      <c r="B41" s="625" t="s">
        <v>104</v>
      </c>
      <c r="C41" s="190" t="s">
        <v>105</v>
      </c>
      <c r="D41" s="643" t="s">
        <v>106</v>
      </c>
      <c r="E41" s="643"/>
    </row>
    <row r="42" spans="2:8" ht="14.25" outlineLevel="1">
      <c r="B42" s="625"/>
      <c r="C42" s="190" t="s">
        <v>107</v>
      </c>
      <c r="D42" s="448">
        <v>0</v>
      </c>
      <c r="E42" s="203" t="s">
        <v>108</v>
      </c>
      <c r="G42" s="460" t="e">
        <f>'Produção_Compras-energia'!I28/Caracterização!C32</f>
        <v>#DIV/0!</v>
      </c>
    </row>
    <row r="43" spans="2:8" outlineLevel="1">
      <c r="B43" s="625"/>
      <c r="C43" s="190" t="s">
        <v>96</v>
      </c>
      <c r="D43" s="448">
        <v>2019</v>
      </c>
      <c r="E43" s="203"/>
    </row>
    <row r="44" spans="2:8" outlineLevel="1">
      <c r="B44" s="625"/>
      <c r="C44" s="190" t="s">
        <v>109</v>
      </c>
      <c r="D44" s="363">
        <f>AVERAGE('Produção_Compras-energia'!K28:V28)</f>
        <v>0</v>
      </c>
      <c r="E44" s="203" t="s">
        <v>110</v>
      </c>
    </row>
    <row r="45" spans="2:8" outlineLevel="1">
      <c r="B45" s="625"/>
      <c r="C45" s="190" t="s">
        <v>102</v>
      </c>
      <c r="D45" s="450">
        <f>D42*D44</f>
        <v>0</v>
      </c>
      <c r="E45" s="203" t="s">
        <v>103</v>
      </c>
      <c r="G45" s="458"/>
      <c r="H45" s="458"/>
    </row>
    <row r="46" spans="2:8" ht="5.25" customHeight="1" outlineLevel="1" thickBot="1">
      <c r="B46" s="21"/>
      <c r="C46" s="22"/>
      <c r="D46" s="22"/>
      <c r="E46" s="22"/>
    </row>
    <row r="47" spans="2:8" ht="22.5" customHeight="1" thickBot="1">
      <c r="B47" s="614" t="s">
        <v>111</v>
      </c>
      <c r="C47" s="615"/>
      <c r="D47" s="615"/>
      <c r="E47" s="616"/>
    </row>
    <row r="48" spans="2:8" ht="6" customHeight="1" outlineLevel="1">
      <c r="B48" s="23"/>
      <c r="C48" s="24"/>
      <c r="D48" s="24"/>
      <c r="E48" s="24"/>
    </row>
    <row r="49" spans="2:5" ht="13.5" customHeight="1" outlineLevel="1">
      <c r="B49" s="630" t="s">
        <v>112</v>
      </c>
      <c r="C49" s="633" t="s">
        <v>113</v>
      </c>
      <c r="D49" s="636" t="s">
        <v>114</v>
      </c>
      <c r="E49" s="639">
        <v>2019</v>
      </c>
    </row>
    <row r="50" spans="2:5" ht="13.5" customHeight="1" outlineLevel="1">
      <c r="B50" s="631"/>
      <c r="C50" s="634"/>
      <c r="D50" s="637"/>
      <c r="E50" s="640"/>
    </row>
    <row r="51" spans="2:5" ht="13.5" customHeight="1" outlineLevel="1">
      <c r="B51" s="632"/>
      <c r="C51" s="635"/>
      <c r="D51" s="638"/>
      <c r="E51" s="641"/>
    </row>
    <row r="52" spans="2:5" ht="13.5" customHeight="1" outlineLevel="1">
      <c r="B52" s="630" t="s">
        <v>115</v>
      </c>
      <c r="C52" s="633" t="s">
        <v>116</v>
      </c>
      <c r="D52" s="636" t="s">
        <v>117</v>
      </c>
      <c r="E52" s="639" t="s">
        <v>57</v>
      </c>
    </row>
    <row r="53" spans="2:5" ht="13.5" customHeight="1" outlineLevel="1">
      <c r="B53" s="631"/>
      <c r="C53" s="634"/>
      <c r="D53" s="637"/>
      <c r="E53" s="640"/>
    </row>
    <row r="54" spans="2:5" ht="13.5" customHeight="1" outlineLevel="1">
      <c r="B54" s="632"/>
      <c r="C54" s="635"/>
      <c r="D54" s="638"/>
      <c r="E54" s="641"/>
    </row>
    <row r="55" spans="2:5" ht="13.5" customHeight="1" outlineLevel="1">
      <c r="B55" s="630" t="s">
        <v>118</v>
      </c>
      <c r="C55" s="633" t="s">
        <v>57</v>
      </c>
      <c r="D55" s="636" t="s">
        <v>119</v>
      </c>
      <c r="E55" s="639" t="s">
        <v>57</v>
      </c>
    </row>
    <row r="56" spans="2:5" ht="13.5" customHeight="1" outlineLevel="1">
      <c r="B56" s="631"/>
      <c r="C56" s="634"/>
      <c r="D56" s="637"/>
      <c r="E56" s="640"/>
    </row>
    <row r="57" spans="2:5" ht="13.5" customHeight="1" outlineLevel="1">
      <c r="B57" s="632"/>
      <c r="C57" s="635"/>
      <c r="D57" s="638"/>
      <c r="E57" s="641"/>
    </row>
    <row r="58" spans="2:5" ht="15" customHeight="1" outlineLevel="1">
      <c r="B58" s="630" t="s">
        <v>120</v>
      </c>
      <c r="C58" s="25" t="s">
        <v>68</v>
      </c>
      <c r="D58" s="644" t="s">
        <v>121</v>
      </c>
      <c r="E58" s="645"/>
    </row>
    <row r="59" spans="2:5" outlineLevel="1">
      <c r="B59" s="631"/>
      <c r="C59" s="26"/>
      <c r="D59" s="646" t="s">
        <v>122</v>
      </c>
      <c r="E59" s="647"/>
    </row>
    <row r="60" spans="2:5" outlineLevel="1">
      <c r="B60" s="631"/>
      <c r="C60" s="26"/>
      <c r="D60" s="646" t="s">
        <v>123</v>
      </c>
      <c r="E60" s="647"/>
    </row>
    <row r="61" spans="2:5" outlineLevel="1">
      <c r="B61" s="631"/>
      <c r="C61" s="26"/>
      <c r="D61" s="646" t="s">
        <v>124</v>
      </c>
      <c r="E61" s="647"/>
    </row>
    <row r="62" spans="2:5" outlineLevel="1">
      <c r="B62" s="631"/>
      <c r="C62" s="26"/>
      <c r="D62" s="646" t="s">
        <v>125</v>
      </c>
      <c r="E62" s="647"/>
    </row>
    <row r="63" spans="2:5" outlineLevel="1">
      <c r="B63" s="632"/>
      <c r="C63" s="27"/>
      <c r="D63" s="654"/>
      <c r="E63" s="655"/>
    </row>
    <row r="64" spans="2:5" outlineLevel="1">
      <c r="B64" s="648" t="s">
        <v>126</v>
      </c>
      <c r="C64" s="28" t="s">
        <v>127</v>
      </c>
      <c r="D64" s="644" t="s">
        <v>128</v>
      </c>
      <c r="E64" s="645"/>
    </row>
    <row r="65" spans="2:5" outlineLevel="1">
      <c r="B65" s="649"/>
      <c r="C65" s="28" t="s">
        <v>129</v>
      </c>
      <c r="D65" s="656"/>
      <c r="E65" s="657"/>
    </row>
    <row r="66" spans="2:5" outlineLevel="1">
      <c r="B66" s="649"/>
      <c r="C66" s="28" t="s">
        <v>130</v>
      </c>
      <c r="D66" s="656"/>
      <c r="E66" s="657"/>
    </row>
    <row r="67" spans="2:5" ht="25.5" outlineLevel="1">
      <c r="B67" s="649"/>
      <c r="C67" s="28" t="s">
        <v>131</v>
      </c>
      <c r="D67" s="658"/>
      <c r="E67" s="659"/>
    </row>
    <row r="68" spans="2:5" outlineLevel="1">
      <c r="B68" s="649"/>
      <c r="C68" s="28"/>
      <c r="D68" s="656"/>
      <c r="E68" s="657"/>
    </row>
    <row r="69" spans="2:5" outlineLevel="1">
      <c r="B69" s="650"/>
      <c r="C69" s="28"/>
      <c r="D69" s="656"/>
      <c r="E69" s="657"/>
    </row>
    <row r="70" spans="2:5" outlineLevel="1">
      <c r="B70" s="630" t="s">
        <v>132</v>
      </c>
      <c r="C70" s="29" t="s">
        <v>133</v>
      </c>
      <c r="D70" s="364" t="s">
        <v>134</v>
      </c>
      <c r="E70" s="31" t="s">
        <v>88</v>
      </c>
    </row>
    <row r="71" spans="2:5" outlineLevel="1">
      <c r="B71" s="631"/>
      <c r="C71" s="32" t="str">
        <f>USEs!C13</f>
        <v>Inserir nome do equipamento</v>
      </c>
      <c r="D71" s="365">
        <f>USEs!G13/1000</f>
        <v>0</v>
      </c>
      <c r="E71" s="33" t="str">
        <f>IFERROR(D71/Caracterização!$C$37,"")</f>
        <v/>
      </c>
    </row>
    <row r="72" spans="2:5" outlineLevel="1">
      <c r="B72" s="631"/>
      <c r="C72" s="32" t="str">
        <f>USEs!C14</f>
        <v>Inserir nome do equipamento</v>
      </c>
      <c r="D72" s="365">
        <f>USEs!G14/1000</f>
        <v>0</v>
      </c>
      <c r="E72" s="33" t="str">
        <f>IFERROR(D72/Caracterização!$C$37,"")</f>
        <v/>
      </c>
    </row>
    <row r="73" spans="2:5" outlineLevel="1">
      <c r="B73" s="631"/>
      <c r="C73" s="32" t="str">
        <f>USEs!C15</f>
        <v>Inserir nome do equipamento</v>
      </c>
      <c r="D73" s="365">
        <f>USEs!G15/1000</f>
        <v>0</v>
      </c>
      <c r="E73" s="33" t="str">
        <f>IFERROR(D73/Caracterização!$C$37,"")</f>
        <v/>
      </c>
    </row>
    <row r="74" spans="2:5" outlineLevel="1">
      <c r="B74" s="631"/>
      <c r="C74" s="32" t="str">
        <f>USEs!C16</f>
        <v>Inserir nome do equipamento</v>
      </c>
      <c r="D74" s="365">
        <f>USEs!G16/1000</f>
        <v>0</v>
      </c>
      <c r="E74" s="33" t="str">
        <f>IFERROR(D74/Caracterização!$C$37,"")</f>
        <v/>
      </c>
    </row>
    <row r="75" spans="2:5" outlineLevel="1">
      <c r="B75" s="660"/>
      <c r="C75" s="32" t="str">
        <f>USEs!C17</f>
        <v>Inserir nome do equipamento</v>
      </c>
      <c r="D75" s="365">
        <f>USEs!G17/1000</f>
        <v>0</v>
      </c>
      <c r="E75" s="33" t="str">
        <f>IFERROR(D75/Caracterização!$C$37,"")</f>
        <v/>
      </c>
    </row>
    <row r="76" spans="2:5" outlineLevel="1">
      <c r="B76" s="661"/>
      <c r="C76" s="35" t="s">
        <v>135</v>
      </c>
      <c r="D76" s="359">
        <f>SUM(D71:D75)</f>
        <v>0</v>
      </c>
      <c r="E76" s="36">
        <f>SUM(E71:E75)</f>
        <v>0</v>
      </c>
    </row>
    <row r="77" spans="2:5" outlineLevel="1">
      <c r="B77" s="630" t="s">
        <v>136</v>
      </c>
      <c r="C77" s="29" t="s">
        <v>68</v>
      </c>
      <c r="D77" s="30" t="s">
        <v>137</v>
      </c>
      <c r="E77" s="31" t="s">
        <v>138</v>
      </c>
    </row>
    <row r="78" spans="2:5" ht="26.25" outlineLevel="1">
      <c r="B78" s="631"/>
      <c r="C78" s="32" t="s">
        <v>139</v>
      </c>
      <c r="D78" s="435" t="e">
        <f>LBE!J12</f>
        <v>#DIV/0!</v>
      </c>
      <c r="E78" s="360" t="str">
        <f>LBE!J11</f>
        <v>[MWh]/[kt]</v>
      </c>
    </row>
    <row r="79" spans="2:5" ht="26.25" outlineLevel="1">
      <c r="B79" s="631"/>
      <c r="C79" s="32" t="s">
        <v>140</v>
      </c>
      <c r="D79" s="435" t="e">
        <f>Caracterização!C31/((SUM('Produção_Compras-energia'!K22:V22)/1000))</f>
        <v>#DIV/0!</v>
      </c>
      <c r="E79" s="360" t="str">
        <f>E78</f>
        <v>[MWh]/[kt]</v>
      </c>
    </row>
    <row r="80" spans="2:5" ht="26.25" outlineLevel="1">
      <c r="B80" s="632"/>
      <c r="C80" s="32" t="s">
        <v>141</v>
      </c>
      <c r="D80" s="446" t="e">
        <f>Caracterização!C32/(SUM('Produção_Compras-energia'!K22:V22)/1000)</f>
        <v>#DIV/0!</v>
      </c>
      <c r="E80" s="360" t="str">
        <f>E79</f>
        <v>[MWh]/[kt]</v>
      </c>
    </row>
    <row r="81" spans="2:5" outlineLevel="1">
      <c r="B81" s="648" t="s">
        <v>142</v>
      </c>
      <c r="C81" s="37" t="s">
        <v>143</v>
      </c>
      <c r="D81" s="470" t="s">
        <v>144</v>
      </c>
      <c r="E81" s="39" t="s">
        <v>88</v>
      </c>
    </row>
    <row r="82" spans="2:5" ht="25.5" customHeight="1" outlineLevel="1">
      <c r="B82" s="649"/>
      <c r="C82" s="651"/>
      <c r="D82" s="468" t="str">
        <f>Caracterização!B40</f>
        <v/>
      </c>
      <c r="E82" s="469" t="e">
        <f>Caracterização!C40/Caracterização!$C$51</f>
        <v>#DIV/0!</v>
      </c>
    </row>
    <row r="83" spans="2:5" ht="25.5" customHeight="1" outlineLevel="1">
      <c r="B83" s="649"/>
      <c r="C83" s="652"/>
      <c r="D83" s="468" t="str">
        <f>Caracterização!B41</f>
        <v/>
      </c>
      <c r="E83" s="469" t="e">
        <f>Caracterização!C41/Caracterização!$C$51</f>
        <v>#DIV/0!</v>
      </c>
    </row>
    <row r="84" spans="2:5" ht="25.5" customHeight="1" outlineLevel="1">
      <c r="B84" s="649"/>
      <c r="C84" s="652"/>
      <c r="D84" s="468" t="str">
        <f>Caracterização!B42</f>
        <v/>
      </c>
      <c r="E84" s="469" t="e">
        <f>Caracterização!C42/Caracterização!$C$51</f>
        <v>#DIV/0!</v>
      </c>
    </row>
    <row r="85" spans="2:5" ht="25.5" customHeight="1" outlineLevel="1">
      <c r="B85" s="649"/>
      <c r="C85" s="652"/>
      <c r="D85" s="468" t="str">
        <f>Caracterização!B43</f>
        <v/>
      </c>
      <c r="E85" s="469" t="e">
        <f>Caracterização!C43/Caracterização!$C$51</f>
        <v>#DIV/0!</v>
      </c>
    </row>
    <row r="86" spans="2:5" ht="25.5" customHeight="1" outlineLevel="1">
      <c r="B86" s="649"/>
      <c r="C86" s="652"/>
      <c r="D86" s="468" t="str">
        <f>Caracterização!B44</f>
        <v/>
      </c>
      <c r="E86" s="469" t="e">
        <f>Caracterização!C44/Caracterização!$C$51</f>
        <v>#DIV/0!</v>
      </c>
    </row>
    <row r="87" spans="2:5" ht="25.5" customHeight="1" outlineLevel="1">
      <c r="B87" s="649"/>
      <c r="C87" s="652"/>
      <c r="D87" s="468" t="str">
        <f>Caracterização!B45</f>
        <v/>
      </c>
      <c r="E87" s="469" t="e">
        <f>Caracterização!C45/Caracterização!$C$51</f>
        <v>#DIV/0!</v>
      </c>
    </row>
    <row r="88" spans="2:5" ht="25.5" customHeight="1" outlineLevel="1">
      <c r="B88" s="649"/>
      <c r="C88" s="652"/>
      <c r="D88" s="468" t="str">
        <f>Caracterização!B46</f>
        <v/>
      </c>
      <c r="E88" s="469" t="e">
        <f>Caracterização!C46/Caracterização!$C$51</f>
        <v>#DIV/0!</v>
      </c>
    </row>
    <row r="89" spans="2:5" ht="25.5" customHeight="1" outlineLevel="1">
      <c r="B89" s="649"/>
      <c r="C89" s="652"/>
      <c r="D89" s="468" t="str">
        <f>Caracterização!B47</f>
        <v/>
      </c>
      <c r="E89" s="469" t="e">
        <f>Caracterização!C47/Caracterização!$C$51</f>
        <v>#DIV/0!</v>
      </c>
    </row>
    <row r="90" spans="2:5" ht="25.5" customHeight="1" outlineLevel="1">
      <c r="B90" s="649"/>
      <c r="C90" s="652"/>
      <c r="D90" s="468" t="str">
        <f>Caracterização!B48</f>
        <v/>
      </c>
      <c r="E90" s="469" t="e">
        <f>Caracterização!C48/Caracterização!$C$51</f>
        <v>#DIV/0!</v>
      </c>
    </row>
    <row r="91" spans="2:5" ht="25.5" customHeight="1" outlineLevel="1">
      <c r="B91" s="649"/>
      <c r="C91" s="652"/>
      <c r="D91" s="38"/>
      <c r="E91" s="34"/>
    </row>
    <row r="92" spans="2:5" ht="25.5" customHeight="1" outlineLevel="1">
      <c r="B92" s="649"/>
      <c r="C92" s="652"/>
      <c r="D92" s="38"/>
      <c r="E92" s="34"/>
    </row>
    <row r="93" spans="2:5" ht="25.5" customHeight="1" outlineLevel="1">
      <c r="B93" s="649"/>
      <c r="C93" s="652"/>
      <c r="D93" s="38"/>
      <c r="E93" s="34"/>
    </row>
    <row r="94" spans="2:5" ht="25.5" customHeight="1" outlineLevel="1">
      <c r="B94" s="650"/>
      <c r="C94" s="653"/>
      <c r="D94" s="40"/>
      <c r="E94" s="41"/>
    </row>
    <row r="95" spans="2:5" ht="6" customHeight="1" outlineLevel="1" thickBot="1">
      <c r="B95" s="42"/>
      <c r="C95" s="43"/>
      <c r="D95" s="43"/>
      <c r="E95" s="43"/>
    </row>
    <row r="96" spans="2:5" ht="21" thickBot="1">
      <c r="B96" s="614" t="s">
        <v>145</v>
      </c>
      <c r="C96" s="615"/>
      <c r="D96" s="615"/>
      <c r="E96" s="616"/>
    </row>
    <row r="97" spans="2:10" ht="5.25" customHeight="1">
      <c r="B97" s="23"/>
      <c r="C97" s="24"/>
      <c r="D97" s="24"/>
      <c r="E97" s="24"/>
    </row>
    <row r="98" spans="2:10" outlineLevel="1">
      <c r="B98" s="648" t="s">
        <v>146</v>
      </c>
      <c r="C98" s="662" t="s">
        <v>147</v>
      </c>
      <c r="D98" s="663"/>
      <c r="E98" s="44" t="s">
        <v>148</v>
      </c>
    </row>
    <row r="99" spans="2:10" outlineLevel="1">
      <c r="B99" s="649"/>
      <c r="C99" s="664" t="s">
        <v>149</v>
      </c>
      <c r="D99" s="665"/>
      <c r="E99" s="45" t="s">
        <v>150</v>
      </c>
    </row>
    <row r="100" spans="2:10" outlineLevel="1">
      <c r="B100" s="649"/>
      <c r="C100" s="361" t="s">
        <v>151</v>
      </c>
      <c r="D100" s="362"/>
      <c r="E100" s="45" t="s">
        <v>152</v>
      </c>
    </row>
    <row r="101" spans="2:10" outlineLevel="1">
      <c r="B101" s="649"/>
      <c r="C101" s="361" t="s">
        <v>153</v>
      </c>
      <c r="D101" s="362"/>
      <c r="E101" s="45" t="s">
        <v>154</v>
      </c>
    </row>
    <row r="102" spans="2:10" outlineLevel="1">
      <c r="B102" s="649"/>
      <c r="C102" s="361" t="s">
        <v>155</v>
      </c>
      <c r="D102" s="362"/>
      <c r="E102" s="45" t="s">
        <v>156</v>
      </c>
    </row>
    <row r="103" spans="2:10" outlineLevel="1">
      <c r="B103" s="649"/>
      <c r="C103" s="666" t="s">
        <v>157</v>
      </c>
      <c r="D103" s="667"/>
      <c r="E103" s="45" t="s">
        <v>158</v>
      </c>
    </row>
    <row r="104" spans="2:10" outlineLevel="1">
      <c r="B104" s="650"/>
      <c r="C104" s="668" t="s">
        <v>159</v>
      </c>
      <c r="D104" s="669"/>
      <c r="E104" s="45" t="s">
        <v>160</v>
      </c>
      <c r="F104" s="439"/>
      <c r="G104" s="439"/>
      <c r="H104" s="439"/>
      <c r="I104" s="439"/>
    </row>
    <row r="105" spans="2:10" ht="15" customHeight="1">
      <c r="B105" s="676" t="s">
        <v>161</v>
      </c>
      <c r="C105" s="670" t="s">
        <v>162</v>
      </c>
      <c r="D105" s="671"/>
      <c r="E105" s="44" t="s">
        <v>148</v>
      </c>
      <c r="F105" s="439"/>
      <c r="G105" s="408" t="s">
        <v>163</v>
      </c>
      <c r="H105" s="17"/>
      <c r="I105" s="439"/>
    </row>
    <row r="106" spans="2:10" outlineLevel="1">
      <c r="B106" s="677"/>
      <c r="C106" s="366" t="s">
        <v>164</v>
      </c>
      <c r="D106" s="395">
        <f>G106*$D$34/1000</f>
        <v>0</v>
      </c>
      <c r="E106" s="48" t="s">
        <v>165</v>
      </c>
      <c r="F106" s="439"/>
      <c r="G106" s="293">
        <f>(USEs!G59+USEs!G60)*0.6*0.12</f>
        <v>0</v>
      </c>
      <c r="H106" s="17" t="s">
        <v>166</v>
      </c>
      <c r="I106" s="439"/>
      <c r="J106" s="458"/>
    </row>
    <row r="107" spans="2:10" outlineLevel="1">
      <c r="B107" s="677"/>
      <c r="C107" s="366" t="s">
        <v>167</v>
      </c>
      <c r="D107" s="395">
        <v>0</v>
      </c>
      <c r="E107" s="48" t="s">
        <v>168</v>
      </c>
      <c r="F107" s="439"/>
      <c r="G107" s="408" t="s">
        <v>157</v>
      </c>
      <c r="H107" s="17"/>
      <c r="I107" s="439"/>
    </row>
    <row r="108" spans="2:10" outlineLevel="1">
      <c r="B108" s="677"/>
      <c r="C108" s="366" t="s">
        <v>169</v>
      </c>
      <c r="D108" s="397" t="e">
        <f>D107/D106</f>
        <v>#DIV/0!</v>
      </c>
      <c r="E108" s="48" t="s">
        <v>170</v>
      </c>
      <c r="F108" s="439"/>
      <c r="G108" s="451">
        <f>G106*Fontes!$K$10</f>
        <v>0</v>
      </c>
      <c r="H108" s="17" t="s">
        <v>171</v>
      </c>
      <c r="I108" s="439"/>
    </row>
    <row r="109" spans="2:10" ht="29.25" customHeight="1">
      <c r="B109" s="677"/>
      <c r="C109" s="672" t="s">
        <v>172</v>
      </c>
      <c r="D109" s="673"/>
      <c r="E109" s="45" t="s">
        <v>150</v>
      </c>
      <c r="F109" s="439"/>
      <c r="G109" s="408" t="s">
        <v>163</v>
      </c>
      <c r="H109" s="17"/>
      <c r="I109" s="439"/>
    </row>
    <row r="110" spans="2:10" outlineLevel="1">
      <c r="B110" s="677"/>
      <c r="C110" s="366" t="s">
        <v>164</v>
      </c>
      <c r="D110" s="395">
        <f>G110*$D$34/1000</f>
        <v>0</v>
      </c>
      <c r="E110" s="48" t="s">
        <v>165</v>
      </c>
      <c r="F110" s="439"/>
      <c r="G110" s="293">
        <f>(USEs!G40+USEs!G48+USEs!G65+USEs!G66)*0.035</f>
        <v>0</v>
      </c>
      <c r="H110" s="17" t="s">
        <v>166</v>
      </c>
      <c r="I110" s="439"/>
    </row>
    <row r="111" spans="2:10" outlineLevel="1">
      <c r="B111" s="677"/>
      <c r="C111" s="366" t="s">
        <v>167</v>
      </c>
      <c r="D111" s="395">
        <v>0</v>
      </c>
      <c r="E111" s="48" t="s">
        <v>168</v>
      </c>
      <c r="F111" s="439"/>
      <c r="G111" s="408" t="s">
        <v>157</v>
      </c>
      <c r="H111" s="17"/>
      <c r="I111" s="439"/>
    </row>
    <row r="112" spans="2:10" outlineLevel="1">
      <c r="B112" s="677"/>
      <c r="C112" s="366" t="s">
        <v>169</v>
      </c>
      <c r="D112" s="397" t="e">
        <f>D111/D110</f>
        <v>#DIV/0!</v>
      </c>
      <c r="E112" s="48" t="s">
        <v>170</v>
      </c>
      <c r="F112" s="439"/>
      <c r="G112" s="451">
        <f>G110*Fontes!$K$10</f>
        <v>0</v>
      </c>
      <c r="H112" s="17" t="s">
        <v>171</v>
      </c>
      <c r="I112" s="439"/>
    </row>
    <row r="113" spans="2:9">
      <c r="B113" s="677"/>
      <c r="C113" s="672" t="s">
        <v>173</v>
      </c>
      <c r="D113" s="673"/>
      <c r="E113" s="45" t="s">
        <v>152</v>
      </c>
      <c r="F113" s="439"/>
      <c r="G113" s="408" t="s">
        <v>163</v>
      </c>
      <c r="H113" s="17"/>
      <c r="I113" s="439"/>
    </row>
    <row r="114" spans="2:9" outlineLevel="1">
      <c r="B114" s="677"/>
      <c r="C114" s="366" t="s">
        <v>164</v>
      </c>
      <c r="D114" s="395">
        <f>G114*$D$34/1000</f>
        <v>0</v>
      </c>
      <c r="E114" s="48" t="s">
        <v>165</v>
      </c>
      <c r="F114" s="439"/>
      <c r="G114" s="293">
        <v>0</v>
      </c>
      <c r="H114" s="17" t="s">
        <v>166</v>
      </c>
      <c r="I114" s="439"/>
    </row>
    <row r="115" spans="2:9" outlineLevel="1">
      <c r="B115" s="677"/>
      <c r="C115" s="366" t="s">
        <v>167</v>
      </c>
      <c r="D115" s="395">
        <v>0</v>
      </c>
      <c r="E115" s="48" t="s">
        <v>168</v>
      </c>
      <c r="F115" s="439"/>
      <c r="G115" s="408" t="s">
        <v>157</v>
      </c>
      <c r="H115" s="17"/>
      <c r="I115" s="439"/>
    </row>
    <row r="116" spans="2:9" outlineLevel="1">
      <c r="B116" s="677"/>
      <c r="C116" s="366" t="s">
        <v>169</v>
      </c>
      <c r="D116" s="397" t="e">
        <f>D115/D114</f>
        <v>#DIV/0!</v>
      </c>
      <c r="E116" s="48" t="s">
        <v>170</v>
      </c>
      <c r="F116" s="439"/>
      <c r="G116" s="451">
        <v>0</v>
      </c>
      <c r="H116" s="17" t="s">
        <v>171</v>
      </c>
      <c r="I116" s="439"/>
    </row>
    <row r="117" spans="2:9">
      <c r="B117" s="677"/>
      <c r="C117" s="672" t="s">
        <v>174</v>
      </c>
      <c r="D117" s="673"/>
      <c r="E117" s="45" t="s">
        <v>154</v>
      </c>
      <c r="F117" s="439"/>
      <c r="G117" s="408" t="s">
        <v>163</v>
      </c>
      <c r="H117" s="17"/>
      <c r="I117" s="439"/>
    </row>
    <row r="118" spans="2:9" outlineLevel="1">
      <c r="B118" s="677"/>
      <c r="C118" s="366" t="s">
        <v>164</v>
      </c>
      <c r="D118" s="395">
        <f>G118*$D$34/1000</f>
        <v>0</v>
      </c>
      <c r="E118" s="48" t="s">
        <v>165</v>
      </c>
      <c r="F118" s="439"/>
      <c r="G118" s="293">
        <v>0</v>
      </c>
      <c r="H118" s="17" t="s">
        <v>166</v>
      </c>
      <c r="I118" s="439"/>
    </row>
    <row r="119" spans="2:9" outlineLevel="1">
      <c r="B119" s="677"/>
      <c r="C119" s="366" t="s">
        <v>167</v>
      </c>
      <c r="D119" s="395">
        <v>0</v>
      </c>
      <c r="E119" s="48" t="s">
        <v>168</v>
      </c>
      <c r="F119" s="439"/>
      <c r="G119" s="408" t="s">
        <v>157</v>
      </c>
      <c r="H119" s="17"/>
      <c r="I119" s="439"/>
    </row>
    <row r="120" spans="2:9" outlineLevel="1">
      <c r="B120" s="677"/>
      <c r="C120" s="366" t="s">
        <v>169</v>
      </c>
      <c r="D120" s="397" t="e">
        <f>D119/D118</f>
        <v>#DIV/0!</v>
      </c>
      <c r="E120" s="48" t="s">
        <v>170</v>
      </c>
      <c r="F120" s="439"/>
      <c r="G120" s="451">
        <f>G118*Fontes!$K$10</f>
        <v>0</v>
      </c>
      <c r="H120" s="17" t="s">
        <v>171</v>
      </c>
      <c r="I120" s="439"/>
    </row>
    <row r="121" spans="2:9" ht="15" customHeight="1">
      <c r="B121" s="677"/>
      <c r="C121" s="672" t="s">
        <v>175</v>
      </c>
      <c r="D121" s="673"/>
      <c r="E121" s="45" t="s">
        <v>156</v>
      </c>
      <c r="F121" s="439"/>
      <c r="G121" s="408" t="s">
        <v>163</v>
      </c>
      <c r="H121" s="17"/>
      <c r="I121" s="439"/>
    </row>
    <row r="122" spans="2:9" outlineLevel="1">
      <c r="B122" s="677"/>
      <c r="C122" s="366" t="s">
        <v>164</v>
      </c>
      <c r="D122" s="395" t="e">
        <f>(0.1*G122*$D$34/1000)+(0.9*G122*G42/1000)</f>
        <v>#DIV/0!</v>
      </c>
      <c r="E122" s="48" t="s">
        <v>165</v>
      </c>
      <c r="F122" s="439"/>
      <c r="G122" s="293">
        <f>(USEs!G34+USEs!G35+USEs!G39+USEs!G43)*0.015</f>
        <v>0</v>
      </c>
      <c r="H122" s="17" t="s">
        <v>166</v>
      </c>
      <c r="I122" s="439"/>
    </row>
    <row r="123" spans="2:9" outlineLevel="1">
      <c r="B123" s="677"/>
      <c r="C123" s="366" t="s">
        <v>167</v>
      </c>
      <c r="D123" s="395">
        <v>0</v>
      </c>
      <c r="E123" s="48" t="s">
        <v>168</v>
      </c>
      <c r="F123" s="439"/>
      <c r="G123" s="408" t="s">
        <v>157</v>
      </c>
      <c r="H123" s="17"/>
      <c r="I123" s="439"/>
    </row>
    <row r="124" spans="2:9" outlineLevel="1">
      <c r="B124" s="677"/>
      <c r="C124" s="366" t="s">
        <v>169</v>
      </c>
      <c r="D124" s="397" t="e">
        <f>D123/D122</f>
        <v>#DIV/0!</v>
      </c>
      <c r="E124" s="48" t="s">
        <v>170</v>
      </c>
      <c r="F124" s="439"/>
      <c r="G124" s="451">
        <f>0.9*G122*Fontes!K33+0.1*Fontes!K10*G122</f>
        <v>0</v>
      </c>
      <c r="H124" s="17" t="s">
        <v>171</v>
      </c>
      <c r="I124" s="439"/>
    </row>
    <row r="125" spans="2:9" ht="15" customHeight="1">
      <c r="B125" s="677"/>
      <c r="C125" s="672" t="s">
        <v>176</v>
      </c>
      <c r="D125" s="673"/>
      <c r="E125" s="45" t="s">
        <v>158</v>
      </c>
      <c r="F125" s="439"/>
      <c r="G125" s="408" t="s">
        <v>163</v>
      </c>
      <c r="H125" s="17"/>
      <c r="I125" s="439"/>
    </row>
    <row r="126" spans="2:9" outlineLevel="1">
      <c r="B126" s="677"/>
      <c r="C126" s="367" t="s">
        <v>164</v>
      </c>
      <c r="D126" s="395">
        <f>G126*$D$34/1000</f>
        <v>0</v>
      </c>
      <c r="E126" s="48" t="s">
        <v>165</v>
      </c>
      <c r="F126" s="439"/>
      <c r="G126" s="293">
        <f>+(USEs!G34+USEs!G35)*0.045</f>
        <v>0</v>
      </c>
      <c r="H126" s="17" t="s">
        <v>166</v>
      </c>
      <c r="I126" s="439"/>
    </row>
    <row r="127" spans="2:9" outlineLevel="1">
      <c r="B127" s="677"/>
      <c r="C127" s="367" t="s">
        <v>167</v>
      </c>
      <c r="D127" s="395">
        <v>0</v>
      </c>
      <c r="E127" s="48" t="s">
        <v>168</v>
      </c>
      <c r="F127" s="439"/>
      <c r="G127" s="408" t="s">
        <v>157</v>
      </c>
      <c r="H127" s="17"/>
      <c r="I127" s="439"/>
    </row>
    <row r="128" spans="2:9" outlineLevel="1">
      <c r="B128" s="677"/>
      <c r="C128" s="368" t="s">
        <v>169</v>
      </c>
      <c r="D128" s="397" t="e">
        <f>D127/D126</f>
        <v>#DIV/0!</v>
      </c>
      <c r="E128" s="48" t="s">
        <v>170</v>
      </c>
      <c r="F128" s="439"/>
      <c r="G128" s="451">
        <f>G126*Fontes!$K$10</f>
        <v>0</v>
      </c>
      <c r="H128" s="17" t="s">
        <v>171</v>
      </c>
      <c r="I128" s="439"/>
    </row>
    <row r="129" spans="1:9" ht="29.25" customHeight="1">
      <c r="B129" s="677"/>
      <c r="C129" s="674" t="s">
        <v>177</v>
      </c>
      <c r="D129" s="675"/>
      <c r="E129" s="45" t="s">
        <v>160</v>
      </c>
      <c r="F129" s="439"/>
      <c r="G129" s="409" t="s">
        <v>163</v>
      </c>
      <c r="H129" s="17"/>
      <c r="I129" s="439"/>
    </row>
    <row r="130" spans="1:9" outlineLevel="1">
      <c r="B130" s="677"/>
      <c r="C130" s="367" t="s">
        <v>164</v>
      </c>
      <c r="D130" s="395">
        <f>G130*D42</f>
        <v>0</v>
      </c>
      <c r="E130" s="48" t="s">
        <v>165</v>
      </c>
      <c r="F130" s="439"/>
      <c r="G130" s="293">
        <f>+(USEs!G34+USEs!G35+USEs!G42)*(0.92-0.83)*0.95</f>
        <v>0</v>
      </c>
      <c r="H130" s="17" t="s">
        <v>166</v>
      </c>
      <c r="I130" s="439"/>
    </row>
    <row r="131" spans="1:9" outlineLevel="1">
      <c r="B131" s="677"/>
      <c r="C131" s="367" t="s">
        <v>167</v>
      </c>
      <c r="D131" s="396">
        <v>0</v>
      </c>
      <c r="E131" s="48" t="s">
        <v>168</v>
      </c>
      <c r="F131" s="439"/>
      <c r="G131" s="408" t="s">
        <v>157</v>
      </c>
      <c r="H131" s="17"/>
      <c r="I131" s="439"/>
    </row>
    <row r="132" spans="1:9" outlineLevel="1">
      <c r="B132" s="677"/>
      <c r="C132" s="368" t="s">
        <v>169</v>
      </c>
      <c r="D132" s="397" t="e">
        <f>D131/D130</f>
        <v>#DIV/0!</v>
      </c>
      <c r="E132" s="48" t="s">
        <v>170</v>
      </c>
      <c r="F132" s="439"/>
      <c r="G132" s="451" t="e">
        <f>G130*G42</f>
        <v>#DIV/0!</v>
      </c>
      <c r="H132" s="17" t="s">
        <v>171</v>
      </c>
      <c r="I132" s="439"/>
    </row>
    <row r="133" spans="1:9">
      <c r="B133" s="677"/>
      <c r="C133" s="670" t="s">
        <v>178</v>
      </c>
      <c r="D133" s="671"/>
      <c r="E133" s="44" t="s">
        <v>179</v>
      </c>
      <c r="F133" s="439"/>
      <c r="G133" s="408" t="s">
        <v>163</v>
      </c>
      <c r="H133" s="17"/>
      <c r="I133" s="439"/>
    </row>
    <row r="134" spans="1:9" outlineLevel="1">
      <c r="B134" s="677"/>
      <c r="C134" s="46" t="s">
        <v>164</v>
      </c>
      <c r="D134" s="395">
        <f>G134*$D$34/1000</f>
        <v>0</v>
      </c>
      <c r="E134" s="48" t="s">
        <v>165</v>
      </c>
      <c r="F134" s="439"/>
      <c r="G134" s="293">
        <f>(USEs!G53+USEs!G54)*180/500</f>
        <v>0</v>
      </c>
      <c r="H134" s="17" t="s">
        <v>166</v>
      </c>
      <c r="I134" s="439"/>
    </row>
    <row r="135" spans="1:9" outlineLevel="1">
      <c r="B135" s="677"/>
      <c r="C135" s="46" t="s">
        <v>167</v>
      </c>
      <c r="D135" s="395">
        <v>0</v>
      </c>
      <c r="E135" s="48" t="s">
        <v>168</v>
      </c>
      <c r="F135" s="439"/>
      <c r="G135" s="408" t="s">
        <v>157</v>
      </c>
      <c r="H135" s="17"/>
      <c r="I135" s="439"/>
    </row>
    <row r="136" spans="1:9" outlineLevel="1">
      <c r="B136" s="678"/>
      <c r="C136" s="46" t="s">
        <v>169</v>
      </c>
      <c r="D136" s="397" t="e">
        <f>D135/D134</f>
        <v>#DIV/0!</v>
      </c>
      <c r="E136" s="51" t="s">
        <v>170</v>
      </c>
      <c r="F136" s="439"/>
      <c r="G136" s="451">
        <f>G134*Fontes!$K$10</f>
        <v>0</v>
      </c>
      <c r="H136" s="17" t="s">
        <v>171</v>
      </c>
      <c r="I136" s="439"/>
    </row>
    <row r="137" spans="1:9" ht="25.5" customHeight="1">
      <c r="B137" s="648" t="s">
        <v>180</v>
      </c>
      <c r="C137" s="679" t="s">
        <v>181</v>
      </c>
      <c r="D137" s="680"/>
      <c r="E137" s="44"/>
      <c r="F137" s="439"/>
      <c r="G137" s="439"/>
      <c r="H137" s="439"/>
      <c r="I137" s="439"/>
    </row>
    <row r="138" spans="1:9" ht="26.25" customHeight="1">
      <c r="B138" s="649"/>
      <c r="C138" s="679" t="s">
        <v>182</v>
      </c>
      <c r="D138" s="680"/>
      <c r="E138" s="48"/>
      <c r="F138" s="439"/>
      <c r="G138" s="624" t="s">
        <v>183</v>
      </c>
      <c r="H138" s="624"/>
      <c r="I138" s="439"/>
    </row>
    <row r="139" spans="1:9" ht="30" customHeight="1">
      <c r="B139" s="649"/>
      <c r="C139" s="679" t="s">
        <v>184</v>
      </c>
      <c r="D139" s="680"/>
      <c r="E139" s="48"/>
      <c r="F139" s="439"/>
      <c r="G139" s="439"/>
      <c r="H139" s="439"/>
      <c r="I139" s="439"/>
    </row>
    <row r="140" spans="1:9" ht="27.75" customHeight="1">
      <c r="B140" s="649"/>
      <c r="C140" s="679" t="s">
        <v>185</v>
      </c>
      <c r="D140" s="680"/>
      <c r="E140" s="48"/>
      <c r="F140" s="439"/>
      <c r="G140" s="439"/>
      <c r="H140" s="439"/>
      <c r="I140" s="439"/>
    </row>
    <row r="141" spans="1:9">
      <c r="B141" s="649"/>
      <c r="C141" s="46"/>
      <c r="D141" s="47"/>
      <c r="E141" s="48"/>
      <c r="F141" s="439"/>
      <c r="G141" s="439"/>
      <c r="H141" s="439"/>
      <c r="I141" s="439"/>
    </row>
    <row r="142" spans="1:9">
      <c r="B142" s="649"/>
      <c r="C142" s="46"/>
      <c r="D142" s="47"/>
      <c r="E142" s="48"/>
      <c r="F142" s="439"/>
      <c r="G142" s="439"/>
      <c r="H142" s="439"/>
      <c r="I142" s="439"/>
    </row>
    <row r="143" spans="1:9">
      <c r="B143" s="650"/>
      <c r="C143" s="49"/>
      <c r="D143" s="50"/>
      <c r="E143" s="51"/>
      <c r="F143" s="439"/>
      <c r="G143" s="439"/>
      <c r="H143" s="439"/>
      <c r="I143" s="439"/>
    </row>
    <row r="144" spans="1:9" ht="6.75" customHeight="1" thickBot="1">
      <c r="A144" s="439"/>
      <c r="B144" s="440"/>
      <c r="C144" s="441"/>
      <c r="D144" s="441"/>
      <c r="E144" s="441"/>
      <c r="F144" s="439"/>
      <c r="G144" s="439"/>
      <c r="H144" s="439"/>
      <c r="I144" s="439"/>
    </row>
    <row r="145" spans="1:9" ht="21" thickBot="1">
      <c r="A145" s="439"/>
      <c r="B145" s="614" t="s">
        <v>186</v>
      </c>
      <c r="C145" s="615"/>
      <c r="D145" s="615"/>
      <c r="E145" s="616"/>
      <c r="F145" s="439"/>
      <c r="G145" s="439"/>
      <c r="H145" s="439"/>
      <c r="I145" s="439"/>
    </row>
    <row r="146" spans="1:9" ht="5.25" customHeight="1">
      <c r="A146" s="439"/>
      <c r="B146" s="442"/>
      <c r="C146" s="443"/>
      <c r="D146" s="443"/>
      <c r="E146" s="443"/>
      <c r="F146" s="439"/>
      <c r="G146" s="439"/>
      <c r="H146" s="439"/>
      <c r="I146" s="439"/>
    </row>
    <row r="147" spans="1:9" ht="27" customHeight="1">
      <c r="A147" s="439"/>
      <c r="B147" s="676" t="s">
        <v>187</v>
      </c>
      <c r="C147" s="670" t="s">
        <v>188</v>
      </c>
      <c r="D147" s="671"/>
      <c r="E147" s="44" t="s">
        <v>189</v>
      </c>
      <c r="F147" s="439"/>
      <c r="G147" s="408" t="s">
        <v>163</v>
      </c>
      <c r="H147" s="17"/>
      <c r="I147" s="439"/>
    </row>
    <row r="148" spans="1:9" outlineLevel="1">
      <c r="A148" s="439"/>
      <c r="B148" s="677"/>
      <c r="C148" s="366" t="s">
        <v>164</v>
      </c>
      <c r="D148" s="395">
        <f>G148*$D$34/1000</f>
        <v>0</v>
      </c>
      <c r="E148" s="48" t="s">
        <v>165</v>
      </c>
      <c r="F148" s="439"/>
      <c r="G148" s="293">
        <f>0.1*D36*12*1000</f>
        <v>0</v>
      </c>
      <c r="H148" s="17" t="s">
        <v>166</v>
      </c>
      <c r="I148" s="439"/>
    </row>
    <row r="149" spans="1:9" outlineLevel="1">
      <c r="A149" s="439"/>
      <c r="B149" s="677"/>
      <c r="C149" s="366" t="s">
        <v>167</v>
      </c>
      <c r="D149" s="395">
        <v>0</v>
      </c>
      <c r="E149" s="48" t="s">
        <v>168</v>
      </c>
      <c r="F149" s="439"/>
      <c r="G149" s="408" t="s">
        <v>157</v>
      </c>
      <c r="H149" s="17"/>
      <c r="I149" s="439"/>
    </row>
    <row r="150" spans="1:9" outlineLevel="1">
      <c r="A150" s="439"/>
      <c r="B150" s="677"/>
      <c r="C150" s="366" t="s">
        <v>169</v>
      </c>
      <c r="D150" s="397" t="e">
        <f>D149/D148</f>
        <v>#DIV/0!</v>
      </c>
      <c r="E150" s="48" t="s">
        <v>170</v>
      </c>
      <c r="F150" s="439"/>
      <c r="G150" s="451">
        <f>G148*Fontes!$K$10</f>
        <v>0</v>
      </c>
      <c r="H150" s="17" t="s">
        <v>171</v>
      </c>
      <c r="I150" s="439"/>
    </row>
    <row r="151" spans="1:9" ht="15" customHeight="1">
      <c r="A151" s="439"/>
      <c r="B151" s="677"/>
      <c r="C151" s="670" t="s">
        <v>188</v>
      </c>
      <c r="D151" s="671"/>
      <c r="E151" s="45" t="s">
        <v>190</v>
      </c>
      <c r="F151" s="439"/>
      <c r="G151" s="408" t="s">
        <v>163</v>
      </c>
      <c r="H151" s="17"/>
      <c r="I151" s="439"/>
    </row>
    <row r="152" spans="1:9" outlineLevel="1">
      <c r="A152" s="439"/>
      <c r="B152" s="677"/>
      <c r="C152" s="366" t="s">
        <v>164</v>
      </c>
      <c r="D152" s="395">
        <f>G152*$D$34/1000</f>
        <v>0</v>
      </c>
      <c r="E152" s="48" t="s">
        <v>165</v>
      </c>
      <c r="F152" s="439"/>
      <c r="G152" s="293">
        <v>0</v>
      </c>
      <c r="H152" s="17" t="s">
        <v>166</v>
      </c>
      <c r="I152" s="439"/>
    </row>
    <row r="153" spans="1:9" outlineLevel="1">
      <c r="A153" s="439"/>
      <c r="B153" s="677"/>
      <c r="C153" s="366" t="s">
        <v>167</v>
      </c>
      <c r="D153" s="395">
        <v>0</v>
      </c>
      <c r="E153" s="48" t="s">
        <v>168</v>
      </c>
      <c r="F153" s="439"/>
      <c r="G153" s="408" t="s">
        <v>157</v>
      </c>
      <c r="H153" s="17"/>
      <c r="I153" s="439"/>
    </row>
    <row r="154" spans="1:9" outlineLevel="1">
      <c r="A154" s="439"/>
      <c r="B154" s="677"/>
      <c r="C154" s="366" t="s">
        <v>169</v>
      </c>
      <c r="D154" s="397" t="e">
        <f>D153/D152</f>
        <v>#DIV/0!</v>
      </c>
      <c r="E154" s="48" t="s">
        <v>170</v>
      </c>
      <c r="F154" s="439"/>
      <c r="G154" s="451">
        <f>G152*Fontes!$K$10</f>
        <v>0</v>
      </c>
      <c r="H154" s="17" t="s">
        <v>171</v>
      </c>
      <c r="I154" s="439"/>
    </row>
    <row r="155" spans="1:9" ht="29.25" customHeight="1">
      <c r="A155" s="439"/>
      <c r="B155" s="677"/>
      <c r="C155" s="670" t="s">
        <v>188</v>
      </c>
      <c r="D155" s="671"/>
      <c r="E155" s="45" t="s">
        <v>191</v>
      </c>
      <c r="F155" s="439"/>
      <c r="G155" s="408" t="s">
        <v>163</v>
      </c>
      <c r="H155" s="17"/>
      <c r="I155" s="439"/>
    </row>
    <row r="156" spans="1:9" outlineLevel="1">
      <c r="A156" s="439"/>
      <c r="B156" s="677"/>
      <c r="C156" s="366" t="s">
        <v>164</v>
      </c>
      <c r="D156" s="395">
        <f>G156*$D$34/1000</f>
        <v>0</v>
      </c>
      <c r="E156" s="48" t="s">
        <v>165</v>
      </c>
      <c r="F156" s="439"/>
      <c r="G156" s="293">
        <v>0</v>
      </c>
      <c r="H156" s="17" t="s">
        <v>166</v>
      </c>
      <c r="I156" s="439"/>
    </row>
    <row r="157" spans="1:9" outlineLevel="1">
      <c r="A157" s="439"/>
      <c r="B157" s="677"/>
      <c r="C157" s="366" t="s">
        <v>167</v>
      </c>
      <c r="D157" s="395">
        <v>0</v>
      </c>
      <c r="E157" s="48" t="s">
        <v>168</v>
      </c>
      <c r="F157" s="439"/>
      <c r="G157" s="408" t="s">
        <v>157</v>
      </c>
      <c r="H157" s="17"/>
      <c r="I157" s="439"/>
    </row>
    <row r="158" spans="1:9" outlineLevel="1">
      <c r="A158" s="439"/>
      <c r="B158" s="677"/>
      <c r="C158" s="366" t="s">
        <v>169</v>
      </c>
      <c r="D158" s="397" t="e">
        <f>D157/D156</f>
        <v>#DIV/0!</v>
      </c>
      <c r="E158" s="48" t="s">
        <v>170</v>
      </c>
      <c r="F158" s="439"/>
      <c r="G158" s="451">
        <f>G156*Fontes!$K$10</f>
        <v>0</v>
      </c>
      <c r="H158" s="17" t="s">
        <v>171</v>
      </c>
      <c r="I158" s="439"/>
    </row>
    <row r="159" spans="1:9" ht="28.5" customHeight="1">
      <c r="A159" s="439"/>
      <c r="B159" s="677"/>
      <c r="C159" s="670" t="s">
        <v>188</v>
      </c>
      <c r="D159" s="671"/>
      <c r="E159" s="45" t="s">
        <v>192</v>
      </c>
      <c r="F159" s="439"/>
      <c r="G159" s="408" t="s">
        <v>163</v>
      </c>
      <c r="H159" s="17"/>
      <c r="I159" s="439"/>
    </row>
    <row r="160" spans="1:9" outlineLevel="1">
      <c r="A160" s="439"/>
      <c r="B160" s="677"/>
      <c r="C160" s="366" t="s">
        <v>164</v>
      </c>
      <c r="D160" s="395">
        <f>G160*$D$34/1000</f>
        <v>0</v>
      </c>
      <c r="E160" s="48" t="s">
        <v>165</v>
      </c>
      <c r="F160" s="439"/>
      <c r="G160" s="293">
        <v>0</v>
      </c>
      <c r="H160" s="17" t="s">
        <v>166</v>
      </c>
      <c r="I160" s="439"/>
    </row>
    <row r="161" spans="1:9" outlineLevel="1">
      <c r="A161" s="439"/>
      <c r="B161" s="677"/>
      <c r="C161" s="366" t="s">
        <v>167</v>
      </c>
      <c r="D161" s="395">
        <v>0</v>
      </c>
      <c r="E161" s="48" t="s">
        <v>168</v>
      </c>
      <c r="F161" s="439"/>
      <c r="G161" s="408" t="s">
        <v>157</v>
      </c>
      <c r="H161" s="17"/>
      <c r="I161" s="439"/>
    </row>
    <row r="162" spans="1:9" outlineLevel="1">
      <c r="A162" s="439"/>
      <c r="B162" s="677"/>
      <c r="C162" s="366" t="s">
        <v>169</v>
      </c>
      <c r="D162" s="397" t="e">
        <f>D161/D160</f>
        <v>#DIV/0!</v>
      </c>
      <c r="E162" s="48" t="s">
        <v>170</v>
      </c>
      <c r="F162" s="439"/>
      <c r="G162" s="451">
        <f>G160*Fontes!$K$10</f>
        <v>0</v>
      </c>
      <c r="H162" s="17" t="s">
        <v>171</v>
      </c>
      <c r="I162" s="439"/>
    </row>
    <row r="163" spans="1:9" ht="26.25" customHeight="1">
      <c r="A163" s="439"/>
      <c r="B163" s="677"/>
      <c r="C163" s="670" t="s">
        <v>188</v>
      </c>
      <c r="D163" s="671"/>
      <c r="E163" s="45" t="s">
        <v>193</v>
      </c>
      <c r="F163" s="439"/>
      <c r="G163" s="408" t="s">
        <v>163</v>
      </c>
      <c r="H163" s="17"/>
      <c r="I163" s="439"/>
    </row>
    <row r="164" spans="1:9" outlineLevel="1">
      <c r="A164" s="439"/>
      <c r="B164" s="677"/>
      <c r="C164" s="366" t="s">
        <v>164</v>
      </c>
      <c r="D164" s="395">
        <f>G164*$D$34/1000</f>
        <v>0</v>
      </c>
      <c r="E164" s="48" t="s">
        <v>165</v>
      </c>
      <c r="F164" s="439"/>
      <c r="G164" s="293">
        <f>(USEs!G62+USEs!G61+USEs!G64)*0.75</f>
        <v>0</v>
      </c>
      <c r="H164" s="17" t="s">
        <v>166</v>
      </c>
      <c r="I164" s="439"/>
    </row>
    <row r="165" spans="1:9" outlineLevel="1">
      <c r="A165" s="439"/>
      <c r="B165" s="677"/>
      <c r="C165" s="366" t="s">
        <v>167</v>
      </c>
      <c r="D165" s="395">
        <v>0</v>
      </c>
      <c r="E165" s="48" t="s">
        <v>168</v>
      </c>
      <c r="F165" s="439"/>
      <c r="G165" s="408" t="s">
        <v>157</v>
      </c>
      <c r="H165" s="17"/>
      <c r="I165" s="439"/>
    </row>
    <row r="166" spans="1:9" outlineLevel="1">
      <c r="A166" s="439"/>
      <c r="B166" s="677"/>
      <c r="C166" s="366" t="s">
        <v>169</v>
      </c>
      <c r="D166" s="397" t="e">
        <f>D165/D164</f>
        <v>#DIV/0!</v>
      </c>
      <c r="E166" s="48" t="s">
        <v>170</v>
      </c>
      <c r="F166" s="439"/>
      <c r="G166" s="451">
        <f>G164*Fontes!$K$10</f>
        <v>0</v>
      </c>
      <c r="H166" s="17" t="s">
        <v>171</v>
      </c>
      <c r="I166" s="439"/>
    </row>
    <row r="167" spans="1:9" ht="15" customHeight="1">
      <c r="A167" s="439"/>
      <c r="B167" s="677"/>
      <c r="C167" s="672" t="s">
        <v>194</v>
      </c>
      <c r="D167" s="673"/>
      <c r="E167" s="45" t="s">
        <v>195</v>
      </c>
      <c r="F167" s="439"/>
      <c r="G167" s="408" t="s">
        <v>163</v>
      </c>
      <c r="H167" s="17"/>
      <c r="I167" s="439"/>
    </row>
    <row r="168" spans="1:9" outlineLevel="1">
      <c r="A168" s="439"/>
      <c r="B168" s="677"/>
      <c r="C168" s="367" t="s">
        <v>164</v>
      </c>
      <c r="D168" s="369"/>
      <c r="E168" s="48" t="s">
        <v>165</v>
      </c>
      <c r="F168" s="439"/>
      <c r="G168" s="293"/>
      <c r="H168" s="17" t="s">
        <v>166</v>
      </c>
      <c r="I168" s="439"/>
    </row>
    <row r="169" spans="1:9" outlineLevel="1">
      <c r="A169" s="439"/>
      <c r="B169" s="677"/>
      <c r="C169" s="367" t="s">
        <v>167</v>
      </c>
      <c r="D169" s="370"/>
      <c r="E169" s="48" t="s">
        <v>168</v>
      </c>
      <c r="F169" s="439"/>
      <c r="G169" s="408" t="s">
        <v>157</v>
      </c>
      <c r="H169" s="17"/>
      <c r="I169" s="439"/>
    </row>
    <row r="170" spans="1:9" outlineLevel="1">
      <c r="A170" s="439"/>
      <c r="B170" s="677"/>
      <c r="C170" s="368" t="s">
        <v>169</v>
      </c>
      <c r="D170" s="371"/>
      <c r="E170" s="48" t="s">
        <v>170</v>
      </c>
      <c r="F170" s="439"/>
      <c r="G170" s="398"/>
      <c r="H170" s="17" t="s">
        <v>171</v>
      </c>
      <c r="I170" s="439"/>
    </row>
    <row r="171" spans="1:9">
      <c r="A171" s="439"/>
      <c r="B171" s="677"/>
      <c r="C171" s="674" t="s">
        <v>196</v>
      </c>
      <c r="D171" s="675"/>
      <c r="E171" s="45" t="s">
        <v>197</v>
      </c>
      <c r="F171" s="439"/>
      <c r="G171" s="408" t="s">
        <v>163</v>
      </c>
      <c r="H171" s="17"/>
      <c r="I171" s="439"/>
    </row>
    <row r="172" spans="1:9" outlineLevel="1">
      <c r="A172" s="439"/>
      <c r="B172" s="677"/>
      <c r="C172" s="367" t="s">
        <v>164</v>
      </c>
      <c r="D172" s="395"/>
      <c r="E172" s="48" t="s">
        <v>165</v>
      </c>
      <c r="F172" s="439"/>
      <c r="G172" s="293"/>
      <c r="H172" s="17" t="s">
        <v>166</v>
      </c>
      <c r="I172" s="439"/>
    </row>
    <row r="173" spans="1:9" outlineLevel="1">
      <c r="A173" s="439"/>
      <c r="B173" s="677"/>
      <c r="C173" s="367" t="s">
        <v>167</v>
      </c>
      <c r="D173" s="396"/>
      <c r="E173" s="48" t="s">
        <v>168</v>
      </c>
      <c r="F173" s="439"/>
      <c r="G173" s="408" t="s">
        <v>157</v>
      </c>
      <c r="H173" s="17"/>
      <c r="I173" s="439"/>
    </row>
    <row r="174" spans="1:9" outlineLevel="1">
      <c r="A174" s="439"/>
      <c r="B174" s="677"/>
      <c r="C174" s="368" t="s">
        <v>169</v>
      </c>
      <c r="D174" s="371"/>
      <c r="E174" s="48" t="s">
        <v>170</v>
      </c>
      <c r="F174" s="439"/>
      <c r="G174" s="398"/>
      <c r="H174" s="17" t="s">
        <v>171</v>
      </c>
      <c r="I174" s="439"/>
    </row>
    <row r="175" spans="1:9">
      <c r="A175" s="439"/>
      <c r="B175" s="677"/>
      <c r="C175" s="670" t="s">
        <v>198</v>
      </c>
      <c r="D175" s="671"/>
      <c r="E175" s="44" t="s">
        <v>199</v>
      </c>
      <c r="F175" s="439"/>
      <c r="G175" s="408" t="s">
        <v>163</v>
      </c>
      <c r="H175" s="17"/>
      <c r="I175" s="439"/>
    </row>
    <row r="176" spans="1:9" outlineLevel="1">
      <c r="A176" s="439"/>
      <c r="B176" s="677"/>
      <c r="C176" s="46" t="s">
        <v>164</v>
      </c>
      <c r="D176" s="369"/>
      <c r="E176" s="48" t="s">
        <v>165</v>
      </c>
      <c r="F176" s="439"/>
      <c r="G176" s="293"/>
      <c r="H176" s="17" t="s">
        <v>166</v>
      </c>
      <c r="I176" s="439"/>
    </row>
    <row r="177" spans="1:9" outlineLevel="1">
      <c r="A177" s="439"/>
      <c r="B177" s="677"/>
      <c r="C177" s="46" t="s">
        <v>167</v>
      </c>
      <c r="D177" s="370"/>
      <c r="E177" s="48" t="s">
        <v>168</v>
      </c>
      <c r="F177" s="439"/>
      <c r="G177" s="408" t="s">
        <v>157</v>
      </c>
      <c r="H177" s="17"/>
      <c r="I177" s="439"/>
    </row>
    <row r="178" spans="1:9" outlineLevel="1">
      <c r="A178" s="439"/>
      <c r="B178" s="678"/>
      <c r="C178" s="410" t="s">
        <v>169</v>
      </c>
      <c r="D178" s="411"/>
      <c r="E178" s="412" t="s">
        <v>170</v>
      </c>
      <c r="F178" s="439"/>
      <c r="G178" s="398"/>
      <c r="H178" s="17" t="s">
        <v>171</v>
      </c>
      <c r="I178" s="439"/>
    </row>
    <row r="179" spans="1:9" ht="15.75" customHeight="1">
      <c r="A179" s="439"/>
      <c r="B179" s="445"/>
      <c r="C179" s="439"/>
      <c r="D179" s="439"/>
      <c r="E179" s="439"/>
      <c r="F179" s="439"/>
      <c r="G179" s="439"/>
      <c r="H179" s="439"/>
      <c r="I179" s="439"/>
    </row>
  </sheetData>
  <mergeCells count="77">
    <mergeCell ref="B147:B178"/>
    <mergeCell ref="C147:D147"/>
    <mergeCell ref="C151:D151"/>
    <mergeCell ref="C155:D155"/>
    <mergeCell ref="C159:D159"/>
    <mergeCell ref="C163:D163"/>
    <mergeCell ref="C167:D167"/>
    <mergeCell ref="C171:D171"/>
    <mergeCell ref="C175:D175"/>
    <mergeCell ref="B137:B143"/>
    <mergeCell ref="C105:D105"/>
    <mergeCell ref="C109:D109"/>
    <mergeCell ref="C113:D113"/>
    <mergeCell ref="C117:D117"/>
    <mergeCell ref="C121:D121"/>
    <mergeCell ref="C125:D125"/>
    <mergeCell ref="C129:D129"/>
    <mergeCell ref="C133:D133"/>
    <mergeCell ref="B105:B136"/>
    <mergeCell ref="C137:D137"/>
    <mergeCell ref="C138:D138"/>
    <mergeCell ref="C139:D139"/>
    <mergeCell ref="C140:D140"/>
    <mergeCell ref="B96:E96"/>
    <mergeCell ref="B98:B104"/>
    <mergeCell ref="C98:D98"/>
    <mergeCell ref="C99:D99"/>
    <mergeCell ref="C103:D103"/>
    <mergeCell ref="C104:D104"/>
    <mergeCell ref="B81:B94"/>
    <mergeCell ref="C82:C94"/>
    <mergeCell ref="D63:E63"/>
    <mergeCell ref="B64:B69"/>
    <mergeCell ref="D64:E64"/>
    <mergeCell ref="D65:E65"/>
    <mergeCell ref="D66:E66"/>
    <mergeCell ref="D67:E67"/>
    <mergeCell ref="D68:E68"/>
    <mergeCell ref="D69:E69"/>
    <mergeCell ref="B70:B76"/>
    <mergeCell ref="B77:B80"/>
    <mergeCell ref="B55:B57"/>
    <mergeCell ref="C55:C57"/>
    <mergeCell ref="D55:D57"/>
    <mergeCell ref="E55:E57"/>
    <mergeCell ref="B58:B63"/>
    <mergeCell ref="D58:E58"/>
    <mergeCell ref="D59:E59"/>
    <mergeCell ref="D60:E60"/>
    <mergeCell ref="D61:E61"/>
    <mergeCell ref="D62:E62"/>
    <mergeCell ref="B47:E47"/>
    <mergeCell ref="B49:B51"/>
    <mergeCell ref="C49:C51"/>
    <mergeCell ref="D49:D51"/>
    <mergeCell ref="E49:E51"/>
    <mergeCell ref="B28:B32"/>
    <mergeCell ref="B33:B40"/>
    <mergeCell ref="D33:E33"/>
    <mergeCell ref="B41:B45"/>
    <mergeCell ref="D41:E41"/>
    <mergeCell ref="B145:E145"/>
    <mergeCell ref="G138:H138"/>
    <mergeCell ref="B2:B3"/>
    <mergeCell ref="C2:C3"/>
    <mergeCell ref="B5:E5"/>
    <mergeCell ref="B14:B17"/>
    <mergeCell ref="C14:D14"/>
    <mergeCell ref="C15:D15"/>
    <mergeCell ref="C16:D16"/>
    <mergeCell ref="C17:D17"/>
    <mergeCell ref="B52:B54"/>
    <mergeCell ref="C52:C54"/>
    <mergeCell ref="D52:D54"/>
    <mergeCell ref="E52:E54"/>
    <mergeCell ref="B19:B24"/>
    <mergeCell ref="B26:E26"/>
  </mergeCells>
  <pageMargins left="0.511811024" right="0.511811024" top="0.78740157499999996" bottom="0.78740157499999996" header="0.31496062000000002" footer="0.31496062000000002"/>
  <pageSetup paperSize="9" scale="83" orientation="portrait" r:id="rId1"/>
  <rowBreaks count="2" manualBreakCount="2">
    <brk id="46" max="5" man="1"/>
    <brk id="95" max="5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93F1B-3858-464C-855B-6F271C62D799}">
  <sheetPr codeName="Planilha1">
    <tabColor theme="7" tint="0.59999389629810485"/>
  </sheetPr>
  <dimension ref="A1:AT1438"/>
  <sheetViews>
    <sheetView showGridLines="0" zoomScale="85" zoomScaleNormal="85" zoomScaleSheetLayoutView="100" zoomScalePageLayoutView="85" workbookViewId="0">
      <pane xSplit="1" ySplit="4" topLeftCell="B5" activePane="bottomRight" state="frozen"/>
      <selection pane="bottomRight" activeCell="H9" sqref="H9"/>
      <selection pane="bottomLeft" activeCell="A5" sqref="A5"/>
      <selection pane="topRight" activeCell="B1" sqref="B1"/>
    </sheetView>
  </sheetViews>
  <sheetFormatPr defaultRowHeight="14.25" outlineLevelRow="1"/>
  <cols>
    <col min="1" max="1" width="0.85546875" style="2" customWidth="1"/>
    <col min="2" max="2" width="3.28515625" style="2" customWidth="1"/>
    <col min="3" max="3" width="22.85546875" style="2" customWidth="1"/>
    <col min="4" max="5" width="17.42578125" style="2" customWidth="1"/>
    <col min="6" max="6" width="20.140625" style="2" customWidth="1"/>
    <col min="7" max="7" width="9.140625" style="2" customWidth="1"/>
    <col min="8" max="8" width="17.28515625" style="2" customWidth="1"/>
    <col min="9" max="9" width="19.42578125" style="2" customWidth="1"/>
    <col min="10" max="10" width="0.85546875" style="2" customWidth="1"/>
    <col min="11" max="22" width="11.140625" style="2" customWidth="1"/>
    <col min="23" max="23" width="2.5703125" style="2" customWidth="1"/>
    <col min="24" max="16384" width="9.140625" style="2"/>
  </cols>
  <sheetData>
    <row r="1" spans="1:46" customFormat="1" ht="55.5" customHeight="1">
      <c r="C1" s="1"/>
    </row>
    <row r="2" spans="1:46" ht="28.5" customHeight="1">
      <c r="C2" s="690"/>
      <c r="D2" s="684" t="s">
        <v>0</v>
      </c>
      <c r="E2" s="685"/>
      <c r="F2" s="685"/>
      <c r="G2" s="686"/>
      <c r="H2" s="78" t="s">
        <v>1</v>
      </c>
      <c r="I2" s="79" t="s">
        <v>53</v>
      </c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</row>
    <row r="3" spans="1:46" ht="15">
      <c r="C3" s="690"/>
      <c r="D3" s="687"/>
      <c r="E3" s="688"/>
      <c r="F3" s="688"/>
      <c r="G3" s="689"/>
      <c r="H3" s="80">
        <f>Instruções!D3</f>
        <v>44258</v>
      </c>
      <c r="I3" s="81" t="s">
        <v>54</v>
      </c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</row>
    <row r="4" spans="1:46" customFormat="1" ht="4.5" customHeight="1">
      <c r="C4" s="83"/>
      <c r="D4" s="2"/>
      <c r="E4" s="2"/>
      <c r="F4" s="2"/>
      <c r="G4" s="2"/>
    </row>
    <row r="5" spans="1:46" ht="20.25">
      <c r="A5"/>
      <c r="B5"/>
      <c r="C5" s="134" t="s">
        <v>200</v>
      </c>
      <c r="D5" s="135"/>
      <c r="E5" s="135"/>
      <c r="F5" s="135"/>
      <c r="G5" s="135"/>
      <c r="H5" s="135"/>
      <c r="I5" s="136"/>
      <c r="J5"/>
    </row>
    <row r="6" spans="1:46" ht="6.75" customHeight="1">
      <c r="A6"/>
      <c r="B6"/>
      <c r="C6" s="77"/>
      <c r="J6"/>
    </row>
    <row r="7" spans="1:46" ht="16.5" customHeight="1">
      <c r="A7"/>
      <c r="B7"/>
      <c r="C7" s="147" t="s">
        <v>114</v>
      </c>
      <c r="D7" s="221">
        <f>'Resumo-Diagnóstico'!$E$49</f>
        <v>2019</v>
      </c>
      <c r="F7" s="133"/>
      <c r="G7" s="133"/>
      <c r="H7" s="133"/>
      <c r="I7" s="133"/>
      <c r="J7" s="133"/>
      <c r="K7" s="380"/>
      <c r="L7" s="380"/>
      <c r="M7" s="380"/>
      <c r="N7" s="380"/>
      <c r="O7" s="380"/>
      <c r="P7" s="380"/>
      <c r="Q7" s="380"/>
      <c r="R7" s="380"/>
      <c r="S7" s="380"/>
      <c r="T7" s="380"/>
      <c r="U7" s="380"/>
      <c r="V7" s="380"/>
      <c r="W7" s="380"/>
    </row>
    <row r="8" spans="1:46" ht="5.25" customHeight="1">
      <c r="A8"/>
      <c r="B8"/>
      <c r="C8" s="133"/>
      <c r="D8" s="133"/>
      <c r="E8" s="133"/>
      <c r="F8" s="133"/>
      <c r="G8" s="133"/>
      <c r="H8" s="133"/>
      <c r="I8" s="133"/>
      <c r="J8"/>
    </row>
    <row r="9" spans="1:46" ht="25.5">
      <c r="A9"/>
      <c r="B9"/>
      <c r="C9" s="697" t="s">
        <v>201</v>
      </c>
      <c r="D9" s="284" t="s">
        <v>202</v>
      </c>
      <c r="E9" s="279" t="s">
        <v>203</v>
      </c>
      <c r="F9" s="279" t="s">
        <v>204</v>
      </c>
      <c r="G9" s="302"/>
      <c r="H9" s="309"/>
      <c r="I9" s="309"/>
      <c r="J9">
        <v>5</v>
      </c>
      <c r="K9" s="692" t="s">
        <v>205</v>
      </c>
      <c r="L9" s="698"/>
      <c r="M9" s="698"/>
      <c r="N9" s="698"/>
      <c r="O9" s="698"/>
      <c r="P9" s="698"/>
      <c r="Q9" s="698"/>
      <c r="R9" s="698"/>
      <c r="S9" s="698"/>
      <c r="T9" s="698"/>
      <c r="U9" s="698"/>
      <c r="V9" s="693"/>
    </row>
    <row r="10" spans="1:46" ht="15">
      <c r="A10"/>
      <c r="B10"/>
      <c r="C10" s="697"/>
      <c r="D10" s="285" t="s">
        <v>206</v>
      </c>
      <c r="E10" s="280"/>
      <c r="F10" s="280"/>
      <c r="G10" s="303"/>
      <c r="H10" s="304"/>
      <c r="I10" s="304"/>
      <c r="J10"/>
      <c r="K10" s="152" t="s">
        <v>207</v>
      </c>
      <c r="L10" s="152" t="s">
        <v>208</v>
      </c>
      <c r="M10" s="152" t="s">
        <v>209</v>
      </c>
      <c r="N10" s="152" t="s">
        <v>210</v>
      </c>
      <c r="O10" s="152" t="s">
        <v>211</v>
      </c>
      <c r="P10" s="152" t="s">
        <v>212</v>
      </c>
      <c r="Q10" s="152" t="s">
        <v>213</v>
      </c>
      <c r="R10" s="152" t="s">
        <v>214</v>
      </c>
      <c r="S10" s="152" t="s">
        <v>215</v>
      </c>
      <c r="T10" s="152" t="s">
        <v>216</v>
      </c>
      <c r="U10" s="152" t="s">
        <v>217</v>
      </c>
      <c r="V10" s="152" t="s">
        <v>218</v>
      </c>
    </row>
    <row r="11" spans="1:46" ht="15">
      <c r="A11"/>
      <c r="B11" s="153">
        <v>1</v>
      </c>
      <c r="C11" s="332" t="s">
        <v>219</v>
      </c>
      <c r="D11" s="352"/>
      <c r="E11" s="329">
        <f>IFERROR(MEDIAN(K11:V11),"")</f>
        <v>0</v>
      </c>
      <c r="F11" s="414">
        <v>0</v>
      </c>
      <c r="G11" s="303"/>
      <c r="H11" s="304"/>
      <c r="I11" s="304"/>
      <c r="J11"/>
      <c r="K11" s="376">
        <v>0</v>
      </c>
      <c r="L11" s="376">
        <v>0</v>
      </c>
      <c r="M11" s="376">
        <v>0</v>
      </c>
      <c r="N11" s="376">
        <v>0</v>
      </c>
      <c r="O11" s="376">
        <v>0</v>
      </c>
      <c r="P11" s="376">
        <v>0</v>
      </c>
      <c r="Q11" s="376">
        <v>0</v>
      </c>
      <c r="R11" s="376">
        <v>0</v>
      </c>
      <c r="S11" s="376">
        <v>0</v>
      </c>
      <c r="T11" s="376">
        <v>0</v>
      </c>
      <c r="U11" s="376">
        <v>0</v>
      </c>
      <c r="V11" s="376">
        <v>0</v>
      </c>
      <c r="W11" s="353"/>
    </row>
    <row r="12" spans="1:46" ht="15">
      <c r="A12"/>
      <c r="B12" s="153">
        <f>1+B11</f>
        <v>2</v>
      </c>
      <c r="C12" s="332" t="s">
        <v>220</v>
      </c>
      <c r="D12" s="330"/>
      <c r="E12" s="329">
        <f t="shared" ref="E11:E20" si="0">IFERROR(MEDIAN(K12:V12),"")</f>
        <v>0</v>
      </c>
      <c r="F12" s="414">
        <v>0</v>
      </c>
      <c r="G12" s="303"/>
      <c r="H12" s="304"/>
      <c r="I12" s="304"/>
      <c r="J12"/>
      <c r="K12" s="381">
        <v>0</v>
      </c>
      <c r="L12" s="381">
        <v>0</v>
      </c>
      <c r="M12" s="381">
        <v>0</v>
      </c>
      <c r="N12" s="381">
        <v>0</v>
      </c>
      <c r="O12" s="381">
        <v>0</v>
      </c>
      <c r="P12" s="381">
        <v>0</v>
      </c>
      <c r="Q12" s="381">
        <v>0</v>
      </c>
      <c r="R12" s="381">
        <v>0</v>
      </c>
      <c r="S12" s="381">
        <v>0</v>
      </c>
      <c r="T12" s="381">
        <v>0</v>
      </c>
      <c r="U12" s="381">
        <v>0</v>
      </c>
      <c r="V12" s="381">
        <v>0</v>
      </c>
    </row>
    <row r="13" spans="1:46" ht="15">
      <c r="A13"/>
      <c r="B13" s="153">
        <f t="shared" ref="B13:B20" si="1">1+B12</f>
        <v>3</v>
      </c>
      <c r="C13" s="332" t="s">
        <v>221</v>
      </c>
      <c r="D13" s="352"/>
      <c r="E13" s="329" t="str">
        <f t="shared" si="0"/>
        <v/>
      </c>
      <c r="F13" s="137"/>
      <c r="G13" s="303"/>
      <c r="H13" s="304"/>
      <c r="I13" s="304"/>
      <c r="J13"/>
      <c r="K13" s="146"/>
      <c r="L13" s="146"/>
      <c r="M13" s="146"/>
      <c r="N13" s="146"/>
      <c r="O13" s="146"/>
      <c r="P13" s="146"/>
      <c r="Q13" s="146"/>
      <c r="R13" s="146"/>
      <c r="S13" s="146"/>
      <c r="T13" s="146"/>
      <c r="U13" s="146"/>
      <c r="V13" s="146"/>
    </row>
    <row r="14" spans="1:46" ht="15">
      <c r="A14"/>
      <c r="B14" s="153">
        <f t="shared" si="1"/>
        <v>4</v>
      </c>
      <c r="C14" s="332" t="s">
        <v>222</v>
      </c>
      <c r="D14" s="330"/>
      <c r="E14" s="329" t="str">
        <f t="shared" si="0"/>
        <v/>
      </c>
      <c r="F14" s="301"/>
      <c r="G14" s="303"/>
      <c r="H14" s="304"/>
      <c r="I14" s="304"/>
      <c r="J14"/>
      <c r="K14" s="146"/>
      <c r="L14" s="146"/>
      <c r="M14" s="146"/>
      <c r="N14" s="146"/>
      <c r="O14" s="146"/>
      <c r="P14" s="146"/>
      <c r="Q14" s="146"/>
      <c r="R14" s="146"/>
      <c r="S14" s="146"/>
      <c r="T14" s="146"/>
      <c r="U14" s="146"/>
      <c r="V14" s="146"/>
    </row>
    <row r="15" spans="1:46" ht="15">
      <c r="A15"/>
      <c r="B15" s="153">
        <f t="shared" si="1"/>
        <v>5</v>
      </c>
      <c r="C15" s="332" t="s">
        <v>223</v>
      </c>
      <c r="D15" s="330"/>
      <c r="E15" s="329" t="str">
        <f t="shared" si="0"/>
        <v/>
      </c>
      <c r="F15" s="301"/>
      <c r="G15" s="303"/>
      <c r="H15" s="304"/>
      <c r="I15" s="304"/>
      <c r="J15"/>
      <c r="K15" s="146"/>
      <c r="L15" s="146"/>
      <c r="M15" s="146"/>
      <c r="N15" s="146"/>
      <c r="O15" s="146"/>
      <c r="P15" s="146"/>
      <c r="Q15" s="146"/>
      <c r="R15" s="146"/>
      <c r="S15" s="146"/>
      <c r="T15" s="146"/>
      <c r="U15" s="146"/>
      <c r="V15" s="146"/>
    </row>
    <row r="16" spans="1:46" ht="15">
      <c r="A16"/>
      <c r="B16" s="153">
        <f t="shared" si="1"/>
        <v>6</v>
      </c>
      <c r="C16" s="332" t="s">
        <v>224</v>
      </c>
      <c r="D16" s="330"/>
      <c r="E16" s="329" t="str">
        <f t="shared" si="0"/>
        <v/>
      </c>
      <c r="F16" s="301"/>
      <c r="G16" s="303"/>
      <c r="H16" s="304"/>
      <c r="I16" s="304"/>
      <c r="J16"/>
      <c r="K16" s="146"/>
      <c r="L16" s="146"/>
      <c r="M16" s="146"/>
      <c r="N16" s="146"/>
      <c r="O16" s="146"/>
      <c r="P16" s="146"/>
      <c r="Q16" s="146"/>
      <c r="R16" s="146"/>
      <c r="S16" s="146"/>
      <c r="T16" s="146"/>
      <c r="U16" s="146"/>
      <c r="V16" s="146"/>
    </row>
    <row r="17" spans="1:23" ht="15">
      <c r="A17"/>
      <c r="B17" s="153">
        <f t="shared" si="1"/>
        <v>7</v>
      </c>
      <c r="C17" s="332" t="s">
        <v>225</v>
      </c>
      <c r="D17" s="330"/>
      <c r="E17" s="329" t="str">
        <f t="shared" si="0"/>
        <v/>
      </c>
      <c r="F17" s="301"/>
      <c r="G17" s="303"/>
      <c r="H17" s="304"/>
      <c r="I17" s="304"/>
      <c r="J17"/>
      <c r="K17" s="146"/>
      <c r="L17" s="146"/>
      <c r="M17" s="146"/>
      <c r="N17" s="146"/>
      <c r="O17" s="146"/>
      <c r="P17" s="146"/>
      <c r="Q17" s="146"/>
      <c r="R17" s="146"/>
      <c r="S17" s="146"/>
      <c r="T17" s="146"/>
      <c r="U17" s="146"/>
      <c r="V17" s="146"/>
    </row>
    <row r="18" spans="1:23" ht="15">
      <c r="A18"/>
      <c r="B18" s="153">
        <f t="shared" si="1"/>
        <v>8</v>
      </c>
      <c r="C18" s="332" t="s">
        <v>226</v>
      </c>
      <c r="D18" s="330"/>
      <c r="E18" s="329" t="str">
        <f t="shared" si="0"/>
        <v/>
      </c>
      <c r="F18" s="301"/>
      <c r="G18" s="303"/>
      <c r="H18" s="304"/>
      <c r="I18" s="304"/>
      <c r="J18"/>
      <c r="K18" s="146"/>
      <c r="L18" s="146"/>
      <c r="M18" s="146"/>
      <c r="N18" s="146"/>
      <c r="O18" s="146"/>
      <c r="P18" s="146"/>
      <c r="Q18" s="146"/>
      <c r="R18" s="146"/>
      <c r="S18" s="146"/>
      <c r="T18" s="146"/>
      <c r="U18" s="146"/>
      <c r="V18" s="146"/>
    </row>
    <row r="19" spans="1:23" ht="15">
      <c r="A19"/>
      <c r="B19" s="153">
        <f t="shared" si="1"/>
        <v>9</v>
      </c>
      <c r="C19" s="332" t="s">
        <v>227</v>
      </c>
      <c r="D19" s="331"/>
      <c r="E19" s="329" t="str">
        <f t="shared" si="0"/>
        <v/>
      </c>
      <c r="F19" s="137"/>
      <c r="G19" s="303"/>
      <c r="H19" s="304"/>
      <c r="I19" s="304"/>
      <c r="J19"/>
      <c r="K19" s="146"/>
      <c r="L19" s="146"/>
      <c r="M19" s="146"/>
      <c r="N19" s="146"/>
      <c r="O19" s="146"/>
      <c r="P19" s="146"/>
      <c r="Q19" s="146"/>
      <c r="R19" s="146"/>
      <c r="S19" s="146"/>
      <c r="T19" s="146"/>
      <c r="U19" s="146"/>
      <c r="V19" s="146"/>
    </row>
    <row r="20" spans="1:23" ht="15">
      <c r="A20"/>
      <c r="B20" s="153">
        <f t="shared" si="1"/>
        <v>10</v>
      </c>
      <c r="C20" s="332" t="s">
        <v>228</v>
      </c>
      <c r="D20" s="331"/>
      <c r="E20" s="329" t="str">
        <f t="shared" si="0"/>
        <v/>
      </c>
      <c r="F20" s="137"/>
      <c r="G20" s="303"/>
      <c r="H20" s="304"/>
      <c r="I20" s="304"/>
      <c r="J20"/>
      <c r="K20" s="146"/>
      <c r="L20" s="146"/>
      <c r="M20" s="146"/>
      <c r="N20" s="146"/>
      <c r="O20" s="146"/>
      <c r="P20" s="146"/>
      <c r="Q20" s="146"/>
      <c r="R20" s="146"/>
      <c r="S20" s="146"/>
      <c r="T20" s="146"/>
      <c r="U20" s="146"/>
      <c r="V20" s="146"/>
    </row>
    <row r="21" spans="1:23" ht="4.5" customHeight="1">
      <c r="A21"/>
      <c r="B21"/>
      <c r="C21" s="101"/>
      <c r="D21" s="138"/>
      <c r="I21" s="452"/>
      <c r="J21" s="439"/>
      <c r="K21" s="452"/>
      <c r="L21" s="452"/>
      <c r="M21" s="452"/>
      <c r="N21" s="452"/>
      <c r="O21" s="452"/>
      <c r="P21" s="452"/>
      <c r="Q21" s="452"/>
      <c r="R21" s="452"/>
      <c r="S21" s="452"/>
      <c r="T21" s="452"/>
      <c r="U21" s="452"/>
      <c r="V21" s="452"/>
      <c r="W21" s="452"/>
    </row>
    <row r="22" spans="1:23" ht="20.25">
      <c r="A22"/>
      <c r="B22"/>
      <c r="C22" s="134" t="s">
        <v>229</v>
      </c>
      <c r="D22" s="135"/>
      <c r="E22" s="135"/>
      <c r="F22" s="135"/>
      <c r="G22" s="135"/>
      <c r="H22" s="136"/>
      <c r="I22" s="453" t="s">
        <v>135</v>
      </c>
      <c r="J22" s="439"/>
      <c r="K22" s="382">
        <f>SUM(K11:K20)</f>
        <v>0</v>
      </c>
      <c r="L22" s="382">
        <f t="shared" ref="L22:V22" si="2">SUM(L11:L20)</f>
        <v>0</v>
      </c>
      <c r="M22" s="382">
        <f t="shared" si="2"/>
        <v>0</v>
      </c>
      <c r="N22" s="382">
        <f t="shared" si="2"/>
        <v>0</v>
      </c>
      <c r="O22" s="382">
        <f t="shared" si="2"/>
        <v>0</v>
      </c>
      <c r="P22" s="382">
        <f t="shared" si="2"/>
        <v>0</v>
      </c>
      <c r="Q22" s="382">
        <f t="shared" si="2"/>
        <v>0</v>
      </c>
      <c r="R22" s="382">
        <f t="shared" si="2"/>
        <v>0</v>
      </c>
      <c r="S22" s="382">
        <f t="shared" si="2"/>
        <v>0</v>
      </c>
      <c r="T22" s="382">
        <f t="shared" si="2"/>
        <v>0</v>
      </c>
      <c r="U22" s="382">
        <f t="shared" si="2"/>
        <v>0</v>
      </c>
      <c r="V22" s="382">
        <f t="shared" si="2"/>
        <v>0</v>
      </c>
      <c r="W22" s="452"/>
    </row>
    <row r="23" spans="1:23" ht="5.25" customHeight="1">
      <c r="A23"/>
      <c r="B23"/>
      <c r="C23" s="310"/>
      <c r="D23" s="311"/>
      <c r="E23" s="312"/>
      <c r="F23" s="312"/>
      <c r="G23" s="312"/>
      <c r="H23" s="312"/>
      <c r="I23" s="454"/>
      <c r="J23" s="439"/>
      <c r="K23" s="452"/>
      <c r="L23" s="452"/>
      <c r="M23" s="452"/>
      <c r="N23" s="452"/>
      <c r="O23" s="452"/>
      <c r="P23" s="452"/>
      <c r="Q23" s="452"/>
      <c r="R23" s="452"/>
      <c r="S23" s="452"/>
      <c r="T23" s="452"/>
      <c r="U23" s="452"/>
      <c r="V23" s="452"/>
      <c r="W23" s="452"/>
    </row>
    <row r="24" spans="1:23" ht="15.75">
      <c r="A24"/>
      <c r="B24"/>
      <c r="C24" s="706" t="s">
        <v>230</v>
      </c>
      <c r="D24" s="707"/>
      <c r="J24"/>
    </row>
    <row r="25" spans="1:23" ht="25.5" customHeight="1">
      <c r="A25"/>
      <c r="B25"/>
      <c r="C25" s="699" t="s">
        <v>231</v>
      </c>
      <c r="D25" s="681" t="s">
        <v>105</v>
      </c>
      <c r="E25" s="681" t="s">
        <v>232</v>
      </c>
      <c r="F25" s="700" t="s">
        <v>233</v>
      </c>
      <c r="G25" s="702" t="s">
        <v>206</v>
      </c>
      <c r="H25" s="704" t="s">
        <v>109</v>
      </c>
      <c r="I25" s="153" t="s">
        <v>234</v>
      </c>
      <c r="J25"/>
      <c r="K25" s="692" t="s">
        <v>235</v>
      </c>
      <c r="L25" s="698"/>
      <c r="M25" s="698"/>
      <c r="N25" s="698"/>
      <c r="O25" s="698"/>
      <c r="P25" s="698"/>
      <c r="Q25" s="698"/>
      <c r="R25" s="698"/>
      <c r="S25" s="698"/>
      <c r="T25" s="698"/>
      <c r="U25" s="698"/>
      <c r="V25" s="693"/>
    </row>
    <row r="26" spans="1:23" ht="15.75" customHeight="1">
      <c r="A26"/>
      <c r="B26"/>
      <c r="C26" s="699"/>
      <c r="D26" s="681"/>
      <c r="E26" s="681"/>
      <c r="F26" s="701"/>
      <c r="G26" s="703"/>
      <c r="H26" s="705"/>
      <c r="I26" s="283" t="s">
        <v>168</v>
      </c>
      <c r="J26"/>
      <c r="K26" s="152" t="s">
        <v>207</v>
      </c>
      <c r="L26" s="152" t="s">
        <v>208</v>
      </c>
      <c r="M26" s="152" t="s">
        <v>209</v>
      </c>
      <c r="N26" s="152" t="s">
        <v>210</v>
      </c>
      <c r="O26" s="152" t="s">
        <v>211</v>
      </c>
      <c r="P26" s="152" t="s">
        <v>212</v>
      </c>
      <c r="Q26" s="152" t="s">
        <v>213</v>
      </c>
      <c r="R26" s="152" t="s">
        <v>214</v>
      </c>
      <c r="S26" s="152" t="s">
        <v>215</v>
      </c>
      <c r="T26" s="152" t="s">
        <v>216</v>
      </c>
      <c r="U26" s="152" t="s">
        <v>217</v>
      </c>
      <c r="V26" s="152" t="s">
        <v>218</v>
      </c>
    </row>
    <row r="27" spans="1:23" ht="25.5">
      <c r="A27"/>
      <c r="B27" s="282">
        <v>1</v>
      </c>
      <c r="C27" s="286" t="s">
        <v>236</v>
      </c>
      <c r="D27" s="286" t="s">
        <v>237</v>
      </c>
      <c r="E27" s="146" t="s">
        <v>238</v>
      </c>
      <c r="F27" s="378">
        <f>SUM(K27:V27)</f>
        <v>0</v>
      </c>
      <c r="G27" s="185" t="str">
        <f>IFERROR(VLOOKUP(D27,Fontes!$D$10:$G$34,4,FALSE),"")</f>
        <v>kWh</v>
      </c>
      <c r="H27" s="379">
        <f>IFERROR(MEDIAN(K27:V27),"")</f>
        <v>0</v>
      </c>
      <c r="I27" s="323">
        <f>H58</f>
        <v>0</v>
      </c>
      <c r="J27"/>
      <c r="K27" s="375">
        <v>0</v>
      </c>
      <c r="L27" s="375">
        <v>0</v>
      </c>
      <c r="M27" s="375">
        <v>0</v>
      </c>
      <c r="N27" s="375">
        <v>0</v>
      </c>
      <c r="O27" s="375">
        <v>0</v>
      </c>
      <c r="P27" s="375">
        <v>0</v>
      </c>
      <c r="Q27" s="375">
        <v>0</v>
      </c>
      <c r="R27" s="375">
        <v>0</v>
      </c>
      <c r="S27" s="375">
        <v>0</v>
      </c>
      <c r="T27" s="375">
        <v>0</v>
      </c>
      <c r="U27" s="375">
        <v>0</v>
      </c>
      <c r="V27" s="375">
        <v>0</v>
      </c>
    </row>
    <row r="28" spans="1:23" ht="15">
      <c r="A28"/>
      <c r="B28" s="282">
        <f>1+B27</f>
        <v>2</v>
      </c>
      <c r="C28" s="286" t="s">
        <v>239</v>
      </c>
      <c r="D28" s="286" t="s">
        <v>240</v>
      </c>
      <c r="E28" s="146" t="s">
        <v>241</v>
      </c>
      <c r="F28" s="378">
        <f>SUM(K28:V28)</f>
        <v>0</v>
      </c>
      <c r="G28" s="185" t="str">
        <f>IFERROR(VLOOKUP(D28,Fontes!$D$10:$G$34,4,FALSE),"")</f>
        <v>m3</v>
      </c>
      <c r="H28" s="379">
        <f>IFERROR(MEDIAN(K28:V28),"")</f>
        <v>0</v>
      </c>
      <c r="I28" s="455">
        <v>0</v>
      </c>
      <c r="J28"/>
      <c r="K28" s="375">
        <v>0</v>
      </c>
      <c r="L28" s="375">
        <v>0</v>
      </c>
      <c r="M28" s="375">
        <v>0</v>
      </c>
      <c r="N28" s="375">
        <v>0</v>
      </c>
      <c r="O28" s="375">
        <v>0</v>
      </c>
      <c r="P28" s="375">
        <v>0</v>
      </c>
      <c r="Q28" s="375">
        <v>0</v>
      </c>
      <c r="R28" s="375">
        <v>0</v>
      </c>
      <c r="S28" s="375">
        <v>0</v>
      </c>
      <c r="T28" s="375">
        <v>0</v>
      </c>
      <c r="U28" s="375">
        <v>0</v>
      </c>
      <c r="V28" s="375">
        <v>0</v>
      </c>
    </row>
    <row r="29" spans="1:23" ht="15">
      <c r="A29"/>
      <c r="B29" s="282">
        <f t="shared" ref="B29:B41" si="3">1+B28</f>
        <v>3</v>
      </c>
      <c r="C29" s="286"/>
      <c r="D29" s="286"/>
      <c r="E29" s="146"/>
      <c r="F29" s="321">
        <f t="shared" ref="F29:F41" si="4">SUM(K29:V29)</f>
        <v>0</v>
      </c>
      <c r="G29" s="185" t="str">
        <f>IFERROR(VLOOKUP(D29,Fontes!$D$10:$G$34,4,FALSE),"")</f>
        <v/>
      </c>
      <c r="H29" s="322" t="str">
        <f t="shared" ref="H28:H41" si="5">IFERROR(MEDIAN(K29:V29),"")</f>
        <v/>
      </c>
      <c r="I29" s="323">
        <v>0</v>
      </c>
      <c r="J29"/>
      <c r="K29" s="184"/>
      <c r="L29" s="184"/>
      <c r="M29" s="184"/>
      <c r="N29" s="184"/>
      <c r="O29" s="184"/>
      <c r="P29" s="184"/>
      <c r="Q29" s="184"/>
      <c r="R29" s="184"/>
      <c r="S29" s="184"/>
      <c r="T29" s="184"/>
      <c r="U29" s="184"/>
      <c r="V29" s="184"/>
    </row>
    <row r="30" spans="1:23" ht="15">
      <c r="A30"/>
      <c r="B30" s="282">
        <f t="shared" si="3"/>
        <v>4</v>
      </c>
      <c r="C30" s="286"/>
      <c r="D30" s="286"/>
      <c r="E30" s="146"/>
      <c r="F30" s="321">
        <f t="shared" si="4"/>
        <v>0</v>
      </c>
      <c r="G30" s="185" t="str">
        <f>IFERROR(VLOOKUP(D30,Fontes!$D$10:$G$34,4,FALSE),"")</f>
        <v/>
      </c>
      <c r="H30" s="322" t="str">
        <f t="shared" si="5"/>
        <v/>
      </c>
      <c r="I30" s="323">
        <v>0</v>
      </c>
      <c r="J30"/>
      <c r="K30" s="184"/>
      <c r="L30" s="184"/>
      <c r="M30" s="184"/>
      <c r="N30" s="184"/>
      <c r="O30" s="184"/>
      <c r="P30" s="184"/>
      <c r="Q30" s="184"/>
      <c r="R30" s="184"/>
      <c r="S30" s="184"/>
      <c r="T30" s="184"/>
      <c r="U30" s="184"/>
      <c r="V30" s="184"/>
    </row>
    <row r="31" spans="1:23" ht="15">
      <c r="A31"/>
      <c r="B31" s="282">
        <f t="shared" si="3"/>
        <v>5</v>
      </c>
      <c r="C31" s="286"/>
      <c r="D31" s="286"/>
      <c r="E31" s="146"/>
      <c r="F31" s="321">
        <f t="shared" si="4"/>
        <v>0</v>
      </c>
      <c r="G31" s="185" t="str">
        <f>IFERROR(VLOOKUP(D31,Fontes!$D$10:$G$34,4,FALSE),"")</f>
        <v/>
      </c>
      <c r="H31" s="322" t="str">
        <f t="shared" si="5"/>
        <v/>
      </c>
      <c r="I31" s="323">
        <v>0</v>
      </c>
      <c r="J31"/>
      <c r="K31" s="184"/>
      <c r="L31" s="184"/>
      <c r="M31" s="184"/>
      <c r="N31" s="184"/>
      <c r="O31" s="184"/>
      <c r="P31" s="184"/>
      <c r="Q31" s="184"/>
      <c r="R31" s="184"/>
      <c r="S31" s="184"/>
      <c r="T31" s="184"/>
      <c r="U31" s="184"/>
      <c r="V31" s="184"/>
    </row>
    <row r="32" spans="1:23" ht="15">
      <c r="A32"/>
      <c r="B32" s="282">
        <f t="shared" si="3"/>
        <v>6</v>
      </c>
      <c r="C32" s="286"/>
      <c r="D32" s="286"/>
      <c r="E32" s="146"/>
      <c r="F32" s="321">
        <f t="shared" si="4"/>
        <v>0</v>
      </c>
      <c r="G32" s="185" t="str">
        <f>IFERROR(VLOOKUP(D32,Fontes!$D$10:$G$34,4,FALSE),"")</f>
        <v/>
      </c>
      <c r="H32" s="322" t="str">
        <f t="shared" si="5"/>
        <v/>
      </c>
      <c r="I32" s="323">
        <v>0</v>
      </c>
      <c r="J32"/>
      <c r="K32" s="184"/>
      <c r="L32" s="184"/>
      <c r="M32" s="184"/>
      <c r="N32" s="184"/>
      <c r="O32" s="184"/>
      <c r="P32" s="184"/>
      <c r="Q32" s="184"/>
      <c r="R32" s="184"/>
      <c r="S32" s="184"/>
      <c r="T32" s="184"/>
      <c r="U32" s="184"/>
      <c r="V32" s="184"/>
    </row>
    <row r="33" spans="1:22" ht="15">
      <c r="A33"/>
      <c r="B33" s="282">
        <f t="shared" si="3"/>
        <v>7</v>
      </c>
      <c r="C33" s="286"/>
      <c r="D33" s="286"/>
      <c r="E33" s="146"/>
      <c r="F33" s="321">
        <f t="shared" si="4"/>
        <v>0</v>
      </c>
      <c r="G33" s="185" t="str">
        <f>IFERROR(VLOOKUP(D33,Fontes!$D$10:$G$34,4,FALSE),"")</f>
        <v/>
      </c>
      <c r="H33" s="322" t="str">
        <f t="shared" si="5"/>
        <v/>
      </c>
      <c r="I33" s="323">
        <v>0</v>
      </c>
      <c r="J33"/>
      <c r="K33" s="184"/>
      <c r="L33" s="184"/>
      <c r="M33" s="184"/>
      <c r="N33" s="184"/>
      <c r="O33" s="184"/>
      <c r="P33" s="184"/>
      <c r="Q33" s="184"/>
      <c r="R33" s="184"/>
      <c r="S33" s="184"/>
      <c r="T33" s="184"/>
      <c r="U33" s="184"/>
      <c r="V33" s="184"/>
    </row>
    <row r="34" spans="1:22" ht="15">
      <c r="A34"/>
      <c r="B34" s="282">
        <f t="shared" si="3"/>
        <v>8</v>
      </c>
      <c r="C34" s="286"/>
      <c r="D34" s="286"/>
      <c r="E34" s="146"/>
      <c r="F34" s="321">
        <f t="shared" si="4"/>
        <v>0</v>
      </c>
      <c r="G34" s="185" t="str">
        <f>IFERROR(VLOOKUP(D34,Fontes!$D$10:$G$34,4,FALSE),"")</f>
        <v/>
      </c>
      <c r="H34" s="322" t="str">
        <f t="shared" si="5"/>
        <v/>
      </c>
      <c r="I34" s="323">
        <v>0</v>
      </c>
      <c r="J34"/>
      <c r="K34" s="184"/>
      <c r="L34" s="184"/>
      <c r="M34" s="184"/>
      <c r="N34" s="184"/>
      <c r="O34" s="184"/>
      <c r="P34" s="184"/>
      <c r="Q34" s="184"/>
      <c r="R34" s="184"/>
      <c r="S34" s="184"/>
      <c r="T34" s="184"/>
      <c r="U34" s="184"/>
      <c r="V34" s="184"/>
    </row>
    <row r="35" spans="1:22" ht="15">
      <c r="A35"/>
      <c r="B35" s="282">
        <f t="shared" si="3"/>
        <v>9</v>
      </c>
      <c r="C35" s="286"/>
      <c r="D35" s="286"/>
      <c r="E35" s="146"/>
      <c r="F35" s="321">
        <f t="shared" si="4"/>
        <v>0</v>
      </c>
      <c r="G35" s="185" t="str">
        <f>IFERROR(VLOOKUP(D35,Fontes!$D$10:$G$34,4,FALSE),"")</f>
        <v/>
      </c>
      <c r="H35" s="322" t="str">
        <f t="shared" si="5"/>
        <v/>
      </c>
      <c r="I35" s="323">
        <v>0</v>
      </c>
      <c r="J35"/>
      <c r="K35" s="184"/>
      <c r="L35" s="184"/>
      <c r="M35" s="184"/>
      <c r="N35" s="184"/>
      <c r="O35" s="184"/>
      <c r="P35" s="184"/>
      <c r="Q35" s="184"/>
      <c r="R35" s="184"/>
      <c r="S35" s="184"/>
      <c r="T35" s="184"/>
      <c r="U35" s="184"/>
      <c r="V35" s="184"/>
    </row>
    <row r="36" spans="1:22" ht="15">
      <c r="A36"/>
      <c r="B36" s="282">
        <f t="shared" si="3"/>
        <v>10</v>
      </c>
      <c r="C36" s="286"/>
      <c r="D36" s="286"/>
      <c r="E36" s="146"/>
      <c r="F36" s="321">
        <f t="shared" si="4"/>
        <v>0</v>
      </c>
      <c r="G36" s="185" t="str">
        <f>IFERROR(VLOOKUP(D36,Fontes!$D$10:$G$34,4,FALSE),"")</f>
        <v/>
      </c>
      <c r="H36" s="322" t="str">
        <f t="shared" si="5"/>
        <v/>
      </c>
      <c r="I36" s="323">
        <v>0</v>
      </c>
      <c r="J36"/>
      <c r="K36" s="184"/>
      <c r="L36" s="184"/>
      <c r="M36" s="184"/>
      <c r="N36" s="184"/>
      <c r="O36" s="184"/>
      <c r="P36" s="184"/>
      <c r="Q36" s="184"/>
      <c r="R36" s="184"/>
      <c r="S36" s="184"/>
      <c r="T36" s="184"/>
      <c r="U36" s="184"/>
      <c r="V36" s="184"/>
    </row>
    <row r="37" spans="1:22" ht="15">
      <c r="A37"/>
      <c r="B37" s="282">
        <f t="shared" si="3"/>
        <v>11</v>
      </c>
      <c r="C37" s="286"/>
      <c r="D37" s="286"/>
      <c r="E37" s="146"/>
      <c r="F37" s="321">
        <f t="shared" si="4"/>
        <v>0</v>
      </c>
      <c r="G37" s="185" t="str">
        <f>IFERROR(VLOOKUP(D37,Fontes!$D$10:$G$34,4,FALSE),"")</f>
        <v/>
      </c>
      <c r="H37" s="322" t="str">
        <f t="shared" si="5"/>
        <v/>
      </c>
      <c r="I37" s="323">
        <v>0</v>
      </c>
      <c r="J37"/>
      <c r="K37" s="184"/>
      <c r="L37" s="184"/>
      <c r="M37" s="184"/>
      <c r="N37" s="184"/>
      <c r="O37" s="184"/>
      <c r="P37" s="184"/>
      <c r="Q37" s="184"/>
      <c r="R37" s="184"/>
      <c r="S37" s="184"/>
      <c r="T37" s="184"/>
      <c r="U37" s="184"/>
      <c r="V37" s="184"/>
    </row>
    <row r="38" spans="1:22" ht="15">
      <c r="A38"/>
      <c r="B38" s="282">
        <f>1+B37</f>
        <v>12</v>
      </c>
      <c r="C38" s="286"/>
      <c r="D38" s="286"/>
      <c r="E38" s="146"/>
      <c r="F38" s="321">
        <f t="shared" si="4"/>
        <v>0</v>
      </c>
      <c r="G38" s="185" t="str">
        <f>IFERROR(VLOOKUP(D38,Fontes!$D$10:$G$34,4,FALSE),"")</f>
        <v/>
      </c>
      <c r="H38" s="322" t="str">
        <f t="shared" si="5"/>
        <v/>
      </c>
      <c r="I38" s="323">
        <v>0</v>
      </c>
      <c r="J38"/>
      <c r="K38" s="184"/>
      <c r="L38" s="184"/>
      <c r="M38" s="184"/>
      <c r="N38" s="184"/>
      <c r="O38" s="184"/>
      <c r="P38" s="184"/>
      <c r="Q38" s="184"/>
      <c r="R38" s="184"/>
      <c r="S38" s="184"/>
      <c r="T38" s="184"/>
      <c r="U38" s="184"/>
      <c r="V38" s="184"/>
    </row>
    <row r="39" spans="1:22" ht="15">
      <c r="A39"/>
      <c r="B39" s="282">
        <f t="shared" si="3"/>
        <v>13</v>
      </c>
      <c r="C39" s="286"/>
      <c r="D39" s="286"/>
      <c r="E39" s="146"/>
      <c r="F39" s="321">
        <f t="shared" si="4"/>
        <v>0</v>
      </c>
      <c r="G39" s="185" t="str">
        <f>IFERROR(VLOOKUP(D39,Fontes!$D$10:$G$34,4,FALSE),"")</f>
        <v/>
      </c>
      <c r="H39" s="322" t="str">
        <f t="shared" si="5"/>
        <v/>
      </c>
      <c r="I39" s="323">
        <v>0</v>
      </c>
      <c r="J39"/>
      <c r="K39" s="184"/>
      <c r="L39" s="184"/>
      <c r="M39" s="184"/>
      <c r="N39" s="184"/>
      <c r="O39" s="184"/>
      <c r="P39" s="184"/>
      <c r="Q39" s="184"/>
      <c r="R39" s="184"/>
      <c r="S39" s="184"/>
      <c r="T39" s="184"/>
      <c r="U39" s="184"/>
      <c r="V39" s="184"/>
    </row>
    <row r="40" spans="1:22" ht="15">
      <c r="A40"/>
      <c r="B40" s="282">
        <f t="shared" si="3"/>
        <v>14</v>
      </c>
      <c r="C40" s="286"/>
      <c r="D40" s="286"/>
      <c r="E40" s="146"/>
      <c r="F40" s="321">
        <f t="shared" si="4"/>
        <v>0</v>
      </c>
      <c r="G40" s="185" t="str">
        <f>IFERROR(VLOOKUP(D40,Fontes!$D$10:$G$34,4,FALSE),"")</f>
        <v/>
      </c>
      <c r="H40" s="322" t="str">
        <f t="shared" si="5"/>
        <v/>
      </c>
      <c r="I40" s="323">
        <v>0</v>
      </c>
      <c r="J40"/>
      <c r="K40" s="184"/>
      <c r="L40" s="184"/>
      <c r="M40" s="184"/>
      <c r="N40" s="184"/>
      <c r="O40" s="184"/>
      <c r="P40" s="184"/>
      <c r="Q40" s="184"/>
      <c r="R40" s="184"/>
      <c r="S40" s="184"/>
      <c r="T40" s="184"/>
      <c r="U40" s="184"/>
      <c r="V40" s="184"/>
    </row>
    <row r="41" spans="1:22" ht="15">
      <c r="A41"/>
      <c r="B41" s="282">
        <f t="shared" si="3"/>
        <v>15</v>
      </c>
      <c r="C41" s="286"/>
      <c r="D41" s="286"/>
      <c r="E41" s="146"/>
      <c r="F41" s="321">
        <f t="shared" si="4"/>
        <v>0</v>
      </c>
      <c r="G41" s="185" t="str">
        <f>IFERROR(VLOOKUP(D41,Fontes!$D$10:$G$34,4,FALSE),"")</f>
        <v/>
      </c>
      <c r="H41" s="322" t="str">
        <f t="shared" si="5"/>
        <v/>
      </c>
      <c r="I41" s="323">
        <v>0</v>
      </c>
      <c r="J41"/>
      <c r="K41" s="184"/>
      <c r="L41" s="184"/>
      <c r="M41" s="184"/>
      <c r="N41" s="184"/>
      <c r="O41" s="184"/>
      <c r="P41" s="184"/>
      <c r="Q41" s="184"/>
      <c r="R41" s="184"/>
      <c r="S41" s="184"/>
      <c r="T41" s="184"/>
      <c r="U41" s="184"/>
      <c r="V41" s="184"/>
    </row>
    <row r="42" spans="1:22" ht="6" customHeight="1">
      <c r="A42"/>
      <c r="B42"/>
      <c r="C42" s="77"/>
      <c r="F42" s="288"/>
      <c r="J42"/>
    </row>
    <row r="43" spans="1:22" ht="19.5" customHeight="1">
      <c r="C43" s="264" t="s">
        <v>242</v>
      </c>
      <c r="D43" s="291"/>
      <c r="E43" s="291"/>
      <c r="F43" s="691"/>
      <c r="G43" s="691"/>
      <c r="H43" s="691"/>
      <c r="I43" s="292"/>
    </row>
    <row r="44" spans="1:22" ht="5.25" customHeight="1">
      <c r="C44" s="289"/>
      <c r="D44" s="290"/>
      <c r="E44" s="290"/>
      <c r="F44" s="242"/>
      <c r="G44" s="242"/>
      <c r="H44" s="242"/>
      <c r="I44" s="290"/>
    </row>
    <row r="45" spans="1:22" ht="25.5" customHeight="1" outlineLevel="1">
      <c r="A45"/>
      <c r="B45"/>
      <c r="C45" s="692" t="s">
        <v>243</v>
      </c>
      <c r="D45" s="693"/>
      <c r="G45" s="694" t="s">
        <v>244</v>
      </c>
      <c r="H45" s="153" t="s">
        <v>233</v>
      </c>
      <c r="I45" s="201" t="s">
        <v>109</v>
      </c>
      <c r="J45"/>
      <c r="K45" s="692" t="s">
        <v>245</v>
      </c>
      <c r="L45" s="698"/>
      <c r="M45" s="698"/>
      <c r="N45" s="698"/>
      <c r="O45" s="698"/>
      <c r="P45" s="698"/>
      <c r="Q45" s="698"/>
      <c r="R45" s="698"/>
      <c r="S45" s="698"/>
      <c r="T45" s="698"/>
      <c r="U45" s="698"/>
      <c r="V45" s="693"/>
    </row>
    <row r="46" spans="1:22" ht="15.75" customHeight="1" outlineLevel="1">
      <c r="A46"/>
      <c r="B46" s="300"/>
      <c r="C46" s="695" t="s">
        <v>246</v>
      </c>
      <c r="D46" s="695"/>
      <c r="G46" s="694"/>
      <c r="H46" s="185" t="s">
        <v>166</v>
      </c>
      <c r="I46" s="206" t="s">
        <v>166</v>
      </c>
      <c r="J46"/>
      <c r="K46" s="152" t="s">
        <v>207</v>
      </c>
      <c r="L46" s="152" t="s">
        <v>208</v>
      </c>
      <c r="M46" s="152" t="s">
        <v>209</v>
      </c>
      <c r="N46" s="152" t="s">
        <v>210</v>
      </c>
      <c r="O46" s="152" t="s">
        <v>211</v>
      </c>
      <c r="P46" s="152" t="s">
        <v>212</v>
      </c>
      <c r="Q46" s="152" t="s">
        <v>213</v>
      </c>
      <c r="R46" s="152" t="s">
        <v>214</v>
      </c>
      <c r="S46" s="152" t="s">
        <v>215</v>
      </c>
      <c r="T46" s="152" t="s">
        <v>216</v>
      </c>
      <c r="U46" s="152" t="s">
        <v>217</v>
      </c>
      <c r="V46" s="152" t="s">
        <v>218</v>
      </c>
    </row>
    <row r="47" spans="1:22" ht="15" outlineLevel="1">
      <c r="A47"/>
      <c r="B47" s="299"/>
      <c r="C47" s="305" t="s">
        <v>247</v>
      </c>
      <c r="D47" s="286" t="s">
        <v>248</v>
      </c>
      <c r="G47" s="294" t="s">
        <v>249</v>
      </c>
      <c r="H47" s="295">
        <f>SUM(K47:V47)</f>
        <v>0</v>
      </c>
      <c r="I47" s="295">
        <f>IFERROR(AVERAGE(K47:V47),"")</f>
        <v>0</v>
      </c>
      <c r="J47"/>
      <c r="K47" s="375">
        <v>0</v>
      </c>
      <c r="L47" s="375">
        <v>0</v>
      </c>
      <c r="M47" s="375">
        <v>0</v>
      </c>
      <c r="N47" s="375">
        <v>0</v>
      </c>
      <c r="O47" s="375">
        <v>0</v>
      </c>
      <c r="P47" s="375">
        <v>0</v>
      </c>
      <c r="Q47" s="375">
        <v>0</v>
      </c>
      <c r="R47" s="375">
        <v>0</v>
      </c>
      <c r="S47" s="375">
        <v>0</v>
      </c>
      <c r="T47" s="375">
        <v>0</v>
      </c>
      <c r="U47" s="375">
        <v>0</v>
      </c>
      <c r="V47" s="375">
        <v>0</v>
      </c>
    </row>
    <row r="48" spans="1:22" ht="25.5" outlineLevel="1">
      <c r="A48"/>
      <c r="B48" s="299"/>
      <c r="C48" s="305" t="s">
        <v>250</v>
      </c>
      <c r="D48" s="413" t="s">
        <v>251</v>
      </c>
      <c r="G48" s="294" t="s">
        <v>252</v>
      </c>
      <c r="H48" s="295">
        <f>SUM(K48:V48)</f>
        <v>0</v>
      </c>
      <c r="I48" s="295">
        <f>IFERROR(AVERAGE(K48:V48),"")</f>
        <v>0</v>
      </c>
      <c r="J48"/>
      <c r="K48" s="375">
        <v>0</v>
      </c>
      <c r="L48" s="375">
        <v>0</v>
      </c>
      <c r="M48" s="375">
        <v>0</v>
      </c>
      <c r="N48" s="375">
        <v>0</v>
      </c>
      <c r="O48" s="375">
        <v>0</v>
      </c>
      <c r="P48" s="375">
        <v>0</v>
      </c>
      <c r="Q48" s="375">
        <v>0</v>
      </c>
      <c r="R48" s="375">
        <v>0</v>
      </c>
      <c r="S48" s="375">
        <v>0</v>
      </c>
      <c r="T48" s="375">
        <v>0</v>
      </c>
      <c r="U48" s="375">
        <v>0</v>
      </c>
      <c r="V48" s="375">
        <v>0</v>
      </c>
    </row>
    <row r="49" spans="1:36" ht="15" outlineLevel="1">
      <c r="A49"/>
      <c r="B49" s="299"/>
      <c r="C49" s="305" t="s">
        <v>253</v>
      </c>
      <c r="D49" s="413" t="s">
        <v>254</v>
      </c>
      <c r="G49" s="294" t="s">
        <v>135</v>
      </c>
      <c r="H49" s="295">
        <f>SUM(H47:H48)</f>
        <v>0</v>
      </c>
      <c r="I49" s="295">
        <f>IFERROR(AVERAGE(K49:V49),"")</f>
        <v>0</v>
      </c>
      <c r="J49"/>
      <c r="K49" s="295">
        <f>SUM(K47:K48)</f>
        <v>0</v>
      </c>
      <c r="L49" s="295">
        <f t="shared" ref="L49:V49" si="6">SUM(L47:L48)</f>
        <v>0</v>
      </c>
      <c r="M49" s="295">
        <f t="shared" si="6"/>
        <v>0</v>
      </c>
      <c r="N49" s="295">
        <f t="shared" si="6"/>
        <v>0</v>
      </c>
      <c r="O49" s="295">
        <f t="shared" si="6"/>
        <v>0</v>
      </c>
      <c r="P49" s="295">
        <f t="shared" si="6"/>
        <v>0</v>
      </c>
      <c r="Q49" s="295">
        <f t="shared" si="6"/>
        <v>0</v>
      </c>
      <c r="R49" s="295">
        <f t="shared" si="6"/>
        <v>0</v>
      </c>
      <c r="S49" s="295">
        <f t="shared" si="6"/>
        <v>0</v>
      </c>
      <c r="T49" s="295">
        <f t="shared" si="6"/>
        <v>0</v>
      </c>
      <c r="U49" s="295">
        <f t="shared" si="6"/>
        <v>0</v>
      </c>
      <c r="V49" s="295">
        <f t="shared" si="6"/>
        <v>0</v>
      </c>
    </row>
    <row r="50" spans="1:36" ht="6" customHeight="1" outlineLevel="1"/>
    <row r="51" spans="1:36" ht="25.5" outlineLevel="1">
      <c r="G51" s="694" t="s">
        <v>244</v>
      </c>
      <c r="H51" s="201" t="s">
        <v>255</v>
      </c>
      <c r="I51" s="201" t="s">
        <v>256</v>
      </c>
      <c r="K51" s="681" t="s">
        <v>257</v>
      </c>
      <c r="L51" s="681"/>
      <c r="M51" s="681"/>
      <c r="N51" s="681"/>
      <c r="O51" s="681"/>
      <c r="P51" s="681"/>
      <c r="Q51" s="681"/>
      <c r="R51" s="681"/>
      <c r="S51" s="681"/>
      <c r="T51" s="681"/>
      <c r="U51" s="681"/>
      <c r="V51" s="681"/>
    </row>
    <row r="52" spans="1:36" outlineLevel="1">
      <c r="C52" s="682" t="s">
        <v>258</v>
      </c>
      <c r="D52" s="683"/>
      <c r="E52" s="204" t="s">
        <v>259</v>
      </c>
      <c r="G52" s="694"/>
      <c r="H52" s="185" t="s">
        <v>260</v>
      </c>
      <c r="I52" s="185" t="s">
        <v>260</v>
      </c>
      <c r="K52" s="152" t="s">
        <v>207</v>
      </c>
      <c r="L52" s="152" t="s">
        <v>208</v>
      </c>
      <c r="M52" s="152" t="s">
        <v>209</v>
      </c>
      <c r="N52" s="152" t="s">
        <v>210</v>
      </c>
      <c r="O52" s="152" t="s">
        <v>211</v>
      </c>
      <c r="P52" s="152" t="s">
        <v>212</v>
      </c>
      <c r="Q52" s="152" t="s">
        <v>213</v>
      </c>
      <c r="R52" s="152" t="s">
        <v>214</v>
      </c>
      <c r="S52" s="152" t="s">
        <v>215</v>
      </c>
      <c r="T52" s="152" t="s">
        <v>216</v>
      </c>
      <c r="U52" s="152" t="s">
        <v>217</v>
      </c>
      <c r="V52" s="152" t="s">
        <v>218</v>
      </c>
    </row>
    <row r="53" spans="1:36" ht="25.5" customHeight="1" outlineLevel="1">
      <c r="C53" s="682" t="s">
        <v>261</v>
      </c>
      <c r="D53" s="683"/>
      <c r="E53" s="204" t="s">
        <v>259</v>
      </c>
      <c r="G53" s="294" t="s">
        <v>249</v>
      </c>
      <c r="H53" s="351"/>
      <c r="I53" s="297" t="str">
        <f>IFERROR(AVERAGE(K53:V53),"")</f>
        <v/>
      </c>
      <c r="K53" s="350"/>
      <c r="L53" s="350"/>
      <c r="M53" s="350"/>
      <c r="N53" s="350"/>
      <c r="O53" s="350"/>
      <c r="P53" s="350"/>
      <c r="Q53" s="350"/>
      <c r="R53" s="350"/>
      <c r="S53" s="350"/>
      <c r="T53" s="350"/>
      <c r="U53" s="350"/>
      <c r="V53" s="350"/>
      <c r="X53" s="319"/>
      <c r="Y53" s="319"/>
      <c r="Z53" s="319"/>
      <c r="AA53" s="319"/>
      <c r="AB53" s="319"/>
      <c r="AC53" s="319"/>
      <c r="AD53" s="319"/>
      <c r="AE53" s="319"/>
      <c r="AF53" s="319"/>
      <c r="AG53" s="319"/>
      <c r="AH53" s="319"/>
      <c r="AI53" s="319"/>
      <c r="AJ53" s="319"/>
    </row>
    <row r="54" spans="1:36" ht="27" customHeight="1" outlineLevel="1">
      <c r="C54" s="682" t="s">
        <v>262</v>
      </c>
      <c r="D54" s="683"/>
      <c r="E54" s="204" t="s">
        <v>259</v>
      </c>
      <c r="G54" s="294" t="s">
        <v>252</v>
      </c>
      <c r="H54" s="351"/>
      <c r="I54" s="297" t="str">
        <f>IFERROR(AVERAGE(K54:V54),"")</f>
        <v/>
      </c>
      <c r="K54" s="350"/>
      <c r="L54" s="350"/>
      <c r="M54" s="350"/>
      <c r="N54" s="350"/>
      <c r="O54" s="350"/>
      <c r="P54" s="350"/>
      <c r="Q54" s="350"/>
      <c r="R54" s="350"/>
      <c r="S54" s="350"/>
      <c r="T54" s="350"/>
      <c r="U54" s="350"/>
      <c r="V54" s="350"/>
    </row>
    <row r="55" spans="1:36" ht="27" customHeight="1" outlineLevel="1">
      <c r="C55" s="682" t="s">
        <v>263</v>
      </c>
      <c r="D55" s="683"/>
      <c r="E55" s="204" t="s">
        <v>259</v>
      </c>
    </row>
    <row r="56" spans="1:36" ht="25.5" customHeight="1" outlineLevel="1">
      <c r="C56" s="682" t="s">
        <v>264</v>
      </c>
      <c r="D56" s="683"/>
      <c r="E56" s="204" t="s">
        <v>259</v>
      </c>
      <c r="H56" s="153" t="s">
        <v>234</v>
      </c>
      <c r="I56" s="201" t="s">
        <v>102</v>
      </c>
      <c r="K56" s="681" t="s">
        <v>265</v>
      </c>
      <c r="L56" s="681"/>
      <c r="M56" s="681"/>
      <c r="N56" s="681"/>
      <c r="O56" s="681"/>
      <c r="P56" s="681"/>
      <c r="Q56" s="681"/>
      <c r="R56" s="681"/>
      <c r="S56" s="681"/>
      <c r="T56" s="681"/>
      <c r="U56" s="681"/>
      <c r="V56" s="681"/>
    </row>
    <row r="57" spans="1:36" ht="26.25" customHeight="1" outlineLevel="1">
      <c r="C57" s="682" t="s">
        <v>266</v>
      </c>
      <c r="D57" s="683"/>
      <c r="E57" s="320">
        <v>0.5</v>
      </c>
      <c r="H57" s="283" t="s">
        <v>165</v>
      </c>
      <c r="I57" s="17" t="s">
        <v>103</v>
      </c>
      <c r="K57" s="152" t="s">
        <v>207</v>
      </c>
      <c r="L57" s="152" t="s">
        <v>208</v>
      </c>
      <c r="M57" s="152" t="s">
        <v>209</v>
      </c>
      <c r="N57" s="152" t="s">
        <v>210</v>
      </c>
      <c r="O57" s="152" t="s">
        <v>211</v>
      </c>
      <c r="P57" s="152" t="s">
        <v>212</v>
      </c>
      <c r="Q57" s="152" t="s">
        <v>213</v>
      </c>
      <c r="R57" s="152" t="s">
        <v>214</v>
      </c>
      <c r="S57" s="152" t="s">
        <v>215</v>
      </c>
      <c r="T57" s="152" t="s">
        <v>216</v>
      </c>
      <c r="U57" s="152" t="s">
        <v>217</v>
      </c>
      <c r="V57" s="152" t="s">
        <v>218</v>
      </c>
    </row>
    <row r="58" spans="1:36" outlineLevel="1">
      <c r="H58" s="297">
        <f>SUM(K58:V58)</f>
        <v>0</v>
      </c>
      <c r="I58" s="296">
        <f>IFERROR(AVERAGE(K58:V58),"")</f>
        <v>0</v>
      </c>
      <c r="K58" s="293">
        <f>K49/1000*'Resumo-Diagnóstico'!$D$34</f>
        <v>0</v>
      </c>
      <c r="L58" s="293">
        <f>L49/1000*'Resumo-Diagnóstico'!$D$34</f>
        <v>0</v>
      </c>
      <c r="M58" s="293">
        <f>M49/1000*'Resumo-Diagnóstico'!$D$34</f>
        <v>0</v>
      </c>
      <c r="N58" s="293">
        <f>N49/1000*'Resumo-Diagnóstico'!$D$34</f>
        <v>0</v>
      </c>
      <c r="O58" s="293">
        <f>O49/1000*'Resumo-Diagnóstico'!$D$34</f>
        <v>0</v>
      </c>
      <c r="P58" s="293">
        <f>P49/1000*'Resumo-Diagnóstico'!$D$34</f>
        <v>0</v>
      </c>
      <c r="Q58" s="293">
        <f>Q49/1000*'Resumo-Diagnóstico'!$D$34</f>
        <v>0</v>
      </c>
      <c r="R58" s="293">
        <f>R49/1000*'Resumo-Diagnóstico'!$D$34</f>
        <v>0</v>
      </c>
      <c r="S58" s="293">
        <f>S49/1000*'Resumo-Diagnóstico'!$D$34</f>
        <v>0</v>
      </c>
      <c r="T58" s="293">
        <f>T49/1000*'Resumo-Diagnóstico'!$D$34</f>
        <v>0</v>
      </c>
      <c r="U58" s="293">
        <f>U49/1000*'Resumo-Diagnóstico'!$D$34</f>
        <v>0</v>
      </c>
      <c r="V58" s="293">
        <f>V49/1000*'Resumo-Diagnóstico'!$D$34</f>
        <v>0</v>
      </c>
    </row>
    <row r="59" spans="1:36">
      <c r="K59" s="319"/>
      <c r="L59" s="319"/>
      <c r="M59" s="319"/>
      <c r="N59" s="319"/>
      <c r="O59" s="319"/>
      <c r="P59" s="319"/>
      <c r="Q59" s="319"/>
      <c r="R59" s="319"/>
      <c r="S59" s="319"/>
      <c r="T59" s="319"/>
      <c r="U59" s="319"/>
      <c r="V59" s="319"/>
    </row>
    <row r="60" spans="1:36" ht="19.5" customHeight="1">
      <c r="C60" s="264" t="s">
        <v>267</v>
      </c>
      <c r="D60" s="291"/>
      <c r="E60" s="291"/>
      <c r="F60" s="691"/>
      <c r="G60" s="691"/>
      <c r="H60" s="691"/>
      <c r="I60" s="292"/>
    </row>
    <row r="61" spans="1:36" ht="5.25" customHeight="1">
      <c r="C61" s="289"/>
      <c r="D61" s="290"/>
      <c r="E61" s="290"/>
      <c r="F61" s="242"/>
      <c r="G61" s="242"/>
      <c r="H61" s="242"/>
      <c r="I61" s="290"/>
    </row>
    <row r="62" spans="1:36" ht="25.5" hidden="1" customHeight="1" outlineLevel="1">
      <c r="A62"/>
      <c r="B62"/>
      <c r="C62" s="692" t="s">
        <v>243</v>
      </c>
      <c r="D62" s="693"/>
      <c r="G62" s="694" t="s">
        <v>244</v>
      </c>
      <c r="H62" s="153" t="s">
        <v>233</v>
      </c>
      <c r="I62" s="201" t="s">
        <v>109</v>
      </c>
      <c r="J62"/>
      <c r="K62" s="692" t="s">
        <v>245</v>
      </c>
      <c r="L62" s="698"/>
      <c r="M62" s="698"/>
      <c r="N62" s="698"/>
      <c r="O62" s="698"/>
      <c r="P62" s="698"/>
      <c r="Q62" s="698"/>
      <c r="R62" s="698"/>
      <c r="S62" s="698"/>
      <c r="T62" s="698"/>
      <c r="U62" s="698"/>
      <c r="V62" s="693"/>
    </row>
    <row r="63" spans="1:36" ht="15.75" hidden="1" customHeight="1" outlineLevel="1">
      <c r="A63"/>
      <c r="B63" s="300"/>
      <c r="C63" s="695"/>
      <c r="D63" s="695"/>
      <c r="G63" s="694"/>
      <c r="H63" s="185" t="s">
        <v>166</v>
      </c>
      <c r="I63" s="206" t="s">
        <v>166</v>
      </c>
      <c r="J63"/>
      <c r="K63" s="152" t="s">
        <v>207</v>
      </c>
      <c r="L63" s="152" t="s">
        <v>208</v>
      </c>
      <c r="M63" s="152" t="s">
        <v>209</v>
      </c>
      <c r="N63" s="152" t="s">
        <v>210</v>
      </c>
      <c r="O63" s="152" t="s">
        <v>211</v>
      </c>
      <c r="P63" s="152" t="s">
        <v>212</v>
      </c>
      <c r="Q63" s="152" t="s">
        <v>213</v>
      </c>
      <c r="R63" s="152" t="s">
        <v>214</v>
      </c>
      <c r="S63" s="152" t="s">
        <v>215</v>
      </c>
      <c r="T63" s="152" t="s">
        <v>216</v>
      </c>
      <c r="U63" s="152" t="s">
        <v>217</v>
      </c>
      <c r="V63" s="152" t="s">
        <v>218</v>
      </c>
    </row>
    <row r="64" spans="1:36" ht="15" hidden="1" outlineLevel="1">
      <c r="A64"/>
      <c r="B64" s="299"/>
      <c r="C64" s="305" t="s">
        <v>247</v>
      </c>
      <c r="D64" s="286"/>
      <c r="G64" s="294" t="s">
        <v>249</v>
      </c>
      <c r="H64" s="295">
        <f>SUM(K64:V64)</f>
        <v>0</v>
      </c>
      <c r="I64" s="295" t="str">
        <f>IFERROR(AVERAGE(K64:V64),"")</f>
        <v/>
      </c>
      <c r="J64"/>
      <c r="K64" s="293"/>
      <c r="L64" s="293"/>
      <c r="M64" s="293"/>
      <c r="N64" s="293"/>
      <c r="O64" s="293"/>
      <c r="P64" s="293"/>
      <c r="Q64" s="293"/>
      <c r="R64" s="293"/>
      <c r="S64" s="293"/>
      <c r="T64" s="293"/>
      <c r="U64" s="293"/>
      <c r="V64" s="293"/>
    </row>
    <row r="65" spans="1:22" ht="25.5" hidden="1" outlineLevel="1">
      <c r="A65"/>
      <c r="B65" s="299"/>
      <c r="C65" s="305" t="s">
        <v>250</v>
      </c>
      <c r="D65" s="164"/>
      <c r="G65" s="294" t="s">
        <v>252</v>
      </c>
      <c r="H65" s="295">
        <f>SUM(K65:V65)</f>
        <v>0</v>
      </c>
      <c r="I65" s="295" t="str">
        <f>IFERROR(AVERAGE(K65:V65),"")</f>
        <v/>
      </c>
      <c r="J65"/>
      <c r="K65" s="293"/>
      <c r="L65" s="293"/>
      <c r="M65" s="293"/>
      <c r="N65" s="293"/>
      <c r="O65" s="293"/>
      <c r="P65" s="293"/>
      <c r="Q65" s="293"/>
      <c r="R65" s="293"/>
      <c r="S65" s="293"/>
      <c r="T65" s="293"/>
      <c r="U65" s="293"/>
      <c r="V65" s="293"/>
    </row>
    <row r="66" spans="1:22" ht="15" hidden="1" outlineLevel="1">
      <c r="A66"/>
      <c r="B66" s="299"/>
      <c r="C66" s="305" t="s">
        <v>253</v>
      </c>
      <c r="D66" s="164"/>
      <c r="G66" s="294" t="s">
        <v>135</v>
      </c>
      <c r="H66" s="295">
        <f>SUM(H64:H65)</f>
        <v>0</v>
      </c>
      <c r="I66" s="295">
        <f>IFERROR(AVERAGE(K66:V66),"")</f>
        <v>0</v>
      </c>
      <c r="J66"/>
      <c r="K66" s="295">
        <f>SUM(K64:K65)</f>
        <v>0</v>
      </c>
      <c r="L66" s="295">
        <f t="shared" ref="L66" si="7">SUM(L64:L65)</f>
        <v>0</v>
      </c>
      <c r="M66" s="295">
        <f t="shared" ref="M66" si="8">SUM(M64:M65)</f>
        <v>0</v>
      </c>
      <c r="N66" s="295">
        <f t="shared" ref="N66" si="9">SUM(N64:N65)</f>
        <v>0</v>
      </c>
      <c r="O66" s="295">
        <f t="shared" ref="O66" si="10">SUM(O64:O65)</f>
        <v>0</v>
      </c>
      <c r="P66" s="295">
        <f t="shared" ref="P66" si="11">SUM(P64:P65)</f>
        <v>0</v>
      </c>
      <c r="Q66" s="295">
        <f t="shared" ref="Q66" si="12">SUM(Q64:Q65)</f>
        <v>0</v>
      </c>
      <c r="R66" s="295">
        <f t="shared" ref="R66" si="13">SUM(R64:R65)</f>
        <v>0</v>
      </c>
      <c r="S66" s="295">
        <f t="shared" ref="S66" si="14">SUM(S64:S65)</f>
        <v>0</v>
      </c>
      <c r="T66" s="295">
        <f t="shared" ref="T66" si="15">SUM(T64:T65)</f>
        <v>0</v>
      </c>
      <c r="U66" s="295">
        <f t="shared" ref="U66" si="16">SUM(U64:U65)</f>
        <v>0</v>
      </c>
      <c r="V66" s="295">
        <f t="shared" ref="V66" si="17">SUM(V64:V65)</f>
        <v>0</v>
      </c>
    </row>
    <row r="67" spans="1:22" ht="6" hidden="1" customHeight="1" outlineLevel="1"/>
    <row r="68" spans="1:22" ht="25.5" hidden="1" outlineLevel="1">
      <c r="G68" s="694" t="s">
        <v>244</v>
      </c>
      <c r="H68" s="201" t="s">
        <v>255</v>
      </c>
      <c r="I68" s="201" t="s">
        <v>256</v>
      </c>
      <c r="K68" s="681" t="s">
        <v>257</v>
      </c>
      <c r="L68" s="681"/>
      <c r="M68" s="681"/>
      <c r="N68" s="681"/>
      <c r="O68" s="681"/>
      <c r="P68" s="681"/>
      <c r="Q68" s="681"/>
      <c r="R68" s="681"/>
      <c r="S68" s="681"/>
      <c r="T68" s="681"/>
      <c r="U68" s="681"/>
      <c r="V68" s="681"/>
    </row>
    <row r="69" spans="1:22" hidden="1" outlineLevel="1">
      <c r="C69" s="682" t="s">
        <v>258</v>
      </c>
      <c r="D69" s="683"/>
      <c r="E69" s="204"/>
      <c r="G69" s="694"/>
      <c r="H69" s="185" t="s">
        <v>260</v>
      </c>
      <c r="I69" s="185" t="s">
        <v>260</v>
      </c>
      <c r="K69" s="152" t="s">
        <v>207</v>
      </c>
      <c r="L69" s="152" t="s">
        <v>208</v>
      </c>
      <c r="M69" s="152" t="s">
        <v>209</v>
      </c>
      <c r="N69" s="152" t="s">
        <v>210</v>
      </c>
      <c r="O69" s="152" t="s">
        <v>211</v>
      </c>
      <c r="P69" s="152" t="s">
        <v>212</v>
      </c>
      <c r="Q69" s="152" t="s">
        <v>213</v>
      </c>
      <c r="R69" s="152" t="s">
        <v>214</v>
      </c>
      <c r="S69" s="152" t="s">
        <v>215</v>
      </c>
      <c r="T69" s="152" t="s">
        <v>216</v>
      </c>
      <c r="U69" s="152" t="s">
        <v>217</v>
      </c>
      <c r="V69" s="152" t="s">
        <v>218</v>
      </c>
    </row>
    <row r="70" spans="1:22" ht="25.5" hidden="1" customHeight="1" outlineLevel="1">
      <c r="C70" s="682" t="s">
        <v>261</v>
      </c>
      <c r="D70" s="683"/>
      <c r="E70" s="204"/>
      <c r="G70" s="294" t="s">
        <v>249</v>
      </c>
      <c r="H70" s="298"/>
      <c r="I70" s="297" t="str">
        <f>IFERROR(AVERAGE(K70:V70),"")</f>
        <v/>
      </c>
      <c r="K70" s="293"/>
      <c r="L70" s="293"/>
      <c r="M70" s="293"/>
      <c r="N70" s="293"/>
      <c r="O70" s="293"/>
      <c r="P70" s="293"/>
      <c r="Q70" s="293"/>
      <c r="R70" s="293"/>
      <c r="S70" s="293"/>
      <c r="T70" s="293"/>
      <c r="U70" s="293"/>
      <c r="V70" s="293"/>
    </row>
    <row r="71" spans="1:22" ht="27" hidden="1" customHeight="1" outlineLevel="1">
      <c r="C71" s="682" t="s">
        <v>262</v>
      </c>
      <c r="D71" s="683"/>
      <c r="E71" s="204"/>
      <c r="G71" s="294" t="s">
        <v>252</v>
      </c>
      <c r="H71" s="298"/>
      <c r="I71" s="297" t="str">
        <f>IFERROR(AVERAGE(K71:V71),"")</f>
        <v/>
      </c>
      <c r="K71" s="293"/>
      <c r="L71" s="293"/>
      <c r="M71" s="293"/>
      <c r="N71" s="293"/>
      <c r="O71" s="293"/>
      <c r="P71" s="293"/>
      <c r="Q71" s="293"/>
      <c r="R71" s="293"/>
      <c r="S71" s="293"/>
      <c r="T71" s="293"/>
      <c r="U71" s="293"/>
      <c r="V71" s="293"/>
    </row>
    <row r="72" spans="1:22" ht="27" hidden="1" customHeight="1" outlineLevel="1">
      <c r="C72" s="682" t="s">
        <v>263</v>
      </c>
      <c r="D72" s="683"/>
      <c r="E72" s="204"/>
    </row>
    <row r="73" spans="1:22" ht="25.5" hidden="1" customHeight="1" outlineLevel="1">
      <c r="C73" s="682" t="s">
        <v>264</v>
      </c>
      <c r="D73" s="683"/>
      <c r="E73" s="204"/>
      <c r="H73" s="153" t="s">
        <v>234</v>
      </c>
      <c r="I73" s="201" t="s">
        <v>102</v>
      </c>
      <c r="K73" s="681" t="s">
        <v>265</v>
      </c>
      <c r="L73" s="681"/>
      <c r="M73" s="681"/>
      <c r="N73" s="681"/>
      <c r="O73" s="681"/>
      <c r="P73" s="681"/>
      <c r="Q73" s="681"/>
      <c r="R73" s="681"/>
      <c r="S73" s="681"/>
      <c r="T73" s="681"/>
      <c r="U73" s="681"/>
      <c r="V73" s="681"/>
    </row>
    <row r="74" spans="1:22" ht="26.25" hidden="1" customHeight="1" outlineLevel="1">
      <c r="C74" s="682" t="s">
        <v>266</v>
      </c>
      <c r="D74" s="683"/>
      <c r="E74" s="306"/>
      <c r="H74" s="283" t="s">
        <v>165</v>
      </c>
      <c r="I74" s="17" t="s">
        <v>103</v>
      </c>
      <c r="K74" s="152" t="s">
        <v>207</v>
      </c>
      <c r="L74" s="152" t="s">
        <v>208</v>
      </c>
      <c r="M74" s="152" t="s">
        <v>209</v>
      </c>
      <c r="N74" s="152" t="s">
        <v>210</v>
      </c>
      <c r="O74" s="152" t="s">
        <v>211</v>
      </c>
      <c r="P74" s="152" t="s">
        <v>212</v>
      </c>
      <c r="Q74" s="152" t="s">
        <v>213</v>
      </c>
      <c r="R74" s="152" t="s">
        <v>214</v>
      </c>
      <c r="S74" s="152" t="s">
        <v>215</v>
      </c>
      <c r="T74" s="152" t="s">
        <v>216</v>
      </c>
      <c r="U74" s="152" t="s">
        <v>217</v>
      </c>
      <c r="V74" s="152" t="s">
        <v>218</v>
      </c>
    </row>
    <row r="75" spans="1:22" hidden="1" outlineLevel="1">
      <c r="H75" s="297">
        <f>SUM(K75:V75)</f>
        <v>0</v>
      </c>
      <c r="I75" s="296" t="str">
        <f>IFERROR(AVERAGE(K75:V75),"")</f>
        <v/>
      </c>
      <c r="K75" s="293"/>
      <c r="L75" s="293"/>
      <c r="M75" s="293"/>
      <c r="N75" s="293"/>
      <c r="O75" s="293"/>
      <c r="P75" s="293"/>
      <c r="Q75" s="293"/>
      <c r="R75" s="293"/>
      <c r="S75" s="293"/>
      <c r="T75" s="293"/>
      <c r="U75" s="293"/>
      <c r="V75" s="293"/>
    </row>
    <row r="76" spans="1:22" collapsed="1"/>
    <row r="77" spans="1:22" ht="19.5" customHeight="1">
      <c r="C77" s="264" t="s">
        <v>268</v>
      </c>
      <c r="D77" s="291"/>
      <c r="E77" s="291"/>
      <c r="F77" s="691"/>
      <c r="G77" s="691"/>
      <c r="H77" s="691"/>
      <c r="I77" s="292"/>
    </row>
    <row r="78" spans="1:22" ht="5.25" customHeight="1">
      <c r="C78" s="289"/>
      <c r="D78" s="290"/>
      <c r="E78" s="290"/>
      <c r="F78" s="242"/>
      <c r="G78" s="242"/>
      <c r="H78" s="242"/>
      <c r="I78" s="290"/>
    </row>
    <row r="79" spans="1:22" ht="25.5" hidden="1" customHeight="1" outlineLevel="1">
      <c r="A79"/>
      <c r="B79"/>
      <c r="C79" s="692" t="s">
        <v>243</v>
      </c>
      <c r="D79" s="693"/>
      <c r="G79" s="694" t="s">
        <v>244</v>
      </c>
      <c r="H79" s="153" t="s">
        <v>233</v>
      </c>
      <c r="I79" s="201" t="s">
        <v>109</v>
      </c>
      <c r="J79"/>
      <c r="K79" s="692" t="s">
        <v>245</v>
      </c>
      <c r="L79" s="698"/>
      <c r="M79" s="698"/>
      <c r="N79" s="698"/>
      <c r="O79" s="698"/>
      <c r="P79" s="698"/>
      <c r="Q79" s="698"/>
      <c r="R79" s="698"/>
      <c r="S79" s="698"/>
      <c r="T79" s="698"/>
      <c r="U79" s="698"/>
      <c r="V79" s="693"/>
    </row>
    <row r="80" spans="1:22" ht="15.75" hidden="1" customHeight="1" outlineLevel="1">
      <c r="A80"/>
      <c r="B80" s="300"/>
      <c r="C80" s="695"/>
      <c r="D80" s="695"/>
      <c r="G80" s="694"/>
      <c r="H80" s="185" t="s">
        <v>166</v>
      </c>
      <c r="I80" s="206" t="s">
        <v>166</v>
      </c>
      <c r="J80"/>
      <c r="K80" s="152" t="s">
        <v>207</v>
      </c>
      <c r="L80" s="152" t="s">
        <v>208</v>
      </c>
      <c r="M80" s="152" t="s">
        <v>209</v>
      </c>
      <c r="N80" s="152" t="s">
        <v>210</v>
      </c>
      <c r="O80" s="152" t="s">
        <v>211</v>
      </c>
      <c r="P80" s="152" t="s">
        <v>212</v>
      </c>
      <c r="Q80" s="152" t="s">
        <v>213</v>
      </c>
      <c r="R80" s="152" t="s">
        <v>214</v>
      </c>
      <c r="S80" s="152" t="s">
        <v>215</v>
      </c>
      <c r="T80" s="152" t="s">
        <v>216</v>
      </c>
      <c r="U80" s="152" t="s">
        <v>217</v>
      </c>
      <c r="V80" s="152" t="s">
        <v>218</v>
      </c>
    </row>
    <row r="81" spans="1:22" ht="15" hidden="1" outlineLevel="1">
      <c r="A81"/>
      <c r="B81" s="299"/>
      <c r="C81" s="305" t="s">
        <v>247</v>
      </c>
      <c r="D81" s="286"/>
      <c r="G81" s="294" t="s">
        <v>249</v>
      </c>
      <c r="H81" s="295">
        <f>SUM(K81:V81)</f>
        <v>0</v>
      </c>
      <c r="I81" s="295" t="str">
        <f>IFERROR(AVERAGE(K81:V81),"")</f>
        <v/>
      </c>
      <c r="J81"/>
      <c r="K81" s="293"/>
      <c r="L81" s="293"/>
      <c r="M81" s="293"/>
      <c r="N81" s="293"/>
      <c r="O81" s="293"/>
      <c r="P81" s="293"/>
      <c r="Q81" s="293"/>
      <c r="R81" s="293"/>
      <c r="S81" s="293"/>
      <c r="T81" s="293"/>
      <c r="U81" s="293"/>
      <c r="V81" s="293"/>
    </row>
    <row r="82" spans="1:22" ht="25.5" hidden="1" outlineLevel="1">
      <c r="A82"/>
      <c r="B82" s="299"/>
      <c r="C82" s="305" t="s">
        <v>250</v>
      </c>
      <c r="D82" s="164"/>
      <c r="G82" s="294" t="s">
        <v>252</v>
      </c>
      <c r="H82" s="295">
        <f>SUM(K82:V82)</f>
        <v>0</v>
      </c>
      <c r="I82" s="295" t="str">
        <f>IFERROR(AVERAGE(K82:V82),"")</f>
        <v/>
      </c>
      <c r="J82"/>
      <c r="K82" s="293"/>
      <c r="L82" s="293"/>
      <c r="M82" s="293"/>
      <c r="N82" s="293"/>
      <c r="O82" s="293"/>
      <c r="P82" s="293"/>
      <c r="Q82" s="293"/>
      <c r="R82" s="293"/>
      <c r="S82" s="293"/>
      <c r="T82" s="293"/>
      <c r="U82" s="293"/>
      <c r="V82" s="293"/>
    </row>
    <row r="83" spans="1:22" ht="15" hidden="1" outlineLevel="1">
      <c r="A83"/>
      <c r="B83" s="299"/>
      <c r="C83" s="305" t="s">
        <v>253</v>
      </c>
      <c r="D83" s="164"/>
      <c r="G83" s="294" t="s">
        <v>135</v>
      </c>
      <c r="H83" s="295">
        <f>SUM(H81:H82)</f>
        <v>0</v>
      </c>
      <c r="I83" s="295">
        <f>IFERROR(AVERAGE(K83:V83),"")</f>
        <v>0</v>
      </c>
      <c r="J83"/>
      <c r="K83" s="295">
        <f>SUM(K81:K82)</f>
        <v>0</v>
      </c>
      <c r="L83" s="295">
        <f t="shared" ref="L83:V83" si="18">SUM(L81:L82)</f>
        <v>0</v>
      </c>
      <c r="M83" s="295">
        <f t="shared" si="18"/>
        <v>0</v>
      </c>
      <c r="N83" s="295">
        <f t="shared" si="18"/>
        <v>0</v>
      </c>
      <c r="O83" s="295">
        <f t="shared" si="18"/>
        <v>0</v>
      </c>
      <c r="P83" s="295">
        <f t="shared" si="18"/>
        <v>0</v>
      </c>
      <c r="Q83" s="295">
        <f t="shared" si="18"/>
        <v>0</v>
      </c>
      <c r="R83" s="295">
        <f t="shared" si="18"/>
        <v>0</v>
      </c>
      <c r="S83" s="295">
        <f t="shared" si="18"/>
        <v>0</v>
      </c>
      <c r="T83" s="295">
        <f t="shared" si="18"/>
        <v>0</v>
      </c>
      <c r="U83" s="295">
        <f t="shared" si="18"/>
        <v>0</v>
      </c>
      <c r="V83" s="295">
        <f t="shared" si="18"/>
        <v>0</v>
      </c>
    </row>
    <row r="84" spans="1:22" ht="6" hidden="1" customHeight="1" outlineLevel="1"/>
    <row r="85" spans="1:22" ht="25.5" hidden="1" outlineLevel="1">
      <c r="G85" s="694" t="s">
        <v>244</v>
      </c>
      <c r="H85" s="201" t="s">
        <v>255</v>
      </c>
      <c r="I85" s="201" t="s">
        <v>256</v>
      </c>
      <c r="K85" s="681" t="s">
        <v>257</v>
      </c>
      <c r="L85" s="681"/>
      <c r="M85" s="681"/>
      <c r="N85" s="681"/>
      <c r="O85" s="681"/>
      <c r="P85" s="681"/>
      <c r="Q85" s="681"/>
      <c r="R85" s="681"/>
      <c r="S85" s="681"/>
      <c r="T85" s="681"/>
      <c r="U85" s="681"/>
      <c r="V85" s="681"/>
    </row>
    <row r="86" spans="1:22" hidden="1" outlineLevel="1">
      <c r="C86" s="682" t="s">
        <v>258</v>
      </c>
      <c r="D86" s="683"/>
      <c r="E86" s="204"/>
      <c r="G86" s="694"/>
      <c r="H86" s="185" t="s">
        <v>260</v>
      </c>
      <c r="I86" s="185" t="s">
        <v>260</v>
      </c>
      <c r="K86" s="152" t="s">
        <v>207</v>
      </c>
      <c r="L86" s="152" t="s">
        <v>208</v>
      </c>
      <c r="M86" s="152" t="s">
        <v>209</v>
      </c>
      <c r="N86" s="152" t="s">
        <v>210</v>
      </c>
      <c r="O86" s="152" t="s">
        <v>211</v>
      </c>
      <c r="P86" s="152" t="s">
        <v>212</v>
      </c>
      <c r="Q86" s="152" t="s">
        <v>213</v>
      </c>
      <c r="R86" s="152" t="s">
        <v>214</v>
      </c>
      <c r="S86" s="152" t="s">
        <v>215</v>
      </c>
      <c r="T86" s="152" t="s">
        <v>216</v>
      </c>
      <c r="U86" s="152" t="s">
        <v>217</v>
      </c>
      <c r="V86" s="152" t="s">
        <v>218</v>
      </c>
    </row>
    <row r="87" spans="1:22" ht="25.5" hidden="1" customHeight="1" outlineLevel="1">
      <c r="C87" s="682" t="s">
        <v>261</v>
      </c>
      <c r="D87" s="683"/>
      <c r="E87" s="204"/>
      <c r="G87" s="294" t="s">
        <v>249</v>
      </c>
      <c r="H87" s="298">
        <v>1750</v>
      </c>
      <c r="I87" s="297" t="str">
        <f>IFERROR(AVERAGE(K87:V87),"")</f>
        <v/>
      </c>
      <c r="K87" s="293"/>
      <c r="L87" s="293"/>
      <c r="M87" s="293"/>
      <c r="N87" s="293"/>
      <c r="O87" s="293"/>
      <c r="P87" s="293"/>
      <c r="Q87" s="293"/>
      <c r="R87" s="293"/>
      <c r="S87" s="293"/>
      <c r="T87" s="293"/>
      <c r="U87" s="293"/>
      <c r="V87" s="293"/>
    </row>
    <row r="88" spans="1:22" ht="27" hidden="1" customHeight="1" outlineLevel="1">
      <c r="C88" s="682" t="s">
        <v>262</v>
      </c>
      <c r="D88" s="683"/>
      <c r="E88" s="204"/>
      <c r="G88" s="294" t="s">
        <v>252</v>
      </c>
      <c r="H88" s="298">
        <v>1750</v>
      </c>
      <c r="I88" s="297" t="str">
        <f>IFERROR(AVERAGE(K88:V88),"")</f>
        <v/>
      </c>
      <c r="K88" s="293"/>
      <c r="L88" s="293"/>
      <c r="M88" s="293"/>
      <c r="N88" s="293"/>
      <c r="O88" s="293"/>
      <c r="P88" s="293"/>
      <c r="Q88" s="293"/>
      <c r="R88" s="293"/>
      <c r="S88" s="293"/>
      <c r="T88" s="293"/>
      <c r="U88" s="293"/>
      <c r="V88" s="293"/>
    </row>
    <row r="89" spans="1:22" ht="27" hidden="1" customHeight="1" outlineLevel="1">
      <c r="C89" s="682" t="s">
        <v>263</v>
      </c>
      <c r="D89" s="683"/>
      <c r="E89" s="204"/>
    </row>
    <row r="90" spans="1:22" ht="25.5" hidden="1" customHeight="1" outlineLevel="1">
      <c r="C90" s="682" t="s">
        <v>264</v>
      </c>
      <c r="D90" s="683"/>
      <c r="E90" s="204"/>
      <c r="H90" s="153" t="s">
        <v>234</v>
      </c>
      <c r="I90" s="201" t="s">
        <v>102</v>
      </c>
      <c r="K90" s="681" t="s">
        <v>265</v>
      </c>
      <c r="L90" s="681"/>
      <c r="M90" s="681"/>
      <c r="N90" s="681"/>
      <c r="O90" s="681"/>
      <c r="P90" s="681"/>
      <c r="Q90" s="681"/>
      <c r="R90" s="681"/>
      <c r="S90" s="681"/>
      <c r="T90" s="681"/>
      <c r="U90" s="681"/>
      <c r="V90" s="681"/>
    </row>
    <row r="91" spans="1:22" ht="26.25" hidden="1" customHeight="1" outlineLevel="1">
      <c r="C91" s="682" t="s">
        <v>266</v>
      </c>
      <c r="D91" s="683"/>
      <c r="E91" s="306"/>
      <c r="H91" s="283" t="s">
        <v>165</v>
      </c>
      <c r="I91" s="17" t="s">
        <v>103</v>
      </c>
      <c r="K91" s="152" t="s">
        <v>207</v>
      </c>
      <c r="L91" s="152" t="s">
        <v>208</v>
      </c>
      <c r="M91" s="152" t="s">
        <v>209</v>
      </c>
      <c r="N91" s="152" t="s">
        <v>210</v>
      </c>
      <c r="O91" s="152" t="s">
        <v>211</v>
      </c>
      <c r="P91" s="152" t="s">
        <v>212</v>
      </c>
      <c r="Q91" s="152" t="s">
        <v>213</v>
      </c>
      <c r="R91" s="152" t="s">
        <v>214</v>
      </c>
      <c r="S91" s="152" t="s">
        <v>215</v>
      </c>
      <c r="T91" s="152" t="s">
        <v>216</v>
      </c>
      <c r="U91" s="152" t="s">
        <v>217</v>
      </c>
      <c r="V91" s="152" t="s">
        <v>218</v>
      </c>
    </row>
    <row r="92" spans="1:22" hidden="1" outlineLevel="1">
      <c r="H92" s="297">
        <f>SUM(K92:V92)</f>
        <v>0</v>
      </c>
      <c r="I92" s="296" t="str">
        <f>IFERROR(AVERAGE(K92:V92),"")</f>
        <v/>
      </c>
      <c r="K92" s="293"/>
      <c r="L92" s="293"/>
      <c r="M92" s="293"/>
      <c r="N92" s="293"/>
      <c r="O92" s="293"/>
      <c r="P92" s="293"/>
      <c r="Q92" s="293"/>
      <c r="R92" s="293"/>
      <c r="S92" s="293"/>
      <c r="T92" s="293"/>
      <c r="U92" s="293"/>
      <c r="V92" s="293"/>
    </row>
    <row r="93" spans="1:22" collapsed="1"/>
    <row r="94" spans="1:22" ht="18">
      <c r="C94" s="56" t="s">
        <v>269</v>
      </c>
      <c r="D94" s="57"/>
      <c r="E94" s="57"/>
      <c r="F94" s="57"/>
      <c r="G94" s="57"/>
      <c r="H94" s="57"/>
      <c r="I94" s="57"/>
    </row>
    <row r="95" spans="1:22" hidden="1" outlineLevel="1"/>
    <row r="96" spans="1:22" hidden="1" outlineLevel="1">
      <c r="C96" s="58" t="s">
        <v>270</v>
      </c>
      <c r="E96" s="207"/>
    </row>
    <row r="97" spans="3:7" hidden="1" outlineLevel="1">
      <c r="C97" s="58"/>
      <c r="E97" s="61"/>
    </row>
    <row r="98" spans="3:7" hidden="1" outlineLevel="1">
      <c r="C98" s="73" t="s">
        <v>271</v>
      </c>
      <c r="D98" s="58"/>
      <c r="E98" s="214"/>
      <c r="F98" s="132"/>
      <c r="G98" s="132"/>
    </row>
    <row r="99" spans="3:7" hidden="1" outlineLevel="1">
      <c r="C99" s="73" t="s">
        <v>272</v>
      </c>
      <c r="E99" s="215" t="s">
        <v>273</v>
      </c>
      <c r="F99" s="74"/>
      <c r="G99" s="74"/>
    </row>
    <row r="100" spans="3:7" hidden="1" outlineLevel="1">
      <c r="C100" s="61"/>
      <c r="D100" s="58"/>
    </row>
    <row r="101" spans="3:7" hidden="1" outlineLevel="1">
      <c r="C101" s="696" t="s">
        <v>274</v>
      </c>
      <c r="D101" s="149" t="s">
        <v>275</v>
      </c>
      <c r="E101" s="149" t="s">
        <v>276</v>
      </c>
      <c r="F101" s="149" t="s">
        <v>277</v>
      </c>
      <c r="G101" s="287"/>
    </row>
    <row r="102" spans="3:7" hidden="1" outlineLevel="1">
      <c r="C102" s="696"/>
      <c r="D102" s="206" t="str">
        <f ca="1">CONCATENATE(INDIRECT("F"&amp;(ROW()-4)),"/",INDIRECT("E"&amp;(ROW()-3)),"")</f>
        <v>/mês</v>
      </c>
      <c r="E102" s="206" t="str">
        <f ca="1">CONCATENATE(INDIRECT("F"&amp;(ROW()-4)),"/",INDIRECT("E"&amp;(ROW()-3)),"")</f>
        <v>/mês</v>
      </c>
      <c r="F102" s="206" t="s">
        <v>278</v>
      </c>
      <c r="G102" s="287"/>
    </row>
    <row r="103" spans="3:7" hidden="1" outlineLevel="1">
      <c r="C103" s="205">
        <v>43466</v>
      </c>
      <c r="D103" s="208"/>
      <c r="E103" s="209"/>
      <c r="F103" s="217"/>
      <c r="G103" s="287"/>
    </row>
    <row r="104" spans="3:7" hidden="1" outlineLevel="1">
      <c r="C104" s="205">
        <v>43497</v>
      </c>
      <c r="D104" s="210"/>
      <c r="E104" s="211"/>
      <c r="F104" s="216"/>
      <c r="G104" s="287"/>
    </row>
    <row r="105" spans="3:7" hidden="1" outlineLevel="1">
      <c r="C105" s="205">
        <v>43525</v>
      </c>
      <c r="D105" s="210"/>
      <c r="E105" s="211"/>
      <c r="F105" s="216"/>
      <c r="G105" s="287"/>
    </row>
    <row r="106" spans="3:7" hidden="1" outlineLevel="1">
      <c r="C106" s="205">
        <v>43556</v>
      </c>
      <c r="D106" s="210"/>
      <c r="E106" s="211"/>
      <c r="F106" s="216"/>
      <c r="G106" s="287"/>
    </row>
    <row r="107" spans="3:7" hidden="1" outlineLevel="1">
      <c r="C107" s="205">
        <v>43586</v>
      </c>
      <c r="D107" s="210"/>
      <c r="E107" s="211"/>
      <c r="F107" s="216"/>
      <c r="G107" s="287"/>
    </row>
    <row r="108" spans="3:7" hidden="1" outlineLevel="1">
      <c r="C108" s="205">
        <v>43617</v>
      </c>
      <c r="D108" s="210"/>
      <c r="E108" s="211"/>
      <c r="F108" s="216"/>
      <c r="G108" s="287"/>
    </row>
    <row r="109" spans="3:7" hidden="1" outlineLevel="1">
      <c r="C109" s="205">
        <v>43647</v>
      </c>
      <c r="D109" s="210"/>
      <c r="E109" s="211"/>
      <c r="F109" s="216"/>
      <c r="G109" s="287"/>
    </row>
    <row r="110" spans="3:7" hidden="1" outlineLevel="1">
      <c r="C110" s="205">
        <v>43678</v>
      </c>
      <c r="D110" s="210"/>
      <c r="E110" s="211"/>
      <c r="F110" s="216"/>
      <c r="G110" s="287"/>
    </row>
    <row r="111" spans="3:7" hidden="1" outlineLevel="1">
      <c r="C111" s="205">
        <v>43709</v>
      </c>
      <c r="D111" s="210"/>
      <c r="E111" s="211"/>
      <c r="F111" s="216"/>
      <c r="G111" s="287"/>
    </row>
    <row r="112" spans="3:7" hidden="1" outlineLevel="1">
      <c r="C112" s="205">
        <v>43739</v>
      </c>
      <c r="D112" s="210"/>
      <c r="E112" s="211"/>
      <c r="F112" s="216"/>
      <c r="G112" s="287"/>
    </row>
    <row r="113" spans="3:22" hidden="1" outlineLevel="1">
      <c r="C113" s="205">
        <v>43770</v>
      </c>
      <c r="D113" s="210"/>
      <c r="E113" s="211"/>
      <c r="F113" s="216"/>
      <c r="G113" s="287"/>
    </row>
    <row r="114" spans="3:22" hidden="1" outlineLevel="1">
      <c r="C114" s="205">
        <v>43800</v>
      </c>
      <c r="D114" s="212"/>
      <c r="E114" s="213"/>
      <c r="F114" s="218"/>
      <c r="G114" s="287"/>
    </row>
    <row r="115" spans="3:22" hidden="1" outlineLevel="1">
      <c r="C115" s="193" t="s">
        <v>279</v>
      </c>
      <c r="D115" s="219" t="str">
        <f>IFERROR(AVERAGE(D$103:D$114),"")</f>
        <v/>
      </c>
      <c r="E115" s="219" t="str">
        <f>IFERROR(AVERAGE(E$103:E$114),"")</f>
        <v/>
      </c>
      <c r="F115" s="220" t="str">
        <f>IFERROR(AVERAGE($F$103:$F$114),"")</f>
        <v/>
      </c>
      <c r="G115" s="287"/>
    </row>
    <row r="116" spans="3:22" hidden="1" outlineLevel="1">
      <c r="C116" s="193" t="s">
        <v>280</v>
      </c>
      <c r="D116" s="219">
        <f>IFERROR(SUM(D$103:D$114),"")</f>
        <v>0</v>
      </c>
      <c r="E116" s="84"/>
      <c r="F116" s="220">
        <f>IFERROR(SUM($F$103:$F$114),"")</f>
        <v>0</v>
      </c>
      <c r="G116" s="287"/>
    </row>
    <row r="117" spans="3:22" collapsed="1">
      <c r="G117" s="287"/>
    </row>
    <row r="118" spans="3:22">
      <c r="K118" s="319"/>
      <c r="L118" s="319"/>
      <c r="M118" s="319"/>
      <c r="N118" s="319"/>
      <c r="O118" s="319"/>
      <c r="P118" s="319"/>
      <c r="Q118" s="319"/>
      <c r="R118" s="319"/>
      <c r="S118" s="319"/>
      <c r="T118" s="319"/>
      <c r="U118" s="319"/>
      <c r="V118" s="319"/>
    </row>
    <row r="120" spans="3:22">
      <c r="K120" s="319"/>
      <c r="L120" s="319"/>
      <c r="M120" s="319"/>
      <c r="N120" s="319"/>
      <c r="O120" s="319"/>
      <c r="P120" s="319"/>
      <c r="Q120" s="319"/>
      <c r="R120" s="319"/>
      <c r="S120" s="319"/>
      <c r="T120" s="319"/>
      <c r="U120" s="319"/>
      <c r="V120" s="319"/>
    </row>
    <row r="129" spans="3:7">
      <c r="C129" s="71"/>
      <c r="D129" s="71"/>
      <c r="E129" s="71"/>
      <c r="F129" s="71"/>
      <c r="G129" s="71"/>
    </row>
    <row r="132" spans="3:7">
      <c r="C132" s="70"/>
      <c r="D132" s="70"/>
      <c r="E132" s="70"/>
      <c r="F132" s="70"/>
      <c r="G132" s="70"/>
    </row>
    <row r="153" spans="3:7">
      <c r="C153" s="71"/>
      <c r="D153" s="71"/>
      <c r="E153" s="71"/>
      <c r="F153" s="71"/>
      <c r="G153" s="71"/>
    </row>
    <row r="156" spans="3:7">
      <c r="C156" s="70"/>
      <c r="D156" s="70"/>
      <c r="E156" s="70"/>
      <c r="F156" s="70"/>
      <c r="G156" s="70"/>
    </row>
    <row r="509" spans="3:7">
      <c r="C509" s="71"/>
      <c r="D509" s="71"/>
      <c r="E509" s="71"/>
      <c r="F509" s="71"/>
      <c r="G509" s="71"/>
    </row>
    <row r="512" spans="3:7">
      <c r="C512" s="70"/>
      <c r="D512" s="70"/>
      <c r="E512" s="70"/>
      <c r="F512" s="70"/>
      <c r="G512" s="70"/>
    </row>
    <row r="614" spans="3:7">
      <c r="C614" s="70"/>
      <c r="D614" s="70"/>
      <c r="E614" s="70"/>
      <c r="F614" s="70"/>
      <c r="G614" s="70"/>
    </row>
    <row r="1111" spans="3:7">
      <c r="C1111" s="71"/>
      <c r="D1111" s="71"/>
      <c r="E1111" s="71"/>
      <c r="F1111" s="71"/>
      <c r="G1111" s="71"/>
    </row>
    <row r="1114" spans="3:7">
      <c r="C1114" s="70"/>
      <c r="D1114" s="70"/>
      <c r="E1114" s="70"/>
      <c r="F1114" s="70"/>
      <c r="G1114" s="70"/>
    </row>
    <row r="1206" spans="3:7">
      <c r="C1206" s="70"/>
      <c r="D1206" s="70"/>
      <c r="E1206" s="70"/>
      <c r="F1206" s="70"/>
      <c r="G1206" s="70"/>
    </row>
    <row r="1438" spans="3:7">
      <c r="C1438" s="70"/>
      <c r="D1438" s="70"/>
      <c r="E1438" s="70"/>
      <c r="F1438" s="70"/>
      <c r="G1438" s="70"/>
    </row>
  </sheetData>
  <dataConsolidate/>
  <mergeCells count="55">
    <mergeCell ref="C73:D73"/>
    <mergeCell ref="K73:V73"/>
    <mergeCell ref="C74:D74"/>
    <mergeCell ref="G68:G69"/>
    <mergeCell ref="K68:V68"/>
    <mergeCell ref="C69:D69"/>
    <mergeCell ref="C70:D70"/>
    <mergeCell ref="C71:D71"/>
    <mergeCell ref="C62:D62"/>
    <mergeCell ref="G62:G63"/>
    <mergeCell ref="K62:V62"/>
    <mergeCell ref="C63:D63"/>
    <mergeCell ref="C72:D72"/>
    <mergeCell ref="C56:D56"/>
    <mergeCell ref="K45:V45"/>
    <mergeCell ref="G51:G52"/>
    <mergeCell ref="K51:V51"/>
    <mergeCell ref="F60:H60"/>
    <mergeCell ref="C46:D46"/>
    <mergeCell ref="C52:D52"/>
    <mergeCell ref="C53:D53"/>
    <mergeCell ref="C54:D54"/>
    <mergeCell ref="C55:D55"/>
    <mergeCell ref="C101:C102"/>
    <mergeCell ref="C9:C10"/>
    <mergeCell ref="K9:V9"/>
    <mergeCell ref="E25:E26"/>
    <mergeCell ref="D25:D26"/>
    <mergeCell ref="C25:C26"/>
    <mergeCell ref="K25:V25"/>
    <mergeCell ref="F25:F26"/>
    <mergeCell ref="G25:G26"/>
    <mergeCell ref="H25:H26"/>
    <mergeCell ref="C24:D24"/>
    <mergeCell ref="G45:G46"/>
    <mergeCell ref="F43:H43"/>
    <mergeCell ref="K79:V79"/>
    <mergeCell ref="G85:G86"/>
    <mergeCell ref="K85:V85"/>
    <mergeCell ref="K90:V90"/>
    <mergeCell ref="C91:D91"/>
    <mergeCell ref="D2:G3"/>
    <mergeCell ref="C86:D86"/>
    <mergeCell ref="C87:D87"/>
    <mergeCell ref="C88:D88"/>
    <mergeCell ref="C89:D89"/>
    <mergeCell ref="C90:D90"/>
    <mergeCell ref="C2:C3"/>
    <mergeCell ref="C57:D57"/>
    <mergeCell ref="F77:H77"/>
    <mergeCell ref="C79:D79"/>
    <mergeCell ref="G79:G80"/>
    <mergeCell ref="C80:D80"/>
    <mergeCell ref="K56:V56"/>
    <mergeCell ref="C45:D45"/>
  </mergeCells>
  <conditionalFormatting sqref="C11:C20">
    <cfRule type="containsText" dxfId="2" priority="1" operator="containsText" text="(">
      <formula>NOT(ISERROR(SEARCH("(",C11)))</formula>
    </cfRule>
  </conditionalFormatting>
  <dataValidations count="6">
    <dataValidation type="list" allowBlank="1" showInputMessage="1" showErrorMessage="1" sqref="E99" xr:uid="{A13F0936-48AB-4D75-BCE8-FF87F5039870}">
      <formula1>"mês,dia"</formula1>
    </dataValidation>
    <dataValidation type="list" allowBlank="1" showInputMessage="1" showErrorMessage="1" sqref="E52:E56 E69:E73 E86:E90" xr:uid="{6834214F-E7CF-4058-B393-71907BEEEA26}">
      <formula1>"Sim, Não"</formula1>
    </dataValidation>
    <dataValidation type="list" allowBlank="1" showInputMessage="1" showErrorMessage="1" sqref="C27:C41" xr:uid="{5BCF2E91-5F7B-46E9-937A-DF14946DDE9D}">
      <formula1>Esec</formula1>
    </dataValidation>
    <dataValidation type="list" allowBlank="1" showInputMessage="1" showErrorMessage="1" sqref="D47 D64 D81" xr:uid="{25CC4D6D-040C-43E2-AB4A-F380F3C3024D}">
      <formula1>Mercado</formula1>
    </dataValidation>
    <dataValidation type="list" allowBlank="1" showInputMessage="1" showErrorMessage="1" sqref="D48 D65 D82" xr:uid="{C7078A00-39E2-421A-9A99-8775C56EA1AE}">
      <formula1>Subgrupo</formula1>
    </dataValidation>
    <dataValidation type="list" allowBlank="1" showInputMessage="1" showErrorMessage="1" sqref="D49 D66 D83" xr:uid="{BE1BDFA0-8659-4FA9-A8DE-82A7A91B4959}">
      <formula1>Modalidade</formula1>
    </dataValidation>
  </dataValidations>
  <printOptions horizontalCentered="1" gridLines="1"/>
  <pageMargins left="0.51181102362204722" right="0.51181102362204722" top="1.1023622047244095" bottom="0.78740157480314965" header="0.11811023622047245" footer="0.31496062992125984"/>
  <pageSetup paperSize="9" scale="70" orientation="portrait" r:id="rId1"/>
  <headerFooter>
    <oddHeader>&amp;L&amp;G&amp;C&amp;"-,Negrito"&amp;10
&amp;14Diagnostico Energético - Dados de consumo</oddHeader>
    <oddFooter>&amp;RPágina &amp;P de &amp;N</oddFooter>
  </headerFooter>
  <drawing r:id="rId2"/>
  <legacyDrawingHF r:id="rId3"/>
  <extLst>
    <ext xmlns:x14="http://schemas.microsoft.com/office/spreadsheetml/2009/9/main" uri="{CCE6A557-97BC-4b89-ADB6-D9C93CAAB3DF}">
      <x14:dataValidations xmlns:xm="http://schemas.microsoft.com/office/excel/2006/main" count="15">
        <x14:dataValidation type="list" allowBlank="1" showInputMessage="1" showErrorMessage="1" xr:uid="{2FB8591C-E788-41D8-BC3E-9816994A4588}">
          <x14:formula1>
            <xm:f>INDIRECT(Fontes!$W$9,)</xm:f>
          </x14:formula1>
          <xm:sqref>D27</xm:sqref>
        </x14:dataValidation>
        <x14:dataValidation type="list" allowBlank="1" showInputMessage="1" showErrorMessage="1" xr:uid="{332D304C-C8E9-4968-A23C-38BE4583292C}">
          <x14:formula1>
            <xm:f>INDIRECT(Fontes!$W$10,)</xm:f>
          </x14:formula1>
          <xm:sqref>D28</xm:sqref>
        </x14:dataValidation>
        <x14:dataValidation type="list" allowBlank="1" showInputMessage="1" showErrorMessage="1" xr:uid="{A2E7878C-1A4F-4D3B-8495-DAA87FAD4B18}">
          <x14:formula1>
            <xm:f>INDIRECT(Fontes!$W$11,)</xm:f>
          </x14:formula1>
          <xm:sqref>D29</xm:sqref>
        </x14:dataValidation>
        <x14:dataValidation type="list" allowBlank="1" showInputMessage="1" showErrorMessage="1" xr:uid="{D66BE936-55EE-4AD4-B772-0C6E00D96B11}">
          <x14:formula1>
            <xm:f>INDIRECT(Fontes!$W$12,)</xm:f>
          </x14:formula1>
          <xm:sqref>D30</xm:sqref>
        </x14:dataValidation>
        <x14:dataValidation type="list" allowBlank="1" showInputMessage="1" showErrorMessage="1" xr:uid="{E14AAC5B-707D-4472-A04F-8803F8EC175D}">
          <x14:formula1>
            <xm:f>INDIRECT(Fontes!$W$13,)</xm:f>
          </x14:formula1>
          <xm:sqref>D31</xm:sqref>
        </x14:dataValidation>
        <x14:dataValidation type="list" allowBlank="1" showInputMessage="1" showErrorMessage="1" xr:uid="{E7778AD7-A5AC-42D2-B0B1-1B348AC8D23D}">
          <x14:formula1>
            <xm:f>INDIRECT(Fontes!$W$14,)</xm:f>
          </x14:formula1>
          <xm:sqref>D32</xm:sqref>
        </x14:dataValidation>
        <x14:dataValidation type="list" allowBlank="1" showInputMessage="1" showErrorMessage="1" xr:uid="{81ADD889-E4A0-4B32-AA24-7BD4C4437290}">
          <x14:formula1>
            <xm:f>INDIRECT(Fontes!$W$15,)</xm:f>
          </x14:formula1>
          <xm:sqref>D33</xm:sqref>
        </x14:dataValidation>
        <x14:dataValidation type="list" allowBlank="1" showInputMessage="1" showErrorMessage="1" xr:uid="{2B28FD7F-E170-4379-827D-B762F22F4835}">
          <x14:formula1>
            <xm:f>INDIRECT(Fontes!$W$16,)</xm:f>
          </x14:formula1>
          <xm:sqref>D34</xm:sqref>
        </x14:dataValidation>
        <x14:dataValidation type="list" allowBlank="1" showInputMessage="1" showErrorMessage="1" xr:uid="{C3759115-2CA7-4724-AC90-E9356FC0474D}">
          <x14:formula1>
            <xm:f>INDIRECT(Fontes!$W$17,)</xm:f>
          </x14:formula1>
          <xm:sqref>D35</xm:sqref>
        </x14:dataValidation>
        <x14:dataValidation type="list" allowBlank="1" showInputMessage="1" showErrorMessage="1" xr:uid="{EC72FE76-5DAE-46A7-BC73-F17377B4DF53}">
          <x14:formula1>
            <xm:f>INDIRECT(Fontes!$W$18,)</xm:f>
          </x14:formula1>
          <xm:sqref>D36</xm:sqref>
        </x14:dataValidation>
        <x14:dataValidation type="list" allowBlank="1" showInputMessage="1" showErrorMessage="1" xr:uid="{4DC5C6BD-E0A1-4BED-A739-E91CB58BC2EA}">
          <x14:formula1>
            <xm:f>INDIRECT(Fontes!$W$19,)</xm:f>
          </x14:formula1>
          <xm:sqref>D37</xm:sqref>
        </x14:dataValidation>
        <x14:dataValidation type="list" allowBlank="1" showInputMessage="1" showErrorMessage="1" xr:uid="{38218416-660C-4F12-8C91-0859CDFBCEC7}">
          <x14:formula1>
            <xm:f>INDIRECT(Fontes!$W$20,)</xm:f>
          </x14:formula1>
          <xm:sqref>D38</xm:sqref>
        </x14:dataValidation>
        <x14:dataValidation type="list" allowBlank="1" showInputMessage="1" showErrorMessage="1" xr:uid="{887ACCFA-E3D4-4758-BE52-8379CAEDAA45}">
          <x14:formula1>
            <xm:f>INDIRECT(Fontes!$W$21,)</xm:f>
          </x14:formula1>
          <xm:sqref>D39</xm:sqref>
        </x14:dataValidation>
        <x14:dataValidation type="list" allowBlank="1" showInputMessage="1" showErrorMessage="1" xr:uid="{AF03F06D-B1B5-4F09-AD02-8CFC6E3C8B18}">
          <x14:formula1>
            <xm:f>INDIRECT(Fontes!$W$22,)</xm:f>
          </x14:formula1>
          <xm:sqref>D40</xm:sqref>
        </x14:dataValidation>
        <x14:dataValidation type="list" allowBlank="1" showInputMessage="1" showErrorMessage="1" xr:uid="{3AAB3951-5D30-4CA0-9094-3649C5518353}">
          <x14:formula1>
            <xm:f>INDIRECT(Fontes!$W$23,)</xm:f>
          </x14:formula1>
          <xm:sqref>D41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D9618-2BD9-4407-BAB4-E3C833043677}">
  <sheetPr>
    <tabColor theme="7" tint="0.59999389629810485"/>
  </sheetPr>
  <dimension ref="A1:AY52"/>
  <sheetViews>
    <sheetView showGridLines="0" zoomScaleNormal="100" zoomScaleSheetLayoutView="100" workbookViewId="0">
      <pane xSplit="1" ySplit="4" topLeftCell="B5" activePane="bottomRight" state="frozen"/>
      <selection pane="bottomRight" activeCell="F1" sqref="F1"/>
      <selection pane="bottomLeft" activeCell="A5" sqref="A5"/>
      <selection pane="topRight" activeCell="B1" sqref="B1"/>
    </sheetView>
  </sheetViews>
  <sheetFormatPr defaultRowHeight="15" outlineLevelRow="1"/>
  <cols>
    <col min="1" max="1" width="1.140625" customWidth="1"/>
    <col min="2" max="2" width="24.7109375" style="1" customWidth="1"/>
    <col min="3" max="3" width="40.7109375" customWidth="1"/>
    <col min="4" max="4" width="1.5703125" customWidth="1"/>
    <col min="5" max="5" width="24.5703125" customWidth="1"/>
    <col min="6" max="6" width="19.28515625" customWidth="1"/>
    <col min="7" max="7" width="1" customWidth="1"/>
    <col min="8" max="19" width="11.5703125" customWidth="1"/>
    <col min="20" max="20" width="1.5703125" customWidth="1"/>
  </cols>
  <sheetData>
    <row r="1" spans="2:51" ht="54" customHeight="1" thickBot="1"/>
    <row r="2" spans="2:51" s="2" customFormat="1" ht="35.25" customHeight="1">
      <c r="B2" s="617"/>
      <c r="C2" s="708" t="s">
        <v>0</v>
      </c>
      <c r="D2" s="709"/>
      <c r="E2" s="3" t="s">
        <v>1</v>
      </c>
      <c r="F2" s="4" t="s">
        <v>53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</row>
    <row r="3" spans="2:51" s="2" customFormat="1" ht="35.25" customHeight="1">
      <c r="B3" s="617"/>
      <c r="C3" s="710"/>
      <c r="D3" s="711"/>
      <c r="E3" s="5">
        <f>Instruções!D3</f>
        <v>44258</v>
      </c>
      <c r="F3" s="81" t="s">
        <v>54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</row>
    <row r="4" spans="2:51" ht="4.5" customHeight="1">
      <c r="B4" s="7"/>
      <c r="C4" s="8"/>
      <c r="D4" s="8"/>
      <c r="E4" s="8"/>
      <c r="F4" s="8"/>
    </row>
    <row r="5" spans="2:51" ht="21" thickBot="1">
      <c r="B5" s="614" t="s">
        <v>17</v>
      </c>
      <c r="C5" s="615"/>
      <c r="D5" s="615"/>
      <c r="E5" s="615"/>
      <c r="F5" s="616"/>
    </row>
    <row r="6" spans="2:51" ht="5.25" customHeight="1">
      <c r="B6" s="9"/>
      <c r="C6" s="158"/>
      <c r="D6" s="169"/>
      <c r="E6" s="158"/>
      <c r="F6" s="158"/>
    </row>
    <row r="7" spans="2:51" ht="15.75" customHeight="1">
      <c r="B7" s="712" t="s">
        <v>281</v>
      </c>
      <c r="C7" s="713"/>
      <c r="D7" s="160"/>
      <c r="E7" s="712" t="s">
        <v>282</v>
      </c>
      <c r="F7" s="713"/>
    </row>
    <row r="8" spans="2:51" ht="6.75" customHeight="1">
      <c r="B8" s="159"/>
      <c r="C8" s="12"/>
      <c r="D8" s="160"/>
      <c r="E8" s="12"/>
      <c r="F8" s="12"/>
    </row>
    <row r="9" spans="2:51" ht="15" customHeight="1">
      <c r="B9" s="192" t="s">
        <v>8</v>
      </c>
      <c r="C9" s="193" t="s">
        <v>283</v>
      </c>
      <c r="D9" s="167"/>
      <c r="E9" s="193" t="s">
        <v>8</v>
      </c>
      <c r="F9" s="193" t="s">
        <v>284</v>
      </c>
    </row>
    <row r="10" spans="2:51" ht="15" customHeight="1">
      <c r="B10" s="332" t="s">
        <v>285</v>
      </c>
      <c r="C10" s="333" t="s">
        <v>286</v>
      </c>
      <c r="D10" s="168"/>
      <c r="E10" s="313" t="s">
        <v>287</v>
      </c>
      <c r="F10" s="163"/>
    </row>
    <row r="11" spans="2:51">
      <c r="B11" s="332" t="s">
        <v>288</v>
      </c>
      <c r="C11" s="333" t="s">
        <v>286</v>
      </c>
      <c r="D11" s="168"/>
      <c r="E11" s="313" t="s">
        <v>287</v>
      </c>
      <c r="F11" s="163"/>
    </row>
    <row r="12" spans="2:51" ht="15" customHeight="1">
      <c r="B12" s="332" t="s">
        <v>289</v>
      </c>
      <c r="C12" s="333" t="s">
        <v>286</v>
      </c>
      <c r="D12" s="168"/>
      <c r="E12" s="313" t="s">
        <v>287</v>
      </c>
      <c r="F12" s="163"/>
    </row>
    <row r="13" spans="2:51">
      <c r="B13" s="332" t="s">
        <v>290</v>
      </c>
      <c r="C13" s="333" t="s">
        <v>286</v>
      </c>
      <c r="D13" s="168"/>
      <c r="E13" s="313" t="s">
        <v>287</v>
      </c>
      <c r="F13" s="163"/>
    </row>
    <row r="14" spans="2:51" ht="15" customHeight="1">
      <c r="B14" s="332" t="s">
        <v>291</v>
      </c>
      <c r="C14" s="333" t="s">
        <v>286</v>
      </c>
      <c r="D14" s="168"/>
      <c r="E14" s="313" t="s">
        <v>287</v>
      </c>
      <c r="F14" s="163"/>
    </row>
    <row r="15" spans="2:51" ht="15" customHeight="1">
      <c r="B15" s="332" t="s">
        <v>292</v>
      </c>
      <c r="C15" s="333" t="s">
        <v>286</v>
      </c>
      <c r="D15" s="168"/>
      <c r="E15" s="313" t="s">
        <v>287</v>
      </c>
      <c r="F15" s="163"/>
    </row>
    <row r="16" spans="2:51" ht="15" customHeight="1">
      <c r="B16" s="332" t="s">
        <v>293</v>
      </c>
      <c r="C16" s="333" t="s">
        <v>286</v>
      </c>
      <c r="D16" s="168"/>
      <c r="E16" s="313" t="s">
        <v>287</v>
      </c>
      <c r="F16" s="163"/>
    </row>
    <row r="17" spans="1:28" ht="15" customHeight="1">
      <c r="B17" s="332" t="s">
        <v>294</v>
      </c>
      <c r="C17" s="333" t="s">
        <v>286</v>
      </c>
      <c r="D17" s="168"/>
      <c r="E17" s="313" t="s">
        <v>287</v>
      </c>
      <c r="F17" s="163"/>
    </row>
    <row r="18" spans="1:28" ht="15" customHeight="1">
      <c r="B18" s="332" t="s">
        <v>295</v>
      </c>
      <c r="C18" s="333" t="s">
        <v>286</v>
      </c>
      <c r="D18" s="168"/>
      <c r="E18" s="313" t="s">
        <v>287</v>
      </c>
      <c r="F18" s="163"/>
    </row>
    <row r="19" spans="1:28" ht="15" customHeight="1">
      <c r="B19" s="332" t="s">
        <v>296</v>
      </c>
      <c r="C19" s="333" t="s">
        <v>286</v>
      </c>
      <c r="D19" s="168"/>
      <c r="E19" s="313" t="s">
        <v>287</v>
      </c>
      <c r="F19" s="163"/>
    </row>
    <row r="20" spans="1:28" ht="15" customHeight="1" outlineLevel="1">
      <c r="B20" s="332" t="s">
        <v>297</v>
      </c>
      <c r="C20" s="333" t="s">
        <v>286</v>
      </c>
      <c r="D20" s="168"/>
      <c r="E20" s="313" t="s">
        <v>287</v>
      </c>
      <c r="F20" s="163"/>
    </row>
    <row r="21" spans="1:28" ht="15" customHeight="1" outlineLevel="1">
      <c r="B21" s="332" t="s">
        <v>298</v>
      </c>
      <c r="C21" s="333" t="s">
        <v>286</v>
      </c>
      <c r="D21" s="168"/>
      <c r="E21" s="313" t="s">
        <v>287</v>
      </c>
      <c r="F21" s="163"/>
    </row>
    <row r="22" spans="1:28" ht="15" customHeight="1" outlineLevel="1">
      <c r="B22" s="332" t="s">
        <v>299</v>
      </c>
      <c r="C22" s="333" t="s">
        <v>286</v>
      </c>
      <c r="D22" s="168"/>
      <c r="E22" s="313" t="s">
        <v>287</v>
      </c>
      <c r="F22" s="163"/>
    </row>
    <row r="23" spans="1:28" ht="15" customHeight="1" outlineLevel="1">
      <c r="B23" s="332" t="s">
        <v>300</v>
      </c>
      <c r="C23" s="333" t="s">
        <v>286</v>
      </c>
      <c r="D23" s="168"/>
      <c r="E23" s="313" t="s">
        <v>287</v>
      </c>
      <c r="F23" s="163"/>
    </row>
    <row r="24" spans="1:28" ht="15" customHeight="1" outlineLevel="1">
      <c r="B24" s="332" t="s">
        <v>301</v>
      </c>
      <c r="C24" s="333" t="s">
        <v>286</v>
      </c>
      <c r="D24" s="168"/>
      <c r="E24" s="313" t="s">
        <v>287</v>
      </c>
      <c r="F24" s="163"/>
    </row>
    <row r="25" spans="1:28" ht="16.5" customHeight="1">
      <c r="B25" s="83"/>
      <c r="C25" s="2"/>
      <c r="D25" s="2"/>
      <c r="E25" s="2"/>
      <c r="F25" s="2"/>
    </row>
    <row r="26" spans="1:28" ht="18">
      <c r="B26" s="714" t="s">
        <v>302</v>
      </c>
      <c r="C26" s="714"/>
      <c r="D26" s="2"/>
      <c r="E26" s="2"/>
      <c r="F26" s="2"/>
    </row>
    <row r="27" spans="1:28" s="2" customFormat="1" ht="5.25" customHeight="1">
      <c r="A27"/>
      <c r="B27"/>
      <c r="C27" s="133"/>
      <c r="D27" s="133"/>
      <c r="E27" s="133"/>
      <c r="F27" s="133"/>
      <c r="G27" s="454"/>
      <c r="H27" s="454"/>
      <c r="I27" s="439"/>
      <c r="J27" s="439"/>
      <c r="K27" s="439"/>
      <c r="L27" s="439"/>
      <c r="M27" s="452"/>
      <c r="N27" s="452"/>
      <c r="O27" s="452"/>
      <c r="P27" s="452"/>
      <c r="Q27" s="452"/>
      <c r="R27" s="452"/>
      <c r="S27" s="452"/>
      <c r="T27" s="452"/>
    </row>
    <row r="28" spans="1:28" s="2" customFormat="1" ht="16.5" customHeight="1">
      <c r="A28"/>
      <c r="B28" s="147" t="s">
        <v>114</v>
      </c>
      <c r="C28" s="221">
        <f>'Resumo-Diagnóstico'!$E$49</f>
        <v>2019</v>
      </c>
      <c r="E28" s="133"/>
      <c r="F28" s="133"/>
      <c r="G28" s="454"/>
      <c r="H28" s="372" t="s">
        <v>303</v>
      </c>
      <c r="I28" s="384"/>
      <c r="J28" s="384"/>
      <c r="K28" s="384"/>
      <c r="L28" s="384"/>
      <c r="M28" s="385"/>
      <c r="N28" s="386"/>
      <c r="O28" s="386"/>
      <c r="P28" s="386"/>
      <c r="Q28" s="386"/>
      <c r="R28" s="386"/>
      <c r="S28" s="387"/>
      <c r="T28" s="452"/>
    </row>
    <row r="29" spans="1:28" s="2" customFormat="1" ht="6.75" customHeight="1">
      <c r="A29"/>
      <c r="B29"/>
      <c r="C29" s="253"/>
      <c r="D29" s="254"/>
      <c r="E29" s="254"/>
      <c r="F29" s="254"/>
      <c r="G29" s="461"/>
      <c r="H29" s="461"/>
      <c r="I29" s="461"/>
      <c r="J29" s="461"/>
      <c r="K29" s="461"/>
      <c r="L29" s="461"/>
      <c r="M29" s="461"/>
      <c r="N29" s="461"/>
      <c r="O29" s="461"/>
      <c r="P29" s="461"/>
      <c r="Q29" s="461"/>
      <c r="R29" s="461"/>
      <c r="S29" s="461"/>
      <c r="T29" s="461"/>
      <c r="U29" s="254"/>
      <c r="V29" s="254"/>
      <c r="W29" s="254"/>
      <c r="X29" s="254"/>
      <c r="Y29" s="254"/>
      <c r="Z29" s="254"/>
      <c r="AA29" s="254"/>
      <c r="AB29" s="254"/>
    </row>
    <row r="30" spans="1:28">
      <c r="B30" s="192" t="s">
        <v>105</v>
      </c>
      <c r="C30" s="281" t="s">
        <v>304</v>
      </c>
      <c r="D30" s="2"/>
      <c r="E30" s="2"/>
      <c r="F30" s="2"/>
      <c r="G30" s="439"/>
      <c r="H30" s="281" t="s">
        <v>207</v>
      </c>
      <c r="I30" s="281" t="s">
        <v>208</v>
      </c>
      <c r="J30" s="281" t="s">
        <v>209</v>
      </c>
      <c r="K30" s="281" t="s">
        <v>210</v>
      </c>
      <c r="L30" s="281" t="s">
        <v>211</v>
      </c>
      <c r="M30" s="281" t="s">
        <v>212</v>
      </c>
      <c r="N30" s="281" t="s">
        <v>213</v>
      </c>
      <c r="O30" s="281" t="s">
        <v>214</v>
      </c>
      <c r="P30" s="281" t="s">
        <v>215</v>
      </c>
      <c r="Q30" s="281" t="s">
        <v>216</v>
      </c>
      <c r="R30" s="281" t="s">
        <v>217</v>
      </c>
      <c r="S30" s="281" t="s">
        <v>218</v>
      </c>
      <c r="T30" s="439"/>
    </row>
    <row r="31" spans="1:28">
      <c r="B31" s="222" t="str">
        <f>Fontes!AA9</f>
        <v>Energia elétrica comprada</v>
      </c>
      <c r="C31" s="194">
        <f>IFERROR((SUMIF('Produção_Compras-energia'!$D$27:$D$41,Caracterização!B31,'Produção_Compras-energia'!$F$27:$F$41)*VLOOKUP(B31,Fontes!$D$10:$H$34,5,FALSE)),"")</f>
        <v>0</v>
      </c>
      <c r="D31" s="2"/>
      <c r="E31" s="2"/>
      <c r="F31" s="2"/>
      <c r="G31" s="439"/>
      <c r="H31" s="321" t="str">
        <f>IFERROR($C$31/'Produção_Compras-energia'!$F$27*'Produção_Compras-energia'!K27,"")</f>
        <v/>
      </c>
      <c r="I31" s="321" t="str">
        <f>IFERROR($C$31/'Produção_Compras-energia'!$F$27*'Produção_Compras-energia'!L27,"")</f>
        <v/>
      </c>
      <c r="J31" s="321" t="str">
        <f>IFERROR($C$31/'Produção_Compras-energia'!$F$27*'Produção_Compras-energia'!M27,"")</f>
        <v/>
      </c>
      <c r="K31" s="321" t="str">
        <f>IFERROR($C$31/'Produção_Compras-energia'!$F$27*'Produção_Compras-energia'!N27,"")</f>
        <v/>
      </c>
      <c r="L31" s="321" t="str">
        <f>IFERROR($C$31/'Produção_Compras-energia'!$F$27*'Produção_Compras-energia'!O27,"")</f>
        <v/>
      </c>
      <c r="M31" s="321" t="str">
        <f>IFERROR($C$31/'Produção_Compras-energia'!$F$27*'Produção_Compras-energia'!P27,"")</f>
        <v/>
      </c>
      <c r="N31" s="321" t="str">
        <f>IFERROR($C$31/'Produção_Compras-energia'!$F$27*'Produção_Compras-energia'!Q27,"")</f>
        <v/>
      </c>
      <c r="O31" s="321" t="str">
        <f>IFERROR($C$31/'Produção_Compras-energia'!$F$27*'Produção_Compras-energia'!R27,"")</f>
        <v/>
      </c>
      <c r="P31" s="321" t="str">
        <f>IFERROR($C$31/'Produção_Compras-energia'!$F$27*'Produção_Compras-energia'!S27,"")</f>
        <v/>
      </c>
      <c r="Q31" s="321" t="str">
        <f>IFERROR($C$31/'Produção_Compras-energia'!$F$27*'Produção_Compras-energia'!T27,"")</f>
        <v/>
      </c>
      <c r="R31" s="321" t="str">
        <f>IFERROR($C$31/'Produção_Compras-energia'!$F$27*'Produção_Compras-energia'!U27,"")</f>
        <v/>
      </c>
      <c r="S31" s="321" t="str">
        <f>IFERROR($C$31/'Produção_Compras-energia'!$F$27*'Produção_Compras-energia'!V27,"")</f>
        <v/>
      </c>
      <c r="T31" s="439"/>
    </row>
    <row r="32" spans="1:28">
      <c r="B32" s="222" t="str">
        <f>Fontes!AA10</f>
        <v>Gás Natural</v>
      </c>
      <c r="C32" s="194">
        <f>IFERROR((SUMIF('Produção_Compras-energia'!$D$27:$D$41,Caracterização!B32,'Produção_Compras-energia'!$F$27:$F$41)*VLOOKUP(B32,Fontes!$D$10:$H$34,5,FALSE)),"")</f>
        <v>0</v>
      </c>
      <c r="D32" s="2"/>
      <c r="F32" s="2"/>
      <c r="G32" s="439"/>
      <c r="H32" s="321" t="str">
        <f>IFERROR($C$31/'Produção_Compras-energia'!$F$27*'Produção_Compras-energia'!K28,"")</f>
        <v/>
      </c>
      <c r="I32" s="321" t="str">
        <f>IFERROR($C$31/'Produção_Compras-energia'!$F$27*'Produção_Compras-energia'!L28,"")</f>
        <v/>
      </c>
      <c r="J32" s="321" t="str">
        <f>IFERROR($C$31/'Produção_Compras-energia'!$F$27*'Produção_Compras-energia'!M28,"")</f>
        <v/>
      </c>
      <c r="K32" s="321" t="str">
        <f>IFERROR($C$31/'Produção_Compras-energia'!$F$27*'Produção_Compras-energia'!N28,"")</f>
        <v/>
      </c>
      <c r="L32" s="321" t="str">
        <f>IFERROR($C$31/'Produção_Compras-energia'!$F$27*'Produção_Compras-energia'!O28,"")</f>
        <v/>
      </c>
      <c r="M32" s="321" t="str">
        <f>IFERROR($C$31/'Produção_Compras-energia'!$F$27*'Produção_Compras-energia'!P28,"")</f>
        <v/>
      </c>
      <c r="N32" s="321" t="str">
        <f>IFERROR($C$31/'Produção_Compras-energia'!$F$27*'Produção_Compras-energia'!Q28,"")</f>
        <v/>
      </c>
      <c r="O32" s="321" t="str">
        <f>IFERROR($C$31/'Produção_Compras-energia'!$F$27*'Produção_Compras-energia'!R28,"")</f>
        <v/>
      </c>
      <c r="P32" s="321" t="str">
        <f>IFERROR($C$31/'Produção_Compras-energia'!$F$27*'Produção_Compras-energia'!S28,"")</f>
        <v/>
      </c>
      <c r="Q32" s="321" t="str">
        <f>IFERROR($C$31/'Produção_Compras-energia'!$F$27*'Produção_Compras-energia'!T28,"")</f>
        <v/>
      </c>
      <c r="R32" s="321" t="str">
        <f>IFERROR($C$31/'Produção_Compras-energia'!$F$27*'Produção_Compras-energia'!U28,"")</f>
        <v/>
      </c>
      <c r="S32" s="321" t="str">
        <f>IFERROR($C$31/'Produção_Compras-energia'!$F$27*'Produção_Compras-energia'!V28,"")</f>
        <v/>
      </c>
      <c r="T32" s="439"/>
    </row>
    <row r="33" spans="2:20">
      <c r="B33" s="222" t="str">
        <f>Fontes!AA11</f>
        <v/>
      </c>
      <c r="C33" s="194" t="str">
        <f>IFERROR((SUMIF('Produção_Compras-energia'!$D$27:$D$41,Caracterização!B33,'Produção_Compras-energia'!$F$27:$F$41)*VLOOKUP(B33,Fontes!$D$10:$H$34,5,FALSE)),"")</f>
        <v/>
      </c>
      <c r="D33" s="2"/>
      <c r="E33" s="2"/>
      <c r="F33" s="2"/>
      <c r="G33" s="439"/>
      <c r="H33" s="321" t="str">
        <f>IFERROR($C$31/'Produção_Compras-energia'!$F$27*'Produção_Compras-energia'!K29,"")</f>
        <v/>
      </c>
      <c r="I33" s="321" t="str">
        <f>IFERROR($C$31/'Produção_Compras-energia'!$F$27*'Produção_Compras-energia'!L29,"")</f>
        <v/>
      </c>
      <c r="J33" s="321" t="str">
        <f>IFERROR($C$31/'Produção_Compras-energia'!$F$27*'Produção_Compras-energia'!M29,"")</f>
        <v/>
      </c>
      <c r="K33" s="321" t="str">
        <f>IFERROR($C$31/'Produção_Compras-energia'!$F$27*'Produção_Compras-energia'!N29,"")</f>
        <v/>
      </c>
      <c r="L33" s="321" t="str">
        <f>IFERROR($C$31/'Produção_Compras-energia'!$F$27*'Produção_Compras-energia'!O29,"")</f>
        <v/>
      </c>
      <c r="M33" s="321" t="str">
        <f>IFERROR($C$31/'Produção_Compras-energia'!$F$27*'Produção_Compras-energia'!P29,"")</f>
        <v/>
      </c>
      <c r="N33" s="321" t="str">
        <f>IFERROR($C$31/'Produção_Compras-energia'!$F$27*'Produção_Compras-energia'!Q29,"")</f>
        <v/>
      </c>
      <c r="O33" s="321" t="str">
        <f>IFERROR($C$31/'Produção_Compras-energia'!$F$27*'Produção_Compras-energia'!R29,"")</f>
        <v/>
      </c>
      <c r="P33" s="321" t="str">
        <f>IFERROR($C$31/'Produção_Compras-energia'!$F$27*'Produção_Compras-energia'!S29,"")</f>
        <v/>
      </c>
      <c r="Q33" s="321" t="str">
        <f>IFERROR($C$31/'Produção_Compras-energia'!$F$27*'Produção_Compras-energia'!T29,"")</f>
        <v/>
      </c>
      <c r="R33" s="321" t="str">
        <f>IFERROR($C$31/'Produção_Compras-energia'!$F$27*'Produção_Compras-energia'!U29,"")</f>
        <v/>
      </c>
      <c r="S33" s="321" t="str">
        <f>IFERROR($C$31/'Produção_Compras-energia'!$F$27*'Produção_Compras-energia'!V29,"")</f>
        <v/>
      </c>
      <c r="T33" s="439"/>
    </row>
    <row r="34" spans="2:20">
      <c r="B34" s="222" t="str">
        <f>Fontes!AA12</f>
        <v/>
      </c>
      <c r="C34" s="194" t="str">
        <f>IFERROR((SUMIF('Produção_Compras-energia'!$D$27:$D$41,Caracterização!B34,'Produção_Compras-energia'!$F$27:$F$41)*VLOOKUP(B34,Fontes!$D$10:$H$34,5,FALSE)),"")</f>
        <v/>
      </c>
      <c r="D34" s="2"/>
      <c r="E34" s="2"/>
      <c r="F34" s="2"/>
      <c r="G34" s="439"/>
      <c r="H34" s="321" t="str">
        <f>IFERROR($C$31/'Produção_Compras-energia'!$F$27*'Produção_Compras-energia'!K30,"")</f>
        <v/>
      </c>
      <c r="I34" s="321" t="str">
        <f>IFERROR($C$31/'Produção_Compras-energia'!$F$27*'Produção_Compras-energia'!L30,"")</f>
        <v/>
      </c>
      <c r="J34" s="321" t="str">
        <f>IFERROR($C$31/'Produção_Compras-energia'!$F$27*'Produção_Compras-energia'!M30,"")</f>
        <v/>
      </c>
      <c r="K34" s="321" t="str">
        <f>IFERROR($C$31/'Produção_Compras-energia'!$F$27*'Produção_Compras-energia'!N30,"")</f>
        <v/>
      </c>
      <c r="L34" s="321" t="str">
        <f>IFERROR($C$31/'Produção_Compras-energia'!$F$27*'Produção_Compras-energia'!O30,"")</f>
        <v/>
      </c>
      <c r="M34" s="321" t="str">
        <f>IFERROR($C$31/'Produção_Compras-energia'!$F$27*'Produção_Compras-energia'!P30,"")</f>
        <v/>
      </c>
      <c r="N34" s="321" t="str">
        <f>IFERROR($C$31/'Produção_Compras-energia'!$F$27*'Produção_Compras-energia'!Q30,"")</f>
        <v/>
      </c>
      <c r="O34" s="321" t="str">
        <f>IFERROR($C$31/'Produção_Compras-energia'!$F$27*'Produção_Compras-energia'!R30,"")</f>
        <v/>
      </c>
      <c r="P34" s="321" t="str">
        <f>IFERROR($C$31/'Produção_Compras-energia'!$F$27*'Produção_Compras-energia'!S30,"")</f>
        <v/>
      </c>
      <c r="Q34" s="321" t="str">
        <f>IFERROR($C$31/'Produção_Compras-energia'!$F$27*'Produção_Compras-energia'!T30,"")</f>
        <v/>
      </c>
      <c r="R34" s="321" t="str">
        <f>IFERROR($C$31/'Produção_Compras-energia'!$F$27*'Produção_Compras-energia'!U30,"")</f>
        <v/>
      </c>
      <c r="S34" s="321" t="str">
        <f>IFERROR($C$31/'Produção_Compras-energia'!$F$27*'Produção_Compras-energia'!V30,"")</f>
        <v/>
      </c>
      <c r="T34" s="439"/>
    </row>
    <row r="35" spans="2:20" ht="16.5" customHeight="1">
      <c r="B35" s="222" t="str">
        <f>Fontes!AA13</f>
        <v/>
      </c>
      <c r="C35" s="194" t="str">
        <f>IFERROR((SUMIF('Produção_Compras-energia'!$D$27:$D$41,Caracterização!B35,'Produção_Compras-energia'!$F$27:$F$41)*VLOOKUP(B35,Fontes!$D$10:$H$34,5,FALSE)),"")</f>
        <v/>
      </c>
      <c r="D35" s="2"/>
      <c r="E35" s="2"/>
      <c r="F35" s="2"/>
      <c r="G35" s="439"/>
      <c r="H35" s="321" t="str">
        <f>IFERROR($C$31/'Produção_Compras-energia'!$F$27*'Produção_Compras-energia'!K31,"")</f>
        <v/>
      </c>
      <c r="I35" s="321" t="str">
        <f>IFERROR($C$31/'Produção_Compras-energia'!$F$27*'Produção_Compras-energia'!L31,"")</f>
        <v/>
      </c>
      <c r="J35" s="321" t="str">
        <f>IFERROR($C$31/'Produção_Compras-energia'!$F$27*'Produção_Compras-energia'!M31,"")</f>
        <v/>
      </c>
      <c r="K35" s="321" t="str">
        <f>IFERROR($C$31/'Produção_Compras-energia'!$F$27*'Produção_Compras-energia'!N31,"")</f>
        <v/>
      </c>
      <c r="L35" s="321" t="str">
        <f>IFERROR($C$31/'Produção_Compras-energia'!$F$27*'Produção_Compras-energia'!O31,"")</f>
        <v/>
      </c>
      <c r="M35" s="321" t="str">
        <f>IFERROR($C$31/'Produção_Compras-energia'!$F$27*'Produção_Compras-energia'!P31,"")</f>
        <v/>
      </c>
      <c r="N35" s="321" t="str">
        <f>IFERROR($C$31/'Produção_Compras-energia'!$F$27*'Produção_Compras-energia'!Q31,"")</f>
        <v/>
      </c>
      <c r="O35" s="321" t="str">
        <f>IFERROR($C$31/'Produção_Compras-energia'!$F$27*'Produção_Compras-energia'!R31,"")</f>
        <v/>
      </c>
      <c r="P35" s="321" t="str">
        <f>IFERROR($C$31/'Produção_Compras-energia'!$F$27*'Produção_Compras-energia'!S31,"")</f>
        <v/>
      </c>
      <c r="Q35" s="321" t="str">
        <f>IFERROR($C$31/'Produção_Compras-energia'!$F$27*'Produção_Compras-energia'!T31,"")</f>
        <v/>
      </c>
      <c r="R35" s="321" t="str">
        <f>IFERROR($C$31/'Produção_Compras-energia'!$F$27*'Produção_Compras-energia'!U31,"")</f>
        <v/>
      </c>
      <c r="S35" s="321" t="str">
        <f>IFERROR($C$31/'Produção_Compras-energia'!$F$27*'Produção_Compras-energia'!V31,"")</f>
        <v/>
      </c>
      <c r="T35" s="439"/>
    </row>
    <row r="36" spans="2:20" ht="16.5" customHeight="1">
      <c r="B36" s="222" t="str">
        <f>Fontes!AA14</f>
        <v/>
      </c>
      <c r="C36" s="194" t="str">
        <f>IFERROR((SUMIF('Produção_Compras-energia'!$D$27:$D$41,Caracterização!B36,'Produção_Compras-energia'!$F$27:$F$41)*VLOOKUP(B36,Fontes!$D$10:$H$34,5,FALSE)),"")</f>
        <v/>
      </c>
      <c r="D36" s="2"/>
      <c r="E36" s="2"/>
      <c r="F36" s="2"/>
      <c r="G36" s="439"/>
      <c r="H36" s="321" t="str">
        <f>IFERROR($C$31/'Produção_Compras-energia'!$F$27*'Produção_Compras-energia'!K32,"")</f>
        <v/>
      </c>
      <c r="I36" s="321" t="str">
        <f>IFERROR($C$31/'Produção_Compras-energia'!$F$27*'Produção_Compras-energia'!L32,"")</f>
        <v/>
      </c>
      <c r="J36" s="321" t="str">
        <f>IFERROR($C$31/'Produção_Compras-energia'!$F$27*'Produção_Compras-energia'!M32,"")</f>
        <v/>
      </c>
      <c r="K36" s="321" t="str">
        <f>IFERROR($C$31/'Produção_Compras-energia'!$F$27*'Produção_Compras-energia'!N32,"")</f>
        <v/>
      </c>
      <c r="L36" s="321" t="str">
        <f>IFERROR($C$31/'Produção_Compras-energia'!$F$27*'Produção_Compras-energia'!O32,"")</f>
        <v/>
      </c>
      <c r="M36" s="321" t="str">
        <f>IFERROR($C$31/'Produção_Compras-energia'!$F$27*'Produção_Compras-energia'!P32,"")</f>
        <v/>
      </c>
      <c r="N36" s="321" t="str">
        <f>IFERROR($C$31/'Produção_Compras-energia'!$F$27*'Produção_Compras-energia'!Q32,"")</f>
        <v/>
      </c>
      <c r="O36" s="321" t="str">
        <f>IFERROR($C$31/'Produção_Compras-energia'!$F$27*'Produção_Compras-energia'!R32,"")</f>
        <v/>
      </c>
      <c r="P36" s="321" t="str">
        <f>IFERROR($C$31/'Produção_Compras-energia'!$F$27*'Produção_Compras-energia'!S32,"")</f>
        <v/>
      </c>
      <c r="Q36" s="321" t="str">
        <f>IFERROR($C$31/'Produção_Compras-energia'!$F$27*'Produção_Compras-energia'!T32,"")</f>
        <v/>
      </c>
      <c r="R36" s="321" t="str">
        <f>IFERROR($C$31/'Produção_Compras-energia'!$F$27*'Produção_Compras-energia'!U32,"")</f>
        <v/>
      </c>
      <c r="S36" s="321" t="str">
        <f>IFERROR($C$31/'Produção_Compras-energia'!$F$27*'Produção_Compras-energia'!V32,"")</f>
        <v/>
      </c>
      <c r="T36" s="439"/>
    </row>
    <row r="37" spans="2:20" ht="16.5" customHeight="1">
      <c r="B37" s="192" t="s">
        <v>135</v>
      </c>
      <c r="C37" s="195">
        <f>SUM(C31:C36)</f>
        <v>0</v>
      </c>
      <c r="D37" s="2"/>
      <c r="E37" s="377"/>
      <c r="F37" s="2"/>
      <c r="G37" s="439"/>
      <c r="H37" s="383">
        <f>+SUM(H31:H36)</f>
        <v>0</v>
      </c>
      <c r="I37" s="383">
        <f t="shared" ref="I37:S37" si="0">+SUM(I31:I36)</f>
        <v>0</v>
      </c>
      <c r="J37" s="383">
        <f t="shared" si="0"/>
        <v>0</v>
      </c>
      <c r="K37" s="383">
        <f t="shared" si="0"/>
        <v>0</v>
      </c>
      <c r="L37" s="383">
        <f t="shared" si="0"/>
        <v>0</v>
      </c>
      <c r="M37" s="383">
        <f t="shared" si="0"/>
        <v>0</v>
      </c>
      <c r="N37" s="383">
        <f t="shared" si="0"/>
        <v>0</v>
      </c>
      <c r="O37" s="383">
        <f t="shared" si="0"/>
        <v>0</v>
      </c>
      <c r="P37" s="383">
        <f t="shared" si="0"/>
        <v>0</v>
      </c>
      <c r="Q37" s="383">
        <f t="shared" si="0"/>
        <v>0</v>
      </c>
      <c r="R37" s="383">
        <f t="shared" si="0"/>
        <v>0</v>
      </c>
      <c r="S37" s="383">
        <f t="shared" si="0"/>
        <v>0</v>
      </c>
      <c r="T37" s="439"/>
    </row>
    <row r="38" spans="2:20" ht="6.75" customHeight="1">
      <c r="B38" s="83"/>
      <c r="C38" s="2"/>
      <c r="D38" s="2"/>
      <c r="E38" s="2"/>
      <c r="F38" s="2"/>
      <c r="G38" s="439"/>
      <c r="H38" s="439"/>
      <c r="I38" s="439"/>
      <c r="J38" s="439"/>
      <c r="K38" s="439"/>
      <c r="L38" s="439"/>
      <c r="M38" s="439"/>
      <c r="N38" s="439"/>
      <c r="O38" s="439"/>
      <c r="P38" s="439"/>
      <c r="Q38" s="439"/>
      <c r="R38" s="439"/>
      <c r="S38" s="439"/>
      <c r="T38" s="439"/>
    </row>
    <row r="39" spans="2:20">
      <c r="B39" s="192" t="s">
        <v>305</v>
      </c>
      <c r="C39" s="281" t="s">
        <v>304</v>
      </c>
    </row>
    <row r="40" spans="2:20">
      <c r="B40" s="222" t="str">
        <f>Listas!K2</f>
        <v/>
      </c>
      <c r="C40" s="194">
        <f>SUMIF(USEs!$F$34:$F$233,Caracterização!B40,USEs!$G$34:$G$233)*Fontes!$T$10</f>
        <v>0</v>
      </c>
    </row>
    <row r="41" spans="2:20">
      <c r="B41" s="222" t="str">
        <f>Listas!K3</f>
        <v/>
      </c>
      <c r="C41" s="194">
        <f>SUMIF(USEs!$F$34:$F$233,Caracterização!B41,USEs!$G$34:$G$233)*Fontes!$T$10</f>
        <v>0</v>
      </c>
    </row>
    <row r="42" spans="2:20">
      <c r="B42" s="222" t="str">
        <f>Listas!K4</f>
        <v/>
      </c>
      <c r="C42" s="194">
        <f>SUMIF(USEs!$F$34:$F$233,Caracterização!B42,USEs!$G$34:$G$233)*Fontes!$T$10</f>
        <v>0</v>
      </c>
    </row>
    <row r="43" spans="2:20">
      <c r="B43" s="222" t="str">
        <f>Listas!K5</f>
        <v/>
      </c>
      <c r="C43" s="194">
        <f>SUMIF(USEs!$F$34:$F$233,Caracterização!B43,USEs!$G$34:$G$233)*Fontes!$T$10</f>
        <v>0</v>
      </c>
    </row>
    <row r="44" spans="2:20">
      <c r="B44" s="222" t="str">
        <f>Listas!K6</f>
        <v/>
      </c>
      <c r="C44" s="194">
        <f>SUMIF(USEs!$F$34:$F$233,Caracterização!B44,USEs!$G$34:$G$233)*Fontes!$T$10</f>
        <v>0</v>
      </c>
    </row>
    <row r="45" spans="2:20">
      <c r="B45" s="222" t="str">
        <f>Listas!K7</f>
        <v/>
      </c>
      <c r="C45" s="194">
        <f>SUMIF(USEs!$F$34:$F$233,Caracterização!B45,USEs!$G$34:$G$233)*Fontes!$T$10</f>
        <v>0</v>
      </c>
    </row>
    <row r="46" spans="2:20">
      <c r="B46" s="222" t="str">
        <f>Listas!K8</f>
        <v/>
      </c>
      <c r="C46" s="194">
        <f>SUMIF(USEs!$F$34:$F$233,Caracterização!B46,USEs!$G$34:$G$233)*Fontes!$T$10</f>
        <v>0</v>
      </c>
    </row>
    <row r="47" spans="2:20">
      <c r="B47" s="222" t="str">
        <f>Listas!K9</f>
        <v/>
      </c>
      <c r="C47" s="194">
        <f>SUMIF(USEs!$F$34:$F$233,Caracterização!B47,USEs!$G$34:$G$233)*Fontes!$T$10</f>
        <v>0</v>
      </c>
      <c r="D47" s="439"/>
      <c r="E47" s="439"/>
    </row>
    <row r="48" spans="2:20">
      <c r="B48" s="222" t="str">
        <f>Listas!K10</f>
        <v/>
      </c>
      <c r="C48" s="194">
        <f>SUMIF(USEs!$F$34:$F$233,Caracterização!B48,USEs!$G$34:$G$233)*Fontes!$T$10</f>
        <v>0</v>
      </c>
      <c r="D48" s="439"/>
      <c r="E48" s="697" t="s">
        <v>306</v>
      </c>
    </row>
    <row r="49" spans="2:5">
      <c r="B49" s="222" t="str">
        <f>Listas!K11</f>
        <v/>
      </c>
      <c r="C49" s="194">
        <f>SUMIF(USEs!$F$34:$F$233,Caracterização!B49,USEs!$G$34:$G$233)*Fontes!$T$10</f>
        <v>0</v>
      </c>
      <c r="D49" s="439"/>
      <c r="E49" s="697"/>
    </row>
    <row r="50" spans="2:5">
      <c r="B50" s="222" t="str">
        <f>Listas!K12</f>
        <v/>
      </c>
      <c r="C50" s="194">
        <f>SUMIF(USEs!$F$34:$F$233,Caracterização!B50,USEs!$G$34:$G$233)*Fontes!$T$10</f>
        <v>0</v>
      </c>
      <c r="D50" s="439"/>
      <c r="E50" s="697"/>
    </row>
    <row r="51" spans="2:5">
      <c r="B51" s="192" t="s">
        <v>307</v>
      </c>
      <c r="C51" s="195">
        <f>SUM(C40:C50)</f>
        <v>0</v>
      </c>
      <c r="D51" s="439"/>
      <c r="E51" s="464" t="str">
        <f>IFERROR(C51/C37,"")</f>
        <v/>
      </c>
    </row>
    <row r="52" spans="2:5">
      <c r="B52" s="462" t="s">
        <v>308</v>
      </c>
      <c r="C52" s="463">
        <f>$C$51/Fontes!$T$10</f>
        <v>0</v>
      </c>
      <c r="D52" s="439"/>
      <c r="E52" s="439"/>
    </row>
  </sheetData>
  <mergeCells count="7">
    <mergeCell ref="E48:E50"/>
    <mergeCell ref="C2:D3"/>
    <mergeCell ref="E7:F7"/>
    <mergeCell ref="B7:C7"/>
    <mergeCell ref="B26:C26"/>
    <mergeCell ref="B2:B3"/>
    <mergeCell ref="B5:F5"/>
  </mergeCells>
  <phoneticPr fontId="32" type="noConversion"/>
  <conditionalFormatting sqref="B19:C24 C10:C18 E10:E24">
    <cfRule type="containsText" dxfId="1" priority="2" operator="containsText" text="(">
      <formula>NOT(ISERROR(SEARCH("(",B10)))</formula>
    </cfRule>
  </conditionalFormatting>
  <conditionalFormatting sqref="B10:B18">
    <cfRule type="containsText" dxfId="0" priority="1" operator="containsText" text="(">
      <formula>NOT(ISERROR(SEARCH("(",B10)))</formula>
    </cfRule>
  </conditionalFormatting>
  <dataValidations count="1">
    <dataValidation type="list" allowBlank="1" showInputMessage="1" showErrorMessage="1" sqref="F10:F25" xr:uid="{EEA65802-0BB9-4441-A4AD-F839DF6A63C8}">
      <formula1>Binario</formula1>
    </dataValidation>
  </dataValidations>
  <pageMargins left="0.511811024" right="0.511811024" top="0.78740157499999996" bottom="0.78740157499999996" header="0.31496062000000002" footer="0.31496062000000002"/>
  <pageSetup paperSize="9" scale="82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12207-E124-41A6-AD98-799ADAEC03B9}">
  <sheetPr>
    <tabColor theme="7" tint="0.59999389629810485"/>
  </sheetPr>
  <dimension ref="A1:BB1410"/>
  <sheetViews>
    <sheetView showGridLines="0" zoomScale="85" zoomScaleNormal="85" zoomScaleSheetLayoutView="100" zoomScalePageLayoutView="85" workbookViewId="0">
      <pane xSplit="1" ySplit="4" topLeftCell="B5" activePane="bottomRight" state="frozen"/>
      <selection pane="bottomRight" activeCell="H1" sqref="H1"/>
      <selection pane="bottomLeft" activeCell="A5" sqref="A5"/>
      <selection pane="topRight" activeCell="B1" sqref="B1"/>
    </sheetView>
  </sheetViews>
  <sheetFormatPr defaultRowHeight="14.25" outlineLevelRow="1" outlineLevelCol="1"/>
  <cols>
    <col min="1" max="1" width="1.42578125" style="2" customWidth="1"/>
    <col min="2" max="2" width="4.42578125" style="2" customWidth="1"/>
    <col min="3" max="3" width="23.28515625" style="224" customWidth="1"/>
    <col min="4" max="4" width="22.7109375" style="224" customWidth="1"/>
    <col min="5" max="5" width="17.5703125" style="224" customWidth="1"/>
    <col min="6" max="6" width="21.7109375" style="224" customWidth="1"/>
    <col min="7" max="7" width="16.42578125" style="224" customWidth="1"/>
    <col min="8" max="8" width="18.5703125" style="224" customWidth="1"/>
    <col min="9" max="9" width="1.42578125" style="224" customWidth="1"/>
    <col min="10" max="10" width="20.85546875" style="224" customWidth="1"/>
    <col min="11" max="11" width="16.28515625" style="224" customWidth="1"/>
    <col min="12" max="12" width="1.42578125" style="224" customWidth="1"/>
    <col min="13" max="24" width="8.42578125" style="224" hidden="1" customWidth="1" outlineLevel="1"/>
    <col min="25" max="25" width="18.140625" style="224" customWidth="1" collapsed="1"/>
    <col min="26" max="26" width="10.28515625" style="224" customWidth="1"/>
    <col min="27" max="27" width="12.7109375" style="224" customWidth="1"/>
    <col min="28" max="28" width="11.140625" style="224" customWidth="1"/>
    <col min="29" max="16384" width="9.140625" style="224"/>
  </cols>
  <sheetData>
    <row r="1" spans="1:54" customFormat="1" ht="57.75" customHeight="1">
      <c r="C1" s="1"/>
    </row>
    <row r="2" spans="1:54" s="2" customFormat="1" ht="28.5">
      <c r="B2" s="154"/>
      <c r="C2" s="155"/>
      <c r="D2" s="721" t="s">
        <v>0</v>
      </c>
      <c r="E2" s="721"/>
      <c r="F2" s="721"/>
      <c r="G2" s="78" t="s">
        <v>1</v>
      </c>
      <c r="H2" s="4" t="s">
        <v>53</v>
      </c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</row>
    <row r="3" spans="1:54" s="2" customFormat="1" ht="15">
      <c r="B3" s="156"/>
      <c r="C3" s="157"/>
      <c r="D3" s="721"/>
      <c r="E3" s="721"/>
      <c r="F3" s="721"/>
      <c r="G3" s="80">
        <f>Instruções!D3</f>
        <v>44258</v>
      </c>
      <c r="H3" s="81" t="s">
        <v>54</v>
      </c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</row>
    <row r="4" spans="1:54" customFormat="1" ht="6" customHeight="1">
      <c r="C4" s="83"/>
      <c r="D4" s="2"/>
      <c r="E4" s="2"/>
      <c r="F4" s="2"/>
    </row>
    <row r="5" spans="1:54" s="2" customFormat="1" ht="20.25">
      <c r="A5"/>
      <c r="B5" s="134" t="s">
        <v>309</v>
      </c>
      <c r="C5" s="134"/>
      <c r="D5" s="135"/>
      <c r="E5" s="135"/>
      <c r="F5" s="135"/>
      <c r="G5" s="135"/>
      <c r="H5" s="136"/>
      <c r="I5"/>
      <c r="J5"/>
      <c r="K5"/>
      <c r="L5"/>
    </row>
    <row r="6" spans="1:54" s="2" customFormat="1" ht="5.25" customHeight="1">
      <c r="A6"/>
      <c r="B6"/>
      <c r="C6" s="133"/>
      <c r="D6" s="133"/>
      <c r="E6" s="133"/>
      <c r="F6" s="133"/>
      <c r="G6" s="133"/>
      <c r="H6" s="133"/>
      <c r="I6"/>
      <c r="J6"/>
      <c r="K6"/>
      <c r="L6"/>
    </row>
    <row r="7" spans="1:54" s="2" customFormat="1" ht="16.5" customHeight="1">
      <c r="A7"/>
      <c r="B7"/>
      <c r="C7" s="147" t="s">
        <v>114</v>
      </c>
      <c r="D7" s="221">
        <f>'Resumo-Diagnóstico'!$E$49</f>
        <v>2019</v>
      </c>
      <c r="E7" s="133"/>
      <c r="F7" s="133"/>
      <c r="G7" s="133"/>
      <c r="H7" s="133"/>
      <c r="I7"/>
      <c r="J7"/>
      <c r="K7"/>
      <c r="L7"/>
      <c r="M7" s="53"/>
    </row>
    <row r="8" spans="1:54" s="2" customFormat="1">
      <c r="A8"/>
      <c r="B8"/>
      <c r="C8" s="253">
        <v>1</v>
      </c>
      <c r="D8" s="254">
        <f>+C8+1</f>
        <v>2</v>
      </c>
      <c r="E8" s="254">
        <f t="shared" ref="E8:AB8" si="0">+D8+1</f>
        <v>3</v>
      </c>
      <c r="F8" s="254">
        <f t="shared" si="0"/>
        <v>4</v>
      </c>
      <c r="G8" s="254">
        <f t="shared" si="0"/>
        <v>5</v>
      </c>
      <c r="H8" s="254">
        <f t="shared" si="0"/>
        <v>6</v>
      </c>
      <c r="I8" s="254">
        <f t="shared" si="0"/>
        <v>7</v>
      </c>
      <c r="J8" s="254">
        <f t="shared" si="0"/>
        <v>8</v>
      </c>
      <c r="K8" s="254">
        <f t="shared" si="0"/>
        <v>9</v>
      </c>
      <c r="L8" s="254">
        <f t="shared" si="0"/>
        <v>10</v>
      </c>
      <c r="M8" s="254">
        <f t="shared" si="0"/>
        <v>11</v>
      </c>
      <c r="N8" s="254">
        <f t="shared" si="0"/>
        <v>12</v>
      </c>
      <c r="O8" s="254">
        <f t="shared" si="0"/>
        <v>13</v>
      </c>
      <c r="P8" s="254">
        <f t="shared" si="0"/>
        <v>14</v>
      </c>
      <c r="Q8" s="254">
        <f t="shared" si="0"/>
        <v>15</v>
      </c>
      <c r="R8" s="254">
        <f t="shared" si="0"/>
        <v>16</v>
      </c>
      <c r="S8" s="254">
        <f t="shared" si="0"/>
        <v>17</v>
      </c>
      <c r="T8" s="254">
        <f t="shared" si="0"/>
        <v>18</v>
      </c>
      <c r="U8" s="254">
        <f t="shared" si="0"/>
        <v>19</v>
      </c>
      <c r="V8" s="254">
        <f t="shared" si="0"/>
        <v>20</v>
      </c>
      <c r="W8" s="254">
        <f t="shared" si="0"/>
        <v>21</v>
      </c>
      <c r="X8" s="254">
        <f t="shared" si="0"/>
        <v>22</v>
      </c>
      <c r="Y8" s="254">
        <f t="shared" si="0"/>
        <v>23</v>
      </c>
      <c r="Z8" s="254">
        <f t="shared" si="0"/>
        <v>24</v>
      </c>
      <c r="AA8" s="254">
        <f t="shared" si="0"/>
        <v>25</v>
      </c>
      <c r="AB8" s="254">
        <f t="shared" si="0"/>
        <v>26</v>
      </c>
    </row>
    <row r="9" spans="1:54" s="2" customFormat="1" ht="18">
      <c r="A9"/>
      <c r="B9" s="264" t="s">
        <v>310</v>
      </c>
      <c r="C9" s="261"/>
      <c r="D9" s="262"/>
      <c r="E9" s="262"/>
      <c r="F9" s="262"/>
      <c r="G9" s="262"/>
      <c r="H9" s="263"/>
      <c r="I9" s="254"/>
      <c r="J9" s="254"/>
      <c r="K9" s="254"/>
      <c r="L9" s="254"/>
      <c r="M9" s="254"/>
      <c r="N9" s="254"/>
      <c r="O9" s="254"/>
      <c r="P9" s="254"/>
      <c r="Q9" s="254"/>
      <c r="R9" s="254"/>
      <c r="S9" s="254"/>
      <c r="T9" s="254"/>
      <c r="U9" s="254"/>
      <c r="V9" s="254"/>
      <c r="W9" s="254"/>
      <c r="X9" s="254"/>
      <c r="Y9" s="340"/>
      <c r="Z9" s="341">
        <f>SUM(Z13:Z27)</f>
        <v>0</v>
      </c>
      <c r="AA9" s="715" t="s">
        <v>311</v>
      </c>
      <c r="AB9" s="715"/>
      <c r="AD9" s="344"/>
      <c r="AE9" s="344"/>
      <c r="AF9" s="344"/>
    </row>
    <row r="10" spans="1:54" s="2" customFormat="1" ht="9" customHeight="1">
      <c r="A10"/>
      <c r="B10" s="260"/>
      <c r="C10" s="253"/>
      <c r="D10" s="254"/>
      <c r="E10" s="254"/>
      <c r="F10" s="254"/>
      <c r="G10" s="254"/>
      <c r="H10" s="254"/>
      <c r="I10" s="254"/>
      <c r="J10" s="254"/>
      <c r="K10" s="254"/>
      <c r="L10" s="254"/>
      <c r="M10" s="254"/>
      <c r="N10" s="254"/>
      <c r="O10" s="254"/>
      <c r="P10" s="254"/>
      <c r="Q10" s="254"/>
      <c r="R10" s="254"/>
      <c r="S10" s="254"/>
      <c r="T10" s="254"/>
      <c r="U10" s="254"/>
      <c r="V10" s="254"/>
      <c r="W10" s="254"/>
      <c r="X10" s="254"/>
      <c r="Y10" s="254"/>
      <c r="Z10" s="254"/>
      <c r="AA10" s="254"/>
      <c r="AB10" s="254"/>
    </row>
    <row r="11" spans="1:54" s="2" customFormat="1" ht="33.75" customHeight="1">
      <c r="A11"/>
      <c r="B11"/>
      <c r="C11" s="149" t="s">
        <v>312</v>
      </c>
      <c r="D11" s="716" t="s">
        <v>230</v>
      </c>
      <c r="E11" s="716" t="s">
        <v>313</v>
      </c>
      <c r="F11" s="722" t="s">
        <v>305</v>
      </c>
      <c r="G11" s="149" t="s">
        <v>314</v>
      </c>
      <c r="H11" s="149" t="s">
        <v>315</v>
      </c>
      <c r="I11"/>
      <c r="J11" s="716" t="s">
        <v>316</v>
      </c>
      <c r="K11" s="716" t="s">
        <v>317</v>
      </c>
      <c r="L11" s="150"/>
      <c r="M11" s="692" t="s">
        <v>318</v>
      </c>
      <c r="N11" s="698"/>
      <c r="O11" s="698"/>
      <c r="P11" s="698"/>
      <c r="Q11" s="698"/>
      <c r="R11" s="698"/>
      <c r="S11" s="698"/>
      <c r="T11" s="698"/>
      <c r="U11" s="698"/>
      <c r="V11" s="698"/>
      <c r="W11" s="698"/>
      <c r="X11" s="693"/>
      <c r="Y11" s="716" t="s">
        <v>319</v>
      </c>
      <c r="Z11" s="718" t="s">
        <v>320</v>
      </c>
      <c r="AA11" s="719"/>
      <c r="AB11" s="720"/>
    </row>
    <row r="12" spans="1:54" s="2" customFormat="1" ht="15">
      <c r="A12"/>
      <c r="B12"/>
      <c r="C12" s="166" t="s">
        <v>321</v>
      </c>
      <c r="D12" s="717"/>
      <c r="E12" s="717"/>
      <c r="F12" s="723"/>
      <c r="G12" s="166" t="s">
        <v>322</v>
      </c>
      <c r="H12" s="166" t="s">
        <v>260</v>
      </c>
      <c r="I12"/>
      <c r="J12" s="717"/>
      <c r="K12" s="717"/>
      <c r="L12" s="150"/>
      <c r="M12" s="153" t="s">
        <v>207</v>
      </c>
      <c r="N12" s="153" t="s">
        <v>208</v>
      </c>
      <c r="O12" s="153" t="s">
        <v>209</v>
      </c>
      <c r="P12" s="153" t="s">
        <v>210</v>
      </c>
      <c r="Q12" s="153" t="s">
        <v>211</v>
      </c>
      <c r="R12" s="153" t="s">
        <v>212</v>
      </c>
      <c r="S12" s="153" t="s">
        <v>213</v>
      </c>
      <c r="T12" s="153" t="s">
        <v>214</v>
      </c>
      <c r="U12" s="153" t="s">
        <v>215</v>
      </c>
      <c r="V12" s="153" t="s">
        <v>216</v>
      </c>
      <c r="W12" s="153" t="s">
        <v>217</v>
      </c>
      <c r="X12" s="153" t="s">
        <v>218</v>
      </c>
      <c r="Y12" s="717"/>
      <c r="Z12" s="152" t="s">
        <v>135</v>
      </c>
      <c r="AA12" s="152" t="s">
        <v>323</v>
      </c>
      <c r="AB12" s="152" t="s">
        <v>324</v>
      </c>
    </row>
    <row r="13" spans="1:54" s="2" customFormat="1" outlineLevel="1">
      <c r="A13"/>
      <c r="B13" s="165">
        <v>1</v>
      </c>
      <c r="C13" s="255" t="str" cm="1">
        <f t="array" ref="C13">INDEX($C$34:$AB$233,MATCH($Z13,$Z$34:$Z$233,0),C$8)</f>
        <v>Inserir nome do equipamento</v>
      </c>
      <c r="D13" s="255" cm="1">
        <f t="array" ref="D13">INDEX($C$34:$AB$233,MATCH($Z13,$Z$34:$Z$233,0),D$8)</f>
        <v>0</v>
      </c>
      <c r="E13" s="255" cm="1">
        <f t="array" ref="E13">INDEX($C$34:$AB$233,MATCH($Z13,$Z$34:$Z$233,0),E$8)</f>
        <v>0</v>
      </c>
      <c r="F13" s="255" cm="1">
        <f t="array" ref="F13">INDEX($C$34:$AB$233,MATCH($Z13,$Z$34:$Z$233,0),F$8)</f>
        <v>0</v>
      </c>
      <c r="G13" s="256" cm="1">
        <f t="array" ref="G13">INDEX($C$34:$AB$233,MATCH($Z13,$Z$34:$Z$233,0),G$8)</f>
        <v>0</v>
      </c>
      <c r="H13" s="255" cm="1">
        <f t="array" ref="H13">INDEX($C$34:$AB$233,MATCH($Z13,$Z$34:$Z$233,0),H$8)</f>
        <v>0</v>
      </c>
      <c r="I13" s="252" cm="1">
        <f t="array" ref="I13">INDEX($C$34:$AB$233,MATCH($Z13,$Z$34:$Z$233,0),I$8)</f>
        <v>0</v>
      </c>
      <c r="J13" s="255" cm="1">
        <f t="array" ref="J13">INDEX($C$34:$AB$233,MATCH($Z13,$Z$34:$Z$233,0),J$8)</f>
        <v>0</v>
      </c>
      <c r="K13" s="255" cm="1">
        <f t="array" ref="K13">INDEX($C$34:$AB$233,MATCH($Z13,$Z$34:$Z$233,0),K$8)</f>
        <v>0</v>
      </c>
      <c r="L13" s="251"/>
      <c r="M13" s="257" cm="1">
        <f t="array" ref="M13">INDEX($C$34:$AB$233,MATCH($Z13,$Z$34:$Z$233,0),M$8)</f>
        <v>0</v>
      </c>
      <c r="N13" s="257" cm="1">
        <f t="array" ref="N13">INDEX($C$34:$AB$233,MATCH($Z13,$Z$34:$Z$233,0),N$8)</f>
        <v>0</v>
      </c>
      <c r="O13" s="257" cm="1">
        <f t="array" ref="O13">INDEX($C$34:$AB$233,MATCH($Z13,$Z$34:$Z$233,0),O$8)</f>
        <v>0</v>
      </c>
      <c r="P13" s="257" cm="1">
        <f t="array" ref="P13">INDEX($C$34:$AB$233,MATCH($Z13,$Z$34:$Z$233,0),P$8)</f>
        <v>0</v>
      </c>
      <c r="Q13" s="257" cm="1">
        <f t="array" ref="Q13">INDEX($C$34:$AB$233,MATCH($Z13,$Z$34:$Z$233,0),Q$8)</f>
        <v>0</v>
      </c>
      <c r="R13" s="257" cm="1">
        <f t="array" ref="R13">INDEX($C$34:$AB$233,MATCH($Z13,$Z$34:$Z$233,0),R$8)</f>
        <v>0</v>
      </c>
      <c r="S13" s="257" cm="1">
        <f t="array" ref="S13">INDEX($C$34:$AB$233,MATCH($Z13,$Z$34:$Z$233,0),S$8)</f>
        <v>0</v>
      </c>
      <c r="T13" s="257" cm="1">
        <f t="array" ref="T13">INDEX($C$34:$AB$233,MATCH($Z13,$Z$34:$Z$233,0),T$8)</f>
        <v>0</v>
      </c>
      <c r="U13" s="257" cm="1">
        <f t="array" ref="U13">INDEX($C$34:$AB$233,MATCH($Z13,$Z$34:$Z$233,0),U$8)</f>
        <v>0</v>
      </c>
      <c r="V13" s="257" cm="1">
        <f t="array" ref="V13">INDEX($C$34:$AB$233,MATCH($Z13,$Z$34:$Z$233,0),V$8)</f>
        <v>0</v>
      </c>
      <c r="W13" s="257" cm="1">
        <f t="array" ref="W13">INDEX($C$34:$AB$233,MATCH($Z13,$Z$34:$Z$233,0),W$8)</f>
        <v>0</v>
      </c>
      <c r="X13" s="257" cm="1">
        <f t="array" ref="X13">INDEX($C$34:$AB$233,MATCH($Z13,$Z$34:$Z$233,0),X$8)</f>
        <v>0</v>
      </c>
      <c r="Y13" s="471" cm="1">
        <f t="array" ref="Y13">INDEX($C$34:$AB$233,MATCH($Z13,$Z$34:$Z$233,0),Y$8)</f>
        <v>0</v>
      </c>
      <c r="Z13" s="259" t="str">
        <f>IFERROR(LARGE($Z$34:$Z$233,B13),"")</f>
        <v/>
      </c>
      <c r="AA13" s="258" t="str" cm="1">
        <f t="array" ref="AA13">INDEX($C$34:$AB$233,MATCH($Z13,$Z$34:$Z$233,0),AA$8)</f>
        <v/>
      </c>
      <c r="AB13" s="258" t="str" cm="1">
        <f t="array" ref="AB13">INDEX($C$34:$AB$233,MATCH($Z13,$Z$34:$Z$233,0),AB$8)</f>
        <v/>
      </c>
    </row>
    <row r="14" spans="1:54" s="2" customFormat="1" ht="15" outlineLevel="1">
      <c r="A14"/>
      <c r="B14" s="165">
        <f>1+B13</f>
        <v>2</v>
      </c>
      <c r="C14" s="255" t="str" cm="1">
        <f t="array" ref="C14">INDEX($C$34:$AB$233,MATCH($Z14,$Z$34:$Z$233,0),C$8)</f>
        <v>Inserir nome do equipamento</v>
      </c>
      <c r="D14" s="255" cm="1">
        <f t="array" ref="D14">INDEX($C$34:$AB$233,MATCH($Z14,$Z$34:$Z$233,0),D$8)</f>
        <v>0</v>
      </c>
      <c r="E14" s="255" cm="1">
        <f t="array" ref="E14">INDEX($C$34:$AB$233,MATCH($Z14,$Z$34:$Z$233,0),E$8)</f>
        <v>0</v>
      </c>
      <c r="F14" s="255" cm="1">
        <f t="array" ref="F14">INDEX($C$34:$AB$233,MATCH($Z14,$Z$34:$Z$233,0),F$8)</f>
        <v>0</v>
      </c>
      <c r="G14" s="256" cm="1">
        <f t="array" ref="G14">INDEX($C$34:$AB$233,MATCH($Z14,$Z$34:$Z$233,0),G$8)</f>
        <v>0</v>
      </c>
      <c r="H14" s="255" cm="1">
        <f t="array" ref="H14">INDEX($C$34:$AB$233,MATCH($Z14,$Z$34:$Z$233,0),H$8)</f>
        <v>0</v>
      </c>
      <c r="I14" s="252" cm="1">
        <f t="array" ref="I14">INDEX($C$34:$AB$233,MATCH($Z14,$Z$34:$Z$233,0),I$8)</f>
        <v>0</v>
      </c>
      <c r="J14" s="255" cm="1">
        <f t="array" ref="J14">INDEX($C$34:$AB$233,MATCH($Z14,$Z$34:$Z$233,0),J$8)</f>
        <v>0</v>
      </c>
      <c r="K14" s="255" cm="1">
        <f t="array" ref="K14">INDEX($C$34:$AB$233,MATCH($Z14,$Z$34:$Z$233,0),K$8)</f>
        <v>0</v>
      </c>
      <c r="L14" s="251"/>
      <c r="M14" s="257" cm="1">
        <f t="array" ref="M14">INDEX($C$34:$AB$233,MATCH($Z14,$Z$34:$Z$233,0),M$8)</f>
        <v>0</v>
      </c>
      <c r="N14" s="257" cm="1">
        <f t="array" ref="N14">INDEX($C$34:$AB$233,MATCH($Z14,$Z$34:$Z$233,0),N$8)</f>
        <v>0</v>
      </c>
      <c r="O14" s="257" cm="1">
        <f t="array" ref="O14">INDEX($C$34:$AB$233,MATCH($Z14,$Z$34:$Z$233,0),O$8)</f>
        <v>0</v>
      </c>
      <c r="P14" s="257" cm="1">
        <f t="array" ref="P14">INDEX($C$34:$AB$233,MATCH($Z14,$Z$34:$Z$233,0),P$8)</f>
        <v>0</v>
      </c>
      <c r="Q14" s="257" cm="1">
        <f t="array" ref="Q14">INDEX($C$34:$AB$233,MATCH($Z14,$Z$34:$Z$233,0),Q$8)</f>
        <v>0</v>
      </c>
      <c r="R14" s="257" cm="1">
        <f t="array" ref="R14">INDEX($C$34:$AB$233,MATCH($Z14,$Z$34:$Z$233,0),R$8)</f>
        <v>0</v>
      </c>
      <c r="S14" s="257" cm="1">
        <f t="array" ref="S14">INDEX($C$34:$AB$233,MATCH($Z14,$Z$34:$Z$233,0),S$8)</f>
        <v>0</v>
      </c>
      <c r="T14" s="257" cm="1">
        <f t="array" ref="T14">INDEX($C$34:$AB$233,MATCH($Z14,$Z$34:$Z$233,0),T$8)</f>
        <v>0</v>
      </c>
      <c r="U14" s="257" cm="1">
        <f t="array" ref="U14">INDEX($C$34:$AB$233,MATCH($Z14,$Z$34:$Z$233,0),U$8)</f>
        <v>0</v>
      </c>
      <c r="V14" s="257" cm="1">
        <f t="array" ref="V14">INDEX($C$34:$AB$233,MATCH($Z14,$Z$34:$Z$233,0),V$8)</f>
        <v>0</v>
      </c>
      <c r="W14" s="257" cm="1">
        <f t="array" ref="W14">INDEX($C$34:$AB$233,MATCH($Z14,$Z$34:$Z$233,0),W$8)</f>
        <v>0</v>
      </c>
      <c r="X14" s="257" cm="1">
        <f t="array" ref="X14">INDEX($C$34:$AB$233,MATCH($Z14,$Z$34:$Z$233,0),X$8)</f>
        <v>0</v>
      </c>
      <c r="Y14" s="471" cm="1">
        <f t="array" ref="Y14">INDEX($C$34:$AB$233,MATCH($Z14,$Z$34:$Z$233,0),Y$8)</f>
        <v>0</v>
      </c>
      <c r="Z14" s="259" t="str">
        <f t="shared" ref="Z14:Z27" si="1">IFERROR(LARGE($Z$34:$Z$233,B14),"")</f>
        <v/>
      </c>
      <c r="AA14" s="258" t="str" cm="1">
        <f t="array" ref="AA14">INDEX($C$34:$AB$233,MATCH($Z14,$Z$34:$Z$233,0),AA$8)</f>
        <v/>
      </c>
      <c r="AB14" s="258" t="str" cm="1">
        <f t="array" ref="AB14">INDEX($C$34:$AB$233,MATCH($Z14,$Z$34:$Z$233,0),AB$8)</f>
        <v/>
      </c>
    </row>
    <row r="15" spans="1:54" s="2" customFormat="1" ht="15" outlineLevel="1">
      <c r="A15"/>
      <c r="B15" s="165">
        <f t="shared" ref="B15:B27" si="2">1+B14</f>
        <v>3</v>
      </c>
      <c r="C15" s="255" t="str" cm="1">
        <f t="array" ref="C15">INDEX($C$34:$AB$233,MATCH($Z15,$Z$34:$Z$233,0),C$8)</f>
        <v>Inserir nome do equipamento</v>
      </c>
      <c r="D15" s="255" cm="1">
        <f t="array" ref="D15">INDEX($C$34:$AB$233,MATCH($Z15,$Z$34:$Z$233,0),D$8)</f>
        <v>0</v>
      </c>
      <c r="E15" s="255" cm="1">
        <f t="array" ref="E15">INDEX($C$34:$AB$233,MATCH($Z15,$Z$34:$Z$233,0),E$8)</f>
        <v>0</v>
      </c>
      <c r="F15" s="255" cm="1">
        <f t="array" ref="F15">INDEX($C$34:$AB$233,MATCH($Z15,$Z$34:$Z$233,0),F$8)</f>
        <v>0</v>
      </c>
      <c r="G15" s="256" cm="1">
        <f t="array" ref="G15">INDEX($C$34:$AB$233,MATCH($Z15,$Z$34:$Z$233,0),G$8)</f>
        <v>0</v>
      </c>
      <c r="H15" s="255" cm="1">
        <f t="array" ref="H15">INDEX($C$34:$AB$233,MATCH($Z15,$Z$34:$Z$233,0),H$8)</f>
        <v>0</v>
      </c>
      <c r="I15" s="252" cm="1">
        <f t="array" ref="I15">INDEX($C$34:$AB$233,MATCH($Z15,$Z$34:$Z$233,0),I$8)</f>
        <v>0</v>
      </c>
      <c r="J15" s="255" cm="1">
        <f t="array" ref="J15">INDEX($C$34:$AB$233,MATCH($Z15,$Z$34:$Z$233,0),J$8)</f>
        <v>0</v>
      </c>
      <c r="K15" s="255" cm="1">
        <f t="array" ref="K15">INDEX($C$34:$AB$233,MATCH($Z15,$Z$34:$Z$233,0),K$8)</f>
        <v>0</v>
      </c>
      <c r="L15" s="251"/>
      <c r="M15" s="257" cm="1">
        <f t="array" ref="M15">INDEX($C$34:$AB$233,MATCH($Z15,$Z$34:$Z$233,0),M$8)</f>
        <v>0</v>
      </c>
      <c r="N15" s="257" cm="1">
        <f t="array" ref="N15">INDEX($C$34:$AB$233,MATCH($Z15,$Z$34:$Z$233,0),N$8)</f>
        <v>0</v>
      </c>
      <c r="O15" s="257" cm="1">
        <f t="array" ref="O15">INDEX($C$34:$AB$233,MATCH($Z15,$Z$34:$Z$233,0),O$8)</f>
        <v>0</v>
      </c>
      <c r="P15" s="257" cm="1">
        <f t="array" ref="P15">INDEX($C$34:$AB$233,MATCH($Z15,$Z$34:$Z$233,0),P$8)</f>
        <v>0</v>
      </c>
      <c r="Q15" s="257" cm="1">
        <f t="array" ref="Q15">INDEX($C$34:$AB$233,MATCH($Z15,$Z$34:$Z$233,0),Q$8)</f>
        <v>0</v>
      </c>
      <c r="R15" s="257" cm="1">
        <f t="array" ref="R15">INDEX($C$34:$AB$233,MATCH($Z15,$Z$34:$Z$233,0),R$8)</f>
        <v>0</v>
      </c>
      <c r="S15" s="257" cm="1">
        <f t="array" ref="S15">INDEX($C$34:$AB$233,MATCH($Z15,$Z$34:$Z$233,0),S$8)</f>
        <v>0</v>
      </c>
      <c r="T15" s="257" cm="1">
        <f t="array" ref="T15">INDEX($C$34:$AB$233,MATCH($Z15,$Z$34:$Z$233,0),T$8)</f>
        <v>0</v>
      </c>
      <c r="U15" s="257" cm="1">
        <f t="array" ref="U15">INDEX($C$34:$AB$233,MATCH($Z15,$Z$34:$Z$233,0),U$8)</f>
        <v>0</v>
      </c>
      <c r="V15" s="257" cm="1">
        <f t="array" ref="V15">INDEX($C$34:$AB$233,MATCH($Z15,$Z$34:$Z$233,0),V$8)</f>
        <v>0</v>
      </c>
      <c r="W15" s="257" cm="1">
        <f t="array" ref="W15">INDEX($C$34:$AB$233,MATCH($Z15,$Z$34:$Z$233,0),W$8)</f>
        <v>0</v>
      </c>
      <c r="X15" s="257" cm="1">
        <f t="array" ref="X15">INDEX($C$34:$AB$233,MATCH($Z15,$Z$34:$Z$233,0),X$8)</f>
        <v>0</v>
      </c>
      <c r="Y15" s="471" cm="1">
        <f t="array" ref="Y15">INDEX($C$34:$AB$233,MATCH($Z15,$Z$34:$Z$233,0),Y$8)</f>
        <v>0</v>
      </c>
      <c r="Z15" s="259" t="str">
        <f t="shared" si="1"/>
        <v/>
      </c>
      <c r="AA15" s="258" t="str" cm="1">
        <f t="array" ref="AA15">INDEX($C$34:$AB$233,MATCH($Z15,$Z$34:$Z$233,0),AA$8)</f>
        <v/>
      </c>
      <c r="AB15" s="258" t="str" cm="1">
        <f t="array" ref="AB15">INDEX($C$34:$AB$233,MATCH($Z15,$Z$34:$Z$233,0),AB$8)</f>
        <v/>
      </c>
    </row>
    <row r="16" spans="1:54" s="2" customFormat="1" ht="15" outlineLevel="1">
      <c r="A16"/>
      <c r="B16" s="165">
        <f t="shared" si="2"/>
        <v>4</v>
      </c>
      <c r="C16" s="255" t="str" cm="1">
        <f t="array" ref="C16">INDEX($C$34:$AB$233,MATCH($Z16,$Z$34:$Z$233,0),C$8)</f>
        <v>Inserir nome do equipamento</v>
      </c>
      <c r="D16" s="255" cm="1">
        <f t="array" ref="D16">INDEX($C$34:$AB$233,MATCH($Z16,$Z$34:$Z$233,0),D$8)</f>
        <v>0</v>
      </c>
      <c r="E16" s="255" cm="1">
        <f t="array" ref="E16">INDEX($C$34:$AB$233,MATCH($Z16,$Z$34:$Z$233,0),E$8)</f>
        <v>0</v>
      </c>
      <c r="F16" s="255" cm="1">
        <f t="array" ref="F16">INDEX($C$34:$AB$233,MATCH($Z16,$Z$34:$Z$233,0),F$8)</f>
        <v>0</v>
      </c>
      <c r="G16" s="256" cm="1">
        <f t="array" ref="G16">INDEX($C$34:$AB$233,MATCH($Z16,$Z$34:$Z$233,0),G$8)</f>
        <v>0</v>
      </c>
      <c r="H16" s="255" cm="1">
        <f t="array" ref="H16">INDEX($C$34:$AB$233,MATCH($Z16,$Z$34:$Z$233,0),H$8)</f>
        <v>0</v>
      </c>
      <c r="I16" s="252" cm="1">
        <f t="array" ref="I16">INDEX($C$34:$AB$233,MATCH($Z16,$Z$34:$Z$233,0),I$8)</f>
        <v>0</v>
      </c>
      <c r="J16" s="255" cm="1">
        <f t="array" ref="J16">INDEX($C$34:$AB$233,MATCH($Z16,$Z$34:$Z$233,0),J$8)</f>
        <v>0</v>
      </c>
      <c r="K16" s="255" cm="1">
        <f t="array" ref="K16">INDEX($C$34:$AB$233,MATCH($Z16,$Z$34:$Z$233,0),K$8)</f>
        <v>0</v>
      </c>
      <c r="L16" s="251"/>
      <c r="M16" s="257" cm="1">
        <f t="array" ref="M16">INDEX($C$34:$AB$233,MATCH($Z16,$Z$34:$Z$233,0),M$8)</f>
        <v>0</v>
      </c>
      <c r="N16" s="257" cm="1">
        <f t="array" ref="N16">INDEX($C$34:$AB$233,MATCH($Z16,$Z$34:$Z$233,0),N$8)</f>
        <v>0</v>
      </c>
      <c r="O16" s="257" cm="1">
        <f t="array" ref="O16">INDEX($C$34:$AB$233,MATCH($Z16,$Z$34:$Z$233,0),O$8)</f>
        <v>0</v>
      </c>
      <c r="P16" s="257" cm="1">
        <f t="array" ref="P16">INDEX($C$34:$AB$233,MATCH($Z16,$Z$34:$Z$233,0),P$8)</f>
        <v>0</v>
      </c>
      <c r="Q16" s="257" cm="1">
        <f t="array" ref="Q16">INDEX($C$34:$AB$233,MATCH($Z16,$Z$34:$Z$233,0),Q$8)</f>
        <v>0</v>
      </c>
      <c r="R16" s="257" cm="1">
        <f t="array" ref="R16">INDEX($C$34:$AB$233,MATCH($Z16,$Z$34:$Z$233,0),R$8)</f>
        <v>0</v>
      </c>
      <c r="S16" s="257" cm="1">
        <f t="array" ref="S16">INDEX($C$34:$AB$233,MATCH($Z16,$Z$34:$Z$233,0),S$8)</f>
        <v>0</v>
      </c>
      <c r="T16" s="257" cm="1">
        <f t="array" ref="T16">INDEX($C$34:$AB$233,MATCH($Z16,$Z$34:$Z$233,0),T$8)</f>
        <v>0</v>
      </c>
      <c r="U16" s="257" cm="1">
        <f t="array" ref="U16">INDEX($C$34:$AB$233,MATCH($Z16,$Z$34:$Z$233,0),U$8)</f>
        <v>0</v>
      </c>
      <c r="V16" s="257" cm="1">
        <f t="array" ref="V16">INDEX($C$34:$AB$233,MATCH($Z16,$Z$34:$Z$233,0),V$8)</f>
        <v>0</v>
      </c>
      <c r="W16" s="257" cm="1">
        <f t="array" ref="W16">INDEX($C$34:$AB$233,MATCH($Z16,$Z$34:$Z$233,0),W$8)</f>
        <v>0</v>
      </c>
      <c r="X16" s="257" cm="1">
        <f t="array" ref="X16">INDEX($C$34:$AB$233,MATCH($Z16,$Z$34:$Z$233,0),X$8)</f>
        <v>0</v>
      </c>
      <c r="Y16" s="471" cm="1">
        <f t="array" ref="Y16">INDEX($C$34:$AB$233,MATCH($Z16,$Z$34:$Z$233,0),Y$8)</f>
        <v>0</v>
      </c>
      <c r="Z16" s="259" t="str">
        <f t="shared" si="1"/>
        <v/>
      </c>
      <c r="AA16" s="258" t="str" cm="1">
        <f t="array" ref="AA16">INDEX($C$34:$AB$233,MATCH($Z16,$Z$34:$Z$233,0),AA$8)</f>
        <v/>
      </c>
      <c r="AB16" s="258" t="str" cm="1">
        <f t="array" ref="AB16">INDEX($C$34:$AB$233,MATCH($Z16,$Z$34:$Z$233,0),AB$8)</f>
        <v/>
      </c>
    </row>
    <row r="17" spans="1:28" s="2" customFormat="1" ht="15" outlineLevel="1">
      <c r="A17"/>
      <c r="B17" s="165">
        <f t="shared" si="2"/>
        <v>5</v>
      </c>
      <c r="C17" s="255" t="str" cm="1">
        <f t="array" ref="C17">INDEX($C$34:$AB$233,MATCH($Z17,$Z$34:$Z$233,0),C$8)</f>
        <v>Inserir nome do equipamento</v>
      </c>
      <c r="D17" s="255" cm="1">
        <f t="array" ref="D17">INDEX($C$34:$AB$233,MATCH($Z17,$Z$34:$Z$233,0),D$8)</f>
        <v>0</v>
      </c>
      <c r="E17" s="255" cm="1">
        <f t="array" ref="E17">INDEX($C$34:$AB$233,MATCH($Z17,$Z$34:$Z$233,0),E$8)</f>
        <v>0</v>
      </c>
      <c r="F17" s="255" cm="1">
        <f t="array" ref="F17">INDEX($C$34:$AB$233,MATCH($Z17,$Z$34:$Z$233,0),F$8)</f>
        <v>0</v>
      </c>
      <c r="G17" s="256" cm="1">
        <f t="array" ref="G17">INDEX($C$34:$AB$233,MATCH($Z17,$Z$34:$Z$233,0),G$8)</f>
        <v>0</v>
      </c>
      <c r="H17" s="255" cm="1">
        <f t="array" ref="H17">INDEX($C$34:$AB$233,MATCH($Z17,$Z$34:$Z$233,0),H$8)</f>
        <v>0</v>
      </c>
      <c r="I17" s="252" cm="1">
        <f t="array" ref="I17">INDEX($C$34:$AB$233,MATCH($Z17,$Z$34:$Z$233,0),I$8)</f>
        <v>0</v>
      </c>
      <c r="J17" s="255" cm="1">
        <f t="array" ref="J17">INDEX($C$34:$AB$233,MATCH($Z17,$Z$34:$Z$233,0),J$8)</f>
        <v>0</v>
      </c>
      <c r="K17" s="255" cm="1">
        <f t="array" ref="K17">INDEX($C$34:$AB$233,MATCH($Z17,$Z$34:$Z$233,0),K$8)</f>
        <v>0</v>
      </c>
      <c r="L17" s="251"/>
      <c r="M17" s="257" cm="1">
        <f t="array" ref="M17">INDEX($C$34:$AB$233,MATCH($Z17,$Z$34:$Z$233,0),M$8)</f>
        <v>0</v>
      </c>
      <c r="N17" s="257" cm="1">
        <f t="array" ref="N17">INDEX($C$34:$AB$233,MATCH($Z17,$Z$34:$Z$233,0),N$8)</f>
        <v>0</v>
      </c>
      <c r="O17" s="257" cm="1">
        <f t="array" ref="O17">INDEX($C$34:$AB$233,MATCH($Z17,$Z$34:$Z$233,0),O$8)</f>
        <v>0</v>
      </c>
      <c r="P17" s="257" cm="1">
        <f t="array" ref="P17">INDEX($C$34:$AB$233,MATCH($Z17,$Z$34:$Z$233,0),P$8)</f>
        <v>0</v>
      </c>
      <c r="Q17" s="257" cm="1">
        <f t="array" ref="Q17">INDEX($C$34:$AB$233,MATCH($Z17,$Z$34:$Z$233,0),Q$8)</f>
        <v>0</v>
      </c>
      <c r="R17" s="257" cm="1">
        <f t="array" ref="R17">INDEX($C$34:$AB$233,MATCH($Z17,$Z$34:$Z$233,0),R$8)</f>
        <v>0</v>
      </c>
      <c r="S17" s="257" cm="1">
        <f t="array" ref="S17">INDEX($C$34:$AB$233,MATCH($Z17,$Z$34:$Z$233,0),S$8)</f>
        <v>0</v>
      </c>
      <c r="T17" s="257" cm="1">
        <f t="array" ref="T17">INDEX($C$34:$AB$233,MATCH($Z17,$Z$34:$Z$233,0),T$8)</f>
        <v>0</v>
      </c>
      <c r="U17" s="257" cm="1">
        <f t="array" ref="U17">INDEX($C$34:$AB$233,MATCH($Z17,$Z$34:$Z$233,0),U$8)</f>
        <v>0</v>
      </c>
      <c r="V17" s="257" cm="1">
        <f t="array" ref="V17">INDEX($C$34:$AB$233,MATCH($Z17,$Z$34:$Z$233,0),V$8)</f>
        <v>0</v>
      </c>
      <c r="W17" s="257" cm="1">
        <f t="array" ref="W17">INDEX($C$34:$AB$233,MATCH($Z17,$Z$34:$Z$233,0),W$8)</f>
        <v>0</v>
      </c>
      <c r="X17" s="257" cm="1">
        <f t="array" ref="X17">INDEX($C$34:$AB$233,MATCH($Z17,$Z$34:$Z$233,0),X$8)</f>
        <v>0</v>
      </c>
      <c r="Y17" s="471" cm="1">
        <f t="array" ref="Y17">INDEX($C$34:$AB$233,MATCH($Z17,$Z$34:$Z$233,0),Y$8)</f>
        <v>0</v>
      </c>
      <c r="Z17" s="259" t="str">
        <f t="shared" si="1"/>
        <v/>
      </c>
      <c r="AA17" s="258" t="str" cm="1">
        <f t="array" ref="AA17">INDEX($C$34:$AB$233,MATCH($Z17,$Z$34:$Z$233,0),AA$8)</f>
        <v/>
      </c>
      <c r="AB17" s="258" t="str" cm="1">
        <f t="array" ref="AB17">INDEX($C$34:$AB$233,MATCH($Z17,$Z$34:$Z$233,0),AB$8)</f>
        <v/>
      </c>
    </row>
    <row r="18" spans="1:28" s="2" customFormat="1" ht="15" outlineLevel="1">
      <c r="A18"/>
      <c r="B18" s="165">
        <f t="shared" si="2"/>
        <v>6</v>
      </c>
      <c r="C18" s="255" t="str" cm="1">
        <f t="array" ref="C18">INDEX($C$34:$AB$233,MATCH($Z18,$Z$34:$Z$233,0),C$8)</f>
        <v>Inserir nome do equipamento</v>
      </c>
      <c r="D18" s="255" cm="1">
        <f t="array" ref="D18">INDEX($C$34:$AB$233,MATCH($Z18,$Z$34:$Z$233,0),D$8)</f>
        <v>0</v>
      </c>
      <c r="E18" s="255" cm="1">
        <f t="array" ref="E18">INDEX($C$34:$AB$233,MATCH($Z18,$Z$34:$Z$233,0),E$8)</f>
        <v>0</v>
      </c>
      <c r="F18" s="255" cm="1">
        <f t="array" ref="F18">INDEX($C$34:$AB$233,MATCH($Z18,$Z$34:$Z$233,0),F$8)</f>
        <v>0</v>
      </c>
      <c r="G18" s="256" cm="1">
        <f t="array" ref="G18">INDEX($C$34:$AB$233,MATCH($Z18,$Z$34:$Z$233,0),G$8)</f>
        <v>0</v>
      </c>
      <c r="H18" s="255" cm="1">
        <f t="array" ref="H18">INDEX($C$34:$AB$233,MATCH($Z18,$Z$34:$Z$233,0),H$8)</f>
        <v>0</v>
      </c>
      <c r="I18" s="252" cm="1">
        <f t="array" ref="I18">INDEX($C$34:$AB$233,MATCH($Z18,$Z$34:$Z$233,0),I$8)</f>
        <v>0</v>
      </c>
      <c r="J18" s="255" cm="1">
        <f t="array" ref="J18">INDEX($C$34:$AB$233,MATCH($Z18,$Z$34:$Z$233,0),J$8)</f>
        <v>0</v>
      </c>
      <c r="K18" s="255" cm="1">
        <f t="array" ref="K18">INDEX($C$34:$AB$233,MATCH($Z18,$Z$34:$Z$233,0),K$8)</f>
        <v>0</v>
      </c>
      <c r="L18" s="251"/>
      <c r="M18" s="257" cm="1">
        <f t="array" ref="M18">INDEX($C$34:$AB$233,MATCH($Z18,$Z$34:$Z$233,0),M$8)</f>
        <v>0</v>
      </c>
      <c r="N18" s="257" cm="1">
        <f t="array" ref="N18">INDEX($C$34:$AB$233,MATCH($Z18,$Z$34:$Z$233,0),N$8)</f>
        <v>0</v>
      </c>
      <c r="O18" s="257" cm="1">
        <f t="array" ref="O18">INDEX($C$34:$AB$233,MATCH($Z18,$Z$34:$Z$233,0),O$8)</f>
        <v>0</v>
      </c>
      <c r="P18" s="257" cm="1">
        <f t="array" ref="P18">INDEX($C$34:$AB$233,MATCH($Z18,$Z$34:$Z$233,0),P$8)</f>
        <v>0</v>
      </c>
      <c r="Q18" s="257" cm="1">
        <f t="array" ref="Q18">INDEX($C$34:$AB$233,MATCH($Z18,$Z$34:$Z$233,0),Q$8)</f>
        <v>0</v>
      </c>
      <c r="R18" s="257" cm="1">
        <f t="array" ref="R18">INDEX($C$34:$AB$233,MATCH($Z18,$Z$34:$Z$233,0),R$8)</f>
        <v>0</v>
      </c>
      <c r="S18" s="257" cm="1">
        <f t="array" ref="S18">INDEX($C$34:$AB$233,MATCH($Z18,$Z$34:$Z$233,0),S$8)</f>
        <v>0</v>
      </c>
      <c r="T18" s="257" cm="1">
        <f t="array" ref="T18">INDEX($C$34:$AB$233,MATCH($Z18,$Z$34:$Z$233,0),T$8)</f>
        <v>0</v>
      </c>
      <c r="U18" s="257" cm="1">
        <f t="array" ref="U18">INDEX($C$34:$AB$233,MATCH($Z18,$Z$34:$Z$233,0),U$8)</f>
        <v>0</v>
      </c>
      <c r="V18" s="257" cm="1">
        <f t="array" ref="V18">INDEX($C$34:$AB$233,MATCH($Z18,$Z$34:$Z$233,0),V$8)</f>
        <v>0</v>
      </c>
      <c r="W18" s="257" cm="1">
        <f t="array" ref="W18">INDEX($C$34:$AB$233,MATCH($Z18,$Z$34:$Z$233,0),W$8)</f>
        <v>0</v>
      </c>
      <c r="X18" s="257" cm="1">
        <f t="array" ref="X18">INDEX($C$34:$AB$233,MATCH($Z18,$Z$34:$Z$233,0),X$8)</f>
        <v>0</v>
      </c>
      <c r="Y18" s="471" cm="1">
        <f t="array" ref="Y18">INDEX($C$34:$AB$233,MATCH($Z18,$Z$34:$Z$233,0),Y$8)</f>
        <v>0</v>
      </c>
      <c r="Z18" s="259" t="str">
        <f t="shared" si="1"/>
        <v/>
      </c>
      <c r="AA18" s="258" t="str" cm="1">
        <f t="array" ref="AA18">INDEX($C$34:$AB$233,MATCH($Z18,$Z$34:$Z$233,0),AA$8)</f>
        <v/>
      </c>
      <c r="AB18" s="258" t="str" cm="1">
        <f t="array" ref="AB18">INDEX($C$34:$AB$233,MATCH($Z18,$Z$34:$Z$233,0),AB$8)</f>
        <v/>
      </c>
    </row>
    <row r="19" spans="1:28" s="2" customFormat="1" ht="24" outlineLevel="1">
      <c r="A19"/>
      <c r="B19" s="165">
        <f t="shared" si="2"/>
        <v>7</v>
      </c>
      <c r="C19" s="255" t="str" cm="1">
        <f t="array" ref="C19">INDEX($C$34:$AB$233,MATCH($Z19,$Z$34:$Z$233,0),C$8)</f>
        <v>Inserir nome do equipamento</v>
      </c>
      <c r="D19" s="255" cm="1">
        <f t="array" ref="D19">INDEX($C$34:$AB$233,MATCH($Z19,$Z$34:$Z$233,0),D$8)</f>
        <v>0</v>
      </c>
      <c r="E19" s="255" cm="1">
        <f t="array" ref="E19">INDEX($C$34:$AB$233,MATCH($Z19,$Z$34:$Z$233,0),E$8)</f>
        <v>0</v>
      </c>
      <c r="F19" s="255" cm="1">
        <f t="array" ref="F19">INDEX($C$34:$AB$233,MATCH($Z19,$Z$34:$Z$233,0),F$8)</f>
        <v>0</v>
      </c>
      <c r="G19" s="256" cm="1">
        <f t="array" ref="G19">INDEX($C$34:$AB$233,MATCH($Z19,$Z$34:$Z$233,0),G$8)</f>
        <v>0</v>
      </c>
      <c r="H19" s="255" cm="1">
        <f t="array" ref="H19">INDEX($C$34:$AB$233,MATCH($Z19,$Z$34:$Z$233,0),H$8)</f>
        <v>0</v>
      </c>
      <c r="I19" s="252" cm="1">
        <f t="array" ref="I19">INDEX($C$34:$AB$233,MATCH($Z19,$Z$34:$Z$233,0),I$8)</f>
        <v>0</v>
      </c>
      <c r="J19" s="255" cm="1">
        <f t="array" ref="J19">INDEX($C$34:$AB$233,MATCH($Z19,$Z$34:$Z$233,0),J$8)</f>
        <v>0</v>
      </c>
      <c r="K19" s="255" cm="1">
        <f t="array" ref="K19">INDEX($C$34:$AB$233,MATCH($Z19,$Z$34:$Z$233,0),K$8)</f>
        <v>0</v>
      </c>
      <c r="L19" s="251"/>
      <c r="M19" s="257" cm="1">
        <f t="array" ref="M19">INDEX($C$34:$AB$233,MATCH($Z19,$Z$34:$Z$233,0),M$8)</f>
        <v>0</v>
      </c>
      <c r="N19" s="257" cm="1">
        <f t="array" ref="N19">INDEX($C$34:$AB$233,MATCH($Z19,$Z$34:$Z$233,0),N$8)</f>
        <v>0</v>
      </c>
      <c r="O19" s="257" cm="1">
        <f t="array" ref="O19">INDEX($C$34:$AB$233,MATCH($Z19,$Z$34:$Z$233,0),O$8)</f>
        <v>0</v>
      </c>
      <c r="P19" s="257" cm="1">
        <f t="array" ref="P19">INDEX($C$34:$AB$233,MATCH($Z19,$Z$34:$Z$233,0),P$8)</f>
        <v>0</v>
      </c>
      <c r="Q19" s="257" cm="1">
        <f t="array" ref="Q19">INDEX($C$34:$AB$233,MATCH($Z19,$Z$34:$Z$233,0),Q$8)</f>
        <v>0</v>
      </c>
      <c r="R19" s="257" cm="1">
        <f t="array" ref="R19">INDEX($C$34:$AB$233,MATCH($Z19,$Z$34:$Z$233,0),R$8)</f>
        <v>0</v>
      </c>
      <c r="S19" s="257" cm="1">
        <f t="array" ref="S19">INDEX($C$34:$AB$233,MATCH($Z19,$Z$34:$Z$233,0),S$8)</f>
        <v>0</v>
      </c>
      <c r="T19" s="257" cm="1">
        <f t="array" ref="T19">INDEX($C$34:$AB$233,MATCH($Z19,$Z$34:$Z$233,0),T$8)</f>
        <v>0</v>
      </c>
      <c r="U19" s="257" cm="1">
        <f t="array" ref="U19">INDEX($C$34:$AB$233,MATCH($Z19,$Z$34:$Z$233,0),U$8)</f>
        <v>0</v>
      </c>
      <c r="V19" s="257" cm="1">
        <f t="array" ref="V19">INDEX($C$34:$AB$233,MATCH($Z19,$Z$34:$Z$233,0),V$8)</f>
        <v>0</v>
      </c>
      <c r="W19" s="257" cm="1">
        <f t="array" ref="W19">INDEX($C$34:$AB$233,MATCH($Z19,$Z$34:$Z$233,0),W$8)</f>
        <v>0</v>
      </c>
      <c r="X19" s="257" cm="1">
        <f t="array" ref="X19">INDEX($C$34:$AB$233,MATCH($Z19,$Z$34:$Z$233,0),X$8)</f>
        <v>0</v>
      </c>
      <c r="Y19" s="471" cm="1">
        <f t="array" ref="Y19">INDEX($C$34:$AB$233,MATCH($Z19,$Z$34:$Z$233,0),Y$8)</f>
        <v>0</v>
      </c>
      <c r="Z19" s="259" t="str">
        <f t="shared" si="1"/>
        <v/>
      </c>
      <c r="AA19" s="258" t="str" cm="1">
        <f t="array" ref="AA19">INDEX($C$34:$AB$233,MATCH($Z19,$Z$34:$Z$233,0),AA$8)</f>
        <v/>
      </c>
      <c r="AB19" s="258" t="str" cm="1">
        <f t="array" ref="AB19">INDEX($C$34:$AB$233,MATCH($Z19,$Z$34:$Z$233,0),AB$8)</f>
        <v/>
      </c>
    </row>
    <row r="20" spans="1:28" s="2" customFormat="1" ht="24" outlineLevel="1">
      <c r="A20"/>
      <c r="B20" s="165">
        <f t="shared" si="2"/>
        <v>8</v>
      </c>
      <c r="C20" s="255" t="str" cm="1">
        <f t="array" ref="C20">INDEX($C$34:$AB$233,MATCH($Z20,$Z$34:$Z$233,0),C$8)</f>
        <v>Inserir nome do equipamento</v>
      </c>
      <c r="D20" s="255" cm="1">
        <f t="array" ref="D20">INDEX($C$34:$AB$233,MATCH($Z20,$Z$34:$Z$233,0),D$8)</f>
        <v>0</v>
      </c>
      <c r="E20" s="255" cm="1">
        <f t="array" ref="E20">INDEX($C$34:$AB$233,MATCH($Z20,$Z$34:$Z$233,0),E$8)</f>
        <v>0</v>
      </c>
      <c r="F20" s="255" cm="1">
        <f t="array" ref="F20">INDEX($C$34:$AB$233,MATCH($Z20,$Z$34:$Z$233,0),F$8)</f>
        <v>0</v>
      </c>
      <c r="G20" s="256" cm="1">
        <f t="array" ref="G20">INDEX($C$34:$AB$233,MATCH($Z20,$Z$34:$Z$233,0),G$8)</f>
        <v>0</v>
      </c>
      <c r="H20" s="255" cm="1">
        <f t="array" ref="H20">INDEX($C$34:$AB$233,MATCH($Z20,$Z$34:$Z$233,0),H$8)</f>
        <v>0</v>
      </c>
      <c r="I20" s="252" cm="1">
        <f t="array" ref="I20">INDEX($C$34:$AB$233,MATCH($Z20,$Z$34:$Z$233,0),I$8)</f>
        <v>0</v>
      </c>
      <c r="J20" s="255" cm="1">
        <f t="array" ref="J20">INDEX($C$34:$AB$233,MATCH($Z20,$Z$34:$Z$233,0),J$8)</f>
        <v>0</v>
      </c>
      <c r="K20" s="255" cm="1">
        <f t="array" ref="K20">INDEX($C$34:$AB$233,MATCH($Z20,$Z$34:$Z$233,0),K$8)</f>
        <v>0</v>
      </c>
      <c r="L20" s="251"/>
      <c r="M20" s="257" cm="1">
        <f t="array" ref="M20">INDEX($C$34:$AB$233,MATCH($Z20,$Z$34:$Z$233,0),M$8)</f>
        <v>0</v>
      </c>
      <c r="N20" s="257" cm="1">
        <f t="array" ref="N20">INDEX($C$34:$AB$233,MATCH($Z20,$Z$34:$Z$233,0),N$8)</f>
        <v>0</v>
      </c>
      <c r="O20" s="257" cm="1">
        <f t="array" ref="O20">INDEX($C$34:$AB$233,MATCH($Z20,$Z$34:$Z$233,0),O$8)</f>
        <v>0</v>
      </c>
      <c r="P20" s="257" cm="1">
        <f t="array" ref="P20">INDEX($C$34:$AB$233,MATCH($Z20,$Z$34:$Z$233,0),P$8)</f>
        <v>0</v>
      </c>
      <c r="Q20" s="257" cm="1">
        <f t="array" ref="Q20">INDEX($C$34:$AB$233,MATCH($Z20,$Z$34:$Z$233,0),Q$8)</f>
        <v>0</v>
      </c>
      <c r="R20" s="257" cm="1">
        <f t="array" ref="R20">INDEX($C$34:$AB$233,MATCH($Z20,$Z$34:$Z$233,0),R$8)</f>
        <v>0</v>
      </c>
      <c r="S20" s="257" cm="1">
        <f t="array" ref="S20">INDEX($C$34:$AB$233,MATCH($Z20,$Z$34:$Z$233,0),S$8)</f>
        <v>0</v>
      </c>
      <c r="T20" s="257" cm="1">
        <f t="array" ref="T20">INDEX($C$34:$AB$233,MATCH($Z20,$Z$34:$Z$233,0),T$8)</f>
        <v>0</v>
      </c>
      <c r="U20" s="257" cm="1">
        <f t="array" ref="U20">INDEX($C$34:$AB$233,MATCH($Z20,$Z$34:$Z$233,0),U$8)</f>
        <v>0</v>
      </c>
      <c r="V20" s="257" cm="1">
        <f t="array" ref="V20">INDEX($C$34:$AB$233,MATCH($Z20,$Z$34:$Z$233,0),V$8)</f>
        <v>0</v>
      </c>
      <c r="W20" s="257" cm="1">
        <f t="array" ref="W20">INDEX($C$34:$AB$233,MATCH($Z20,$Z$34:$Z$233,0),W$8)</f>
        <v>0</v>
      </c>
      <c r="X20" s="257" cm="1">
        <f t="array" ref="X20">INDEX($C$34:$AB$233,MATCH($Z20,$Z$34:$Z$233,0),X$8)</f>
        <v>0</v>
      </c>
      <c r="Y20" s="471" cm="1">
        <f t="array" ref="Y20">INDEX($C$34:$AB$233,MATCH($Z20,$Z$34:$Z$233,0),Y$8)</f>
        <v>0</v>
      </c>
      <c r="Z20" s="259" t="str">
        <f t="shared" si="1"/>
        <v/>
      </c>
      <c r="AA20" s="258" t="str" cm="1">
        <f t="array" ref="AA20">INDEX($C$34:$AB$233,MATCH($Z20,$Z$34:$Z$233,0),AA$8)</f>
        <v/>
      </c>
      <c r="AB20" s="258" t="str" cm="1">
        <f t="array" ref="AB20">INDEX($C$34:$AB$233,MATCH($Z20,$Z$34:$Z$233,0),AB$8)</f>
        <v/>
      </c>
    </row>
    <row r="21" spans="1:28" s="2" customFormat="1" ht="24" outlineLevel="1">
      <c r="A21"/>
      <c r="B21" s="165">
        <f t="shared" si="2"/>
        <v>9</v>
      </c>
      <c r="C21" s="255" t="str" cm="1">
        <f t="array" ref="C21">INDEX($C$34:$AB$233,MATCH($Z21,$Z$34:$Z$233,0),C$8)</f>
        <v>Inserir nome do equipamento</v>
      </c>
      <c r="D21" s="255" cm="1">
        <f t="array" ref="D21">INDEX($C$34:$AB$233,MATCH($Z21,$Z$34:$Z$233,0),D$8)</f>
        <v>0</v>
      </c>
      <c r="E21" s="255" cm="1">
        <f t="array" ref="E21">INDEX($C$34:$AB$233,MATCH($Z21,$Z$34:$Z$233,0),E$8)</f>
        <v>0</v>
      </c>
      <c r="F21" s="255" cm="1">
        <f t="array" ref="F21">INDEX($C$34:$AB$233,MATCH($Z21,$Z$34:$Z$233,0),F$8)</f>
        <v>0</v>
      </c>
      <c r="G21" s="256" cm="1">
        <f t="array" ref="G21">INDEX($C$34:$AB$233,MATCH($Z21,$Z$34:$Z$233,0),G$8)</f>
        <v>0</v>
      </c>
      <c r="H21" s="255" cm="1">
        <f t="array" ref="H21">INDEX($C$34:$AB$233,MATCH($Z21,$Z$34:$Z$233,0),H$8)</f>
        <v>0</v>
      </c>
      <c r="I21" s="252" cm="1">
        <f t="array" ref="I21">INDEX($C$34:$AB$233,MATCH($Z21,$Z$34:$Z$233,0),I$8)</f>
        <v>0</v>
      </c>
      <c r="J21" s="255" cm="1">
        <f t="array" ref="J21">INDEX($C$34:$AB$233,MATCH($Z21,$Z$34:$Z$233,0),J$8)</f>
        <v>0</v>
      </c>
      <c r="K21" s="255" cm="1">
        <f t="array" ref="K21">INDEX($C$34:$AB$233,MATCH($Z21,$Z$34:$Z$233,0),K$8)</f>
        <v>0</v>
      </c>
      <c r="L21" s="251"/>
      <c r="M21" s="257" cm="1">
        <f t="array" ref="M21">INDEX($C$34:$AB$233,MATCH($Z21,$Z$34:$Z$233,0),M$8)</f>
        <v>0</v>
      </c>
      <c r="N21" s="257" cm="1">
        <f t="array" ref="N21">INDEX($C$34:$AB$233,MATCH($Z21,$Z$34:$Z$233,0),N$8)</f>
        <v>0</v>
      </c>
      <c r="O21" s="257" cm="1">
        <f t="array" ref="O21">INDEX($C$34:$AB$233,MATCH($Z21,$Z$34:$Z$233,0),O$8)</f>
        <v>0</v>
      </c>
      <c r="P21" s="257" cm="1">
        <f t="array" ref="P21">INDEX($C$34:$AB$233,MATCH($Z21,$Z$34:$Z$233,0),P$8)</f>
        <v>0</v>
      </c>
      <c r="Q21" s="257" cm="1">
        <f t="array" ref="Q21">INDEX($C$34:$AB$233,MATCH($Z21,$Z$34:$Z$233,0),Q$8)</f>
        <v>0</v>
      </c>
      <c r="R21" s="257" cm="1">
        <f t="array" ref="R21">INDEX($C$34:$AB$233,MATCH($Z21,$Z$34:$Z$233,0),R$8)</f>
        <v>0</v>
      </c>
      <c r="S21" s="257" cm="1">
        <f t="array" ref="S21">INDEX($C$34:$AB$233,MATCH($Z21,$Z$34:$Z$233,0),S$8)</f>
        <v>0</v>
      </c>
      <c r="T21" s="257" cm="1">
        <f t="array" ref="T21">INDEX($C$34:$AB$233,MATCH($Z21,$Z$34:$Z$233,0),T$8)</f>
        <v>0</v>
      </c>
      <c r="U21" s="257" cm="1">
        <f t="array" ref="U21">INDEX($C$34:$AB$233,MATCH($Z21,$Z$34:$Z$233,0),U$8)</f>
        <v>0</v>
      </c>
      <c r="V21" s="257" cm="1">
        <f t="array" ref="V21">INDEX($C$34:$AB$233,MATCH($Z21,$Z$34:$Z$233,0),V$8)</f>
        <v>0</v>
      </c>
      <c r="W21" s="257" cm="1">
        <f t="array" ref="W21">INDEX($C$34:$AB$233,MATCH($Z21,$Z$34:$Z$233,0),W$8)</f>
        <v>0</v>
      </c>
      <c r="X21" s="257" cm="1">
        <f t="array" ref="X21">INDEX($C$34:$AB$233,MATCH($Z21,$Z$34:$Z$233,0),X$8)</f>
        <v>0</v>
      </c>
      <c r="Y21" s="471" cm="1">
        <f t="array" ref="Y21">INDEX($C$34:$AB$233,MATCH($Z21,$Z$34:$Z$233,0),Y$8)</f>
        <v>0</v>
      </c>
      <c r="Z21" s="259" t="str">
        <f t="shared" si="1"/>
        <v/>
      </c>
      <c r="AA21" s="258" t="str" cm="1">
        <f t="array" ref="AA21">INDEX($C$34:$AB$233,MATCH($Z21,$Z$34:$Z$233,0),AA$8)</f>
        <v/>
      </c>
      <c r="AB21" s="258" t="str" cm="1">
        <f t="array" ref="AB21">INDEX($C$34:$AB$233,MATCH($Z21,$Z$34:$Z$233,0),AB$8)</f>
        <v/>
      </c>
    </row>
    <row r="22" spans="1:28" s="2" customFormat="1" ht="24" outlineLevel="1">
      <c r="A22"/>
      <c r="B22" s="165">
        <f t="shared" si="2"/>
        <v>10</v>
      </c>
      <c r="C22" s="255" t="str" cm="1">
        <f t="array" ref="C22">INDEX($C$34:$AB$233,MATCH($Z22,$Z$34:$Z$233,0),C$8)</f>
        <v>Inserir nome do equipamento</v>
      </c>
      <c r="D22" s="255" cm="1">
        <f t="array" ref="D22">INDEX($C$34:$AB$233,MATCH($Z22,$Z$34:$Z$233,0),D$8)</f>
        <v>0</v>
      </c>
      <c r="E22" s="255" cm="1">
        <f t="array" ref="E22">INDEX($C$34:$AB$233,MATCH($Z22,$Z$34:$Z$233,0),E$8)</f>
        <v>0</v>
      </c>
      <c r="F22" s="255" cm="1">
        <f t="array" ref="F22">INDEX($C$34:$AB$233,MATCH($Z22,$Z$34:$Z$233,0),F$8)</f>
        <v>0</v>
      </c>
      <c r="G22" s="256" cm="1">
        <f t="array" ref="G22">INDEX($C$34:$AB$233,MATCH($Z22,$Z$34:$Z$233,0),G$8)</f>
        <v>0</v>
      </c>
      <c r="H22" s="255" cm="1">
        <f t="array" ref="H22">INDEX($C$34:$AB$233,MATCH($Z22,$Z$34:$Z$233,0),H$8)</f>
        <v>0</v>
      </c>
      <c r="I22" s="252" cm="1">
        <f t="array" ref="I22">INDEX($C$34:$AB$233,MATCH($Z22,$Z$34:$Z$233,0),I$8)</f>
        <v>0</v>
      </c>
      <c r="J22" s="255" cm="1">
        <f t="array" ref="J22">INDEX($C$34:$AB$233,MATCH($Z22,$Z$34:$Z$233,0),J$8)</f>
        <v>0</v>
      </c>
      <c r="K22" s="255" cm="1">
        <f t="array" ref="K22">INDEX($C$34:$AB$233,MATCH($Z22,$Z$34:$Z$233,0),K$8)</f>
        <v>0</v>
      </c>
      <c r="L22" s="251"/>
      <c r="M22" s="257" cm="1">
        <f t="array" ref="M22">INDEX($C$34:$AB$233,MATCH($Z22,$Z$34:$Z$233,0),M$8)</f>
        <v>0</v>
      </c>
      <c r="N22" s="257" cm="1">
        <f t="array" ref="N22">INDEX($C$34:$AB$233,MATCH($Z22,$Z$34:$Z$233,0),N$8)</f>
        <v>0</v>
      </c>
      <c r="O22" s="257" cm="1">
        <f t="array" ref="O22">INDEX($C$34:$AB$233,MATCH($Z22,$Z$34:$Z$233,0),O$8)</f>
        <v>0</v>
      </c>
      <c r="P22" s="257" cm="1">
        <f t="array" ref="P22">INDEX($C$34:$AB$233,MATCH($Z22,$Z$34:$Z$233,0),P$8)</f>
        <v>0</v>
      </c>
      <c r="Q22" s="257" cm="1">
        <f t="array" ref="Q22">INDEX($C$34:$AB$233,MATCH($Z22,$Z$34:$Z$233,0),Q$8)</f>
        <v>0</v>
      </c>
      <c r="R22" s="257" cm="1">
        <f t="array" ref="R22">INDEX($C$34:$AB$233,MATCH($Z22,$Z$34:$Z$233,0),R$8)</f>
        <v>0</v>
      </c>
      <c r="S22" s="257" cm="1">
        <f t="array" ref="S22">INDEX($C$34:$AB$233,MATCH($Z22,$Z$34:$Z$233,0),S$8)</f>
        <v>0</v>
      </c>
      <c r="T22" s="257" cm="1">
        <f t="array" ref="T22">INDEX($C$34:$AB$233,MATCH($Z22,$Z$34:$Z$233,0),T$8)</f>
        <v>0</v>
      </c>
      <c r="U22" s="257" cm="1">
        <f t="array" ref="U22">INDEX($C$34:$AB$233,MATCH($Z22,$Z$34:$Z$233,0),U$8)</f>
        <v>0</v>
      </c>
      <c r="V22" s="257" cm="1">
        <f t="array" ref="V22">INDEX($C$34:$AB$233,MATCH($Z22,$Z$34:$Z$233,0),V$8)</f>
        <v>0</v>
      </c>
      <c r="W22" s="257" cm="1">
        <f t="array" ref="W22">INDEX($C$34:$AB$233,MATCH($Z22,$Z$34:$Z$233,0),W$8)</f>
        <v>0</v>
      </c>
      <c r="X22" s="257" cm="1">
        <f t="array" ref="X22">INDEX($C$34:$AB$233,MATCH($Z22,$Z$34:$Z$233,0),X$8)</f>
        <v>0</v>
      </c>
      <c r="Y22" s="471" cm="1">
        <f t="array" ref="Y22">INDEX($C$34:$AB$233,MATCH($Z22,$Z$34:$Z$233,0),Y$8)</f>
        <v>0</v>
      </c>
      <c r="Z22" s="259" t="str">
        <f t="shared" si="1"/>
        <v/>
      </c>
      <c r="AA22" s="258" t="str" cm="1">
        <f t="array" ref="AA22">INDEX($C$34:$AB$233,MATCH($Z22,$Z$34:$Z$233,0),AA$8)</f>
        <v/>
      </c>
      <c r="AB22" s="258" t="str" cm="1">
        <f t="array" ref="AB22">INDEX($C$34:$AB$233,MATCH($Z22,$Z$34:$Z$233,0),AB$8)</f>
        <v/>
      </c>
    </row>
    <row r="23" spans="1:28" s="2" customFormat="1" ht="24" outlineLevel="1">
      <c r="A23"/>
      <c r="B23" s="165">
        <f t="shared" si="2"/>
        <v>11</v>
      </c>
      <c r="C23" s="255" t="str" cm="1">
        <f t="array" ref="C23">INDEX($C$34:$AB$233,MATCH($Z23,$Z$34:$Z$233,0),C$8)</f>
        <v>Inserir nome do equipamento</v>
      </c>
      <c r="D23" s="255" cm="1">
        <f t="array" ref="D23">INDEX($C$34:$AB$233,MATCH($Z23,$Z$34:$Z$233,0),D$8)</f>
        <v>0</v>
      </c>
      <c r="E23" s="255" cm="1">
        <f t="array" ref="E23">INDEX($C$34:$AB$233,MATCH($Z23,$Z$34:$Z$233,0),E$8)</f>
        <v>0</v>
      </c>
      <c r="F23" s="255" cm="1">
        <f t="array" ref="F23">INDEX($C$34:$AB$233,MATCH($Z23,$Z$34:$Z$233,0),F$8)</f>
        <v>0</v>
      </c>
      <c r="G23" s="256" cm="1">
        <f t="array" ref="G23">INDEX($C$34:$AB$233,MATCH($Z23,$Z$34:$Z$233,0),G$8)</f>
        <v>0</v>
      </c>
      <c r="H23" s="255" cm="1">
        <f t="array" ref="H23">INDEX($C$34:$AB$233,MATCH($Z23,$Z$34:$Z$233,0),H$8)</f>
        <v>0</v>
      </c>
      <c r="I23" s="252" cm="1">
        <f t="array" ref="I23">INDEX($C$34:$AB$233,MATCH($Z23,$Z$34:$Z$233,0),I$8)</f>
        <v>0</v>
      </c>
      <c r="J23" s="255" cm="1">
        <f t="array" ref="J23">INDEX($C$34:$AB$233,MATCH($Z23,$Z$34:$Z$233,0),J$8)</f>
        <v>0</v>
      </c>
      <c r="K23" s="255" cm="1">
        <f t="array" ref="K23">INDEX($C$34:$AB$233,MATCH($Z23,$Z$34:$Z$233,0),K$8)</f>
        <v>0</v>
      </c>
      <c r="L23" s="251"/>
      <c r="M23" s="257" cm="1">
        <f t="array" ref="M23">INDEX($C$34:$AB$233,MATCH($Z23,$Z$34:$Z$233,0),M$8)</f>
        <v>0</v>
      </c>
      <c r="N23" s="257" cm="1">
        <f t="array" ref="N23">INDEX($C$34:$AB$233,MATCH($Z23,$Z$34:$Z$233,0),N$8)</f>
        <v>0</v>
      </c>
      <c r="O23" s="257" cm="1">
        <f t="array" ref="O23">INDEX($C$34:$AB$233,MATCH($Z23,$Z$34:$Z$233,0),O$8)</f>
        <v>0</v>
      </c>
      <c r="P23" s="257" cm="1">
        <f t="array" ref="P23">INDEX($C$34:$AB$233,MATCH($Z23,$Z$34:$Z$233,0),P$8)</f>
        <v>0</v>
      </c>
      <c r="Q23" s="257" cm="1">
        <f t="array" ref="Q23">INDEX($C$34:$AB$233,MATCH($Z23,$Z$34:$Z$233,0),Q$8)</f>
        <v>0</v>
      </c>
      <c r="R23" s="257" cm="1">
        <f t="array" ref="R23">INDEX($C$34:$AB$233,MATCH($Z23,$Z$34:$Z$233,0),R$8)</f>
        <v>0</v>
      </c>
      <c r="S23" s="257" cm="1">
        <f t="array" ref="S23">INDEX($C$34:$AB$233,MATCH($Z23,$Z$34:$Z$233,0),S$8)</f>
        <v>0</v>
      </c>
      <c r="T23" s="257" cm="1">
        <f t="array" ref="T23">INDEX($C$34:$AB$233,MATCH($Z23,$Z$34:$Z$233,0),T$8)</f>
        <v>0</v>
      </c>
      <c r="U23" s="257" cm="1">
        <f t="array" ref="U23">INDEX($C$34:$AB$233,MATCH($Z23,$Z$34:$Z$233,0),U$8)</f>
        <v>0</v>
      </c>
      <c r="V23" s="257" cm="1">
        <f t="array" ref="V23">INDEX($C$34:$AB$233,MATCH($Z23,$Z$34:$Z$233,0),V$8)</f>
        <v>0</v>
      </c>
      <c r="W23" s="257" cm="1">
        <f t="array" ref="W23">INDEX($C$34:$AB$233,MATCH($Z23,$Z$34:$Z$233,0),W$8)</f>
        <v>0</v>
      </c>
      <c r="X23" s="257" cm="1">
        <f t="array" ref="X23">INDEX($C$34:$AB$233,MATCH($Z23,$Z$34:$Z$233,0),X$8)</f>
        <v>0</v>
      </c>
      <c r="Y23" s="471" cm="1">
        <f t="array" ref="Y23">INDEX($C$34:$AB$233,MATCH($Z23,$Z$34:$Z$233,0),Y$8)</f>
        <v>0</v>
      </c>
      <c r="Z23" s="259" t="str">
        <f t="shared" si="1"/>
        <v/>
      </c>
      <c r="AA23" s="258" t="str" cm="1">
        <f t="array" ref="AA23">INDEX($C$34:$AB$233,MATCH($Z23,$Z$34:$Z$233,0),AA$8)</f>
        <v/>
      </c>
      <c r="AB23" s="258" t="str" cm="1">
        <f t="array" ref="AB23">INDEX($C$34:$AB$233,MATCH($Z23,$Z$34:$Z$233,0),AB$8)</f>
        <v/>
      </c>
    </row>
    <row r="24" spans="1:28" s="2" customFormat="1" ht="24" outlineLevel="1">
      <c r="A24"/>
      <c r="B24" s="165">
        <f t="shared" si="2"/>
        <v>12</v>
      </c>
      <c r="C24" s="255" t="str" cm="1">
        <f t="array" ref="C24">INDEX($C$34:$AB$233,MATCH($Z24,$Z$34:$Z$233,0),C$8)</f>
        <v>Inserir nome do equipamento</v>
      </c>
      <c r="D24" s="255" cm="1">
        <f t="array" ref="D24">INDEX($C$34:$AB$233,MATCH($Z24,$Z$34:$Z$233,0),D$8)</f>
        <v>0</v>
      </c>
      <c r="E24" s="255" cm="1">
        <f t="array" ref="E24">INDEX($C$34:$AB$233,MATCH($Z24,$Z$34:$Z$233,0),E$8)</f>
        <v>0</v>
      </c>
      <c r="F24" s="255" cm="1">
        <f t="array" ref="F24">INDEX($C$34:$AB$233,MATCH($Z24,$Z$34:$Z$233,0),F$8)</f>
        <v>0</v>
      </c>
      <c r="G24" s="256" cm="1">
        <f t="array" ref="G24">INDEX($C$34:$AB$233,MATCH($Z24,$Z$34:$Z$233,0),G$8)</f>
        <v>0</v>
      </c>
      <c r="H24" s="255" cm="1">
        <f t="array" ref="H24">INDEX($C$34:$AB$233,MATCH($Z24,$Z$34:$Z$233,0),H$8)</f>
        <v>0</v>
      </c>
      <c r="I24" s="252" cm="1">
        <f t="array" ref="I24">INDEX($C$34:$AB$233,MATCH($Z24,$Z$34:$Z$233,0),I$8)</f>
        <v>0</v>
      </c>
      <c r="J24" s="255" cm="1">
        <f t="array" ref="J24">INDEX($C$34:$AB$233,MATCH($Z24,$Z$34:$Z$233,0),J$8)</f>
        <v>0</v>
      </c>
      <c r="K24" s="255" cm="1">
        <f t="array" ref="K24">INDEX($C$34:$AB$233,MATCH($Z24,$Z$34:$Z$233,0),K$8)</f>
        <v>0</v>
      </c>
      <c r="L24" s="251"/>
      <c r="M24" s="257" cm="1">
        <f t="array" ref="M24">INDEX($C$34:$AB$233,MATCH($Z24,$Z$34:$Z$233,0),M$8)</f>
        <v>0</v>
      </c>
      <c r="N24" s="257" cm="1">
        <f t="array" ref="N24">INDEX($C$34:$AB$233,MATCH($Z24,$Z$34:$Z$233,0),N$8)</f>
        <v>0</v>
      </c>
      <c r="O24" s="257" cm="1">
        <f t="array" ref="O24">INDEX($C$34:$AB$233,MATCH($Z24,$Z$34:$Z$233,0),O$8)</f>
        <v>0</v>
      </c>
      <c r="P24" s="257" cm="1">
        <f t="array" ref="P24">INDEX($C$34:$AB$233,MATCH($Z24,$Z$34:$Z$233,0),P$8)</f>
        <v>0</v>
      </c>
      <c r="Q24" s="257" cm="1">
        <f t="array" ref="Q24">INDEX($C$34:$AB$233,MATCH($Z24,$Z$34:$Z$233,0),Q$8)</f>
        <v>0</v>
      </c>
      <c r="R24" s="257" cm="1">
        <f t="array" ref="R24">INDEX($C$34:$AB$233,MATCH($Z24,$Z$34:$Z$233,0),R$8)</f>
        <v>0</v>
      </c>
      <c r="S24" s="257" cm="1">
        <f t="array" ref="S24">INDEX($C$34:$AB$233,MATCH($Z24,$Z$34:$Z$233,0),S$8)</f>
        <v>0</v>
      </c>
      <c r="T24" s="257" cm="1">
        <f t="array" ref="T24">INDEX($C$34:$AB$233,MATCH($Z24,$Z$34:$Z$233,0),T$8)</f>
        <v>0</v>
      </c>
      <c r="U24" s="257" cm="1">
        <f t="array" ref="U24">INDEX($C$34:$AB$233,MATCH($Z24,$Z$34:$Z$233,0),U$8)</f>
        <v>0</v>
      </c>
      <c r="V24" s="257" cm="1">
        <f t="array" ref="V24">INDEX($C$34:$AB$233,MATCH($Z24,$Z$34:$Z$233,0),V$8)</f>
        <v>0</v>
      </c>
      <c r="W24" s="257" cm="1">
        <f t="array" ref="W24">INDEX($C$34:$AB$233,MATCH($Z24,$Z$34:$Z$233,0),W$8)</f>
        <v>0</v>
      </c>
      <c r="X24" s="257" cm="1">
        <f t="array" ref="X24">INDEX($C$34:$AB$233,MATCH($Z24,$Z$34:$Z$233,0),X$8)</f>
        <v>0</v>
      </c>
      <c r="Y24" s="471" cm="1">
        <f t="array" ref="Y24">INDEX($C$34:$AB$233,MATCH($Z24,$Z$34:$Z$233,0),Y$8)</f>
        <v>0</v>
      </c>
      <c r="Z24" s="259" t="str">
        <f t="shared" si="1"/>
        <v/>
      </c>
      <c r="AA24" s="258" t="str" cm="1">
        <f t="array" ref="AA24">INDEX($C$34:$AB$233,MATCH($Z24,$Z$34:$Z$233,0),AA$8)</f>
        <v/>
      </c>
      <c r="AB24" s="258" t="str" cm="1">
        <f t="array" ref="AB24">INDEX($C$34:$AB$233,MATCH($Z24,$Z$34:$Z$233,0),AB$8)</f>
        <v/>
      </c>
    </row>
    <row r="25" spans="1:28" s="2" customFormat="1" ht="15" outlineLevel="1">
      <c r="A25"/>
      <c r="B25" s="165">
        <f t="shared" si="2"/>
        <v>13</v>
      </c>
      <c r="C25" s="255" t="str" cm="1">
        <f t="array" ref="C25">INDEX($C$34:$AB$233,MATCH($Z25,$Z$34:$Z$233,0),C$8)</f>
        <v>Inserir nome do equipamento</v>
      </c>
      <c r="D25" s="255" cm="1">
        <f t="array" ref="D25">INDEX($C$34:$AB$233,MATCH($Z25,$Z$34:$Z$233,0),D$8)</f>
        <v>0</v>
      </c>
      <c r="E25" s="255" cm="1">
        <f t="array" ref="E25">INDEX($C$34:$AB$233,MATCH($Z25,$Z$34:$Z$233,0),E$8)</f>
        <v>0</v>
      </c>
      <c r="F25" s="255" cm="1">
        <f t="array" ref="F25">INDEX($C$34:$AB$233,MATCH($Z25,$Z$34:$Z$233,0),F$8)</f>
        <v>0</v>
      </c>
      <c r="G25" s="256" cm="1">
        <f t="array" ref="G25">INDEX($C$34:$AB$233,MATCH($Z25,$Z$34:$Z$233,0),G$8)</f>
        <v>0</v>
      </c>
      <c r="H25" s="255" cm="1">
        <f t="array" ref="H25">INDEX($C$34:$AB$233,MATCH($Z25,$Z$34:$Z$233,0),H$8)</f>
        <v>0</v>
      </c>
      <c r="I25" s="252" cm="1">
        <f t="array" ref="I25">INDEX($C$34:$AB$233,MATCH($Z25,$Z$34:$Z$233,0),I$8)</f>
        <v>0</v>
      </c>
      <c r="J25" s="255" cm="1">
        <f t="array" ref="J25">INDEX($C$34:$AB$233,MATCH($Z25,$Z$34:$Z$233,0),J$8)</f>
        <v>0</v>
      </c>
      <c r="K25" s="255" cm="1">
        <f t="array" ref="K25">INDEX($C$34:$AB$233,MATCH($Z25,$Z$34:$Z$233,0),K$8)</f>
        <v>0</v>
      </c>
      <c r="L25" s="251"/>
      <c r="M25" s="257" cm="1">
        <f t="array" ref="M25">INDEX($C$34:$AB$233,MATCH($Z25,$Z$34:$Z$233,0),M$8)</f>
        <v>0</v>
      </c>
      <c r="N25" s="257" cm="1">
        <f t="array" ref="N25">INDEX($C$34:$AB$233,MATCH($Z25,$Z$34:$Z$233,0),N$8)</f>
        <v>0</v>
      </c>
      <c r="O25" s="257" cm="1">
        <f t="array" ref="O25">INDEX($C$34:$AB$233,MATCH($Z25,$Z$34:$Z$233,0),O$8)</f>
        <v>0</v>
      </c>
      <c r="P25" s="257" cm="1">
        <f t="array" ref="P25">INDEX($C$34:$AB$233,MATCH($Z25,$Z$34:$Z$233,0),P$8)</f>
        <v>0</v>
      </c>
      <c r="Q25" s="257" cm="1">
        <f t="array" ref="Q25">INDEX($C$34:$AB$233,MATCH($Z25,$Z$34:$Z$233,0),Q$8)</f>
        <v>0</v>
      </c>
      <c r="R25" s="257" cm="1">
        <f t="array" ref="R25">INDEX($C$34:$AB$233,MATCH($Z25,$Z$34:$Z$233,0),R$8)</f>
        <v>0</v>
      </c>
      <c r="S25" s="257" cm="1">
        <f t="array" ref="S25">INDEX($C$34:$AB$233,MATCH($Z25,$Z$34:$Z$233,0),S$8)</f>
        <v>0</v>
      </c>
      <c r="T25" s="257" cm="1">
        <f t="array" ref="T25">INDEX($C$34:$AB$233,MATCH($Z25,$Z$34:$Z$233,0),T$8)</f>
        <v>0</v>
      </c>
      <c r="U25" s="257" cm="1">
        <f t="array" ref="U25">INDEX($C$34:$AB$233,MATCH($Z25,$Z$34:$Z$233,0),U$8)</f>
        <v>0</v>
      </c>
      <c r="V25" s="257" cm="1">
        <f t="array" ref="V25">INDEX($C$34:$AB$233,MATCH($Z25,$Z$34:$Z$233,0),V$8)</f>
        <v>0</v>
      </c>
      <c r="W25" s="257" cm="1">
        <f t="array" ref="W25">INDEX($C$34:$AB$233,MATCH($Z25,$Z$34:$Z$233,0),W$8)</f>
        <v>0</v>
      </c>
      <c r="X25" s="257" cm="1">
        <f t="array" ref="X25">INDEX($C$34:$AB$233,MATCH($Z25,$Z$34:$Z$233,0),X$8)</f>
        <v>0</v>
      </c>
      <c r="Y25" s="471" cm="1">
        <f t="array" ref="Y25">INDEX($C$34:$AB$233,MATCH($Z25,$Z$34:$Z$233,0),Y$8)</f>
        <v>0</v>
      </c>
      <c r="Z25" s="259" t="str">
        <f t="shared" si="1"/>
        <v/>
      </c>
      <c r="AA25" s="258" t="str" cm="1">
        <f t="array" ref="AA25">INDEX($C$34:$AB$233,MATCH($Z25,$Z$34:$Z$233,0),AA$8)</f>
        <v/>
      </c>
      <c r="AB25" s="258" t="str" cm="1">
        <f t="array" ref="AB25">INDEX($C$34:$AB$233,MATCH($Z25,$Z$34:$Z$233,0),AB$8)</f>
        <v/>
      </c>
    </row>
    <row r="26" spans="1:28" s="2" customFormat="1" ht="15" outlineLevel="1">
      <c r="A26"/>
      <c r="B26" s="165">
        <f t="shared" si="2"/>
        <v>14</v>
      </c>
      <c r="C26" s="255" t="str" cm="1">
        <f t="array" ref="C26">INDEX($C$34:$AB$233,MATCH($Z26,$Z$34:$Z$233,0),C$8)</f>
        <v>Inserir nome do equipamento</v>
      </c>
      <c r="D26" s="255" cm="1">
        <f t="array" ref="D26">INDEX($C$34:$AB$233,MATCH($Z26,$Z$34:$Z$233,0),D$8)</f>
        <v>0</v>
      </c>
      <c r="E26" s="255" cm="1">
        <f t="array" ref="E26">INDEX($C$34:$AB$233,MATCH($Z26,$Z$34:$Z$233,0),E$8)</f>
        <v>0</v>
      </c>
      <c r="F26" s="255" cm="1">
        <f t="array" ref="F26">INDEX($C$34:$AB$233,MATCH($Z26,$Z$34:$Z$233,0),F$8)</f>
        <v>0</v>
      </c>
      <c r="G26" s="256" cm="1">
        <f t="array" ref="G26">INDEX($C$34:$AB$233,MATCH($Z26,$Z$34:$Z$233,0),G$8)</f>
        <v>0</v>
      </c>
      <c r="H26" s="255" cm="1">
        <f t="array" ref="H26">INDEX($C$34:$AB$233,MATCH($Z26,$Z$34:$Z$233,0),H$8)</f>
        <v>0</v>
      </c>
      <c r="I26" s="252" cm="1">
        <f t="array" ref="I26">INDEX($C$34:$AB$233,MATCH($Z26,$Z$34:$Z$233,0),I$8)</f>
        <v>0</v>
      </c>
      <c r="J26" s="255" cm="1">
        <f t="array" ref="J26">INDEX($C$34:$AB$233,MATCH($Z26,$Z$34:$Z$233,0),J$8)</f>
        <v>0</v>
      </c>
      <c r="K26" s="255" cm="1">
        <f t="array" ref="K26">INDEX($C$34:$AB$233,MATCH($Z26,$Z$34:$Z$233,0),K$8)</f>
        <v>0</v>
      </c>
      <c r="L26" s="251"/>
      <c r="M26" s="257" cm="1">
        <f t="array" ref="M26">INDEX($C$34:$AB$233,MATCH($Z26,$Z$34:$Z$233,0),M$8)</f>
        <v>0</v>
      </c>
      <c r="N26" s="257" cm="1">
        <f t="array" ref="N26">INDEX($C$34:$AB$233,MATCH($Z26,$Z$34:$Z$233,0),N$8)</f>
        <v>0</v>
      </c>
      <c r="O26" s="257" cm="1">
        <f t="array" ref="O26">INDEX($C$34:$AB$233,MATCH($Z26,$Z$34:$Z$233,0),O$8)</f>
        <v>0</v>
      </c>
      <c r="P26" s="257" cm="1">
        <f t="array" ref="P26">INDEX($C$34:$AB$233,MATCH($Z26,$Z$34:$Z$233,0),P$8)</f>
        <v>0</v>
      </c>
      <c r="Q26" s="257" cm="1">
        <f t="array" ref="Q26">INDEX($C$34:$AB$233,MATCH($Z26,$Z$34:$Z$233,0),Q$8)</f>
        <v>0</v>
      </c>
      <c r="R26" s="257" cm="1">
        <f t="array" ref="R26">INDEX($C$34:$AB$233,MATCH($Z26,$Z$34:$Z$233,0),R$8)</f>
        <v>0</v>
      </c>
      <c r="S26" s="257" cm="1">
        <f t="array" ref="S26">INDEX($C$34:$AB$233,MATCH($Z26,$Z$34:$Z$233,0),S$8)</f>
        <v>0</v>
      </c>
      <c r="T26" s="257" cm="1">
        <f t="array" ref="T26">INDEX($C$34:$AB$233,MATCH($Z26,$Z$34:$Z$233,0),T$8)</f>
        <v>0</v>
      </c>
      <c r="U26" s="257" cm="1">
        <f t="array" ref="U26">INDEX($C$34:$AB$233,MATCH($Z26,$Z$34:$Z$233,0),U$8)</f>
        <v>0</v>
      </c>
      <c r="V26" s="257" cm="1">
        <f t="array" ref="V26">INDEX($C$34:$AB$233,MATCH($Z26,$Z$34:$Z$233,0),V$8)</f>
        <v>0</v>
      </c>
      <c r="W26" s="257" cm="1">
        <f t="array" ref="W26">INDEX($C$34:$AB$233,MATCH($Z26,$Z$34:$Z$233,0),W$8)</f>
        <v>0</v>
      </c>
      <c r="X26" s="257" cm="1">
        <f t="array" ref="X26">INDEX($C$34:$AB$233,MATCH($Z26,$Z$34:$Z$233,0),X$8)</f>
        <v>0</v>
      </c>
      <c r="Y26" s="471" cm="1">
        <f t="array" ref="Y26">INDEX($C$34:$AB$233,MATCH($Z26,$Z$34:$Z$233,0),Y$8)</f>
        <v>0</v>
      </c>
      <c r="Z26" s="259" t="str">
        <f t="shared" si="1"/>
        <v/>
      </c>
      <c r="AA26" s="258" t="str" cm="1">
        <f t="array" ref="AA26">INDEX($C$34:$AB$233,MATCH($Z26,$Z$34:$Z$233,0),AA$8)</f>
        <v/>
      </c>
      <c r="AB26" s="258" t="str" cm="1">
        <f t="array" ref="AB26">INDEX($C$34:$AB$233,MATCH($Z26,$Z$34:$Z$233,0),AB$8)</f>
        <v/>
      </c>
    </row>
    <row r="27" spans="1:28" s="2" customFormat="1" ht="15" outlineLevel="1">
      <c r="A27"/>
      <c r="B27" s="165">
        <f t="shared" si="2"/>
        <v>15</v>
      </c>
      <c r="C27" s="255" t="str" cm="1">
        <f t="array" ref="C27">INDEX($C$34:$AB$233,MATCH($Z27,$Z$34:$Z$233,0),C$8)</f>
        <v>Inserir nome do equipamento</v>
      </c>
      <c r="D27" s="255" cm="1">
        <f t="array" ref="D27">INDEX($C$34:$AB$233,MATCH($Z27,$Z$34:$Z$233,0),D$8)</f>
        <v>0</v>
      </c>
      <c r="E27" s="255" cm="1">
        <f t="array" ref="E27">INDEX($C$34:$AB$233,MATCH($Z27,$Z$34:$Z$233,0),E$8)</f>
        <v>0</v>
      </c>
      <c r="F27" s="255" cm="1">
        <f t="array" ref="F27">INDEX($C$34:$AB$233,MATCH($Z27,$Z$34:$Z$233,0),F$8)</f>
        <v>0</v>
      </c>
      <c r="G27" s="256" cm="1">
        <f t="array" ref="G27">INDEX($C$34:$AB$233,MATCH($Z27,$Z$34:$Z$233,0),G$8)</f>
        <v>0</v>
      </c>
      <c r="H27" s="255" cm="1">
        <f t="array" ref="H27">INDEX($C$34:$AB$233,MATCH($Z27,$Z$34:$Z$233,0),H$8)</f>
        <v>0</v>
      </c>
      <c r="I27" s="252" cm="1">
        <f t="array" ref="I27">INDEX($C$34:$AB$233,MATCH($Z27,$Z$34:$Z$233,0),I$8)</f>
        <v>0</v>
      </c>
      <c r="J27" s="255" cm="1">
        <f t="array" ref="J27">INDEX($C$34:$AB$233,MATCH($Z27,$Z$34:$Z$233,0),J$8)</f>
        <v>0</v>
      </c>
      <c r="K27" s="255" cm="1">
        <f t="array" ref="K27">INDEX($C$34:$AB$233,MATCH($Z27,$Z$34:$Z$233,0),K$8)</f>
        <v>0</v>
      </c>
      <c r="L27" s="251"/>
      <c r="M27" s="257" cm="1">
        <f t="array" ref="M27">INDEX($C$34:$AB$233,MATCH($Z27,$Z$34:$Z$233,0),M$8)</f>
        <v>0</v>
      </c>
      <c r="N27" s="257" cm="1">
        <f t="array" ref="N27">INDEX($C$34:$AB$233,MATCH($Z27,$Z$34:$Z$233,0),N$8)</f>
        <v>0</v>
      </c>
      <c r="O27" s="257" cm="1">
        <f t="array" ref="O27">INDEX($C$34:$AB$233,MATCH($Z27,$Z$34:$Z$233,0),O$8)</f>
        <v>0</v>
      </c>
      <c r="P27" s="257" cm="1">
        <f t="array" ref="P27">INDEX($C$34:$AB$233,MATCH($Z27,$Z$34:$Z$233,0),P$8)</f>
        <v>0</v>
      </c>
      <c r="Q27" s="257" cm="1">
        <f t="array" ref="Q27">INDEX($C$34:$AB$233,MATCH($Z27,$Z$34:$Z$233,0),Q$8)</f>
        <v>0</v>
      </c>
      <c r="R27" s="257" cm="1">
        <f t="array" ref="R27">INDEX($C$34:$AB$233,MATCH($Z27,$Z$34:$Z$233,0),R$8)</f>
        <v>0</v>
      </c>
      <c r="S27" s="257" cm="1">
        <f t="array" ref="S27">INDEX($C$34:$AB$233,MATCH($Z27,$Z$34:$Z$233,0),S$8)</f>
        <v>0</v>
      </c>
      <c r="T27" s="257" cm="1">
        <f t="array" ref="T27">INDEX($C$34:$AB$233,MATCH($Z27,$Z$34:$Z$233,0),T$8)</f>
        <v>0</v>
      </c>
      <c r="U27" s="257" cm="1">
        <f t="array" ref="U27">INDEX($C$34:$AB$233,MATCH($Z27,$Z$34:$Z$233,0),U$8)</f>
        <v>0</v>
      </c>
      <c r="V27" s="257" cm="1">
        <f t="array" ref="V27">INDEX($C$34:$AB$233,MATCH($Z27,$Z$34:$Z$233,0),V$8)</f>
        <v>0</v>
      </c>
      <c r="W27" s="257" cm="1">
        <f t="array" ref="W27">INDEX($C$34:$AB$233,MATCH($Z27,$Z$34:$Z$233,0),W$8)</f>
        <v>0</v>
      </c>
      <c r="X27" s="257" cm="1">
        <f t="array" ref="X27">INDEX($C$34:$AB$233,MATCH($Z27,$Z$34:$Z$233,0),X$8)</f>
        <v>0</v>
      </c>
      <c r="Y27" s="471" cm="1">
        <f t="array" ref="Y27">INDEX($C$34:$AB$233,MATCH($Z27,$Z$34:$Z$233,0),Y$8)</f>
        <v>0</v>
      </c>
      <c r="Z27" s="259" t="str">
        <f t="shared" si="1"/>
        <v/>
      </c>
      <c r="AA27" s="258" t="str" cm="1">
        <f t="array" ref="AA27">INDEX($C$34:$AB$233,MATCH($Z27,$Z$34:$Z$233,0),AA$8)</f>
        <v/>
      </c>
      <c r="AB27" s="258" t="str" cm="1">
        <f t="array" ref="AB27">INDEX($C$34:$AB$233,MATCH($Z27,$Z$34:$Z$233,0),AB$8)</f>
        <v/>
      </c>
    </row>
    <row r="28" spans="1:28" s="2" customFormat="1" ht="15" customHeight="1">
      <c r="A28"/>
      <c r="B28"/>
      <c r="C28" s="101"/>
      <c r="D28" s="138"/>
      <c r="G28" s="436"/>
      <c r="I28"/>
      <c r="J28"/>
      <c r="K28"/>
      <c r="L28"/>
    </row>
    <row r="29" spans="1:28" s="2" customFormat="1" ht="6" customHeight="1">
      <c r="A29"/>
      <c r="B29"/>
      <c r="C29" s="101"/>
      <c r="D29" s="138"/>
      <c r="I29"/>
      <c r="J29"/>
      <c r="K29"/>
      <c r="L29"/>
    </row>
    <row r="30" spans="1:28" s="2" customFormat="1" ht="20.25" customHeight="1">
      <c r="A30"/>
      <c r="B30" s="264" t="s">
        <v>325</v>
      </c>
      <c r="C30" s="266"/>
      <c r="D30" s="265"/>
      <c r="E30" s="267"/>
      <c r="F30" s="267"/>
      <c r="G30" s="267"/>
      <c r="H30" s="268"/>
      <c r="I30" s="162"/>
      <c r="J30" s="162"/>
      <c r="K30" s="162"/>
      <c r="L30" s="162"/>
      <c r="M30" s="160"/>
      <c r="N30" s="160"/>
      <c r="O30" s="160"/>
      <c r="P30" s="160"/>
      <c r="Q30" s="160"/>
      <c r="R30" s="160"/>
      <c r="S30" s="160"/>
      <c r="T30" s="160"/>
      <c r="U30" s="160"/>
      <c r="V30" s="160"/>
      <c r="W30" s="160"/>
      <c r="X30" s="160"/>
      <c r="Y30" s="160"/>
      <c r="Z30" s="160"/>
      <c r="AA30" s="160"/>
      <c r="AB30" s="160"/>
    </row>
    <row r="31" spans="1:28" s="2" customFormat="1" ht="5.25" customHeight="1">
      <c r="A31"/>
      <c r="B31" s="162"/>
      <c r="C31" s="106"/>
      <c r="D31" s="138"/>
      <c r="E31" s="160"/>
      <c r="F31" s="160"/>
      <c r="G31" s="160"/>
      <c r="H31" s="160"/>
      <c r="I31" s="162"/>
      <c r="J31" s="162"/>
      <c r="K31" s="162"/>
      <c r="L31" s="162"/>
      <c r="M31" s="160"/>
      <c r="N31" s="160"/>
      <c r="O31" s="160"/>
      <c r="P31" s="160"/>
      <c r="Q31" s="160"/>
      <c r="R31" s="160"/>
      <c r="S31" s="160"/>
      <c r="T31" s="160"/>
      <c r="U31" s="160"/>
      <c r="V31" s="160"/>
      <c r="W31" s="160"/>
      <c r="X31" s="160"/>
      <c r="Y31" s="160"/>
      <c r="Z31" s="160"/>
      <c r="AA31" s="160"/>
      <c r="AB31" s="160"/>
    </row>
    <row r="32" spans="1:28" s="2" customFormat="1" ht="33.75" customHeight="1">
      <c r="A32"/>
      <c r="B32" s="162"/>
      <c r="C32" s="149" t="s">
        <v>312</v>
      </c>
      <c r="D32" s="716" t="s">
        <v>230</v>
      </c>
      <c r="E32" s="716" t="s">
        <v>313</v>
      </c>
      <c r="F32" s="722" t="s">
        <v>305</v>
      </c>
      <c r="G32" s="149" t="s">
        <v>314</v>
      </c>
      <c r="H32" s="149" t="s">
        <v>326</v>
      </c>
      <c r="I32" s="162"/>
      <c r="J32" s="716" t="s">
        <v>327</v>
      </c>
      <c r="K32" s="716" t="s">
        <v>317</v>
      </c>
      <c r="L32" s="150"/>
      <c r="M32" s="718" t="s">
        <v>318</v>
      </c>
      <c r="N32" s="719"/>
      <c r="O32" s="719"/>
      <c r="P32" s="719"/>
      <c r="Q32" s="719"/>
      <c r="R32" s="719"/>
      <c r="S32" s="719"/>
      <c r="T32" s="719"/>
      <c r="U32" s="719"/>
      <c r="V32" s="719"/>
      <c r="W32" s="719"/>
      <c r="X32" s="720"/>
      <c r="Y32" s="716" t="s">
        <v>319</v>
      </c>
      <c r="Z32" s="718" t="s">
        <v>320</v>
      </c>
      <c r="AA32" s="719"/>
      <c r="AB32" s="720"/>
    </row>
    <row r="33" spans="1:28" s="2" customFormat="1" ht="15">
      <c r="A33"/>
      <c r="B33" s="162"/>
      <c r="C33" s="151" t="s">
        <v>321</v>
      </c>
      <c r="D33" s="717"/>
      <c r="E33" s="717"/>
      <c r="F33" s="723"/>
      <c r="G33" s="151" t="s">
        <v>322</v>
      </c>
      <c r="H33" s="151" t="s">
        <v>260</v>
      </c>
      <c r="I33" s="162"/>
      <c r="J33" s="717"/>
      <c r="K33" s="717"/>
      <c r="L33" s="150"/>
      <c r="M33" s="153" t="s">
        <v>207</v>
      </c>
      <c r="N33" s="153" t="s">
        <v>208</v>
      </c>
      <c r="O33" s="153" t="s">
        <v>209</v>
      </c>
      <c r="P33" s="153" t="s">
        <v>210</v>
      </c>
      <c r="Q33" s="153" t="s">
        <v>211</v>
      </c>
      <c r="R33" s="153" t="s">
        <v>212</v>
      </c>
      <c r="S33" s="153" t="s">
        <v>213</v>
      </c>
      <c r="T33" s="153" t="s">
        <v>214</v>
      </c>
      <c r="U33" s="153" t="s">
        <v>215</v>
      </c>
      <c r="V33" s="153" t="s">
        <v>216</v>
      </c>
      <c r="W33" s="153" t="s">
        <v>217</v>
      </c>
      <c r="X33" s="153" t="s">
        <v>218</v>
      </c>
      <c r="Y33" s="717"/>
      <c r="Z33" s="152" t="s">
        <v>135</v>
      </c>
      <c r="AA33" s="152" t="s">
        <v>323</v>
      </c>
      <c r="AB33" s="152" t="s">
        <v>328</v>
      </c>
    </row>
    <row r="34" spans="1:28" ht="15" outlineLevel="1">
      <c r="A34"/>
      <c r="B34" s="165">
        <v>1</v>
      </c>
      <c r="C34" s="334" t="s">
        <v>329</v>
      </c>
      <c r="D34" s="345"/>
      <c r="E34" s="339"/>
      <c r="F34" s="339"/>
      <c r="G34" s="223">
        <f t="shared" ref="G34:G58" si="3">H34*0.75*24*365</f>
        <v>0</v>
      </c>
      <c r="H34" s="223">
        <v>0</v>
      </c>
      <c r="I34" s="335"/>
      <c r="J34" s="336"/>
      <c r="K34" s="336"/>
      <c r="L34" s="337"/>
      <c r="M34" s="338"/>
      <c r="N34" s="338"/>
      <c r="O34" s="338"/>
      <c r="P34" s="338"/>
      <c r="Q34" s="338"/>
      <c r="R34" s="338"/>
      <c r="S34" s="338"/>
      <c r="T34" s="338"/>
      <c r="U34" s="338"/>
      <c r="V34" s="338"/>
      <c r="W34" s="338"/>
      <c r="X34" s="338"/>
      <c r="Y34" s="339"/>
      <c r="Z34" s="394" t="str">
        <f>IFERROR(G34/Caracterização!$C$52,"")</f>
        <v/>
      </c>
      <c r="AA34" s="342" t="str">
        <f>IFERROR(G34/SUMIF($F$34:$F$233,F34,$G$34:$G$233),"")</f>
        <v/>
      </c>
      <c r="AB34" s="342" t="str">
        <f>IFERROR(G34/SUMIF($E$34:$E$233,E34,$G$34:$G$233),"")</f>
        <v/>
      </c>
    </row>
    <row r="35" spans="1:28" ht="15" outlineLevel="1">
      <c r="A35"/>
      <c r="B35" s="165">
        <f>+B34+1</f>
        <v>2</v>
      </c>
      <c r="C35" s="334" t="s">
        <v>329</v>
      </c>
      <c r="D35" s="345"/>
      <c r="E35" s="339"/>
      <c r="F35" s="339"/>
      <c r="G35" s="223">
        <f t="shared" si="3"/>
        <v>0</v>
      </c>
      <c r="H35" s="223">
        <v>0</v>
      </c>
      <c r="I35" s="335"/>
      <c r="J35" s="336"/>
      <c r="K35" s="336"/>
      <c r="L35" s="337"/>
      <c r="M35" s="338"/>
      <c r="N35" s="338"/>
      <c r="O35" s="338"/>
      <c r="P35" s="338"/>
      <c r="Q35" s="338"/>
      <c r="R35" s="338"/>
      <c r="S35" s="338"/>
      <c r="T35" s="338"/>
      <c r="U35" s="338"/>
      <c r="V35" s="338"/>
      <c r="W35" s="338"/>
      <c r="X35" s="338"/>
      <c r="Y35" s="339"/>
      <c r="Z35" s="394" t="str">
        <f>IFERROR(G35/Caracterização!$C$52,"")</f>
        <v/>
      </c>
      <c r="AA35" s="342" t="str">
        <f t="shared" ref="AA35:AA98" si="4">IFERROR(G35/SUMIF($F$34:$F$233,F35,$G$34:$G$233),"")</f>
        <v/>
      </c>
      <c r="AB35" s="342" t="str">
        <f t="shared" ref="AB35:AB98" si="5">IFERROR(G35/SUMIF($E$34:$E$233,E35,$G$34:$G$233),"")</f>
        <v/>
      </c>
    </row>
    <row r="36" spans="1:28" ht="15" outlineLevel="1">
      <c r="A36"/>
      <c r="B36" s="165">
        <f t="shared" ref="B36:B99" si="6">+B35+1</f>
        <v>3</v>
      </c>
      <c r="C36" s="334" t="s">
        <v>329</v>
      </c>
      <c r="D36" s="345"/>
      <c r="E36" s="339"/>
      <c r="F36" s="339"/>
      <c r="G36" s="223">
        <f t="shared" si="3"/>
        <v>0</v>
      </c>
      <c r="H36" s="223">
        <v>0</v>
      </c>
      <c r="I36" s="335"/>
      <c r="J36" s="336"/>
      <c r="K36" s="336"/>
      <c r="L36" s="337"/>
      <c r="M36" s="338"/>
      <c r="N36" s="338"/>
      <c r="O36" s="338"/>
      <c r="P36" s="338"/>
      <c r="Q36" s="338"/>
      <c r="R36" s="338"/>
      <c r="S36" s="338"/>
      <c r="T36" s="338"/>
      <c r="U36" s="338"/>
      <c r="V36" s="338"/>
      <c r="W36" s="338"/>
      <c r="X36" s="338"/>
      <c r="Y36" s="339"/>
      <c r="Z36" s="394" t="str">
        <f>IFERROR(G36/Caracterização!$C$52,"")</f>
        <v/>
      </c>
      <c r="AA36" s="342" t="str">
        <f t="shared" si="4"/>
        <v/>
      </c>
      <c r="AB36" s="342" t="str">
        <f t="shared" si="5"/>
        <v/>
      </c>
    </row>
    <row r="37" spans="1:28" ht="15" outlineLevel="1">
      <c r="A37"/>
      <c r="B37" s="165">
        <f t="shared" si="6"/>
        <v>4</v>
      </c>
      <c r="C37" s="334" t="s">
        <v>329</v>
      </c>
      <c r="D37" s="345"/>
      <c r="E37" s="339"/>
      <c r="F37" s="339"/>
      <c r="G37" s="223">
        <f t="shared" si="3"/>
        <v>0</v>
      </c>
      <c r="H37" s="223">
        <v>0</v>
      </c>
      <c r="I37" s="335"/>
      <c r="J37" s="336"/>
      <c r="K37" s="336"/>
      <c r="L37" s="337"/>
      <c r="M37" s="338"/>
      <c r="N37" s="338"/>
      <c r="O37" s="338"/>
      <c r="P37" s="338"/>
      <c r="Q37" s="338"/>
      <c r="R37" s="338"/>
      <c r="S37" s="338"/>
      <c r="T37" s="338"/>
      <c r="U37" s="338"/>
      <c r="V37" s="338"/>
      <c r="W37" s="338"/>
      <c r="X37" s="338"/>
      <c r="Y37" s="339"/>
      <c r="Z37" s="394" t="str">
        <f>IFERROR(G37/Caracterização!$C$52,"")</f>
        <v/>
      </c>
      <c r="AA37" s="342" t="str">
        <f t="shared" si="4"/>
        <v/>
      </c>
      <c r="AB37" s="342" t="str">
        <f t="shared" si="5"/>
        <v/>
      </c>
    </row>
    <row r="38" spans="1:28" ht="15" outlineLevel="1">
      <c r="A38"/>
      <c r="B38" s="165">
        <f t="shared" si="6"/>
        <v>5</v>
      </c>
      <c r="C38" s="334" t="s">
        <v>329</v>
      </c>
      <c r="D38" s="345"/>
      <c r="E38" s="339"/>
      <c r="F38" s="339"/>
      <c r="G38" s="223">
        <f t="shared" si="3"/>
        <v>0</v>
      </c>
      <c r="H38" s="223">
        <v>0</v>
      </c>
      <c r="I38" s="335"/>
      <c r="J38" s="336"/>
      <c r="K38" s="336"/>
      <c r="L38" s="337"/>
      <c r="M38" s="338"/>
      <c r="N38" s="338"/>
      <c r="O38" s="338"/>
      <c r="P38" s="338"/>
      <c r="Q38" s="338"/>
      <c r="R38" s="338"/>
      <c r="S38" s="338"/>
      <c r="T38" s="338"/>
      <c r="U38" s="338"/>
      <c r="V38" s="338"/>
      <c r="W38" s="338"/>
      <c r="X38" s="338"/>
      <c r="Y38" s="339"/>
      <c r="Z38" s="394" t="str">
        <f>IFERROR(G38/Caracterização!$C$52,"")</f>
        <v/>
      </c>
      <c r="AA38" s="342" t="str">
        <f t="shared" si="4"/>
        <v/>
      </c>
      <c r="AB38" s="342" t="str">
        <f t="shared" si="5"/>
        <v/>
      </c>
    </row>
    <row r="39" spans="1:28" ht="15" outlineLevel="1">
      <c r="A39"/>
      <c r="B39" s="165">
        <f t="shared" si="6"/>
        <v>6</v>
      </c>
      <c r="C39" s="334" t="s">
        <v>329</v>
      </c>
      <c r="D39" s="345"/>
      <c r="E39" s="339"/>
      <c r="F39" s="339"/>
      <c r="G39" s="223">
        <f t="shared" si="3"/>
        <v>0</v>
      </c>
      <c r="H39" s="223">
        <v>0</v>
      </c>
      <c r="I39" s="335"/>
      <c r="J39" s="336"/>
      <c r="K39" s="336"/>
      <c r="L39" s="337"/>
      <c r="M39" s="338"/>
      <c r="N39" s="338"/>
      <c r="O39" s="338"/>
      <c r="P39" s="338"/>
      <c r="Q39" s="338"/>
      <c r="R39" s="338"/>
      <c r="S39" s="338"/>
      <c r="T39" s="338"/>
      <c r="U39" s="338"/>
      <c r="V39" s="338"/>
      <c r="W39" s="338"/>
      <c r="X39" s="338"/>
      <c r="Y39" s="339"/>
      <c r="Z39" s="394" t="str">
        <f>IFERROR(G39/Caracterização!$C$52,"")</f>
        <v/>
      </c>
      <c r="AA39" s="342" t="str">
        <f t="shared" si="4"/>
        <v/>
      </c>
      <c r="AB39" s="342" t="str">
        <f t="shared" si="5"/>
        <v/>
      </c>
    </row>
    <row r="40" spans="1:28" ht="15" outlineLevel="1">
      <c r="A40"/>
      <c r="B40" s="165">
        <f t="shared" si="6"/>
        <v>7</v>
      </c>
      <c r="C40" s="334" t="s">
        <v>329</v>
      </c>
      <c r="D40" s="345"/>
      <c r="E40" s="339"/>
      <c r="F40" s="339"/>
      <c r="G40" s="223">
        <f t="shared" si="3"/>
        <v>0</v>
      </c>
      <c r="H40" s="223">
        <v>0</v>
      </c>
      <c r="I40" s="335"/>
      <c r="J40" s="336"/>
      <c r="K40" s="336"/>
      <c r="L40" s="337"/>
      <c r="M40" s="338"/>
      <c r="N40" s="338"/>
      <c r="O40" s="338"/>
      <c r="P40" s="338"/>
      <c r="Q40" s="338"/>
      <c r="R40" s="338"/>
      <c r="S40" s="338"/>
      <c r="T40" s="338"/>
      <c r="U40" s="338"/>
      <c r="V40" s="338"/>
      <c r="W40" s="338"/>
      <c r="X40" s="338"/>
      <c r="Y40" s="339"/>
      <c r="Z40" s="394" t="str">
        <f>IFERROR(G40/Caracterização!$C$52,"")</f>
        <v/>
      </c>
      <c r="AA40" s="342" t="str">
        <f t="shared" si="4"/>
        <v/>
      </c>
      <c r="AB40" s="342" t="str">
        <f t="shared" si="5"/>
        <v/>
      </c>
    </row>
    <row r="41" spans="1:28" ht="15" outlineLevel="1">
      <c r="A41"/>
      <c r="B41" s="165">
        <f t="shared" si="6"/>
        <v>8</v>
      </c>
      <c r="C41" s="334" t="s">
        <v>329</v>
      </c>
      <c r="D41" s="345"/>
      <c r="E41" s="339"/>
      <c r="F41" s="339"/>
      <c r="G41" s="223">
        <f t="shared" si="3"/>
        <v>0</v>
      </c>
      <c r="H41" s="223">
        <v>0</v>
      </c>
      <c r="I41" s="335"/>
      <c r="J41" s="336"/>
      <c r="K41" s="336"/>
      <c r="L41" s="337"/>
      <c r="M41" s="338"/>
      <c r="N41" s="338"/>
      <c r="O41" s="338"/>
      <c r="P41" s="338"/>
      <c r="Q41" s="338"/>
      <c r="R41" s="338"/>
      <c r="S41" s="338"/>
      <c r="T41" s="338"/>
      <c r="U41" s="338"/>
      <c r="V41" s="338"/>
      <c r="W41" s="338"/>
      <c r="X41" s="338"/>
      <c r="Y41" s="339"/>
      <c r="Z41" s="394" t="str">
        <f>IFERROR(G41/Caracterização!$C$52,"")</f>
        <v/>
      </c>
      <c r="AA41" s="342" t="str">
        <f t="shared" si="4"/>
        <v/>
      </c>
      <c r="AB41" s="342" t="str">
        <f t="shared" si="5"/>
        <v/>
      </c>
    </row>
    <row r="42" spans="1:28" ht="15" outlineLevel="1">
      <c r="A42"/>
      <c r="B42" s="165">
        <f t="shared" si="6"/>
        <v>9</v>
      </c>
      <c r="C42" s="334" t="s">
        <v>329</v>
      </c>
      <c r="D42" s="345"/>
      <c r="E42" s="339"/>
      <c r="F42" s="339"/>
      <c r="G42" s="223">
        <f t="shared" si="3"/>
        <v>0</v>
      </c>
      <c r="H42" s="223">
        <v>0</v>
      </c>
      <c r="I42" s="335"/>
      <c r="J42" s="336"/>
      <c r="K42" s="336"/>
      <c r="L42" s="337"/>
      <c r="M42" s="338"/>
      <c r="N42" s="338"/>
      <c r="O42" s="338"/>
      <c r="P42" s="338"/>
      <c r="Q42" s="338"/>
      <c r="R42" s="338"/>
      <c r="S42" s="338"/>
      <c r="T42" s="338"/>
      <c r="U42" s="338"/>
      <c r="V42" s="338"/>
      <c r="W42" s="338"/>
      <c r="X42" s="338"/>
      <c r="Y42" s="339"/>
      <c r="Z42" s="394" t="str">
        <f>IFERROR(G42/Caracterização!$C$52,"")</f>
        <v/>
      </c>
      <c r="AA42" s="342" t="str">
        <f t="shared" si="4"/>
        <v/>
      </c>
      <c r="AB42" s="342" t="str">
        <f t="shared" si="5"/>
        <v/>
      </c>
    </row>
    <row r="43" spans="1:28" ht="15" outlineLevel="1">
      <c r="A43"/>
      <c r="B43" s="165">
        <f t="shared" si="6"/>
        <v>10</v>
      </c>
      <c r="C43" s="334" t="s">
        <v>329</v>
      </c>
      <c r="D43" s="345"/>
      <c r="E43" s="339"/>
      <c r="F43" s="339"/>
      <c r="G43" s="223">
        <f t="shared" si="3"/>
        <v>0</v>
      </c>
      <c r="H43" s="223">
        <v>0</v>
      </c>
      <c r="I43" s="335"/>
      <c r="J43" s="336"/>
      <c r="K43" s="336"/>
      <c r="L43" s="337"/>
      <c r="M43" s="338"/>
      <c r="N43" s="338"/>
      <c r="O43" s="338"/>
      <c r="P43" s="338"/>
      <c r="Q43" s="338"/>
      <c r="R43" s="338"/>
      <c r="S43" s="338"/>
      <c r="T43" s="338"/>
      <c r="U43" s="338"/>
      <c r="V43" s="338"/>
      <c r="W43" s="338"/>
      <c r="X43" s="338"/>
      <c r="Y43" s="339"/>
      <c r="Z43" s="394" t="str">
        <f>IFERROR(G43/Caracterização!$C$52,"")</f>
        <v/>
      </c>
      <c r="AA43" s="342" t="str">
        <f t="shared" si="4"/>
        <v/>
      </c>
      <c r="AB43" s="342" t="str">
        <f t="shared" si="5"/>
        <v/>
      </c>
    </row>
    <row r="44" spans="1:28" ht="15" outlineLevel="1">
      <c r="A44"/>
      <c r="B44" s="165">
        <f t="shared" si="6"/>
        <v>11</v>
      </c>
      <c r="C44" s="334" t="s">
        <v>329</v>
      </c>
      <c r="D44" s="345"/>
      <c r="E44" s="339"/>
      <c r="F44" s="339"/>
      <c r="G44" s="223">
        <f t="shared" si="3"/>
        <v>0</v>
      </c>
      <c r="H44" s="223">
        <v>0</v>
      </c>
      <c r="I44" s="335"/>
      <c r="J44" s="336"/>
      <c r="K44" s="336"/>
      <c r="L44" s="337"/>
      <c r="M44" s="338"/>
      <c r="N44" s="338"/>
      <c r="O44" s="338"/>
      <c r="P44" s="338"/>
      <c r="Q44" s="338"/>
      <c r="R44" s="338"/>
      <c r="S44" s="338"/>
      <c r="T44" s="338"/>
      <c r="U44" s="338"/>
      <c r="V44" s="338"/>
      <c r="W44" s="338"/>
      <c r="X44" s="338"/>
      <c r="Y44" s="339"/>
      <c r="Z44" s="394" t="str">
        <f>IFERROR(G44/Caracterização!$C$52,"")</f>
        <v/>
      </c>
      <c r="AA44" s="342" t="str">
        <f t="shared" si="4"/>
        <v/>
      </c>
      <c r="AB44" s="342" t="str">
        <f t="shared" si="5"/>
        <v/>
      </c>
    </row>
    <row r="45" spans="1:28" ht="15" outlineLevel="1">
      <c r="A45"/>
      <c r="B45" s="165">
        <f t="shared" si="6"/>
        <v>12</v>
      </c>
      <c r="C45" s="334" t="s">
        <v>329</v>
      </c>
      <c r="D45" s="345"/>
      <c r="E45" s="339"/>
      <c r="F45" s="339"/>
      <c r="G45" s="223">
        <f t="shared" si="3"/>
        <v>0</v>
      </c>
      <c r="H45" s="223">
        <v>0</v>
      </c>
      <c r="I45" s="335"/>
      <c r="J45" s="336"/>
      <c r="K45" s="336"/>
      <c r="L45" s="337"/>
      <c r="M45" s="338"/>
      <c r="N45" s="338"/>
      <c r="O45" s="338"/>
      <c r="P45" s="338"/>
      <c r="Q45" s="338"/>
      <c r="R45" s="338"/>
      <c r="S45" s="338"/>
      <c r="T45" s="338"/>
      <c r="U45" s="338"/>
      <c r="V45" s="338"/>
      <c r="W45" s="338"/>
      <c r="X45" s="338"/>
      <c r="Y45" s="339"/>
      <c r="Z45" s="394" t="str">
        <f>IFERROR(G45/Caracterização!$C$52,"")</f>
        <v/>
      </c>
      <c r="AA45" s="342" t="str">
        <f t="shared" si="4"/>
        <v/>
      </c>
      <c r="AB45" s="342" t="str">
        <f t="shared" si="5"/>
        <v/>
      </c>
    </row>
    <row r="46" spans="1:28" ht="15" outlineLevel="1">
      <c r="A46"/>
      <c r="B46" s="165">
        <f t="shared" si="6"/>
        <v>13</v>
      </c>
      <c r="C46" s="334" t="s">
        <v>329</v>
      </c>
      <c r="D46" s="345"/>
      <c r="E46" s="339"/>
      <c r="F46" s="339"/>
      <c r="G46" s="223">
        <f t="shared" si="3"/>
        <v>0</v>
      </c>
      <c r="H46" s="223">
        <v>0</v>
      </c>
      <c r="I46" s="335"/>
      <c r="J46" s="336"/>
      <c r="K46" s="336"/>
      <c r="L46" s="337"/>
      <c r="M46" s="338"/>
      <c r="N46" s="338"/>
      <c r="O46" s="338"/>
      <c r="P46" s="338"/>
      <c r="Q46" s="338"/>
      <c r="R46" s="338"/>
      <c r="S46" s="338"/>
      <c r="T46" s="338"/>
      <c r="U46" s="338"/>
      <c r="V46" s="338"/>
      <c r="W46" s="338"/>
      <c r="X46" s="338"/>
      <c r="Y46" s="339"/>
      <c r="Z46" s="394" t="str">
        <f>IFERROR(G46/Caracterização!$C$52,"")</f>
        <v/>
      </c>
      <c r="AA46" s="342" t="str">
        <f t="shared" si="4"/>
        <v/>
      </c>
      <c r="AB46" s="342" t="str">
        <f t="shared" si="5"/>
        <v/>
      </c>
    </row>
    <row r="47" spans="1:28" ht="15" outlineLevel="1">
      <c r="A47"/>
      <c r="B47" s="165">
        <f t="shared" si="6"/>
        <v>14</v>
      </c>
      <c r="C47" s="334" t="s">
        <v>329</v>
      </c>
      <c r="D47" s="345"/>
      <c r="E47" s="339"/>
      <c r="F47" s="339"/>
      <c r="G47" s="223">
        <f t="shared" si="3"/>
        <v>0</v>
      </c>
      <c r="H47" s="223">
        <v>0</v>
      </c>
      <c r="I47" s="335"/>
      <c r="J47" s="336"/>
      <c r="K47" s="336"/>
      <c r="L47" s="337"/>
      <c r="M47" s="338"/>
      <c r="N47" s="338"/>
      <c r="O47" s="338"/>
      <c r="P47" s="338"/>
      <c r="Q47" s="338"/>
      <c r="R47" s="338"/>
      <c r="S47" s="338"/>
      <c r="T47" s="338"/>
      <c r="U47" s="338"/>
      <c r="V47" s="338"/>
      <c r="W47" s="338"/>
      <c r="X47" s="338"/>
      <c r="Y47" s="339"/>
      <c r="Z47" s="394" t="str">
        <f>IFERROR(G47/Caracterização!$C$52,"")</f>
        <v/>
      </c>
      <c r="AA47" s="342" t="str">
        <f t="shared" si="4"/>
        <v/>
      </c>
      <c r="AB47" s="342" t="str">
        <f t="shared" si="5"/>
        <v/>
      </c>
    </row>
    <row r="48" spans="1:28" ht="15" outlineLevel="1">
      <c r="A48"/>
      <c r="B48" s="165">
        <f t="shared" si="6"/>
        <v>15</v>
      </c>
      <c r="C48" s="334" t="s">
        <v>329</v>
      </c>
      <c r="D48" s="345"/>
      <c r="E48" s="339"/>
      <c r="F48" s="339"/>
      <c r="G48" s="223">
        <f t="shared" si="3"/>
        <v>0</v>
      </c>
      <c r="H48" s="223">
        <v>0</v>
      </c>
      <c r="I48" s="335"/>
      <c r="J48" s="336"/>
      <c r="K48" s="336"/>
      <c r="L48" s="337"/>
      <c r="M48" s="338"/>
      <c r="N48" s="338"/>
      <c r="O48" s="338"/>
      <c r="P48" s="338"/>
      <c r="Q48" s="338"/>
      <c r="R48" s="338"/>
      <c r="S48" s="338"/>
      <c r="T48" s="338"/>
      <c r="U48" s="338"/>
      <c r="V48" s="338"/>
      <c r="W48" s="338"/>
      <c r="X48" s="338"/>
      <c r="Y48" s="339"/>
      <c r="Z48" s="394" t="str">
        <f>IFERROR(G48/Caracterização!$C$52,"")</f>
        <v/>
      </c>
      <c r="AA48" s="342" t="str">
        <f t="shared" si="4"/>
        <v/>
      </c>
      <c r="AB48" s="342" t="str">
        <f t="shared" si="5"/>
        <v/>
      </c>
    </row>
    <row r="49" spans="1:28" ht="15" outlineLevel="1">
      <c r="A49"/>
      <c r="B49" s="165">
        <f t="shared" si="6"/>
        <v>16</v>
      </c>
      <c r="C49" s="334" t="s">
        <v>329</v>
      </c>
      <c r="D49" s="345"/>
      <c r="E49" s="339"/>
      <c r="F49" s="339"/>
      <c r="G49" s="223">
        <f t="shared" si="3"/>
        <v>0</v>
      </c>
      <c r="H49" s="223">
        <v>0</v>
      </c>
      <c r="I49" s="335"/>
      <c r="J49" s="336"/>
      <c r="K49" s="336"/>
      <c r="L49" s="337"/>
      <c r="M49" s="338"/>
      <c r="N49" s="338"/>
      <c r="O49" s="338"/>
      <c r="P49" s="338"/>
      <c r="Q49" s="338"/>
      <c r="R49" s="338"/>
      <c r="S49" s="338"/>
      <c r="T49" s="338"/>
      <c r="U49" s="338"/>
      <c r="V49" s="338"/>
      <c r="W49" s="338"/>
      <c r="X49" s="338"/>
      <c r="Y49" s="339"/>
      <c r="Z49" s="394" t="str">
        <f>IFERROR(G49/Caracterização!$C$52,"")</f>
        <v/>
      </c>
      <c r="AA49" s="342" t="str">
        <f t="shared" si="4"/>
        <v/>
      </c>
      <c r="AB49" s="342" t="str">
        <f t="shared" si="5"/>
        <v/>
      </c>
    </row>
    <row r="50" spans="1:28" ht="15" outlineLevel="1">
      <c r="A50"/>
      <c r="B50" s="165">
        <f t="shared" si="6"/>
        <v>17</v>
      </c>
      <c r="C50" s="334" t="s">
        <v>329</v>
      </c>
      <c r="D50" s="345"/>
      <c r="E50" s="339"/>
      <c r="F50" s="339"/>
      <c r="G50" s="223">
        <f t="shared" si="3"/>
        <v>0</v>
      </c>
      <c r="H50" s="223">
        <v>0</v>
      </c>
      <c r="I50" s="335"/>
      <c r="J50" s="336"/>
      <c r="K50" s="336"/>
      <c r="L50" s="337"/>
      <c r="M50" s="338"/>
      <c r="N50" s="338"/>
      <c r="O50" s="338"/>
      <c r="P50" s="338"/>
      <c r="Q50" s="338"/>
      <c r="R50" s="338"/>
      <c r="S50" s="338"/>
      <c r="T50" s="338"/>
      <c r="U50" s="338"/>
      <c r="V50" s="338"/>
      <c r="W50" s="338"/>
      <c r="X50" s="338"/>
      <c r="Y50" s="339"/>
      <c r="Z50" s="343" t="str">
        <f>IFERROR(G50/Caracterização!$C$52,"")</f>
        <v/>
      </c>
      <c r="AA50" s="342" t="str">
        <f t="shared" si="4"/>
        <v/>
      </c>
      <c r="AB50" s="342" t="str">
        <f t="shared" si="5"/>
        <v/>
      </c>
    </row>
    <row r="51" spans="1:28" ht="15" outlineLevel="1">
      <c r="A51"/>
      <c r="B51" s="165">
        <f t="shared" si="6"/>
        <v>18</v>
      </c>
      <c r="C51" s="334" t="s">
        <v>329</v>
      </c>
      <c r="D51" s="345"/>
      <c r="E51" s="339"/>
      <c r="F51" s="339"/>
      <c r="G51" s="223">
        <f t="shared" si="3"/>
        <v>0</v>
      </c>
      <c r="H51" s="223">
        <v>0</v>
      </c>
      <c r="I51" s="335"/>
      <c r="J51" s="336"/>
      <c r="K51" s="336"/>
      <c r="L51" s="337"/>
      <c r="M51" s="338"/>
      <c r="N51" s="338"/>
      <c r="O51" s="338"/>
      <c r="P51" s="338"/>
      <c r="Q51" s="338"/>
      <c r="R51" s="338"/>
      <c r="S51" s="338"/>
      <c r="T51" s="338"/>
      <c r="U51" s="338"/>
      <c r="V51" s="338"/>
      <c r="W51" s="338"/>
      <c r="X51" s="338"/>
      <c r="Y51" s="339"/>
      <c r="Z51" s="343" t="str">
        <f>IFERROR(G51/Caracterização!$C$52,"")</f>
        <v/>
      </c>
      <c r="AA51" s="342" t="str">
        <f t="shared" si="4"/>
        <v/>
      </c>
      <c r="AB51" s="342" t="str">
        <f t="shared" si="5"/>
        <v/>
      </c>
    </row>
    <row r="52" spans="1:28" ht="15" outlineLevel="1">
      <c r="A52"/>
      <c r="B52" s="165">
        <f t="shared" si="6"/>
        <v>19</v>
      </c>
      <c r="C52" s="334" t="s">
        <v>329</v>
      </c>
      <c r="D52" s="345"/>
      <c r="E52" s="339"/>
      <c r="F52" s="339"/>
      <c r="G52" s="223">
        <f t="shared" si="3"/>
        <v>0</v>
      </c>
      <c r="H52" s="223">
        <v>0</v>
      </c>
      <c r="I52" s="335"/>
      <c r="J52" s="336"/>
      <c r="K52" s="336"/>
      <c r="L52" s="337"/>
      <c r="M52" s="338"/>
      <c r="N52" s="338"/>
      <c r="O52" s="338"/>
      <c r="P52" s="338"/>
      <c r="Q52" s="338"/>
      <c r="R52" s="338"/>
      <c r="S52" s="338"/>
      <c r="T52" s="338"/>
      <c r="U52" s="338"/>
      <c r="V52" s="338"/>
      <c r="W52" s="338"/>
      <c r="X52" s="338"/>
      <c r="Y52" s="339"/>
      <c r="Z52" s="343" t="str">
        <f>IFERROR(G52/Caracterização!$C$52,"")</f>
        <v/>
      </c>
      <c r="AA52" s="342" t="str">
        <f t="shared" si="4"/>
        <v/>
      </c>
      <c r="AB52" s="342" t="str">
        <f t="shared" si="5"/>
        <v/>
      </c>
    </row>
    <row r="53" spans="1:28" ht="15">
      <c r="A53"/>
      <c r="B53" s="165">
        <f t="shared" si="6"/>
        <v>20</v>
      </c>
      <c r="C53" s="334" t="s">
        <v>329</v>
      </c>
      <c r="D53" s="345"/>
      <c r="E53" s="339"/>
      <c r="F53" s="339"/>
      <c r="G53" s="223">
        <f t="shared" si="3"/>
        <v>0</v>
      </c>
      <c r="H53" s="223">
        <v>0</v>
      </c>
      <c r="I53" s="335"/>
      <c r="J53" s="336"/>
      <c r="K53" s="336"/>
      <c r="L53" s="337"/>
      <c r="M53" s="338"/>
      <c r="N53" s="338"/>
      <c r="O53" s="338"/>
      <c r="P53" s="338"/>
      <c r="Q53" s="338"/>
      <c r="R53" s="338"/>
      <c r="S53" s="338"/>
      <c r="T53" s="338"/>
      <c r="U53" s="338"/>
      <c r="V53" s="338"/>
      <c r="W53" s="338"/>
      <c r="X53" s="338"/>
      <c r="Y53" s="339"/>
      <c r="Z53" s="343" t="str">
        <f>IFERROR(G53/Caracterização!$C$52,"")</f>
        <v/>
      </c>
      <c r="AA53" s="342" t="str">
        <f t="shared" si="4"/>
        <v/>
      </c>
      <c r="AB53" s="342" t="str">
        <f t="shared" si="5"/>
        <v/>
      </c>
    </row>
    <row r="54" spans="1:28" ht="15" outlineLevel="1">
      <c r="A54"/>
      <c r="B54" s="165">
        <f t="shared" si="6"/>
        <v>21</v>
      </c>
      <c r="C54" s="334" t="s">
        <v>329</v>
      </c>
      <c r="D54" s="345"/>
      <c r="E54" s="339"/>
      <c r="F54" s="339"/>
      <c r="G54" s="223">
        <f t="shared" si="3"/>
        <v>0</v>
      </c>
      <c r="H54" s="223">
        <v>0</v>
      </c>
      <c r="I54" s="335"/>
      <c r="J54" s="336"/>
      <c r="K54" s="336"/>
      <c r="L54" s="337"/>
      <c r="M54" s="338"/>
      <c r="N54" s="338"/>
      <c r="O54" s="338"/>
      <c r="P54" s="338"/>
      <c r="Q54" s="338"/>
      <c r="R54" s="338"/>
      <c r="S54" s="338"/>
      <c r="T54" s="338"/>
      <c r="U54" s="338"/>
      <c r="V54" s="338"/>
      <c r="W54" s="338"/>
      <c r="X54" s="338"/>
      <c r="Y54" s="339"/>
      <c r="Z54" s="343" t="str">
        <f>IFERROR(G54/Caracterização!$C$52,"")</f>
        <v/>
      </c>
      <c r="AA54" s="342" t="str">
        <f t="shared" si="4"/>
        <v/>
      </c>
      <c r="AB54" s="342" t="str">
        <f t="shared" si="5"/>
        <v/>
      </c>
    </row>
    <row r="55" spans="1:28" ht="15" outlineLevel="1">
      <c r="A55"/>
      <c r="B55" s="165">
        <f t="shared" si="6"/>
        <v>22</v>
      </c>
      <c r="C55" s="334" t="s">
        <v>329</v>
      </c>
      <c r="D55" s="345"/>
      <c r="E55" s="339"/>
      <c r="F55" s="339"/>
      <c r="G55" s="223">
        <f t="shared" si="3"/>
        <v>0</v>
      </c>
      <c r="H55" s="223">
        <v>0</v>
      </c>
      <c r="I55" s="335"/>
      <c r="J55" s="336"/>
      <c r="K55" s="336"/>
      <c r="L55" s="337"/>
      <c r="M55" s="338"/>
      <c r="N55" s="338"/>
      <c r="O55" s="338"/>
      <c r="P55" s="338"/>
      <c r="Q55" s="338"/>
      <c r="R55" s="338"/>
      <c r="S55" s="338"/>
      <c r="T55" s="338"/>
      <c r="U55" s="338"/>
      <c r="V55" s="338"/>
      <c r="W55" s="338"/>
      <c r="X55" s="338"/>
      <c r="Y55" s="339"/>
      <c r="Z55" s="343" t="str">
        <f>IFERROR(G55/Caracterização!$C$52,"")</f>
        <v/>
      </c>
      <c r="AA55" s="342" t="str">
        <f t="shared" si="4"/>
        <v/>
      </c>
      <c r="AB55" s="342" t="str">
        <f t="shared" si="5"/>
        <v/>
      </c>
    </row>
    <row r="56" spans="1:28" ht="15" outlineLevel="1">
      <c r="A56"/>
      <c r="B56" s="165">
        <f t="shared" si="6"/>
        <v>23</v>
      </c>
      <c r="C56" s="334" t="s">
        <v>329</v>
      </c>
      <c r="D56" s="345"/>
      <c r="E56" s="339"/>
      <c r="F56" s="339"/>
      <c r="G56" s="223">
        <f t="shared" si="3"/>
        <v>0</v>
      </c>
      <c r="H56" s="223">
        <v>0</v>
      </c>
      <c r="I56" s="335"/>
      <c r="J56" s="336"/>
      <c r="K56" s="336"/>
      <c r="L56" s="337"/>
      <c r="M56" s="338"/>
      <c r="N56" s="338"/>
      <c r="O56" s="338"/>
      <c r="P56" s="338"/>
      <c r="Q56" s="338"/>
      <c r="R56" s="338"/>
      <c r="S56" s="338"/>
      <c r="T56" s="338"/>
      <c r="U56" s="338"/>
      <c r="V56" s="338"/>
      <c r="W56" s="338"/>
      <c r="X56" s="338"/>
      <c r="Y56" s="339"/>
      <c r="Z56" s="343" t="str">
        <f>IFERROR(G56/Caracterização!$C$52,"")</f>
        <v/>
      </c>
      <c r="AA56" s="342" t="str">
        <f t="shared" si="4"/>
        <v/>
      </c>
      <c r="AB56" s="342" t="str">
        <f t="shared" si="5"/>
        <v/>
      </c>
    </row>
    <row r="57" spans="1:28" ht="15" outlineLevel="1">
      <c r="A57"/>
      <c r="B57" s="165">
        <f t="shared" si="6"/>
        <v>24</v>
      </c>
      <c r="C57" s="334" t="s">
        <v>329</v>
      </c>
      <c r="D57" s="345"/>
      <c r="E57" s="339"/>
      <c r="F57" s="339"/>
      <c r="G57" s="223">
        <f t="shared" si="3"/>
        <v>0</v>
      </c>
      <c r="H57" s="223">
        <v>0</v>
      </c>
      <c r="I57" s="335"/>
      <c r="J57" s="336"/>
      <c r="K57" s="336"/>
      <c r="L57" s="337"/>
      <c r="M57" s="338"/>
      <c r="N57" s="338"/>
      <c r="O57" s="338"/>
      <c r="P57" s="338"/>
      <c r="Q57" s="338"/>
      <c r="R57" s="338"/>
      <c r="S57" s="338"/>
      <c r="T57" s="338"/>
      <c r="U57" s="338"/>
      <c r="V57" s="338"/>
      <c r="W57" s="338"/>
      <c r="X57" s="338"/>
      <c r="Y57" s="339"/>
      <c r="Z57" s="343" t="str">
        <f>IFERROR(G57/Caracterização!$C$52,"")</f>
        <v/>
      </c>
      <c r="AA57" s="342" t="str">
        <f t="shared" si="4"/>
        <v/>
      </c>
      <c r="AB57" s="342" t="str">
        <f t="shared" si="5"/>
        <v/>
      </c>
    </row>
    <row r="58" spans="1:28" ht="15" outlineLevel="1">
      <c r="A58"/>
      <c r="B58" s="165">
        <f t="shared" si="6"/>
        <v>25</v>
      </c>
      <c r="C58" s="334" t="s">
        <v>329</v>
      </c>
      <c r="D58" s="345"/>
      <c r="E58" s="339"/>
      <c r="F58" s="339"/>
      <c r="G58" s="223">
        <f t="shared" si="3"/>
        <v>0</v>
      </c>
      <c r="H58" s="223">
        <v>0</v>
      </c>
      <c r="I58" s="335"/>
      <c r="J58" s="336"/>
      <c r="K58" s="336"/>
      <c r="L58" s="337"/>
      <c r="M58" s="338"/>
      <c r="N58" s="338"/>
      <c r="O58" s="338"/>
      <c r="P58" s="338"/>
      <c r="Q58" s="338"/>
      <c r="R58" s="338"/>
      <c r="S58" s="338"/>
      <c r="T58" s="338"/>
      <c r="U58" s="338"/>
      <c r="V58" s="338"/>
      <c r="W58" s="338"/>
      <c r="X58" s="338"/>
      <c r="Y58" s="339"/>
      <c r="Z58" s="343" t="str">
        <f>IFERROR(G58/Caracterização!$C$52,"")</f>
        <v/>
      </c>
      <c r="AA58" s="342" t="str">
        <f t="shared" si="4"/>
        <v/>
      </c>
      <c r="AB58" s="342" t="str">
        <f t="shared" si="5"/>
        <v/>
      </c>
    </row>
    <row r="59" spans="1:28" ht="15" outlineLevel="1">
      <c r="A59"/>
      <c r="B59" s="165">
        <f t="shared" si="6"/>
        <v>26</v>
      </c>
      <c r="C59" s="334" t="s">
        <v>329</v>
      </c>
      <c r="D59" s="345"/>
      <c r="E59" s="339"/>
      <c r="F59" s="339"/>
      <c r="G59" s="223">
        <f>H59*0.75*24*365</f>
        <v>0</v>
      </c>
      <c r="H59" s="223">
        <v>0</v>
      </c>
      <c r="I59" s="335"/>
      <c r="J59" s="336"/>
      <c r="K59" s="336"/>
      <c r="L59" s="337"/>
      <c r="M59" s="338"/>
      <c r="N59" s="338"/>
      <c r="O59" s="338"/>
      <c r="P59" s="338"/>
      <c r="Q59" s="338"/>
      <c r="R59" s="338"/>
      <c r="S59" s="338"/>
      <c r="T59" s="338"/>
      <c r="U59" s="338"/>
      <c r="V59" s="338"/>
      <c r="W59" s="338"/>
      <c r="X59" s="338"/>
      <c r="Y59" s="339"/>
      <c r="Z59" s="343" t="str">
        <f>IFERROR(G59/Caracterização!$C$52,"")</f>
        <v/>
      </c>
      <c r="AA59" s="342" t="str">
        <f t="shared" si="4"/>
        <v/>
      </c>
      <c r="AB59" s="342" t="str">
        <f t="shared" si="5"/>
        <v/>
      </c>
    </row>
    <row r="60" spans="1:28" ht="15" outlineLevel="1">
      <c r="A60"/>
      <c r="B60" s="165">
        <f t="shared" si="6"/>
        <v>27</v>
      </c>
      <c r="C60" s="334" t="s">
        <v>329</v>
      </c>
      <c r="D60" s="345"/>
      <c r="E60" s="339"/>
      <c r="F60" s="339"/>
      <c r="G60" s="223">
        <f>H60*0.75*24*365</f>
        <v>0</v>
      </c>
      <c r="H60" s="223">
        <v>0</v>
      </c>
      <c r="I60" s="335"/>
      <c r="J60" s="336"/>
      <c r="K60" s="336"/>
      <c r="L60" s="337"/>
      <c r="M60" s="338"/>
      <c r="N60" s="338"/>
      <c r="O60" s="338"/>
      <c r="P60" s="338"/>
      <c r="Q60" s="338"/>
      <c r="R60" s="338"/>
      <c r="S60" s="338"/>
      <c r="T60" s="338"/>
      <c r="U60" s="338"/>
      <c r="V60" s="338"/>
      <c r="W60" s="338"/>
      <c r="X60" s="338"/>
      <c r="Y60" s="339"/>
      <c r="Z60" s="343" t="str">
        <f>IFERROR(G60/Caracterização!$C$52,"")</f>
        <v/>
      </c>
      <c r="AA60" s="342" t="str">
        <f t="shared" si="4"/>
        <v/>
      </c>
      <c r="AB60" s="342" t="str">
        <f t="shared" si="5"/>
        <v/>
      </c>
    </row>
    <row r="61" spans="1:28" ht="15" outlineLevel="1">
      <c r="A61"/>
      <c r="B61" s="165">
        <f t="shared" si="6"/>
        <v>28</v>
      </c>
      <c r="C61" s="334" t="s">
        <v>329</v>
      </c>
      <c r="D61" s="345"/>
      <c r="E61" s="339"/>
      <c r="F61" s="339"/>
      <c r="G61" s="223">
        <f>H61*24*365</f>
        <v>0</v>
      </c>
      <c r="H61" s="223">
        <v>0</v>
      </c>
      <c r="I61" s="335"/>
      <c r="J61" s="336"/>
      <c r="K61" s="336"/>
      <c r="L61" s="337"/>
      <c r="M61" s="338"/>
      <c r="N61" s="338"/>
      <c r="O61" s="338"/>
      <c r="P61" s="338"/>
      <c r="Q61" s="338"/>
      <c r="R61" s="338"/>
      <c r="S61" s="338"/>
      <c r="T61" s="338"/>
      <c r="U61" s="338"/>
      <c r="V61" s="338"/>
      <c r="W61" s="338"/>
      <c r="X61" s="338"/>
      <c r="Y61" s="339"/>
      <c r="Z61" s="343" t="str">
        <f>IFERROR(G61/Caracterização!$C$52,"")</f>
        <v/>
      </c>
      <c r="AA61" s="342" t="str">
        <f t="shared" si="4"/>
        <v/>
      </c>
      <c r="AB61" s="342" t="str">
        <f t="shared" si="5"/>
        <v/>
      </c>
    </row>
    <row r="62" spans="1:28" ht="15" outlineLevel="1">
      <c r="A62"/>
      <c r="B62" s="165">
        <f t="shared" si="6"/>
        <v>29</v>
      </c>
      <c r="C62" s="334" t="s">
        <v>329</v>
      </c>
      <c r="D62" s="345"/>
      <c r="E62" s="339"/>
      <c r="F62" s="339"/>
      <c r="G62" s="223">
        <f>H62*24*365</f>
        <v>0</v>
      </c>
      <c r="H62" s="223">
        <v>0</v>
      </c>
      <c r="I62" s="335"/>
      <c r="J62" s="336"/>
      <c r="K62" s="336"/>
      <c r="L62" s="337"/>
      <c r="M62" s="338"/>
      <c r="N62" s="338"/>
      <c r="O62" s="338"/>
      <c r="P62" s="338"/>
      <c r="Q62" s="338"/>
      <c r="R62" s="338"/>
      <c r="S62" s="338"/>
      <c r="T62" s="338"/>
      <c r="U62" s="338"/>
      <c r="V62" s="338"/>
      <c r="W62" s="338"/>
      <c r="X62" s="338"/>
      <c r="Y62" s="339"/>
      <c r="Z62" s="343" t="str">
        <f>IFERROR(G62/Caracterização!$C$52,"")</f>
        <v/>
      </c>
      <c r="AA62" s="342" t="str">
        <f t="shared" si="4"/>
        <v/>
      </c>
      <c r="AB62" s="342" t="str">
        <f t="shared" si="5"/>
        <v/>
      </c>
    </row>
    <row r="63" spans="1:28" ht="15" outlineLevel="1">
      <c r="A63"/>
      <c r="B63" s="165">
        <f t="shared" si="6"/>
        <v>30</v>
      </c>
      <c r="C63" s="334" t="s">
        <v>329</v>
      </c>
      <c r="D63" s="345"/>
      <c r="E63" s="339"/>
      <c r="F63" s="339"/>
      <c r="G63" s="223">
        <f>H63*24*365</f>
        <v>0</v>
      </c>
      <c r="H63" s="223">
        <v>0</v>
      </c>
      <c r="I63" s="335"/>
      <c r="J63" s="336"/>
      <c r="K63" s="336"/>
      <c r="L63" s="337"/>
      <c r="M63" s="338"/>
      <c r="N63" s="338"/>
      <c r="O63" s="338"/>
      <c r="P63" s="338"/>
      <c r="Q63" s="338"/>
      <c r="R63" s="338"/>
      <c r="S63" s="338"/>
      <c r="T63" s="338"/>
      <c r="U63" s="338"/>
      <c r="V63" s="338"/>
      <c r="W63" s="338"/>
      <c r="X63" s="338"/>
      <c r="Y63" s="339"/>
      <c r="Z63" s="343" t="str">
        <f>IFERROR(G63/Caracterização!$C$52,"")</f>
        <v/>
      </c>
      <c r="AA63" s="342" t="str">
        <f t="shared" si="4"/>
        <v/>
      </c>
      <c r="AB63" s="342" t="str">
        <f t="shared" si="5"/>
        <v/>
      </c>
    </row>
    <row r="64" spans="1:28" outlineLevel="1">
      <c r="B64" s="165">
        <f t="shared" si="6"/>
        <v>31</v>
      </c>
      <c r="C64" s="334" t="s">
        <v>329</v>
      </c>
      <c r="D64" s="345"/>
      <c r="E64" s="339"/>
      <c r="F64" s="339"/>
      <c r="G64" s="223">
        <f>H64*365*24</f>
        <v>0</v>
      </c>
      <c r="H64" s="223">
        <v>0</v>
      </c>
      <c r="I64" s="335"/>
      <c r="J64" s="336"/>
      <c r="K64" s="336"/>
      <c r="L64" s="337"/>
      <c r="M64" s="338"/>
      <c r="N64" s="338"/>
      <c r="O64" s="338"/>
      <c r="P64" s="338"/>
      <c r="Q64" s="338"/>
      <c r="R64" s="338"/>
      <c r="S64" s="338"/>
      <c r="T64" s="338"/>
      <c r="U64" s="338"/>
      <c r="V64" s="338"/>
      <c r="W64" s="338"/>
      <c r="X64" s="338"/>
      <c r="Y64" s="339"/>
      <c r="Z64" s="343" t="str">
        <f>IFERROR(G64/Caracterização!$C$52,"")</f>
        <v/>
      </c>
      <c r="AA64" s="342" t="str">
        <f t="shared" si="4"/>
        <v/>
      </c>
      <c r="AB64" s="342" t="str">
        <f t="shared" si="5"/>
        <v/>
      </c>
    </row>
    <row r="65" spans="2:28" outlineLevel="1">
      <c r="B65" s="165">
        <f t="shared" si="6"/>
        <v>32</v>
      </c>
      <c r="C65" s="334" t="s">
        <v>329</v>
      </c>
      <c r="D65" s="345"/>
      <c r="E65" s="339"/>
      <c r="F65" s="339"/>
      <c r="G65" s="223">
        <f>H65*24*365</f>
        <v>0</v>
      </c>
      <c r="H65" s="223">
        <v>0</v>
      </c>
      <c r="I65" s="335"/>
      <c r="J65" s="336"/>
      <c r="K65" s="336"/>
      <c r="L65" s="337"/>
      <c r="M65" s="338"/>
      <c r="N65" s="338"/>
      <c r="O65" s="338"/>
      <c r="P65" s="338"/>
      <c r="Q65" s="338"/>
      <c r="R65" s="338"/>
      <c r="S65" s="338"/>
      <c r="T65" s="338"/>
      <c r="U65" s="338"/>
      <c r="V65" s="338"/>
      <c r="W65" s="338"/>
      <c r="X65" s="338"/>
      <c r="Y65" s="339"/>
      <c r="Z65" s="343" t="str">
        <f>IFERROR(G65/Caracterização!$C$52,"")</f>
        <v/>
      </c>
      <c r="AA65" s="342" t="str">
        <f t="shared" si="4"/>
        <v/>
      </c>
      <c r="AB65" s="342" t="str">
        <f t="shared" si="5"/>
        <v/>
      </c>
    </row>
    <row r="66" spans="2:28" outlineLevel="1">
      <c r="B66" s="165">
        <f t="shared" si="6"/>
        <v>33</v>
      </c>
      <c r="C66" s="334" t="s">
        <v>329</v>
      </c>
      <c r="D66" s="345"/>
      <c r="E66" s="339"/>
      <c r="F66" s="339"/>
      <c r="G66" s="223">
        <f t="shared" ref="G66:G67" si="7">H66*24*365</f>
        <v>0</v>
      </c>
      <c r="H66" s="223"/>
      <c r="I66" s="335"/>
      <c r="J66" s="336"/>
      <c r="K66" s="336"/>
      <c r="L66" s="337"/>
      <c r="M66" s="338"/>
      <c r="N66" s="338"/>
      <c r="O66" s="338"/>
      <c r="P66" s="338"/>
      <c r="Q66" s="338"/>
      <c r="R66" s="338"/>
      <c r="S66" s="338"/>
      <c r="T66" s="338"/>
      <c r="U66" s="338"/>
      <c r="V66" s="338"/>
      <c r="W66" s="338"/>
      <c r="X66" s="338"/>
      <c r="Y66" s="339"/>
      <c r="Z66" s="343" t="str">
        <f>IFERROR(G66/Caracterização!$C$52,"")</f>
        <v/>
      </c>
      <c r="AA66" s="342" t="str">
        <f t="shared" si="4"/>
        <v/>
      </c>
      <c r="AB66" s="342" t="str">
        <f t="shared" si="5"/>
        <v/>
      </c>
    </row>
    <row r="67" spans="2:28" outlineLevel="1">
      <c r="B67" s="165">
        <f t="shared" si="6"/>
        <v>34</v>
      </c>
      <c r="C67" s="334"/>
      <c r="D67" s="345"/>
      <c r="E67" s="339"/>
      <c r="F67" s="339"/>
      <c r="G67" s="223">
        <f t="shared" si="7"/>
        <v>0</v>
      </c>
      <c r="H67" s="223"/>
      <c r="I67" s="335"/>
      <c r="J67" s="336"/>
      <c r="K67" s="336"/>
      <c r="L67" s="337"/>
      <c r="M67" s="338"/>
      <c r="N67" s="338"/>
      <c r="O67" s="338"/>
      <c r="P67" s="338"/>
      <c r="Q67" s="338"/>
      <c r="R67" s="338"/>
      <c r="S67" s="338"/>
      <c r="T67" s="338"/>
      <c r="U67" s="338"/>
      <c r="V67" s="338"/>
      <c r="W67" s="338"/>
      <c r="X67" s="338"/>
      <c r="Y67" s="339"/>
      <c r="Z67" s="343" t="str">
        <f>IFERROR(G67/Caracterização!$C$52,"")</f>
        <v/>
      </c>
      <c r="AA67" s="342" t="str">
        <f t="shared" si="4"/>
        <v/>
      </c>
      <c r="AB67" s="342" t="str">
        <f t="shared" si="5"/>
        <v/>
      </c>
    </row>
    <row r="68" spans="2:28" outlineLevel="1">
      <c r="B68" s="165">
        <f t="shared" si="6"/>
        <v>35</v>
      </c>
      <c r="C68" s="334"/>
      <c r="D68" s="345"/>
      <c r="E68" s="339"/>
      <c r="F68" s="339"/>
      <c r="G68" s="223"/>
      <c r="H68" s="223"/>
      <c r="I68" s="335"/>
      <c r="J68" s="336"/>
      <c r="K68" s="336"/>
      <c r="L68" s="337"/>
      <c r="M68" s="338"/>
      <c r="N68" s="338"/>
      <c r="O68" s="338"/>
      <c r="P68" s="338"/>
      <c r="Q68" s="338"/>
      <c r="R68" s="338"/>
      <c r="S68" s="338"/>
      <c r="T68" s="338"/>
      <c r="U68" s="338"/>
      <c r="V68" s="338"/>
      <c r="W68" s="338"/>
      <c r="X68" s="338"/>
      <c r="Y68" s="339"/>
      <c r="Z68" s="343" t="str">
        <f>IFERROR(G68/Caracterização!$C$52,"")</f>
        <v/>
      </c>
      <c r="AA68" s="342" t="str">
        <f t="shared" si="4"/>
        <v/>
      </c>
      <c r="AB68" s="342" t="str">
        <f t="shared" si="5"/>
        <v/>
      </c>
    </row>
    <row r="69" spans="2:28" outlineLevel="1">
      <c r="B69" s="165">
        <f t="shared" si="6"/>
        <v>36</v>
      </c>
      <c r="C69" s="334"/>
      <c r="D69" s="345"/>
      <c r="E69" s="339"/>
      <c r="F69" s="339"/>
      <c r="G69" s="223"/>
      <c r="H69" s="223"/>
      <c r="I69" s="335"/>
      <c r="J69" s="336"/>
      <c r="K69" s="336"/>
      <c r="L69" s="337"/>
      <c r="M69" s="338"/>
      <c r="N69" s="338"/>
      <c r="O69" s="338"/>
      <c r="P69" s="338"/>
      <c r="Q69" s="338"/>
      <c r="R69" s="338"/>
      <c r="S69" s="338"/>
      <c r="T69" s="338"/>
      <c r="U69" s="338"/>
      <c r="V69" s="338"/>
      <c r="W69" s="338"/>
      <c r="X69" s="338"/>
      <c r="Y69" s="339"/>
      <c r="Z69" s="343" t="str">
        <f>IFERROR(G69/Caracterização!$C$52,"")</f>
        <v/>
      </c>
      <c r="AA69" s="342" t="str">
        <f t="shared" si="4"/>
        <v/>
      </c>
      <c r="AB69" s="342" t="str">
        <f t="shared" si="5"/>
        <v/>
      </c>
    </row>
    <row r="70" spans="2:28" outlineLevel="1">
      <c r="B70" s="165">
        <f t="shared" si="6"/>
        <v>37</v>
      </c>
      <c r="C70" s="334"/>
      <c r="D70" s="345"/>
      <c r="E70" s="339"/>
      <c r="F70" s="339"/>
      <c r="G70" s="223"/>
      <c r="H70" s="223"/>
      <c r="I70" s="335"/>
      <c r="J70" s="336"/>
      <c r="K70" s="336"/>
      <c r="L70" s="337"/>
      <c r="M70" s="338"/>
      <c r="N70" s="338"/>
      <c r="O70" s="338"/>
      <c r="P70" s="338"/>
      <c r="Q70" s="338"/>
      <c r="R70" s="338"/>
      <c r="S70" s="338"/>
      <c r="T70" s="338"/>
      <c r="U70" s="338"/>
      <c r="V70" s="338"/>
      <c r="W70" s="338"/>
      <c r="X70" s="338"/>
      <c r="Y70" s="339"/>
      <c r="Z70" s="343" t="str">
        <f>IFERROR(G70/Caracterização!$C$52,"")</f>
        <v/>
      </c>
      <c r="AA70" s="342" t="str">
        <f t="shared" si="4"/>
        <v/>
      </c>
      <c r="AB70" s="342" t="str">
        <f t="shared" si="5"/>
        <v/>
      </c>
    </row>
    <row r="71" spans="2:28" outlineLevel="1">
      <c r="B71" s="165">
        <f t="shared" si="6"/>
        <v>38</v>
      </c>
      <c r="C71" s="334"/>
      <c r="D71" s="345"/>
      <c r="E71" s="339"/>
      <c r="F71" s="339"/>
      <c r="G71" s="223"/>
      <c r="H71" s="223"/>
      <c r="I71" s="335"/>
      <c r="J71" s="336"/>
      <c r="K71" s="336"/>
      <c r="L71" s="337"/>
      <c r="M71" s="338"/>
      <c r="N71" s="338"/>
      <c r="O71" s="338"/>
      <c r="P71" s="338"/>
      <c r="Q71" s="338"/>
      <c r="R71" s="338"/>
      <c r="S71" s="338"/>
      <c r="T71" s="338"/>
      <c r="U71" s="338"/>
      <c r="V71" s="338"/>
      <c r="W71" s="338"/>
      <c r="X71" s="338"/>
      <c r="Y71" s="339"/>
      <c r="Z71" s="343" t="str">
        <f>IFERROR(G71/Caracterização!$C$52,"")</f>
        <v/>
      </c>
      <c r="AA71" s="342" t="str">
        <f t="shared" si="4"/>
        <v/>
      </c>
      <c r="AB71" s="342" t="str">
        <f t="shared" si="5"/>
        <v/>
      </c>
    </row>
    <row r="72" spans="2:28" outlineLevel="1">
      <c r="B72" s="165">
        <f t="shared" si="6"/>
        <v>39</v>
      </c>
      <c r="C72" s="334"/>
      <c r="D72" s="345"/>
      <c r="E72" s="339"/>
      <c r="F72" s="339"/>
      <c r="G72" s="223"/>
      <c r="H72" s="223"/>
      <c r="I72" s="335"/>
      <c r="J72" s="336"/>
      <c r="K72" s="336"/>
      <c r="L72" s="337"/>
      <c r="M72" s="338"/>
      <c r="N72" s="338"/>
      <c r="O72" s="338"/>
      <c r="P72" s="338"/>
      <c r="Q72" s="338"/>
      <c r="R72" s="338"/>
      <c r="S72" s="338"/>
      <c r="T72" s="338"/>
      <c r="U72" s="338"/>
      <c r="V72" s="338"/>
      <c r="W72" s="338"/>
      <c r="X72" s="338"/>
      <c r="Y72" s="339"/>
      <c r="Z72" s="343" t="str">
        <f>IFERROR(G72/Caracterização!$C$52,"")</f>
        <v/>
      </c>
      <c r="AA72" s="342" t="str">
        <f t="shared" si="4"/>
        <v/>
      </c>
      <c r="AB72" s="342" t="str">
        <f t="shared" si="5"/>
        <v/>
      </c>
    </row>
    <row r="73" spans="2:28">
      <c r="B73" s="165">
        <f t="shared" si="6"/>
        <v>40</v>
      </c>
      <c r="C73" s="334"/>
      <c r="D73" s="345"/>
      <c r="E73" s="339"/>
      <c r="F73" s="339"/>
      <c r="G73" s="223"/>
      <c r="H73" s="223"/>
      <c r="I73" s="335"/>
      <c r="J73" s="336"/>
      <c r="K73" s="336"/>
      <c r="L73" s="337"/>
      <c r="M73" s="338"/>
      <c r="N73" s="338"/>
      <c r="O73" s="338"/>
      <c r="P73" s="338"/>
      <c r="Q73" s="338"/>
      <c r="R73" s="338"/>
      <c r="S73" s="338"/>
      <c r="T73" s="338"/>
      <c r="U73" s="338"/>
      <c r="V73" s="338"/>
      <c r="W73" s="338"/>
      <c r="X73" s="338"/>
      <c r="Y73" s="339"/>
      <c r="Z73" s="343" t="str">
        <f>IFERROR(G73/Caracterização!$C$52,"")</f>
        <v/>
      </c>
      <c r="AA73" s="342" t="str">
        <f t="shared" si="4"/>
        <v/>
      </c>
      <c r="AB73" s="342" t="str">
        <f t="shared" si="5"/>
        <v/>
      </c>
    </row>
    <row r="74" spans="2:28" outlineLevel="1">
      <c r="B74" s="165">
        <f t="shared" si="6"/>
        <v>41</v>
      </c>
      <c r="C74" s="334"/>
      <c r="D74" s="345"/>
      <c r="E74" s="339"/>
      <c r="F74" s="339"/>
      <c r="G74" s="223"/>
      <c r="H74" s="223"/>
      <c r="I74" s="335"/>
      <c r="J74" s="336"/>
      <c r="K74" s="336"/>
      <c r="L74" s="337"/>
      <c r="M74" s="338"/>
      <c r="N74" s="338"/>
      <c r="O74" s="338"/>
      <c r="P74" s="338"/>
      <c r="Q74" s="338"/>
      <c r="R74" s="338"/>
      <c r="S74" s="338"/>
      <c r="T74" s="338"/>
      <c r="U74" s="338"/>
      <c r="V74" s="338"/>
      <c r="W74" s="338"/>
      <c r="X74" s="338"/>
      <c r="Y74" s="339"/>
      <c r="Z74" s="343" t="str">
        <f>IFERROR(G74/Caracterização!$C$52,"")</f>
        <v/>
      </c>
      <c r="AA74" s="342" t="str">
        <f t="shared" si="4"/>
        <v/>
      </c>
      <c r="AB74" s="342" t="str">
        <f t="shared" si="5"/>
        <v/>
      </c>
    </row>
    <row r="75" spans="2:28" outlineLevel="1">
      <c r="B75" s="165">
        <f t="shared" si="6"/>
        <v>42</v>
      </c>
      <c r="C75" s="334"/>
      <c r="D75" s="345"/>
      <c r="E75" s="339"/>
      <c r="F75" s="339"/>
      <c r="G75" s="223"/>
      <c r="H75" s="223"/>
      <c r="I75" s="335"/>
      <c r="J75" s="336"/>
      <c r="K75" s="336"/>
      <c r="L75" s="337"/>
      <c r="M75" s="338"/>
      <c r="N75" s="338"/>
      <c r="O75" s="338"/>
      <c r="P75" s="338"/>
      <c r="Q75" s="338"/>
      <c r="R75" s="338"/>
      <c r="S75" s="338"/>
      <c r="T75" s="338"/>
      <c r="U75" s="338"/>
      <c r="V75" s="338"/>
      <c r="W75" s="338"/>
      <c r="X75" s="338"/>
      <c r="Y75" s="339"/>
      <c r="Z75" s="343" t="str">
        <f>IFERROR(G75/Caracterização!$C$52,"")</f>
        <v/>
      </c>
      <c r="AA75" s="342" t="str">
        <f t="shared" si="4"/>
        <v/>
      </c>
      <c r="AB75" s="342" t="str">
        <f t="shared" si="5"/>
        <v/>
      </c>
    </row>
    <row r="76" spans="2:28" outlineLevel="1">
      <c r="B76" s="165">
        <f t="shared" si="6"/>
        <v>43</v>
      </c>
      <c r="C76" s="334"/>
      <c r="D76" s="345"/>
      <c r="E76" s="339"/>
      <c r="F76" s="339"/>
      <c r="G76" s="223"/>
      <c r="H76" s="223"/>
      <c r="I76" s="335"/>
      <c r="J76" s="336"/>
      <c r="K76" s="336"/>
      <c r="L76" s="337"/>
      <c r="M76" s="338"/>
      <c r="N76" s="338"/>
      <c r="O76" s="338"/>
      <c r="P76" s="338"/>
      <c r="Q76" s="338"/>
      <c r="R76" s="338"/>
      <c r="S76" s="338"/>
      <c r="T76" s="338"/>
      <c r="U76" s="338"/>
      <c r="V76" s="338"/>
      <c r="W76" s="338"/>
      <c r="X76" s="338"/>
      <c r="Y76" s="339"/>
      <c r="Z76" s="343" t="str">
        <f>IFERROR(G76/Caracterização!$C$52,"")</f>
        <v/>
      </c>
      <c r="AA76" s="342" t="str">
        <f t="shared" si="4"/>
        <v/>
      </c>
      <c r="AB76" s="342" t="str">
        <f t="shared" si="5"/>
        <v/>
      </c>
    </row>
    <row r="77" spans="2:28" outlineLevel="1">
      <c r="B77" s="165">
        <f t="shared" si="6"/>
        <v>44</v>
      </c>
      <c r="C77" s="334"/>
      <c r="D77" s="345"/>
      <c r="E77" s="339"/>
      <c r="F77" s="339"/>
      <c r="G77" s="223"/>
      <c r="H77" s="223"/>
      <c r="I77" s="335"/>
      <c r="J77" s="336"/>
      <c r="K77" s="336"/>
      <c r="L77" s="337"/>
      <c r="M77" s="338"/>
      <c r="N77" s="338"/>
      <c r="O77" s="338"/>
      <c r="P77" s="338"/>
      <c r="Q77" s="338"/>
      <c r="R77" s="338"/>
      <c r="S77" s="338"/>
      <c r="T77" s="338"/>
      <c r="U77" s="338"/>
      <c r="V77" s="338"/>
      <c r="W77" s="338"/>
      <c r="X77" s="338"/>
      <c r="Y77" s="339"/>
      <c r="Z77" s="343" t="str">
        <f>IFERROR(G77/Caracterização!$C$52,"")</f>
        <v/>
      </c>
      <c r="AA77" s="342" t="str">
        <f t="shared" si="4"/>
        <v/>
      </c>
      <c r="AB77" s="342" t="str">
        <f t="shared" si="5"/>
        <v/>
      </c>
    </row>
    <row r="78" spans="2:28" outlineLevel="1">
      <c r="B78" s="165">
        <f t="shared" si="6"/>
        <v>45</v>
      </c>
      <c r="C78" s="334"/>
      <c r="D78" s="345"/>
      <c r="E78" s="339"/>
      <c r="F78" s="339"/>
      <c r="G78" s="223"/>
      <c r="H78" s="223"/>
      <c r="I78" s="335"/>
      <c r="J78" s="336"/>
      <c r="K78" s="336"/>
      <c r="L78" s="337"/>
      <c r="M78" s="338"/>
      <c r="N78" s="338"/>
      <c r="O78" s="338"/>
      <c r="P78" s="338"/>
      <c r="Q78" s="338"/>
      <c r="R78" s="338"/>
      <c r="S78" s="338"/>
      <c r="T78" s="338"/>
      <c r="U78" s="338"/>
      <c r="V78" s="338"/>
      <c r="W78" s="338"/>
      <c r="X78" s="338"/>
      <c r="Y78" s="339"/>
      <c r="Z78" s="343" t="str">
        <f>IFERROR(G78/Caracterização!$C$52,"")</f>
        <v/>
      </c>
      <c r="AA78" s="342" t="str">
        <f t="shared" si="4"/>
        <v/>
      </c>
      <c r="AB78" s="342" t="str">
        <f t="shared" si="5"/>
        <v/>
      </c>
    </row>
    <row r="79" spans="2:28" outlineLevel="1">
      <c r="B79" s="165">
        <f t="shared" si="6"/>
        <v>46</v>
      </c>
      <c r="C79" s="334"/>
      <c r="D79" s="345"/>
      <c r="E79" s="339"/>
      <c r="F79" s="339"/>
      <c r="G79" s="223"/>
      <c r="H79" s="223"/>
      <c r="I79" s="335"/>
      <c r="J79" s="336"/>
      <c r="K79" s="336"/>
      <c r="L79" s="337"/>
      <c r="M79" s="338"/>
      <c r="N79" s="338"/>
      <c r="O79" s="338"/>
      <c r="P79" s="338"/>
      <c r="Q79" s="338"/>
      <c r="R79" s="338"/>
      <c r="S79" s="338"/>
      <c r="T79" s="338"/>
      <c r="U79" s="338"/>
      <c r="V79" s="338"/>
      <c r="W79" s="338"/>
      <c r="X79" s="338"/>
      <c r="Y79" s="339"/>
      <c r="Z79" s="343" t="str">
        <f>IFERROR(G79/Caracterização!$C$52,"")</f>
        <v/>
      </c>
      <c r="AA79" s="342" t="str">
        <f t="shared" si="4"/>
        <v/>
      </c>
      <c r="AB79" s="342" t="str">
        <f t="shared" si="5"/>
        <v/>
      </c>
    </row>
    <row r="80" spans="2:28" outlineLevel="1">
      <c r="B80" s="165">
        <f t="shared" si="6"/>
        <v>47</v>
      </c>
      <c r="C80" s="334"/>
      <c r="D80" s="345"/>
      <c r="E80" s="339"/>
      <c r="F80" s="339"/>
      <c r="G80" s="223"/>
      <c r="H80" s="223"/>
      <c r="I80" s="335"/>
      <c r="J80" s="336"/>
      <c r="K80" s="336"/>
      <c r="L80" s="337"/>
      <c r="M80" s="338"/>
      <c r="N80" s="338"/>
      <c r="O80" s="338"/>
      <c r="P80" s="338"/>
      <c r="Q80" s="338"/>
      <c r="R80" s="338"/>
      <c r="S80" s="338"/>
      <c r="T80" s="338"/>
      <c r="U80" s="338"/>
      <c r="V80" s="338"/>
      <c r="W80" s="338"/>
      <c r="X80" s="338"/>
      <c r="Y80" s="339"/>
      <c r="Z80" s="343" t="str">
        <f>IFERROR(G80/Caracterização!$C$52,"")</f>
        <v/>
      </c>
      <c r="AA80" s="342" t="str">
        <f t="shared" si="4"/>
        <v/>
      </c>
      <c r="AB80" s="342" t="str">
        <f t="shared" si="5"/>
        <v/>
      </c>
    </row>
    <row r="81" spans="2:28" outlineLevel="1">
      <c r="B81" s="165">
        <f t="shared" si="6"/>
        <v>48</v>
      </c>
      <c r="C81" s="334"/>
      <c r="D81" s="345"/>
      <c r="E81" s="339"/>
      <c r="F81" s="339"/>
      <c r="G81" s="223"/>
      <c r="H81" s="223"/>
      <c r="I81" s="335"/>
      <c r="J81" s="336"/>
      <c r="K81" s="336"/>
      <c r="L81" s="337"/>
      <c r="M81" s="338"/>
      <c r="N81" s="338"/>
      <c r="O81" s="338"/>
      <c r="P81" s="338"/>
      <c r="Q81" s="338"/>
      <c r="R81" s="338"/>
      <c r="S81" s="338"/>
      <c r="T81" s="338"/>
      <c r="U81" s="338"/>
      <c r="V81" s="338"/>
      <c r="W81" s="338"/>
      <c r="X81" s="338"/>
      <c r="Y81" s="339"/>
      <c r="Z81" s="343" t="str">
        <f>IFERROR(G81/Caracterização!$C$52,"")</f>
        <v/>
      </c>
      <c r="AA81" s="342" t="str">
        <f t="shared" si="4"/>
        <v/>
      </c>
      <c r="AB81" s="342" t="str">
        <f t="shared" si="5"/>
        <v/>
      </c>
    </row>
    <row r="82" spans="2:28" outlineLevel="1">
      <c r="B82" s="165">
        <f t="shared" si="6"/>
        <v>49</v>
      </c>
      <c r="C82" s="334"/>
      <c r="D82" s="345"/>
      <c r="E82" s="339"/>
      <c r="F82" s="339"/>
      <c r="G82" s="223"/>
      <c r="H82" s="223"/>
      <c r="I82" s="335"/>
      <c r="J82" s="336"/>
      <c r="K82" s="336"/>
      <c r="L82" s="337"/>
      <c r="M82" s="338"/>
      <c r="N82" s="338"/>
      <c r="O82" s="338"/>
      <c r="P82" s="338"/>
      <c r="Q82" s="338"/>
      <c r="R82" s="338"/>
      <c r="S82" s="338"/>
      <c r="T82" s="338"/>
      <c r="U82" s="338"/>
      <c r="V82" s="338"/>
      <c r="W82" s="338"/>
      <c r="X82" s="338"/>
      <c r="Y82" s="339"/>
      <c r="Z82" s="343" t="str">
        <f>IFERROR(G82/Caracterização!$C$52,"")</f>
        <v/>
      </c>
      <c r="AA82" s="342" t="str">
        <f t="shared" si="4"/>
        <v/>
      </c>
      <c r="AB82" s="342" t="str">
        <f t="shared" si="5"/>
        <v/>
      </c>
    </row>
    <row r="83" spans="2:28" outlineLevel="1">
      <c r="B83" s="165">
        <f t="shared" si="6"/>
        <v>50</v>
      </c>
      <c r="C83" s="334"/>
      <c r="D83" s="345"/>
      <c r="E83" s="339"/>
      <c r="F83" s="339"/>
      <c r="G83" s="223"/>
      <c r="H83" s="223"/>
      <c r="I83" s="335"/>
      <c r="J83" s="336"/>
      <c r="K83" s="336"/>
      <c r="L83" s="337"/>
      <c r="M83" s="338"/>
      <c r="N83" s="338"/>
      <c r="O83" s="338"/>
      <c r="P83" s="338"/>
      <c r="Q83" s="338"/>
      <c r="R83" s="338"/>
      <c r="S83" s="338"/>
      <c r="T83" s="338"/>
      <c r="U83" s="338"/>
      <c r="V83" s="338"/>
      <c r="W83" s="338"/>
      <c r="X83" s="338"/>
      <c r="Y83" s="339"/>
      <c r="Z83" s="343" t="str">
        <f>IFERROR(G83/Caracterização!$C$52,"")</f>
        <v/>
      </c>
      <c r="AA83" s="342" t="str">
        <f t="shared" si="4"/>
        <v/>
      </c>
      <c r="AB83" s="342" t="str">
        <f t="shared" si="5"/>
        <v/>
      </c>
    </row>
    <row r="84" spans="2:28" outlineLevel="1">
      <c r="B84" s="165">
        <f t="shared" si="6"/>
        <v>51</v>
      </c>
      <c r="C84" s="334"/>
      <c r="D84" s="345"/>
      <c r="E84" s="339"/>
      <c r="F84" s="339"/>
      <c r="G84" s="223"/>
      <c r="H84" s="223"/>
      <c r="I84" s="335"/>
      <c r="J84" s="336"/>
      <c r="K84" s="336"/>
      <c r="L84" s="337"/>
      <c r="M84" s="338"/>
      <c r="N84" s="338"/>
      <c r="O84" s="338"/>
      <c r="P84" s="338"/>
      <c r="Q84" s="338"/>
      <c r="R84" s="338"/>
      <c r="S84" s="338"/>
      <c r="T84" s="338"/>
      <c r="U84" s="338"/>
      <c r="V84" s="338"/>
      <c r="W84" s="338"/>
      <c r="X84" s="338"/>
      <c r="Y84" s="339"/>
      <c r="Z84" s="343" t="str">
        <f>IFERROR(G84/Caracterização!$C$52,"")</f>
        <v/>
      </c>
      <c r="AA84" s="342" t="str">
        <f t="shared" si="4"/>
        <v/>
      </c>
      <c r="AB84" s="342" t="str">
        <f t="shared" si="5"/>
        <v/>
      </c>
    </row>
    <row r="85" spans="2:28" outlineLevel="1">
      <c r="B85" s="165">
        <f t="shared" si="6"/>
        <v>52</v>
      </c>
      <c r="C85" s="334"/>
      <c r="D85" s="345"/>
      <c r="E85" s="339"/>
      <c r="F85" s="339"/>
      <c r="G85" s="223"/>
      <c r="H85" s="223"/>
      <c r="I85" s="335"/>
      <c r="J85" s="336"/>
      <c r="K85" s="336"/>
      <c r="L85" s="337"/>
      <c r="M85" s="338"/>
      <c r="N85" s="338"/>
      <c r="O85" s="338"/>
      <c r="P85" s="338"/>
      <c r="Q85" s="338"/>
      <c r="R85" s="338"/>
      <c r="S85" s="338"/>
      <c r="T85" s="338"/>
      <c r="U85" s="338"/>
      <c r="V85" s="338"/>
      <c r="W85" s="338"/>
      <c r="X85" s="338"/>
      <c r="Y85" s="339"/>
      <c r="Z85" s="343" t="str">
        <f>IFERROR(G85/Caracterização!$C$52,"")</f>
        <v/>
      </c>
      <c r="AA85" s="342" t="str">
        <f t="shared" si="4"/>
        <v/>
      </c>
      <c r="AB85" s="342" t="str">
        <f t="shared" si="5"/>
        <v/>
      </c>
    </row>
    <row r="86" spans="2:28" outlineLevel="1">
      <c r="B86" s="165">
        <f t="shared" si="6"/>
        <v>53</v>
      </c>
      <c r="C86" s="334"/>
      <c r="D86" s="345"/>
      <c r="E86" s="339"/>
      <c r="F86" s="339"/>
      <c r="G86" s="223"/>
      <c r="H86" s="223"/>
      <c r="I86" s="335"/>
      <c r="J86" s="336"/>
      <c r="K86" s="336"/>
      <c r="L86" s="337"/>
      <c r="M86" s="338"/>
      <c r="N86" s="338"/>
      <c r="O86" s="338"/>
      <c r="P86" s="338"/>
      <c r="Q86" s="338"/>
      <c r="R86" s="338"/>
      <c r="S86" s="338"/>
      <c r="T86" s="338"/>
      <c r="U86" s="338"/>
      <c r="V86" s="338"/>
      <c r="W86" s="338"/>
      <c r="X86" s="338"/>
      <c r="Y86" s="339"/>
      <c r="Z86" s="343" t="str">
        <f>IFERROR(G86/Caracterização!$C$52,"")</f>
        <v/>
      </c>
      <c r="AA86" s="342" t="str">
        <f t="shared" si="4"/>
        <v/>
      </c>
      <c r="AB86" s="342" t="str">
        <f t="shared" si="5"/>
        <v/>
      </c>
    </row>
    <row r="87" spans="2:28" outlineLevel="1">
      <c r="B87" s="165">
        <f t="shared" si="6"/>
        <v>54</v>
      </c>
      <c r="C87" s="334"/>
      <c r="D87" s="345"/>
      <c r="E87" s="339"/>
      <c r="F87" s="339"/>
      <c r="G87" s="223"/>
      <c r="H87" s="223"/>
      <c r="I87" s="335"/>
      <c r="J87" s="336"/>
      <c r="K87" s="336"/>
      <c r="L87" s="337"/>
      <c r="M87" s="338"/>
      <c r="N87" s="338"/>
      <c r="O87" s="338"/>
      <c r="P87" s="338"/>
      <c r="Q87" s="338"/>
      <c r="R87" s="338"/>
      <c r="S87" s="338"/>
      <c r="T87" s="338"/>
      <c r="U87" s="338"/>
      <c r="V87" s="338"/>
      <c r="W87" s="338"/>
      <c r="X87" s="338"/>
      <c r="Y87" s="339"/>
      <c r="Z87" s="343" t="str">
        <f>IFERROR(G87/Caracterização!$C$52,"")</f>
        <v/>
      </c>
      <c r="AA87" s="342" t="str">
        <f t="shared" si="4"/>
        <v/>
      </c>
      <c r="AB87" s="342" t="str">
        <f t="shared" si="5"/>
        <v/>
      </c>
    </row>
    <row r="88" spans="2:28" outlineLevel="1">
      <c r="B88" s="165">
        <f t="shared" si="6"/>
        <v>55</v>
      </c>
      <c r="C88" s="334"/>
      <c r="D88" s="345"/>
      <c r="E88" s="339"/>
      <c r="F88" s="339"/>
      <c r="G88" s="223"/>
      <c r="H88" s="223"/>
      <c r="I88" s="335"/>
      <c r="J88" s="336"/>
      <c r="K88" s="336"/>
      <c r="L88" s="337"/>
      <c r="M88" s="338"/>
      <c r="N88" s="338"/>
      <c r="O88" s="338"/>
      <c r="P88" s="338"/>
      <c r="Q88" s="338"/>
      <c r="R88" s="338"/>
      <c r="S88" s="338"/>
      <c r="T88" s="338"/>
      <c r="U88" s="338"/>
      <c r="V88" s="338"/>
      <c r="W88" s="338"/>
      <c r="X88" s="338"/>
      <c r="Y88" s="339"/>
      <c r="Z88" s="343" t="str">
        <f>IFERROR(G88/Caracterização!$C$52,"")</f>
        <v/>
      </c>
      <c r="AA88" s="342" t="str">
        <f t="shared" si="4"/>
        <v/>
      </c>
      <c r="AB88" s="342" t="str">
        <f t="shared" si="5"/>
        <v/>
      </c>
    </row>
    <row r="89" spans="2:28" outlineLevel="1">
      <c r="B89" s="165">
        <f t="shared" si="6"/>
        <v>56</v>
      </c>
      <c r="C89" s="334"/>
      <c r="D89" s="345"/>
      <c r="E89" s="339"/>
      <c r="F89" s="339"/>
      <c r="G89" s="223"/>
      <c r="H89" s="223"/>
      <c r="I89" s="335"/>
      <c r="J89" s="336"/>
      <c r="K89" s="336"/>
      <c r="L89" s="337"/>
      <c r="M89" s="338"/>
      <c r="N89" s="338"/>
      <c r="O89" s="338"/>
      <c r="P89" s="338"/>
      <c r="Q89" s="338"/>
      <c r="R89" s="338"/>
      <c r="S89" s="338"/>
      <c r="T89" s="338"/>
      <c r="U89" s="338"/>
      <c r="V89" s="338"/>
      <c r="W89" s="338"/>
      <c r="X89" s="338"/>
      <c r="Y89" s="339"/>
      <c r="Z89" s="343" t="str">
        <f>IFERROR(G89/Caracterização!$C$52,"")</f>
        <v/>
      </c>
      <c r="AA89" s="342" t="str">
        <f t="shared" si="4"/>
        <v/>
      </c>
      <c r="AB89" s="342" t="str">
        <f t="shared" si="5"/>
        <v/>
      </c>
    </row>
    <row r="90" spans="2:28" outlineLevel="1">
      <c r="B90" s="165">
        <f t="shared" si="6"/>
        <v>57</v>
      </c>
      <c r="C90" s="334"/>
      <c r="D90" s="345"/>
      <c r="E90" s="339"/>
      <c r="F90" s="339"/>
      <c r="G90" s="223"/>
      <c r="H90" s="223"/>
      <c r="I90" s="335"/>
      <c r="J90" s="336"/>
      <c r="K90" s="336"/>
      <c r="L90" s="337"/>
      <c r="M90" s="338"/>
      <c r="N90" s="338"/>
      <c r="O90" s="338"/>
      <c r="P90" s="338"/>
      <c r="Q90" s="338"/>
      <c r="R90" s="338"/>
      <c r="S90" s="338"/>
      <c r="T90" s="338"/>
      <c r="U90" s="338"/>
      <c r="V90" s="338"/>
      <c r="W90" s="338"/>
      <c r="X90" s="338"/>
      <c r="Y90" s="339"/>
      <c r="Z90" s="343" t="str">
        <f>IFERROR(G90/Caracterização!$C$52,"")</f>
        <v/>
      </c>
      <c r="AA90" s="342" t="str">
        <f t="shared" si="4"/>
        <v/>
      </c>
      <c r="AB90" s="342" t="str">
        <f t="shared" si="5"/>
        <v/>
      </c>
    </row>
    <row r="91" spans="2:28" outlineLevel="1">
      <c r="B91" s="165">
        <f t="shared" si="6"/>
        <v>58</v>
      </c>
      <c r="C91" s="334"/>
      <c r="D91" s="345"/>
      <c r="E91" s="339"/>
      <c r="F91" s="339"/>
      <c r="G91" s="223"/>
      <c r="H91" s="223"/>
      <c r="I91" s="335"/>
      <c r="J91" s="336"/>
      <c r="K91" s="336"/>
      <c r="L91" s="337"/>
      <c r="M91" s="338"/>
      <c r="N91" s="338"/>
      <c r="O91" s="338"/>
      <c r="P91" s="338"/>
      <c r="Q91" s="338"/>
      <c r="R91" s="338"/>
      <c r="S91" s="338"/>
      <c r="T91" s="338"/>
      <c r="U91" s="338"/>
      <c r="V91" s="338"/>
      <c r="W91" s="338"/>
      <c r="X91" s="338"/>
      <c r="Y91" s="339"/>
      <c r="Z91" s="343" t="str">
        <f>IFERROR(G91/Caracterização!$C$52,"")</f>
        <v/>
      </c>
      <c r="AA91" s="342" t="str">
        <f t="shared" si="4"/>
        <v/>
      </c>
      <c r="AB91" s="342" t="str">
        <f t="shared" si="5"/>
        <v/>
      </c>
    </row>
    <row r="92" spans="2:28" outlineLevel="1">
      <c r="B92" s="165">
        <f t="shared" si="6"/>
        <v>59</v>
      </c>
      <c r="C92" s="334"/>
      <c r="D92" s="345"/>
      <c r="E92" s="339"/>
      <c r="F92" s="339"/>
      <c r="G92" s="223"/>
      <c r="H92" s="223"/>
      <c r="I92" s="335"/>
      <c r="J92" s="336"/>
      <c r="K92" s="336"/>
      <c r="L92" s="337"/>
      <c r="M92" s="338"/>
      <c r="N92" s="338"/>
      <c r="O92" s="338"/>
      <c r="P92" s="338"/>
      <c r="Q92" s="338"/>
      <c r="R92" s="338"/>
      <c r="S92" s="338"/>
      <c r="T92" s="338"/>
      <c r="U92" s="338"/>
      <c r="V92" s="338"/>
      <c r="W92" s="338"/>
      <c r="X92" s="338"/>
      <c r="Y92" s="339"/>
      <c r="Z92" s="343" t="str">
        <f>IFERROR(G92/Caracterização!$C$52,"")</f>
        <v/>
      </c>
      <c r="AA92" s="342" t="str">
        <f t="shared" si="4"/>
        <v/>
      </c>
      <c r="AB92" s="342" t="str">
        <f t="shared" si="5"/>
        <v/>
      </c>
    </row>
    <row r="93" spans="2:28">
      <c r="B93" s="165">
        <f t="shared" si="6"/>
        <v>60</v>
      </c>
      <c r="C93" s="334"/>
      <c r="D93" s="345"/>
      <c r="E93" s="339"/>
      <c r="F93" s="339"/>
      <c r="G93" s="223"/>
      <c r="H93" s="223"/>
      <c r="I93" s="335"/>
      <c r="J93" s="336"/>
      <c r="K93" s="336"/>
      <c r="L93" s="337"/>
      <c r="M93" s="338"/>
      <c r="N93" s="338"/>
      <c r="O93" s="338"/>
      <c r="P93" s="338"/>
      <c r="Q93" s="338"/>
      <c r="R93" s="338"/>
      <c r="S93" s="338"/>
      <c r="T93" s="338"/>
      <c r="U93" s="338"/>
      <c r="V93" s="338"/>
      <c r="W93" s="338"/>
      <c r="X93" s="338"/>
      <c r="Y93" s="339"/>
      <c r="Z93" s="343" t="str">
        <f>IFERROR(G93/Caracterização!$C$52,"")</f>
        <v/>
      </c>
      <c r="AA93" s="342" t="str">
        <f t="shared" si="4"/>
        <v/>
      </c>
      <c r="AB93" s="342" t="str">
        <f t="shared" si="5"/>
        <v/>
      </c>
    </row>
    <row r="94" spans="2:28" outlineLevel="1">
      <c r="B94" s="165">
        <f t="shared" si="6"/>
        <v>61</v>
      </c>
      <c r="C94" s="334"/>
      <c r="D94" s="345"/>
      <c r="E94" s="339"/>
      <c r="F94" s="339"/>
      <c r="G94" s="223"/>
      <c r="H94" s="223"/>
      <c r="I94" s="335"/>
      <c r="J94" s="336"/>
      <c r="K94" s="336"/>
      <c r="L94" s="337"/>
      <c r="M94" s="338"/>
      <c r="N94" s="338"/>
      <c r="O94" s="338"/>
      <c r="P94" s="338"/>
      <c r="Q94" s="338"/>
      <c r="R94" s="338"/>
      <c r="S94" s="338"/>
      <c r="T94" s="338"/>
      <c r="U94" s="338"/>
      <c r="V94" s="338"/>
      <c r="W94" s="338"/>
      <c r="X94" s="338"/>
      <c r="Y94" s="339"/>
      <c r="Z94" s="343" t="str">
        <f>IFERROR(G94/Caracterização!$C$52,"")</f>
        <v/>
      </c>
      <c r="AA94" s="342" t="str">
        <f t="shared" si="4"/>
        <v/>
      </c>
      <c r="AB94" s="342" t="str">
        <f t="shared" si="5"/>
        <v/>
      </c>
    </row>
    <row r="95" spans="2:28" outlineLevel="1">
      <c r="B95" s="165">
        <f t="shared" si="6"/>
        <v>62</v>
      </c>
      <c r="C95" s="334"/>
      <c r="D95" s="345"/>
      <c r="E95" s="339"/>
      <c r="F95" s="339"/>
      <c r="G95" s="223"/>
      <c r="H95" s="223"/>
      <c r="I95" s="335"/>
      <c r="J95" s="336"/>
      <c r="K95" s="336"/>
      <c r="L95" s="337"/>
      <c r="M95" s="338"/>
      <c r="N95" s="338"/>
      <c r="O95" s="338"/>
      <c r="P95" s="338"/>
      <c r="Q95" s="338"/>
      <c r="R95" s="338"/>
      <c r="S95" s="338"/>
      <c r="T95" s="338"/>
      <c r="U95" s="338"/>
      <c r="V95" s="338"/>
      <c r="W95" s="338"/>
      <c r="X95" s="338"/>
      <c r="Y95" s="339"/>
      <c r="Z95" s="343" t="str">
        <f>IFERROR(G95/Caracterização!$C$52,"")</f>
        <v/>
      </c>
      <c r="AA95" s="342" t="str">
        <f t="shared" si="4"/>
        <v/>
      </c>
      <c r="AB95" s="342" t="str">
        <f t="shared" si="5"/>
        <v/>
      </c>
    </row>
    <row r="96" spans="2:28" outlineLevel="1">
      <c r="B96" s="165">
        <f t="shared" si="6"/>
        <v>63</v>
      </c>
      <c r="C96" s="334"/>
      <c r="D96" s="345"/>
      <c r="E96" s="339"/>
      <c r="F96" s="339"/>
      <c r="G96" s="223"/>
      <c r="H96" s="223"/>
      <c r="I96" s="335"/>
      <c r="J96" s="336"/>
      <c r="K96" s="336"/>
      <c r="L96" s="337"/>
      <c r="M96" s="338"/>
      <c r="N96" s="338"/>
      <c r="O96" s="338"/>
      <c r="P96" s="338"/>
      <c r="Q96" s="338"/>
      <c r="R96" s="338"/>
      <c r="S96" s="338"/>
      <c r="T96" s="338"/>
      <c r="U96" s="338"/>
      <c r="V96" s="338"/>
      <c r="W96" s="338"/>
      <c r="X96" s="338"/>
      <c r="Y96" s="339"/>
      <c r="Z96" s="343" t="str">
        <f>IFERROR(G96/Caracterização!$C$52,"")</f>
        <v/>
      </c>
      <c r="AA96" s="342" t="str">
        <f t="shared" si="4"/>
        <v/>
      </c>
      <c r="AB96" s="342" t="str">
        <f t="shared" si="5"/>
        <v/>
      </c>
    </row>
    <row r="97" spans="2:28" outlineLevel="1">
      <c r="B97" s="165">
        <f t="shared" si="6"/>
        <v>64</v>
      </c>
      <c r="C97" s="334"/>
      <c r="D97" s="345"/>
      <c r="E97" s="339"/>
      <c r="F97" s="339"/>
      <c r="G97" s="223"/>
      <c r="H97" s="223"/>
      <c r="I97" s="335"/>
      <c r="J97" s="336"/>
      <c r="K97" s="336"/>
      <c r="L97" s="337"/>
      <c r="M97" s="338"/>
      <c r="N97" s="338"/>
      <c r="O97" s="338"/>
      <c r="P97" s="338"/>
      <c r="Q97" s="338"/>
      <c r="R97" s="338"/>
      <c r="S97" s="338"/>
      <c r="T97" s="338"/>
      <c r="U97" s="338"/>
      <c r="V97" s="338"/>
      <c r="W97" s="338"/>
      <c r="X97" s="338"/>
      <c r="Y97" s="339"/>
      <c r="Z97" s="343" t="str">
        <f>IFERROR(G97/Caracterização!$C$52,"")</f>
        <v/>
      </c>
      <c r="AA97" s="342" t="str">
        <f t="shared" si="4"/>
        <v/>
      </c>
      <c r="AB97" s="342" t="str">
        <f t="shared" si="5"/>
        <v/>
      </c>
    </row>
    <row r="98" spans="2:28" outlineLevel="1">
      <c r="B98" s="165">
        <f t="shared" si="6"/>
        <v>65</v>
      </c>
      <c r="C98" s="334"/>
      <c r="D98" s="345"/>
      <c r="E98" s="339"/>
      <c r="F98" s="339"/>
      <c r="G98" s="223"/>
      <c r="H98" s="223"/>
      <c r="I98" s="335"/>
      <c r="J98" s="336"/>
      <c r="K98" s="336"/>
      <c r="L98" s="337"/>
      <c r="M98" s="338"/>
      <c r="N98" s="338"/>
      <c r="O98" s="338"/>
      <c r="P98" s="338"/>
      <c r="Q98" s="338"/>
      <c r="R98" s="338"/>
      <c r="S98" s="338"/>
      <c r="T98" s="338"/>
      <c r="U98" s="338"/>
      <c r="V98" s="338"/>
      <c r="W98" s="338"/>
      <c r="X98" s="338"/>
      <c r="Y98" s="339"/>
      <c r="Z98" s="343" t="str">
        <f>IFERROR(G98/Caracterização!$C$52,"")</f>
        <v/>
      </c>
      <c r="AA98" s="342" t="str">
        <f t="shared" si="4"/>
        <v/>
      </c>
      <c r="AB98" s="342" t="str">
        <f t="shared" si="5"/>
        <v/>
      </c>
    </row>
    <row r="99" spans="2:28" outlineLevel="1">
      <c r="B99" s="165">
        <f t="shared" si="6"/>
        <v>66</v>
      </c>
      <c r="C99" s="334"/>
      <c r="D99" s="345"/>
      <c r="E99" s="339"/>
      <c r="F99" s="339"/>
      <c r="G99" s="223"/>
      <c r="H99" s="223"/>
      <c r="I99" s="335"/>
      <c r="J99" s="336"/>
      <c r="K99" s="336"/>
      <c r="L99" s="337"/>
      <c r="M99" s="338"/>
      <c r="N99" s="338"/>
      <c r="O99" s="338"/>
      <c r="P99" s="338"/>
      <c r="Q99" s="338"/>
      <c r="R99" s="338"/>
      <c r="S99" s="338"/>
      <c r="T99" s="338"/>
      <c r="U99" s="338"/>
      <c r="V99" s="338"/>
      <c r="W99" s="338"/>
      <c r="X99" s="338"/>
      <c r="Y99" s="339"/>
      <c r="Z99" s="343" t="str">
        <f>IFERROR(G99/Caracterização!$C$52,"")</f>
        <v/>
      </c>
      <c r="AA99" s="342" t="str">
        <f t="shared" ref="AA99:AA162" si="8">IFERROR(G99/SUMIF($F$34:$F$233,F99,$G$34:$G$233),"")</f>
        <v/>
      </c>
      <c r="AB99" s="342" t="str">
        <f t="shared" ref="AB99:AB162" si="9">IFERROR(G99/SUMIF($E$34:$E$233,E99,$G$34:$G$233),"")</f>
        <v/>
      </c>
    </row>
    <row r="100" spans="2:28" outlineLevel="1">
      <c r="B100" s="165">
        <f t="shared" ref="B100:B163" si="10">+B99+1</f>
        <v>67</v>
      </c>
      <c r="C100" s="334"/>
      <c r="D100" s="345"/>
      <c r="E100" s="339"/>
      <c r="F100" s="339"/>
      <c r="G100" s="223"/>
      <c r="H100" s="223"/>
      <c r="I100" s="335"/>
      <c r="J100" s="336"/>
      <c r="K100" s="336"/>
      <c r="L100" s="337"/>
      <c r="M100" s="338"/>
      <c r="N100" s="338"/>
      <c r="O100" s="338"/>
      <c r="P100" s="338"/>
      <c r="Q100" s="338"/>
      <c r="R100" s="338"/>
      <c r="S100" s="338"/>
      <c r="T100" s="338"/>
      <c r="U100" s="338"/>
      <c r="V100" s="338"/>
      <c r="W100" s="338"/>
      <c r="X100" s="338"/>
      <c r="Y100" s="339"/>
      <c r="Z100" s="343" t="str">
        <f>IFERROR(G100/Caracterização!$C$52,"")</f>
        <v/>
      </c>
      <c r="AA100" s="342" t="str">
        <f t="shared" si="8"/>
        <v/>
      </c>
      <c r="AB100" s="342" t="str">
        <f t="shared" si="9"/>
        <v/>
      </c>
    </row>
    <row r="101" spans="2:28" outlineLevel="1">
      <c r="B101" s="165">
        <f t="shared" si="10"/>
        <v>68</v>
      </c>
      <c r="C101" s="334"/>
      <c r="D101" s="345"/>
      <c r="E101" s="339"/>
      <c r="F101" s="339"/>
      <c r="G101" s="223"/>
      <c r="H101" s="223"/>
      <c r="I101" s="335"/>
      <c r="J101" s="336"/>
      <c r="K101" s="336"/>
      <c r="L101" s="337"/>
      <c r="M101" s="338"/>
      <c r="N101" s="338"/>
      <c r="O101" s="338"/>
      <c r="P101" s="338"/>
      <c r="Q101" s="338"/>
      <c r="R101" s="338"/>
      <c r="S101" s="338"/>
      <c r="T101" s="338"/>
      <c r="U101" s="338"/>
      <c r="V101" s="338"/>
      <c r="W101" s="338"/>
      <c r="X101" s="338"/>
      <c r="Y101" s="339"/>
      <c r="Z101" s="343" t="str">
        <f>IFERROR(G101/Caracterização!$C$52,"")</f>
        <v/>
      </c>
      <c r="AA101" s="342" t="str">
        <f t="shared" si="8"/>
        <v/>
      </c>
      <c r="AB101" s="342" t="str">
        <f t="shared" si="9"/>
        <v/>
      </c>
    </row>
    <row r="102" spans="2:28" outlineLevel="1">
      <c r="B102" s="165">
        <f t="shared" si="10"/>
        <v>69</v>
      </c>
      <c r="C102" s="334"/>
      <c r="D102" s="345"/>
      <c r="E102" s="339"/>
      <c r="F102" s="339"/>
      <c r="G102" s="223"/>
      <c r="H102" s="223"/>
      <c r="I102" s="335"/>
      <c r="J102" s="336"/>
      <c r="K102" s="336"/>
      <c r="L102" s="337"/>
      <c r="M102" s="338"/>
      <c r="N102" s="338"/>
      <c r="O102" s="338"/>
      <c r="P102" s="338"/>
      <c r="Q102" s="338"/>
      <c r="R102" s="338"/>
      <c r="S102" s="338"/>
      <c r="T102" s="338"/>
      <c r="U102" s="338"/>
      <c r="V102" s="338"/>
      <c r="W102" s="338"/>
      <c r="X102" s="338"/>
      <c r="Y102" s="339"/>
      <c r="Z102" s="343" t="str">
        <f>IFERROR(G102/Caracterização!$C$52,"")</f>
        <v/>
      </c>
      <c r="AA102" s="342" t="str">
        <f t="shared" si="8"/>
        <v/>
      </c>
      <c r="AB102" s="342" t="str">
        <f t="shared" si="9"/>
        <v/>
      </c>
    </row>
    <row r="103" spans="2:28" outlineLevel="1">
      <c r="B103" s="165">
        <f t="shared" si="10"/>
        <v>70</v>
      </c>
      <c r="C103" s="334"/>
      <c r="D103" s="345"/>
      <c r="E103" s="339"/>
      <c r="F103" s="339"/>
      <c r="G103" s="223"/>
      <c r="H103" s="223"/>
      <c r="I103" s="335"/>
      <c r="J103" s="336"/>
      <c r="K103" s="336"/>
      <c r="L103" s="337"/>
      <c r="M103" s="338"/>
      <c r="N103" s="338"/>
      <c r="O103" s="338"/>
      <c r="P103" s="338"/>
      <c r="Q103" s="338"/>
      <c r="R103" s="338"/>
      <c r="S103" s="338"/>
      <c r="T103" s="338"/>
      <c r="U103" s="338"/>
      <c r="V103" s="338"/>
      <c r="W103" s="338"/>
      <c r="X103" s="338"/>
      <c r="Y103" s="339"/>
      <c r="Z103" s="343" t="str">
        <f>IFERROR(G103/Caracterização!$C$52,"")</f>
        <v/>
      </c>
      <c r="AA103" s="342" t="str">
        <f t="shared" si="8"/>
        <v/>
      </c>
      <c r="AB103" s="342" t="str">
        <f t="shared" si="9"/>
        <v/>
      </c>
    </row>
    <row r="104" spans="2:28" outlineLevel="1">
      <c r="B104" s="165">
        <f t="shared" si="10"/>
        <v>71</v>
      </c>
      <c r="C104" s="334"/>
      <c r="D104" s="345"/>
      <c r="E104" s="339"/>
      <c r="F104" s="339"/>
      <c r="G104" s="223"/>
      <c r="H104" s="223"/>
      <c r="I104" s="335"/>
      <c r="J104" s="336"/>
      <c r="K104" s="336"/>
      <c r="L104" s="337"/>
      <c r="M104" s="338"/>
      <c r="N104" s="338"/>
      <c r="O104" s="338"/>
      <c r="P104" s="338"/>
      <c r="Q104" s="338"/>
      <c r="R104" s="338"/>
      <c r="S104" s="338"/>
      <c r="T104" s="338"/>
      <c r="U104" s="338"/>
      <c r="V104" s="338"/>
      <c r="W104" s="338"/>
      <c r="X104" s="338"/>
      <c r="Y104" s="339"/>
      <c r="Z104" s="343" t="str">
        <f>IFERROR(G104/Caracterização!$C$52,"")</f>
        <v/>
      </c>
      <c r="AA104" s="342" t="str">
        <f t="shared" si="8"/>
        <v/>
      </c>
      <c r="AB104" s="342" t="str">
        <f t="shared" si="9"/>
        <v/>
      </c>
    </row>
    <row r="105" spans="2:28" outlineLevel="1">
      <c r="B105" s="165">
        <f t="shared" si="10"/>
        <v>72</v>
      </c>
      <c r="C105" s="334"/>
      <c r="D105" s="345"/>
      <c r="E105" s="339"/>
      <c r="F105" s="339"/>
      <c r="G105" s="223"/>
      <c r="H105" s="223"/>
      <c r="I105" s="335"/>
      <c r="J105" s="336"/>
      <c r="K105" s="336"/>
      <c r="L105" s="337"/>
      <c r="M105" s="338"/>
      <c r="N105" s="338"/>
      <c r="O105" s="338"/>
      <c r="P105" s="338"/>
      <c r="Q105" s="338"/>
      <c r="R105" s="338"/>
      <c r="S105" s="338"/>
      <c r="T105" s="338"/>
      <c r="U105" s="338"/>
      <c r="V105" s="338"/>
      <c r="W105" s="338"/>
      <c r="X105" s="338"/>
      <c r="Y105" s="339"/>
      <c r="Z105" s="343" t="str">
        <f>IFERROR(G105/Caracterização!$C$52,"")</f>
        <v/>
      </c>
      <c r="AA105" s="342" t="str">
        <f t="shared" si="8"/>
        <v/>
      </c>
      <c r="AB105" s="342" t="str">
        <f t="shared" si="9"/>
        <v/>
      </c>
    </row>
    <row r="106" spans="2:28" outlineLevel="1">
      <c r="B106" s="165">
        <f t="shared" si="10"/>
        <v>73</v>
      </c>
      <c r="C106" s="334"/>
      <c r="D106" s="345"/>
      <c r="E106" s="339"/>
      <c r="F106" s="339"/>
      <c r="G106" s="223"/>
      <c r="H106" s="223"/>
      <c r="I106" s="335"/>
      <c r="J106" s="336"/>
      <c r="K106" s="336"/>
      <c r="L106" s="337"/>
      <c r="M106" s="338"/>
      <c r="N106" s="338"/>
      <c r="O106" s="338"/>
      <c r="P106" s="338"/>
      <c r="Q106" s="338"/>
      <c r="R106" s="338"/>
      <c r="S106" s="338"/>
      <c r="T106" s="338"/>
      <c r="U106" s="338"/>
      <c r="V106" s="338"/>
      <c r="W106" s="338"/>
      <c r="X106" s="338"/>
      <c r="Y106" s="339"/>
      <c r="Z106" s="343" t="str">
        <f>IFERROR(G106/Caracterização!$C$52,"")</f>
        <v/>
      </c>
      <c r="AA106" s="342" t="str">
        <f t="shared" si="8"/>
        <v/>
      </c>
      <c r="AB106" s="342" t="str">
        <f t="shared" si="9"/>
        <v/>
      </c>
    </row>
    <row r="107" spans="2:28" outlineLevel="1">
      <c r="B107" s="165">
        <f t="shared" si="10"/>
        <v>74</v>
      </c>
      <c r="C107" s="334"/>
      <c r="D107" s="345"/>
      <c r="E107" s="339"/>
      <c r="F107" s="339"/>
      <c r="G107" s="223"/>
      <c r="H107" s="223"/>
      <c r="I107" s="335"/>
      <c r="J107" s="336"/>
      <c r="K107" s="336"/>
      <c r="L107" s="337"/>
      <c r="M107" s="338"/>
      <c r="N107" s="338"/>
      <c r="O107" s="338"/>
      <c r="P107" s="338"/>
      <c r="Q107" s="338"/>
      <c r="R107" s="338"/>
      <c r="S107" s="338"/>
      <c r="T107" s="338"/>
      <c r="U107" s="338"/>
      <c r="V107" s="338"/>
      <c r="W107" s="338"/>
      <c r="X107" s="338"/>
      <c r="Y107" s="339"/>
      <c r="Z107" s="343" t="str">
        <f>IFERROR(G107/Caracterização!$C$52,"")</f>
        <v/>
      </c>
      <c r="AA107" s="342" t="str">
        <f t="shared" si="8"/>
        <v/>
      </c>
      <c r="AB107" s="342" t="str">
        <f t="shared" si="9"/>
        <v/>
      </c>
    </row>
    <row r="108" spans="2:28" outlineLevel="1">
      <c r="B108" s="165">
        <f t="shared" si="10"/>
        <v>75</v>
      </c>
      <c r="C108" s="334"/>
      <c r="D108" s="345"/>
      <c r="E108" s="339"/>
      <c r="F108" s="339"/>
      <c r="G108" s="223"/>
      <c r="H108" s="223"/>
      <c r="I108" s="335"/>
      <c r="J108" s="336"/>
      <c r="K108" s="336"/>
      <c r="L108" s="337"/>
      <c r="M108" s="338"/>
      <c r="N108" s="338"/>
      <c r="O108" s="338"/>
      <c r="P108" s="338"/>
      <c r="Q108" s="338"/>
      <c r="R108" s="338"/>
      <c r="S108" s="338"/>
      <c r="T108" s="338"/>
      <c r="U108" s="338"/>
      <c r="V108" s="338"/>
      <c r="W108" s="338"/>
      <c r="X108" s="338"/>
      <c r="Y108" s="339"/>
      <c r="Z108" s="343" t="str">
        <f>IFERROR(G108/Caracterização!$C$52,"")</f>
        <v/>
      </c>
      <c r="AA108" s="342" t="str">
        <f t="shared" si="8"/>
        <v/>
      </c>
      <c r="AB108" s="342" t="str">
        <f t="shared" si="9"/>
        <v/>
      </c>
    </row>
    <row r="109" spans="2:28" outlineLevel="1">
      <c r="B109" s="165">
        <f t="shared" si="10"/>
        <v>76</v>
      </c>
      <c r="C109" s="334"/>
      <c r="D109" s="345"/>
      <c r="E109" s="339"/>
      <c r="F109" s="339"/>
      <c r="G109" s="223"/>
      <c r="H109" s="223"/>
      <c r="I109" s="335"/>
      <c r="J109" s="336"/>
      <c r="K109" s="336"/>
      <c r="L109" s="337"/>
      <c r="M109" s="338"/>
      <c r="N109" s="338"/>
      <c r="O109" s="338"/>
      <c r="P109" s="338"/>
      <c r="Q109" s="338"/>
      <c r="R109" s="338"/>
      <c r="S109" s="338"/>
      <c r="T109" s="338"/>
      <c r="U109" s="338"/>
      <c r="V109" s="338"/>
      <c r="W109" s="338"/>
      <c r="X109" s="338"/>
      <c r="Y109" s="339"/>
      <c r="Z109" s="343" t="str">
        <f>IFERROR(G109/Caracterização!$C$52,"")</f>
        <v/>
      </c>
      <c r="AA109" s="342" t="str">
        <f t="shared" si="8"/>
        <v/>
      </c>
      <c r="AB109" s="342" t="str">
        <f t="shared" si="9"/>
        <v/>
      </c>
    </row>
    <row r="110" spans="2:28" outlineLevel="1">
      <c r="B110" s="165">
        <f t="shared" si="10"/>
        <v>77</v>
      </c>
      <c r="C110" s="334"/>
      <c r="D110" s="345"/>
      <c r="E110" s="339"/>
      <c r="F110" s="339"/>
      <c r="G110" s="223"/>
      <c r="H110" s="223"/>
      <c r="I110" s="335"/>
      <c r="J110" s="336"/>
      <c r="K110" s="336"/>
      <c r="L110" s="337"/>
      <c r="M110" s="338"/>
      <c r="N110" s="338"/>
      <c r="O110" s="338"/>
      <c r="P110" s="338"/>
      <c r="Q110" s="338"/>
      <c r="R110" s="338"/>
      <c r="S110" s="338"/>
      <c r="T110" s="338"/>
      <c r="U110" s="338"/>
      <c r="V110" s="338"/>
      <c r="W110" s="338"/>
      <c r="X110" s="338"/>
      <c r="Y110" s="339"/>
      <c r="Z110" s="343" t="str">
        <f>IFERROR(G110/Caracterização!$C$52,"")</f>
        <v/>
      </c>
      <c r="AA110" s="342" t="str">
        <f t="shared" si="8"/>
        <v/>
      </c>
      <c r="AB110" s="342" t="str">
        <f t="shared" si="9"/>
        <v/>
      </c>
    </row>
    <row r="111" spans="2:28" outlineLevel="1">
      <c r="B111" s="165">
        <f t="shared" si="10"/>
        <v>78</v>
      </c>
      <c r="C111" s="334"/>
      <c r="D111" s="345"/>
      <c r="E111" s="339"/>
      <c r="F111" s="339"/>
      <c r="G111" s="223"/>
      <c r="H111" s="223"/>
      <c r="I111" s="335"/>
      <c r="J111" s="336"/>
      <c r="K111" s="336"/>
      <c r="L111" s="337"/>
      <c r="M111" s="338"/>
      <c r="N111" s="338"/>
      <c r="O111" s="338"/>
      <c r="P111" s="338"/>
      <c r="Q111" s="338"/>
      <c r="R111" s="338"/>
      <c r="S111" s="338"/>
      <c r="T111" s="338"/>
      <c r="U111" s="338"/>
      <c r="V111" s="338"/>
      <c r="W111" s="338"/>
      <c r="X111" s="338"/>
      <c r="Y111" s="339"/>
      <c r="Z111" s="343" t="str">
        <f>IFERROR(G111/Caracterização!$C$52,"")</f>
        <v/>
      </c>
      <c r="AA111" s="342" t="str">
        <f t="shared" si="8"/>
        <v/>
      </c>
      <c r="AB111" s="342" t="str">
        <f t="shared" si="9"/>
        <v/>
      </c>
    </row>
    <row r="112" spans="2:28" outlineLevel="1">
      <c r="B112" s="165">
        <f t="shared" si="10"/>
        <v>79</v>
      </c>
      <c r="C112" s="334"/>
      <c r="D112" s="345"/>
      <c r="E112" s="339"/>
      <c r="F112" s="339"/>
      <c r="G112" s="223"/>
      <c r="H112" s="223"/>
      <c r="I112" s="335"/>
      <c r="J112" s="336"/>
      <c r="K112" s="336"/>
      <c r="L112" s="337"/>
      <c r="M112" s="338"/>
      <c r="N112" s="338"/>
      <c r="O112" s="338"/>
      <c r="P112" s="338"/>
      <c r="Q112" s="338"/>
      <c r="R112" s="338"/>
      <c r="S112" s="338"/>
      <c r="T112" s="338"/>
      <c r="U112" s="338"/>
      <c r="V112" s="338"/>
      <c r="W112" s="338"/>
      <c r="X112" s="338"/>
      <c r="Y112" s="339"/>
      <c r="Z112" s="343" t="str">
        <f>IFERROR(G112/Caracterização!$C$52,"")</f>
        <v/>
      </c>
      <c r="AA112" s="342" t="str">
        <f t="shared" si="8"/>
        <v/>
      </c>
      <c r="AB112" s="342" t="str">
        <f t="shared" si="9"/>
        <v/>
      </c>
    </row>
    <row r="113" spans="2:28">
      <c r="B113" s="165">
        <f t="shared" si="10"/>
        <v>80</v>
      </c>
      <c r="C113" s="334"/>
      <c r="D113" s="345"/>
      <c r="E113" s="339"/>
      <c r="F113" s="339"/>
      <c r="G113" s="223"/>
      <c r="H113" s="223"/>
      <c r="I113" s="335"/>
      <c r="J113" s="336"/>
      <c r="K113" s="336"/>
      <c r="L113" s="337"/>
      <c r="M113" s="338"/>
      <c r="N113" s="338"/>
      <c r="O113" s="338"/>
      <c r="P113" s="338"/>
      <c r="Q113" s="338"/>
      <c r="R113" s="338"/>
      <c r="S113" s="338"/>
      <c r="T113" s="338"/>
      <c r="U113" s="338"/>
      <c r="V113" s="338"/>
      <c r="W113" s="338"/>
      <c r="X113" s="338"/>
      <c r="Y113" s="339"/>
      <c r="Z113" s="343" t="str">
        <f>IFERROR(G113/Caracterização!$C$52,"")</f>
        <v/>
      </c>
      <c r="AA113" s="342" t="str">
        <f t="shared" si="8"/>
        <v/>
      </c>
      <c r="AB113" s="342" t="str">
        <f t="shared" si="9"/>
        <v/>
      </c>
    </row>
    <row r="114" spans="2:28" outlineLevel="1">
      <c r="B114" s="165">
        <f t="shared" si="10"/>
        <v>81</v>
      </c>
      <c r="C114" s="334"/>
      <c r="D114" s="345"/>
      <c r="E114" s="339"/>
      <c r="F114" s="339"/>
      <c r="G114" s="223"/>
      <c r="H114" s="223"/>
      <c r="I114" s="335"/>
      <c r="J114" s="336"/>
      <c r="K114" s="336"/>
      <c r="L114" s="337"/>
      <c r="M114" s="338"/>
      <c r="N114" s="338"/>
      <c r="O114" s="338"/>
      <c r="P114" s="338"/>
      <c r="Q114" s="338"/>
      <c r="R114" s="338"/>
      <c r="S114" s="338"/>
      <c r="T114" s="338"/>
      <c r="U114" s="338"/>
      <c r="V114" s="338"/>
      <c r="W114" s="338"/>
      <c r="X114" s="338"/>
      <c r="Y114" s="339"/>
      <c r="Z114" s="343" t="str">
        <f>IFERROR(G114/Caracterização!$C$52,"")</f>
        <v/>
      </c>
      <c r="AA114" s="342" t="str">
        <f t="shared" si="8"/>
        <v/>
      </c>
      <c r="AB114" s="342" t="str">
        <f t="shared" si="9"/>
        <v/>
      </c>
    </row>
    <row r="115" spans="2:28" outlineLevel="1">
      <c r="B115" s="165">
        <f t="shared" si="10"/>
        <v>82</v>
      </c>
      <c r="C115" s="334"/>
      <c r="D115" s="345"/>
      <c r="E115" s="339"/>
      <c r="F115" s="339"/>
      <c r="G115" s="223"/>
      <c r="H115" s="223"/>
      <c r="I115" s="335"/>
      <c r="J115" s="336"/>
      <c r="K115" s="336"/>
      <c r="L115" s="337"/>
      <c r="M115" s="338"/>
      <c r="N115" s="338"/>
      <c r="O115" s="338"/>
      <c r="P115" s="338"/>
      <c r="Q115" s="338"/>
      <c r="R115" s="338"/>
      <c r="S115" s="338"/>
      <c r="T115" s="338"/>
      <c r="U115" s="338"/>
      <c r="V115" s="338"/>
      <c r="W115" s="338"/>
      <c r="X115" s="338"/>
      <c r="Y115" s="339"/>
      <c r="Z115" s="343" t="str">
        <f>IFERROR(G115/Caracterização!$C$52,"")</f>
        <v/>
      </c>
      <c r="AA115" s="342" t="str">
        <f t="shared" si="8"/>
        <v/>
      </c>
      <c r="AB115" s="342" t="str">
        <f t="shared" si="9"/>
        <v/>
      </c>
    </row>
    <row r="116" spans="2:28" outlineLevel="1">
      <c r="B116" s="165">
        <f t="shared" si="10"/>
        <v>83</v>
      </c>
      <c r="C116" s="334"/>
      <c r="D116" s="345"/>
      <c r="E116" s="339"/>
      <c r="F116" s="339"/>
      <c r="G116" s="223"/>
      <c r="H116" s="223"/>
      <c r="I116" s="335"/>
      <c r="J116" s="336"/>
      <c r="K116" s="336"/>
      <c r="L116" s="337"/>
      <c r="M116" s="338"/>
      <c r="N116" s="338"/>
      <c r="O116" s="338"/>
      <c r="P116" s="338"/>
      <c r="Q116" s="338"/>
      <c r="R116" s="338"/>
      <c r="S116" s="338"/>
      <c r="T116" s="338"/>
      <c r="U116" s="338"/>
      <c r="V116" s="338"/>
      <c r="W116" s="338"/>
      <c r="X116" s="338"/>
      <c r="Y116" s="339"/>
      <c r="Z116" s="343" t="str">
        <f>IFERROR(G116/Caracterização!$C$52,"")</f>
        <v/>
      </c>
      <c r="AA116" s="342" t="str">
        <f t="shared" si="8"/>
        <v/>
      </c>
      <c r="AB116" s="342" t="str">
        <f t="shared" si="9"/>
        <v/>
      </c>
    </row>
    <row r="117" spans="2:28" outlineLevel="1">
      <c r="B117" s="165">
        <f t="shared" si="10"/>
        <v>84</v>
      </c>
      <c r="C117" s="334"/>
      <c r="D117" s="345"/>
      <c r="E117" s="339"/>
      <c r="F117" s="339"/>
      <c r="G117" s="223"/>
      <c r="H117" s="223"/>
      <c r="I117" s="335"/>
      <c r="J117" s="336"/>
      <c r="K117" s="336"/>
      <c r="L117" s="337"/>
      <c r="M117" s="338"/>
      <c r="N117" s="338"/>
      <c r="O117" s="338"/>
      <c r="P117" s="338"/>
      <c r="Q117" s="338"/>
      <c r="R117" s="338"/>
      <c r="S117" s="338"/>
      <c r="T117" s="338"/>
      <c r="U117" s="338"/>
      <c r="V117" s="338"/>
      <c r="W117" s="338"/>
      <c r="X117" s="338"/>
      <c r="Y117" s="339"/>
      <c r="Z117" s="343" t="str">
        <f>IFERROR(G117/Caracterização!$C$52,"")</f>
        <v/>
      </c>
      <c r="AA117" s="342" t="str">
        <f t="shared" si="8"/>
        <v/>
      </c>
      <c r="AB117" s="342" t="str">
        <f t="shared" si="9"/>
        <v/>
      </c>
    </row>
    <row r="118" spans="2:28" outlineLevel="1">
      <c r="B118" s="165">
        <f t="shared" si="10"/>
        <v>85</v>
      </c>
      <c r="C118" s="334"/>
      <c r="D118" s="345"/>
      <c r="E118" s="339"/>
      <c r="F118" s="339"/>
      <c r="G118" s="223"/>
      <c r="H118" s="223"/>
      <c r="I118" s="335"/>
      <c r="J118" s="336"/>
      <c r="K118" s="336"/>
      <c r="L118" s="337"/>
      <c r="M118" s="338"/>
      <c r="N118" s="338"/>
      <c r="O118" s="338"/>
      <c r="P118" s="338"/>
      <c r="Q118" s="338"/>
      <c r="R118" s="338"/>
      <c r="S118" s="338"/>
      <c r="T118" s="338"/>
      <c r="U118" s="338"/>
      <c r="V118" s="338"/>
      <c r="W118" s="338"/>
      <c r="X118" s="338"/>
      <c r="Y118" s="339"/>
      <c r="Z118" s="343" t="str">
        <f>IFERROR(G118/Caracterização!$C$52,"")</f>
        <v/>
      </c>
      <c r="AA118" s="342" t="str">
        <f t="shared" si="8"/>
        <v/>
      </c>
      <c r="AB118" s="342" t="str">
        <f t="shared" si="9"/>
        <v/>
      </c>
    </row>
    <row r="119" spans="2:28" outlineLevel="1">
      <c r="B119" s="165">
        <f t="shared" si="10"/>
        <v>86</v>
      </c>
      <c r="C119" s="334"/>
      <c r="D119" s="345"/>
      <c r="E119" s="339"/>
      <c r="F119" s="339"/>
      <c r="G119" s="223"/>
      <c r="H119" s="223"/>
      <c r="I119" s="335"/>
      <c r="J119" s="336"/>
      <c r="K119" s="336"/>
      <c r="L119" s="337"/>
      <c r="M119" s="338"/>
      <c r="N119" s="338"/>
      <c r="O119" s="338"/>
      <c r="P119" s="338"/>
      <c r="Q119" s="338"/>
      <c r="R119" s="338"/>
      <c r="S119" s="338"/>
      <c r="T119" s="338"/>
      <c r="U119" s="338"/>
      <c r="V119" s="338"/>
      <c r="W119" s="338"/>
      <c r="X119" s="338"/>
      <c r="Y119" s="339"/>
      <c r="Z119" s="343" t="str">
        <f>IFERROR(G119/Caracterização!$C$52,"")</f>
        <v/>
      </c>
      <c r="AA119" s="342" t="str">
        <f t="shared" si="8"/>
        <v/>
      </c>
      <c r="AB119" s="342" t="str">
        <f t="shared" si="9"/>
        <v/>
      </c>
    </row>
    <row r="120" spans="2:28" outlineLevel="1">
      <c r="B120" s="165">
        <f t="shared" si="10"/>
        <v>87</v>
      </c>
      <c r="C120" s="334"/>
      <c r="D120" s="345"/>
      <c r="E120" s="339"/>
      <c r="F120" s="339"/>
      <c r="G120" s="223"/>
      <c r="H120" s="223"/>
      <c r="I120" s="335"/>
      <c r="J120" s="336"/>
      <c r="K120" s="336"/>
      <c r="L120" s="337"/>
      <c r="M120" s="338"/>
      <c r="N120" s="338"/>
      <c r="O120" s="338"/>
      <c r="P120" s="338"/>
      <c r="Q120" s="338"/>
      <c r="R120" s="338"/>
      <c r="S120" s="338"/>
      <c r="T120" s="338"/>
      <c r="U120" s="338"/>
      <c r="V120" s="338"/>
      <c r="W120" s="338"/>
      <c r="X120" s="338"/>
      <c r="Y120" s="339"/>
      <c r="Z120" s="343" t="str">
        <f>IFERROR(G120/Caracterização!$C$52,"")</f>
        <v/>
      </c>
      <c r="AA120" s="342" t="str">
        <f t="shared" si="8"/>
        <v/>
      </c>
      <c r="AB120" s="342" t="str">
        <f t="shared" si="9"/>
        <v/>
      </c>
    </row>
    <row r="121" spans="2:28" outlineLevel="1">
      <c r="B121" s="165">
        <f t="shared" si="10"/>
        <v>88</v>
      </c>
      <c r="C121" s="334"/>
      <c r="D121" s="345"/>
      <c r="E121" s="339"/>
      <c r="F121" s="339"/>
      <c r="G121" s="223"/>
      <c r="H121" s="223"/>
      <c r="I121" s="335"/>
      <c r="J121" s="336"/>
      <c r="K121" s="336"/>
      <c r="L121" s="337"/>
      <c r="M121" s="338"/>
      <c r="N121" s="338"/>
      <c r="O121" s="338"/>
      <c r="P121" s="338"/>
      <c r="Q121" s="338"/>
      <c r="R121" s="338"/>
      <c r="S121" s="338"/>
      <c r="T121" s="338"/>
      <c r="U121" s="338"/>
      <c r="V121" s="338"/>
      <c r="W121" s="338"/>
      <c r="X121" s="338"/>
      <c r="Y121" s="339"/>
      <c r="Z121" s="343" t="str">
        <f>IFERROR(G121/Caracterização!$C$52,"")</f>
        <v/>
      </c>
      <c r="AA121" s="342" t="str">
        <f t="shared" si="8"/>
        <v/>
      </c>
      <c r="AB121" s="342" t="str">
        <f t="shared" si="9"/>
        <v/>
      </c>
    </row>
    <row r="122" spans="2:28" outlineLevel="1">
      <c r="B122" s="165">
        <f t="shared" si="10"/>
        <v>89</v>
      </c>
      <c r="C122" s="334"/>
      <c r="D122" s="345"/>
      <c r="E122" s="339"/>
      <c r="F122" s="339"/>
      <c r="G122" s="223"/>
      <c r="H122" s="223"/>
      <c r="I122" s="335"/>
      <c r="J122" s="336"/>
      <c r="K122" s="336"/>
      <c r="L122" s="337"/>
      <c r="M122" s="338"/>
      <c r="N122" s="338"/>
      <c r="O122" s="338"/>
      <c r="P122" s="338"/>
      <c r="Q122" s="338"/>
      <c r="R122" s="338"/>
      <c r="S122" s="338"/>
      <c r="T122" s="338"/>
      <c r="U122" s="338"/>
      <c r="V122" s="338"/>
      <c r="W122" s="338"/>
      <c r="X122" s="338"/>
      <c r="Y122" s="339"/>
      <c r="Z122" s="343" t="str">
        <f>IFERROR(G122/Caracterização!$C$52,"")</f>
        <v/>
      </c>
      <c r="AA122" s="342" t="str">
        <f t="shared" si="8"/>
        <v/>
      </c>
      <c r="AB122" s="342" t="str">
        <f t="shared" si="9"/>
        <v/>
      </c>
    </row>
    <row r="123" spans="2:28" outlineLevel="1">
      <c r="B123" s="165">
        <f t="shared" si="10"/>
        <v>90</v>
      </c>
      <c r="C123" s="334"/>
      <c r="D123" s="345"/>
      <c r="E123" s="339"/>
      <c r="F123" s="339"/>
      <c r="G123" s="223"/>
      <c r="H123" s="223"/>
      <c r="I123" s="335"/>
      <c r="J123" s="336"/>
      <c r="K123" s="336"/>
      <c r="L123" s="337"/>
      <c r="M123" s="338"/>
      <c r="N123" s="338"/>
      <c r="O123" s="338"/>
      <c r="P123" s="338"/>
      <c r="Q123" s="338"/>
      <c r="R123" s="338"/>
      <c r="S123" s="338"/>
      <c r="T123" s="338"/>
      <c r="U123" s="338"/>
      <c r="V123" s="338"/>
      <c r="W123" s="338"/>
      <c r="X123" s="338"/>
      <c r="Y123" s="339"/>
      <c r="Z123" s="343" t="str">
        <f>IFERROR(G123/Caracterização!$C$52,"")</f>
        <v/>
      </c>
      <c r="AA123" s="342" t="str">
        <f t="shared" si="8"/>
        <v/>
      </c>
      <c r="AB123" s="342" t="str">
        <f t="shared" si="9"/>
        <v/>
      </c>
    </row>
    <row r="124" spans="2:28" outlineLevel="1">
      <c r="B124" s="165">
        <f t="shared" si="10"/>
        <v>91</v>
      </c>
      <c r="C124" s="334"/>
      <c r="D124" s="345"/>
      <c r="E124" s="339"/>
      <c r="F124" s="339"/>
      <c r="G124" s="223"/>
      <c r="H124" s="223"/>
      <c r="I124" s="335"/>
      <c r="J124" s="336"/>
      <c r="K124" s="336"/>
      <c r="L124" s="337"/>
      <c r="M124" s="338"/>
      <c r="N124" s="338"/>
      <c r="O124" s="338"/>
      <c r="P124" s="338"/>
      <c r="Q124" s="338"/>
      <c r="R124" s="338"/>
      <c r="S124" s="338"/>
      <c r="T124" s="338"/>
      <c r="U124" s="338"/>
      <c r="V124" s="338"/>
      <c r="W124" s="338"/>
      <c r="X124" s="338"/>
      <c r="Y124" s="339"/>
      <c r="Z124" s="343" t="str">
        <f>IFERROR(G124/Caracterização!$C$52,"")</f>
        <v/>
      </c>
      <c r="AA124" s="342" t="str">
        <f t="shared" si="8"/>
        <v/>
      </c>
      <c r="AB124" s="342" t="str">
        <f t="shared" si="9"/>
        <v/>
      </c>
    </row>
    <row r="125" spans="2:28" outlineLevel="1">
      <c r="B125" s="165">
        <f t="shared" si="10"/>
        <v>92</v>
      </c>
      <c r="C125" s="334"/>
      <c r="D125" s="345"/>
      <c r="E125" s="339"/>
      <c r="F125" s="339"/>
      <c r="G125" s="223"/>
      <c r="H125" s="223"/>
      <c r="I125" s="335"/>
      <c r="J125" s="336"/>
      <c r="K125" s="336"/>
      <c r="L125" s="337"/>
      <c r="M125" s="338"/>
      <c r="N125" s="338"/>
      <c r="O125" s="338"/>
      <c r="P125" s="338"/>
      <c r="Q125" s="338"/>
      <c r="R125" s="338"/>
      <c r="S125" s="338"/>
      <c r="T125" s="338"/>
      <c r="U125" s="338"/>
      <c r="V125" s="338"/>
      <c r="W125" s="338"/>
      <c r="X125" s="338"/>
      <c r="Y125" s="339"/>
      <c r="Z125" s="343" t="str">
        <f>IFERROR(G125/Caracterização!$C$52,"")</f>
        <v/>
      </c>
      <c r="AA125" s="342" t="str">
        <f t="shared" si="8"/>
        <v/>
      </c>
      <c r="AB125" s="342" t="str">
        <f t="shared" si="9"/>
        <v/>
      </c>
    </row>
    <row r="126" spans="2:28" outlineLevel="1">
      <c r="B126" s="165">
        <f t="shared" si="10"/>
        <v>93</v>
      </c>
      <c r="C126" s="334"/>
      <c r="D126" s="345"/>
      <c r="E126" s="339"/>
      <c r="F126" s="339"/>
      <c r="G126" s="223"/>
      <c r="H126" s="223"/>
      <c r="I126" s="335"/>
      <c r="J126" s="336"/>
      <c r="K126" s="336"/>
      <c r="L126" s="337"/>
      <c r="M126" s="338"/>
      <c r="N126" s="338"/>
      <c r="O126" s="338"/>
      <c r="P126" s="338"/>
      <c r="Q126" s="338"/>
      <c r="R126" s="338"/>
      <c r="S126" s="338"/>
      <c r="T126" s="338"/>
      <c r="U126" s="338"/>
      <c r="V126" s="338"/>
      <c r="W126" s="338"/>
      <c r="X126" s="338"/>
      <c r="Y126" s="339"/>
      <c r="Z126" s="343" t="str">
        <f>IFERROR(G126/Caracterização!$C$52,"")</f>
        <v/>
      </c>
      <c r="AA126" s="342" t="str">
        <f t="shared" si="8"/>
        <v/>
      </c>
      <c r="AB126" s="342" t="str">
        <f t="shared" si="9"/>
        <v/>
      </c>
    </row>
    <row r="127" spans="2:28" outlineLevel="1">
      <c r="B127" s="165">
        <f t="shared" si="10"/>
        <v>94</v>
      </c>
      <c r="C127" s="334"/>
      <c r="D127" s="345"/>
      <c r="E127" s="339"/>
      <c r="F127" s="339"/>
      <c r="G127" s="223"/>
      <c r="H127" s="223"/>
      <c r="I127" s="335"/>
      <c r="J127" s="336"/>
      <c r="K127" s="336"/>
      <c r="L127" s="337"/>
      <c r="M127" s="338"/>
      <c r="N127" s="338"/>
      <c r="O127" s="338"/>
      <c r="P127" s="338"/>
      <c r="Q127" s="338"/>
      <c r="R127" s="338"/>
      <c r="S127" s="338"/>
      <c r="T127" s="338"/>
      <c r="U127" s="338"/>
      <c r="V127" s="338"/>
      <c r="W127" s="338"/>
      <c r="X127" s="338"/>
      <c r="Y127" s="339"/>
      <c r="Z127" s="343" t="str">
        <f>IFERROR(G127/Caracterização!$C$52,"")</f>
        <v/>
      </c>
      <c r="AA127" s="342" t="str">
        <f t="shared" si="8"/>
        <v/>
      </c>
      <c r="AB127" s="342" t="str">
        <f t="shared" si="9"/>
        <v/>
      </c>
    </row>
    <row r="128" spans="2:28" outlineLevel="1">
      <c r="B128" s="165">
        <f t="shared" si="10"/>
        <v>95</v>
      </c>
      <c r="C128" s="334"/>
      <c r="D128" s="345"/>
      <c r="E128" s="339"/>
      <c r="F128" s="339"/>
      <c r="G128" s="223"/>
      <c r="H128" s="223"/>
      <c r="I128" s="335"/>
      <c r="J128" s="336"/>
      <c r="K128" s="336"/>
      <c r="L128" s="337"/>
      <c r="M128" s="338"/>
      <c r="N128" s="338"/>
      <c r="O128" s="338"/>
      <c r="P128" s="338"/>
      <c r="Q128" s="338"/>
      <c r="R128" s="338"/>
      <c r="S128" s="338"/>
      <c r="T128" s="338"/>
      <c r="U128" s="338"/>
      <c r="V128" s="338"/>
      <c r="W128" s="338"/>
      <c r="X128" s="338"/>
      <c r="Y128" s="339"/>
      <c r="Z128" s="343" t="str">
        <f>IFERROR(G128/Caracterização!$C$52,"")</f>
        <v/>
      </c>
      <c r="AA128" s="342" t="str">
        <f t="shared" si="8"/>
        <v/>
      </c>
      <c r="AB128" s="342" t="str">
        <f t="shared" si="9"/>
        <v/>
      </c>
    </row>
    <row r="129" spans="1:28" outlineLevel="1">
      <c r="B129" s="165">
        <f t="shared" si="10"/>
        <v>96</v>
      </c>
      <c r="C129" s="334"/>
      <c r="D129" s="345"/>
      <c r="E129" s="339"/>
      <c r="F129" s="339"/>
      <c r="G129" s="223"/>
      <c r="H129" s="223"/>
      <c r="I129" s="335"/>
      <c r="J129" s="336"/>
      <c r="K129" s="336"/>
      <c r="L129" s="337"/>
      <c r="M129" s="338"/>
      <c r="N129" s="338"/>
      <c r="O129" s="338"/>
      <c r="P129" s="338"/>
      <c r="Q129" s="338"/>
      <c r="R129" s="338"/>
      <c r="S129" s="338"/>
      <c r="T129" s="338"/>
      <c r="U129" s="338"/>
      <c r="V129" s="338"/>
      <c r="W129" s="338"/>
      <c r="X129" s="338"/>
      <c r="Y129" s="339"/>
      <c r="Z129" s="343" t="str">
        <f>IFERROR(G129/Caracterização!$C$52,"")</f>
        <v/>
      </c>
      <c r="AA129" s="342" t="str">
        <f t="shared" si="8"/>
        <v/>
      </c>
      <c r="AB129" s="342" t="str">
        <f t="shared" si="9"/>
        <v/>
      </c>
    </row>
    <row r="130" spans="1:28" outlineLevel="1">
      <c r="B130" s="165">
        <f t="shared" si="10"/>
        <v>97</v>
      </c>
      <c r="C130" s="334"/>
      <c r="D130" s="345"/>
      <c r="E130" s="339"/>
      <c r="F130" s="339"/>
      <c r="G130" s="223"/>
      <c r="H130" s="223"/>
      <c r="I130" s="335"/>
      <c r="J130" s="336"/>
      <c r="K130" s="336"/>
      <c r="L130" s="337"/>
      <c r="M130" s="338"/>
      <c r="N130" s="338"/>
      <c r="O130" s="338"/>
      <c r="P130" s="338"/>
      <c r="Q130" s="338"/>
      <c r="R130" s="338"/>
      <c r="S130" s="338"/>
      <c r="T130" s="338"/>
      <c r="U130" s="338"/>
      <c r="V130" s="338"/>
      <c r="W130" s="338"/>
      <c r="X130" s="338"/>
      <c r="Y130" s="339"/>
      <c r="Z130" s="343" t="str">
        <f>IFERROR(G130/Caracterização!$C$52,"")</f>
        <v/>
      </c>
      <c r="AA130" s="342" t="str">
        <f t="shared" si="8"/>
        <v/>
      </c>
      <c r="AB130" s="342" t="str">
        <f t="shared" si="9"/>
        <v/>
      </c>
    </row>
    <row r="131" spans="1:28" outlineLevel="1">
      <c r="B131" s="165">
        <f t="shared" si="10"/>
        <v>98</v>
      </c>
      <c r="C131" s="334"/>
      <c r="D131" s="345"/>
      <c r="E131" s="339"/>
      <c r="F131" s="339"/>
      <c r="G131" s="223"/>
      <c r="H131" s="223"/>
      <c r="I131" s="335"/>
      <c r="J131" s="336"/>
      <c r="K131" s="336"/>
      <c r="L131" s="337"/>
      <c r="M131" s="338"/>
      <c r="N131" s="338"/>
      <c r="O131" s="338"/>
      <c r="P131" s="338"/>
      <c r="Q131" s="338"/>
      <c r="R131" s="338"/>
      <c r="S131" s="338"/>
      <c r="T131" s="338"/>
      <c r="U131" s="338"/>
      <c r="V131" s="338"/>
      <c r="W131" s="338"/>
      <c r="X131" s="338"/>
      <c r="Y131" s="339"/>
      <c r="Z131" s="343" t="str">
        <f>IFERROR(G131/Caracterização!$C$52,"")</f>
        <v/>
      </c>
      <c r="AA131" s="342" t="str">
        <f t="shared" si="8"/>
        <v/>
      </c>
      <c r="AB131" s="342" t="str">
        <f t="shared" si="9"/>
        <v/>
      </c>
    </row>
    <row r="132" spans="1:28" outlineLevel="1">
      <c r="B132" s="165">
        <f t="shared" si="10"/>
        <v>99</v>
      </c>
      <c r="C132" s="334"/>
      <c r="D132" s="345"/>
      <c r="E132" s="339"/>
      <c r="F132" s="339"/>
      <c r="G132" s="223"/>
      <c r="H132" s="223"/>
      <c r="I132" s="335"/>
      <c r="J132" s="336"/>
      <c r="K132" s="336"/>
      <c r="L132" s="337"/>
      <c r="M132" s="338"/>
      <c r="N132" s="338"/>
      <c r="O132" s="338"/>
      <c r="P132" s="338"/>
      <c r="Q132" s="338"/>
      <c r="R132" s="338"/>
      <c r="S132" s="338"/>
      <c r="T132" s="338"/>
      <c r="U132" s="338"/>
      <c r="V132" s="338"/>
      <c r="W132" s="338"/>
      <c r="X132" s="338"/>
      <c r="Y132" s="339"/>
      <c r="Z132" s="343" t="str">
        <f>IFERROR(G132/Caracterização!$C$52,"")</f>
        <v/>
      </c>
      <c r="AA132" s="342" t="str">
        <f t="shared" si="8"/>
        <v/>
      </c>
      <c r="AB132" s="342" t="str">
        <f t="shared" si="9"/>
        <v/>
      </c>
    </row>
    <row r="133" spans="1:28" ht="15">
      <c r="A133"/>
      <c r="B133" s="165">
        <f t="shared" si="10"/>
        <v>100</v>
      </c>
      <c r="C133" s="334"/>
      <c r="D133" s="345"/>
      <c r="E133" s="339"/>
      <c r="F133" s="339"/>
      <c r="G133" s="223"/>
      <c r="H133" s="223"/>
      <c r="I133" s="335"/>
      <c r="J133" s="336"/>
      <c r="K133" s="336"/>
      <c r="L133" s="337"/>
      <c r="M133" s="338"/>
      <c r="N133" s="338"/>
      <c r="O133" s="338"/>
      <c r="P133" s="338"/>
      <c r="Q133" s="338"/>
      <c r="R133" s="338"/>
      <c r="S133" s="338"/>
      <c r="T133" s="338"/>
      <c r="U133" s="338"/>
      <c r="V133" s="338"/>
      <c r="W133" s="338"/>
      <c r="X133" s="338"/>
      <c r="Y133" s="339"/>
      <c r="Z133" s="343" t="str">
        <f>IFERROR(G133/Caracterização!$C$52,"")</f>
        <v/>
      </c>
      <c r="AA133" s="342" t="str">
        <f t="shared" si="8"/>
        <v/>
      </c>
      <c r="AB133" s="342" t="str">
        <f t="shared" si="9"/>
        <v/>
      </c>
    </row>
    <row r="134" spans="1:28" ht="15" outlineLevel="1">
      <c r="A134"/>
      <c r="B134" s="165">
        <f t="shared" si="10"/>
        <v>101</v>
      </c>
      <c r="C134" s="334"/>
      <c r="D134" s="345"/>
      <c r="E134" s="339"/>
      <c r="F134" s="339"/>
      <c r="G134" s="223"/>
      <c r="H134" s="223"/>
      <c r="I134" s="335"/>
      <c r="J134" s="336"/>
      <c r="K134" s="336"/>
      <c r="L134" s="337"/>
      <c r="M134" s="338"/>
      <c r="N134" s="338"/>
      <c r="O134" s="338"/>
      <c r="P134" s="338"/>
      <c r="Q134" s="338"/>
      <c r="R134" s="338"/>
      <c r="S134" s="338"/>
      <c r="T134" s="338"/>
      <c r="U134" s="338"/>
      <c r="V134" s="338"/>
      <c r="W134" s="338"/>
      <c r="X134" s="338"/>
      <c r="Y134" s="339"/>
      <c r="Z134" s="343" t="str">
        <f>IFERROR(G134/Caracterização!$C$52,"")</f>
        <v/>
      </c>
      <c r="AA134" s="342" t="str">
        <f t="shared" si="8"/>
        <v/>
      </c>
      <c r="AB134" s="342" t="str">
        <f t="shared" si="9"/>
        <v/>
      </c>
    </row>
    <row r="135" spans="1:28" ht="15" outlineLevel="1">
      <c r="A135"/>
      <c r="B135" s="165">
        <f t="shared" si="10"/>
        <v>102</v>
      </c>
      <c r="C135" s="334"/>
      <c r="D135" s="345"/>
      <c r="E135" s="339"/>
      <c r="F135" s="339"/>
      <c r="G135" s="223"/>
      <c r="H135" s="223"/>
      <c r="I135" s="335"/>
      <c r="J135" s="336"/>
      <c r="K135" s="336"/>
      <c r="L135" s="337"/>
      <c r="M135" s="338"/>
      <c r="N135" s="338"/>
      <c r="O135" s="338"/>
      <c r="P135" s="338"/>
      <c r="Q135" s="338"/>
      <c r="R135" s="338"/>
      <c r="S135" s="338"/>
      <c r="T135" s="338"/>
      <c r="U135" s="338"/>
      <c r="V135" s="338"/>
      <c r="W135" s="338"/>
      <c r="X135" s="338"/>
      <c r="Y135" s="339"/>
      <c r="Z135" s="343" t="str">
        <f>IFERROR(G135/Caracterização!$C$52,"")</f>
        <v/>
      </c>
      <c r="AA135" s="342" t="str">
        <f t="shared" si="8"/>
        <v/>
      </c>
      <c r="AB135" s="342" t="str">
        <f t="shared" si="9"/>
        <v/>
      </c>
    </row>
    <row r="136" spans="1:28" ht="15" outlineLevel="1">
      <c r="A136"/>
      <c r="B136" s="165">
        <f t="shared" si="10"/>
        <v>103</v>
      </c>
      <c r="C136" s="334"/>
      <c r="D136" s="345"/>
      <c r="E136" s="339"/>
      <c r="F136" s="339"/>
      <c r="G136" s="223"/>
      <c r="H136" s="223"/>
      <c r="I136" s="335"/>
      <c r="J136" s="336"/>
      <c r="K136" s="336"/>
      <c r="L136" s="337"/>
      <c r="M136" s="338"/>
      <c r="N136" s="338"/>
      <c r="O136" s="338"/>
      <c r="P136" s="338"/>
      <c r="Q136" s="338"/>
      <c r="R136" s="338"/>
      <c r="S136" s="338"/>
      <c r="T136" s="338"/>
      <c r="U136" s="338"/>
      <c r="V136" s="338"/>
      <c r="W136" s="338"/>
      <c r="X136" s="338"/>
      <c r="Y136" s="339"/>
      <c r="Z136" s="343" t="str">
        <f>IFERROR(G136/Caracterização!$C$52,"")</f>
        <v/>
      </c>
      <c r="AA136" s="342" t="str">
        <f t="shared" si="8"/>
        <v/>
      </c>
      <c r="AB136" s="342" t="str">
        <f t="shared" si="9"/>
        <v/>
      </c>
    </row>
    <row r="137" spans="1:28" ht="15" outlineLevel="1">
      <c r="A137"/>
      <c r="B137" s="165">
        <f t="shared" si="10"/>
        <v>104</v>
      </c>
      <c r="C137" s="334"/>
      <c r="D137" s="345"/>
      <c r="E137" s="339"/>
      <c r="F137" s="339"/>
      <c r="G137" s="223"/>
      <c r="H137" s="223"/>
      <c r="I137" s="335"/>
      <c r="J137" s="336"/>
      <c r="K137" s="336"/>
      <c r="L137" s="337"/>
      <c r="M137" s="338"/>
      <c r="N137" s="338"/>
      <c r="O137" s="338"/>
      <c r="P137" s="338"/>
      <c r="Q137" s="338"/>
      <c r="R137" s="338"/>
      <c r="S137" s="338"/>
      <c r="T137" s="338"/>
      <c r="U137" s="338"/>
      <c r="V137" s="338"/>
      <c r="W137" s="338"/>
      <c r="X137" s="338"/>
      <c r="Y137" s="339"/>
      <c r="Z137" s="343" t="str">
        <f>IFERROR(G137/Caracterização!$C$52,"")</f>
        <v/>
      </c>
      <c r="AA137" s="342" t="str">
        <f t="shared" si="8"/>
        <v/>
      </c>
      <c r="AB137" s="342" t="str">
        <f t="shared" si="9"/>
        <v/>
      </c>
    </row>
    <row r="138" spans="1:28" ht="15" outlineLevel="1">
      <c r="A138"/>
      <c r="B138" s="165">
        <f t="shared" si="10"/>
        <v>105</v>
      </c>
      <c r="C138" s="334"/>
      <c r="D138" s="345"/>
      <c r="E138" s="339"/>
      <c r="F138" s="339"/>
      <c r="G138" s="223"/>
      <c r="H138" s="223"/>
      <c r="I138" s="335"/>
      <c r="J138" s="336"/>
      <c r="K138" s="336"/>
      <c r="L138" s="337"/>
      <c r="M138" s="338"/>
      <c r="N138" s="338"/>
      <c r="O138" s="338"/>
      <c r="P138" s="338"/>
      <c r="Q138" s="338"/>
      <c r="R138" s="338"/>
      <c r="S138" s="338"/>
      <c r="T138" s="338"/>
      <c r="U138" s="338"/>
      <c r="V138" s="338"/>
      <c r="W138" s="338"/>
      <c r="X138" s="338"/>
      <c r="Y138" s="339"/>
      <c r="Z138" s="343" t="str">
        <f>IFERROR(G138/Caracterização!$C$52,"")</f>
        <v/>
      </c>
      <c r="AA138" s="342" t="str">
        <f t="shared" si="8"/>
        <v/>
      </c>
      <c r="AB138" s="342" t="str">
        <f t="shared" si="9"/>
        <v/>
      </c>
    </row>
    <row r="139" spans="1:28" ht="15" outlineLevel="1">
      <c r="A139"/>
      <c r="B139" s="165">
        <f t="shared" si="10"/>
        <v>106</v>
      </c>
      <c r="C139" s="334"/>
      <c r="D139" s="345"/>
      <c r="E139" s="339"/>
      <c r="F139" s="339"/>
      <c r="G139" s="223"/>
      <c r="H139" s="223"/>
      <c r="I139" s="335"/>
      <c r="J139" s="336"/>
      <c r="K139" s="336"/>
      <c r="L139" s="337"/>
      <c r="M139" s="338"/>
      <c r="N139" s="338"/>
      <c r="O139" s="338"/>
      <c r="P139" s="338"/>
      <c r="Q139" s="338"/>
      <c r="R139" s="338"/>
      <c r="S139" s="338"/>
      <c r="T139" s="338"/>
      <c r="U139" s="338"/>
      <c r="V139" s="338"/>
      <c r="W139" s="338"/>
      <c r="X139" s="338"/>
      <c r="Y139" s="339"/>
      <c r="Z139" s="343" t="str">
        <f>IFERROR(G139/Caracterização!$C$52,"")</f>
        <v/>
      </c>
      <c r="AA139" s="342" t="str">
        <f t="shared" si="8"/>
        <v/>
      </c>
      <c r="AB139" s="342" t="str">
        <f t="shared" si="9"/>
        <v/>
      </c>
    </row>
    <row r="140" spans="1:28" ht="15" outlineLevel="1">
      <c r="A140"/>
      <c r="B140" s="165">
        <f t="shared" si="10"/>
        <v>107</v>
      </c>
      <c r="C140" s="334"/>
      <c r="D140" s="345"/>
      <c r="E140" s="339"/>
      <c r="F140" s="339"/>
      <c r="G140" s="223"/>
      <c r="H140" s="223"/>
      <c r="I140" s="335"/>
      <c r="J140" s="336"/>
      <c r="K140" s="336"/>
      <c r="L140" s="337"/>
      <c r="M140" s="338"/>
      <c r="N140" s="338"/>
      <c r="O140" s="338"/>
      <c r="P140" s="338"/>
      <c r="Q140" s="338"/>
      <c r="R140" s="338"/>
      <c r="S140" s="338"/>
      <c r="T140" s="338"/>
      <c r="U140" s="338"/>
      <c r="V140" s="338"/>
      <c r="W140" s="338"/>
      <c r="X140" s="338"/>
      <c r="Y140" s="339"/>
      <c r="Z140" s="343" t="str">
        <f>IFERROR(G140/Caracterização!$C$52,"")</f>
        <v/>
      </c>
      <c r="AA140" s="342" t="str">
        <f t="shared" si="8"/>
        <v/>
      </c>
      <c r="AB140" s="342" t="str">
        <f t="shared" si="9"/>
        <v/>
      </c>
    </row>
    <row r="141" spans="1:28" ht="15" outlineLevel="1">
      <c r="A141"/>
      <c r="B141" s="165">
        <f t="shared" si="10"/>
        <v>108</v>
      </c>
      <c r="C141" s="334"/>
      <c r="D141" s="345"/>
      <c r="E141" s="339"/>
      <c r="F141" s="339"/>
      <c r="G141" s="223"/>
      <c r="H141" s="223"/>
      <c r="I141" s="335"/>
      <c r="J141" s="336"/>
      <c r="K141" s="336"/>
      <c r="L141" s="337"/>
      <c r="M141" s="338"/>
      <c r="N141" s="338"/>
      <c r="O141" s="338"/>
      <c r="P141" s="338"/>
      <c r="Q141" s="338"/>
      <c r="R141" s="338"/>
      <c r="S141" s="338"/>
      <c r="T141" s="338"/>
      <c r="U141" s="338"/>
      <c r="V141" s="338"/>
      <c r="W141" s="338"/>
      <c r="X141" s="338"/>
      <c r="Y141" s="339"/>
      <c r="Z141" s="343" t="str">
        <f>IFERROR(G141/Caracterização!$C$52,"")</f>
        <v/>
      </c>
      <c r="AA141" s="342" t="str">
        <f t="shared" si="8"/>
        <v/>
      </c>
      <c r="AB141" s="342" t="str">
        <f t="shared" si="9"/>
        <v/>
      </c>
    </row>
    <row r="142" spans="1:28" ht="15" outlineLevel="1">
      <c r="A142"/>
      <c r="B142" s="165">
        <f t="shared" si="10"/>
        <v>109</v>
      </c>
      <c r="C142" s="334"/>
      <c r="D142" s="345"/>
      <c r="E142" s="339"/>
      <c r="F142" s="339"/>
      <c r="G142" s="223"/>
      <c r="H142" s="223"/>
      <c r="I142" s="335"/>
      <c r="J142" s="336"/>
      <c r="K142" s="336"/>
      <c r="L142" s="337"/>
      <c r="M142" s="338"/>
      <c r="N142" s="338"/>
      <c r="O142" s="338"/>
      <c r="P142" s="338"/>
      <c r="Q142" s="338"/>
      <c r="R142" s="338"/>
      <c r="S142" s="338"/>
      <c r="T142" s="338"/>
      <c r="U142" s="338"/>
      <c r="V142" s="338"/>
      <c r="W142" s="338"/>
      <c r="X142" s="338"/>
      <c r="Y142" s="339"/>
      <c r="Z142" s="343" t="str">
        <f>IFERROR(G142/Caracterização!$C$52,"")</f>
        <v/>
      </c>
      <c r="AA142" s="342" t="str">
        <f t="shared" si="8"/>
        <v/>
      </c>
      <c r="AB142" s="342" t="str">
        <f t="shared" si="9"/>
        <v/>
      </c>
    </row>
    <row r="143" spans="1:28" ht="15" outlineLevel="1">
      <c r="A143"/>
      <c r="B143" s="165">
        <f t="shared" si="10"/>
        <v>110</v>
      </c>
      <c r="C143" s="334"/>
      <c r="D143" s="345"/>
      <c r="E143" s="339"/>
      <c r="F143" s="339"/>
      <c r="G143" s="223"/>
      <c r="H143" s="223"/>
      <c r="I143" s="335"/>
      <c r="J143" s="336"/>
      <c r="K143" s="336"/>
      <c r="L143" s="337"/>
      <c r="M143" s="338"/>
      <c r="N143" s="338"/>
      <c r="O143" s="338"/>
      <c r="P143" s="338"/>
      <c r="Q143" s="338"/>
      <c r="R143" s="338"/>
      <c r="S143" s="338"/>
      <c r="T143" s="338"/>
      <c r="U143" s="338"/>
      <c r="V143" s="338"/>
      <c r="W143" s="338"/>
      <c r="X143" s="338"/>
      <c r="Y143" s="339"/>
      <c r="Z143" s="343" t="str">
        <f>IFERROR(G143/Caracterização!$C$52,"")</f>
        <v/>
      </c>
      <c r="AA143" s="342" t="str">
        <f t="shared" si="8"/>
        <v/>
      </c>
      <c r="AB143" s="342" t="str">
        <f t="shared" si="9"/>
        <v/>
      </c>
    </row>
    <row r="144" spans="1:28" ht="15" outlineLevel="1">
      <c r="A144"/>
      <c r="B144" s="165">
        <f t="shared" si="10"/>
        <v>111</v>
      </c>
      <c r="C144" s="334"/>
      <c r="D144" s="345"/>
      <c r="E144" s="339"/>
      <c r="F144" s="339"/>
      <c r="G144" s="223"/>
      <c r="H144" s="223"/>
      <c r="I144" s="335"/>
      <c r="J144" s="336"/>
      <c r="K144" s="336"/>
      <c r="L144" s="337"/>
      <c r="M144" s="338"/>
      <c r="N144" s="338"/>
      <c r="O144" s="338"/>
      <c r="P144" s="338"/>
      <c r="Q144" s="338"/>
      <c r="R144" s="338"/>
      <c r="S144" s="338"/>
      <c r="T144" s="338"/>
      <c r="U144" s="338"/>
      <c r="V144" s="338"/>
      <c r="W144" s="338"/>
      <c r="X144" s="338"/>
      <c r="Y144" s="339"/>
      <c r="Z144" s="343" t="str">
        <f>IFERROR(G144/Caracterização!$C$52,"")</f>
        <v/>
      </c>
      <c r="AA144" s="342" t="str">
        <f t="shared" si="8"/>
        <v/>
      </c>
      <c r="AB144" s="342" t="str">
        <f t="shared" si="9"/>
        <v/>
      </c>
    </row>
    <row r="145" spans="1:28" ht="15" outlineLevel="1">
      <c r="A145"/>
      <c r="B145" s="165">
        <f t="shared" si="10"/>
        <v>112</v>
      </c>
      <c r="C145" s="334"/>
      <c r="D145" s="345"/>
      <c r="E145" s="339"/>
      <c r="F145" s="339"/>
      <c r="G145" s="223"/>
      <c r="H145" s="223"/>
      <c r="I145" s="335"/>
      <c r="J145" s="336"/>
      <c r="K145" s="336"/>
      <c r="L145" s="337"/>
      <c r="M145" s="338"/>
      <c r="N145" s="338"/>
      <c r="O145" s="338"/>
      <c r="P145" s="338"/>
      <c r="Q145" s="338"/>
      <c r="R145" s="338"/>
      <c r="S145" s="338"/>
      <c r="T145" s="338"/>
      <c r="U145" s="338"/>
      <c r="V145" s="338"/>
      <c r="W145" s="338"/>
      <c r="X145" s="338"/>
      <c r="Y145" s="339"/>
      <c r="Z145" s="343" t="str">
        <f>IFERROR(G145/Caracterização!$C$52,"")</f>
        <v/>
      </c>
      <c r="AA145" s="342" t="str">
        <f t="shared" si="8"/>
        <v/>
      </c>
      <c r="AB145" s="342" t="str">
        <f t="shared" si="9"/>
        <v/>
      </c>
    </row>
    <row r="146" spans="1:28" ht="15" outlineLevel="1">
      <c r="A146"/>
      <c r="B146" s="165">
        <f t="shared" si="10"/>
        <v>113</v>
      </c>
      <c r="C146" s="334"/>
      <c r="D146" s="345"/>
      <c r="E146" s="339"/>
      <c r="F146" s="339"/>
      <c r="G146" s="223"/>
      <c r="H146" s="223"/>
      <c r="I146" s="335"/>
      <c r="J146" s="336"/>
      <c r="K146" s="336"/>
      <c r="L146" s="337"/>
      <c r="M146" s="338"/>
      <c r="N146" s="338"/>
      <c r="O146" s="338"/>
      <c r="P146" s="338"/>
      <c r="Q146" s="338"/>
      <c r="R146" s="338"/>
      <c r="S146" s="338"/>
      <c r="T146" s="338"/>
      <c r="U146" s="338"/>
      <c r="V146" s="338"/>
      <c r="W146" s="338"/>
      <c r="X146" s="338"/>
      <c r="Y146" s="339"/>
      <c r="Z146" s="343" t="str">
        <f>IFERROR(G146/Caracterização!$C$52,"")</f>
        <v/>
      </c>
      <c r="AA146" s="342" t="str">
        <f t="shared" si="8"/>
        <v/>
      </c>
      <c r="AB146" s="342" t="str">
        <f t="shared" si="9"/>
        <v/>
      </c>
    </row>
    <row r="147" spans="1:28" ht="15" outlineLevel="1">
      <c r="A147"/>
      <c r="B147" s="165">
        <f t="shared" si="10"/>
        <v>114</v>
      </c>
      <c r="C147" s="334"/>
      <c r="D147" s="345"/>
      <c r="E147" s="339"/>
      <c r="F147" s="339"/>
      <c r="G147" s="223"/>
      <c r="H147" s="223"/>
      <c r="I147" s="335"/>
      <c r="J147" s="336"/>
      <c r="K147" s="336"/>
      <c r="L147" s="337"/>
      <c r="M147" s="338"/>
      <c r="N147" s="338"/>
      <c r="O147" s="338"/>
      <c r="P147" s="338"/>
      <c r="Q147" s="338"/>
      <c r="R147" s="338"/>
      <c r="S147" s="338"/>
      <c r="T147" s="338"/>
      <c r="U147" s="338"/>
      <c r="V147" s="338"/>
      <c r="W147" s="338"/>
      <c r="X147" s="338"/>
      <c r="Y147" s="339"/>
      <c r="Z147" s="343" t="str">
        <f>IFERROR(G147/Caracterização!$C$52,"")</f>
        <v/>
      </c>
      <c r="AA147" s="342" t="str">
        <f t="shared" si="8"/>
        <v/>
      </c>
      <c r="AB147" s="342" t="str">
        <f t="shared" si="9"/>
        <v/>
      </c>
    </row>
    <row r="148" spans="1:28" ht="15" outlineLevel="1">
      <c r="A148"/>
      <c r="B148" s="165">
        <f t="shared" si="10"/>
        <v>115</v>
      </c>
      <c r="C148" s="334"/>
      <c r="D148" s="345"/>
      <c r="E148" s="339"/>
      <c r="F148" s="339"/>
      <c r="G148" s="223"/>
      <c r="H148" s="223"/>
      <c r="I148" s="335"/>
      <c r="J148" s="336"/>
      <c r="K148" s="336"/>
      <c r="L148" s="337"/>
      <c r="M148" s="338"/>
      <c r="N148" s="338"/>
      <c r="O148" s="338"/>
      <c r="P148" s="338"/>
      <c r="Q148" s="338"/>
      <c r="R148" s="338"/>
      <c r="S148" s="338"/>
      <c r="T148" s="338"/>
      <c r="U148" s="338"/>
      <c r="V148" s="338"/>
      <c r="W148" s="338"/>
      <c r="X148" s="338"/>
      <c r="Y148" s="339"/>
      <c r="Z148" s="343" t="str">
        <f>IFERROR(G148/Caracterização!$C$52,"")</f>
        <v/>
      </c>
      <c r="AA148" s="342" t="str">
        <f t="shared" si="8"/>
        <v/>
      </c>
      <c r="AB148" s="342" t="str">
        <f t="shared" si="9"/>
        <v/>
      </c>
    </row>
    <row r="149" spans="1:28" ht="15" outlineLevel="1">
      <c r="A149"/>
      <c r="B149" s="165">
        <f t="shared" si="10"/>
        <v>116</v>
      </c>
      <c r="C149" s="334"/>
      <c r="D149" s="345"/>
      <c r="E149" s="339"/>
      <c r="F149" s="339"/>
      <c r="G149" s="223"/>
      <c r="H149" s="223"/>
      <c r="I149" s="335"/>
      <c r="J149" s="336"/>
      <c r="K149" s="336"/>
      <c r="L149" s="337"/>
      <c r="M149" s="338"/>
      <c r="N149" s="338"/>
      <c r="O149" s="338"/>
      <c r="P149" s="338"/>
      <c r="Q149" s="338"/>
      <c r="R149" s="338"/>
      <c r="S149" s="338"/>
      <c r="T149" s="338"/>
      <c r="U149" s="338"/>
      <c r="V149" s="338"/>
      <c r="W149" s="338"/>
      <c r="X149" s="338"/>
      <c r="Y149" s="339"/>
      <c r="Z149" s="343" t="str">
        <f>IFERROR(G149/Caracterização!$C$52,"")</f>
        <v/>
      </c>
      <c r="AA149" s="342" t="str">
        <f t="shared" si="8"/>
        <v/>
      </c>
      <c r="AB149" s="342" t="str">
        <f t="shared" si="9"/>
        <v/>
      </c>
    </row>
    <row r="150" spans="1:28" ht="15" outlineLevel="1">
      <c r="A150"/>
      <c r="B150" s="165">
        <f t="shared" si="10"/>
        <v>117</v>
      </c>
      <c r="C150" s="334"/>
      <c r="D150" s="345"/>
      <c r="E150" s="339"/>
      <c r="F150" s="339"/>
      <c r="G150" s="223"/>
      <c r="H150" s="223"/>
      <c r="I150" s="335"/>
      <c r="J150" s="336"/>
      <c r="K150" s="336"/>
      <c r="L150" s="337"/>
      <c r="M150" s="338"/>
      <c r="N150" s="338"/>
      <c r="O150" s="338"/>
      <c r="P150" s="338"/>
      <c r="Q150" s="338"/>
      <c r="R150" s="338"/>
      <c r="S150" s="338"/>
      <c r="T150" s="338"/>
      <c r="U150" s="338"/>
      <c r="V150" s="338"/>
      <c r="W150" s="338"/>
      <c r="X150" s="338"/>
      <c r="Y150" s="339"/>
      <c r="Z150" s="343" t="str">
        <f>IFERROR(G150/Caracterização!$C$52,"")</f>
        <v/>
      </c>
      <c r="AA150" s="342" t="str">
        <f t="shared" si="8"/>
        <v/>
      </c>
      <c r="AB150" s="342" t="str">
        <f t="shared" si="9"/>
        <v/>
      </c>
    </row>
    <row r="151" spans="1:28" ht="15" outlineLevel="1">
      <c r="A151"/>
      <c r="B151" s="165">
        <f t="shared" si="10"/>
        <v>118</v>
      </c>
      <c r="C151" s="334"/>
      <c r="D151" s="345"/>
      <c r="E151" s="339"/>
      <c r="F151" s="339"/>
      <c r="G151" s="223"/>
      <c r="H151" s="223"/>
      <c r="I151" s="335"/>
      <c r="J151" s="336"/>
      <c r="K151" s="336"/>
      <c r="L151" s="337"/>
      <c r="M151" s="338"/>
      <c r="N151" s="338"/>
      <c r="O151" s="338"/>
      <c r="P151" s="338"/>
      <c r="Q151" s="338"/>
      <c r="R151" s="338"/>
      <c r="S151" s="338"/>
      <c r="T151" s="338"/>
      <c r="U151" s="338"/>
      <c r="V151" s="338"/>
      <c r="W151" s="338"/>
      <c r="X151" s="338"/>
      <c r="Y151" s="339"/>
      <c r="Z151" s="343" t="str">
        <f>IFERROR(G151/Caracterização!$C$52,"")</f>
        <v/>
      </c>
      <c r="AA151" s="342" t="str">
        <f t="shared" si="8"/>
        <v/>
      </c>
      <c r="AB151" s="342" t="str">
        <f t="shared" si="9"/>
        <v/>
      </c>
    </row>
    <row r="152" spans="1:28" ht="15">
      <c r="A152"/>
      <c r="B152" s="165">
        <f t="shared" si="10"/>
        <v>119</v>
      </c>
      <c r="C152" s="334"/>
      <c r="D152" s="345"/>
      <c r="E152" s="339"/>
      <c r="F152" s="339"/>
      <c r="G152" s="223"/>
      <c r="H152" s="223"/>
      <c r="I152" s="335"/>
      <c r="J152" s="336"/>
      <c r="K152" s="336"/>
      <c r="L152" s="337"/>
      <c r="M152" s="338"/>
      <c r="N152" s="338"/>
      <c r="O152" s="338"/>
      <c r="P152" s="338"/>
      <c r="Q152" s="338"/>
      <c r="R152" s="338"/>
      <c r="S152" s="338"/>
      <c r="T152" s="338"/>
      <c r="U152" s="338"/>
      <c r="V152" s="338"/>
      <c r="W152" s="338"/>
      <c r="X152" s="338"/>
      <c r="Y152" s="339"/>
      <c r="Z152" s="343" t="str">
        <f>IFERROR(G152/Caracterização!$C$52,"")</f>
        <v/>
      </c>
      <c r="AA152" s="342" t="str">
        <f t="shared" si="8"/>
        <v/>
      </c>
      <c r="AB152" s="342" t="str">
        <f t="shared" si="9"/>
        <v/>
      </c>
    </row>
    <row r="153" spans="1:28" ht="15">
      <c r="A153"/>
      <c r="B153" s="165">
        <f t="shared" si="10"/>
        <v>120</v>
      </c>
      <c r="C153" s="334"/>
      <c r="D153" s="345"/>
      <c r="E153" s="339"/>
      <c r="F153" s="339"/>
      <c r="G153" s="223"/>
      <c r="H153" s="223"/>
      <c r="I153" s="335"/>
      <c r="J153" s="336"/>
      <c r="K153" s="336"/>
      <c r="L153" s="337"/>
      <c r="M153" s="338"/>
      <c r="N153" s="338"/>
      <c r="O153" s="338"/>
      <c r="P153" s="338"/>
      <c r="Q153" s="338"/>
      <c r="R153" s="338"/>
      <c r="S153" s="338"/>
      <c r="T153" s="338"/>
      <c r="U153" s="338"/>
      <c r="V153" s="338"/>
      <c r="W153" s="338"/>
      <c r="X153" s="338"/>
      <c r="Y153" s="339"/>
      <c r="Z153" s="343" t="str">
        <f>IFERROR(G153/Caracterização!$C$52,"")</f>
        <v/>
      </c>
      <c r="AA153" s="342" t="str">
        <f t="shared" si="8"/>
        <v/>
      </c>
      <c r="AB153" s="342" t="str">
        <f t="shared" si="9"/>
        <v/>
      </c>
    </row>
    <row r="154" spans="1:28" ht="15" outlineLevel="1">
      <c r="A154"/>
      <c r="B154" s="165">
        <f t="shared" si="10"/>
        <v>121</v>
      </c>
      <c r="C154" s="334"/>
      <c r="D154" s="345"/>
      <c r="E154" s="339"/>
      <c r="F154" s="339"/>
      <c r="G154" s="223"/>
      <c r="H154" s="223"/>
      <c r="I154" s="335"/>
      <c r="J154" s="336"/>
      <c r="K154" s="336"/>
      <c r="L154" s="337"/>
      <c r="M154" s="338"/>
      <c r="N154" s="338"/>
      <c r="O154" s="338"/>
      <c r="P154" s="338"/>
      <c r="Q154" s="338"/>
      <c r="R154" s="338"/>
      <c r="S154" s="338"/>
      <c r="T154" s="338"/>
      <c r="U154" s="338"/>
      <c r="V154" s="338"/>
      <c r="W154" s="338"/>
      <c r="X154" s="338"/>
      <c r="Y154" s="339"/>
      <c r="Z154" s="343" t="str">
        <f>IFERROR(G154/Caracterização!$C$52,"")</f>
        <v/>
      </c>
      <c r="AA154" s="342" t="str">
        <f t="shared" si="8"/>
        <v/>
      </c>
      <c r="AB154" s="342" t="str">
        <f t="shared" si="9"/>
        <v/>
      </c>
    </row>
    <row r="155" spans="1:28" ht="15" outlineLevel="1">
      <c r="A155"/>
      <c r="B155" s="165">
        <f t="shared" si="10"/>
        <v>122</v>
      </c>
      <c r="C155" s="334"/>
      <c r="D155" s="345"/>
      <c r="E155" s="339"/>
      <c r="F155" s="339"/>
      <c r="G155" s="223"/>
      <c r="H155" s="223"/>
      <c r="I155" s="335"/>
      <c r="J155" s="336"/>
      <c r="K155" s="336"/>
      <c r="L155" s="337"/>
      <c r="M155" s="338"/>
      <c r="N155" s="338"/>
      <c r="O155" s="338"/>
      <c r="P155" s="338"/>
      <c r="Q155" s="338"/>
      <c r="R155" s="338"/>
      <c r="S155" s="338"/>
      <c r="T155" s="338"/>
      <c r="U155" s="338"/>
      <c r="V155" s="338"/>
      <c r="W155" s="338"/>
      <c r="X155" s="338"/>
      <c r="Y155" s="339"/>
      <c r="Z155" s="343" t="str">
        <f>IFERROR(G155/Caracterização!$C$52,"")</f>
        <v/>
      </c>
      <c r="AA155" s="342" t="str">
        <f t="shared" si="8"/>
        <v/>
      </c>
      <c r="AB155" s="342" t="str">
        <f t="shared" si="9"/>
        <v/>
      </c>
    </row>
    <row r="156" spans="1:28" ht="15" outlineLevel="1">
      <c r="A156"/>
      <c r="B156" s="165">
        <f t="shared" si="10"/>
        <v>123</v>
      </c>
      <c r="C156" s="334"/>
      <c r="D156" s="345"/>
      <c r="E156" s="339"/>
      <c r="F156" s="339"/>
      <c r="G156" s="223"/>
      <c r="H156" s="223"/>
      <c r="I156" s="335"/>
      <c r="J156" s="336"/>
      <c r="K156" s="336"/>
      <c r="L156" s="337"/>
      <c r="M156" s="338"/>
      <c r="N156" s="338"/>
      <c r="O156" s="338"/>
      <c r="P156" s="338"/>
      <c r="Q156" s="338"/>
      <c r="R156" s="338"/>
      <c r="S156" s="338"/>
      <c r="T156" s="338"/>
      <c r="U156" s="338"/>
      <c r="V156" s="338"/>
      <c r="W156" s="338"/>
      <c r="X156" s="338"/>
      <c r="Y156" s="339"/>
      <c r="Z156" s="343" t="str">
        <f>IFERROR(G156/Caracterização!$C$52,"")</f>
        <v/>
      </c>
      <c r="AA156" s="342" t="str">
        <f t="shared" si="8"/>
        <v/>
      </c>
      <c r="AB156" s="342" t="str">
        <f t="shared" si="9"/>
        <v/>
      </c>
    </row>
    <row r="157" spans="1:28" ht="15" outlineLevel="1">
      <c r="A157"/>
      <c r="B157" s="165">
        <f t="shared" si="10"/>
        <v>124</v>
      </c>
      <c r="C157" s="334"/>
      <c r="D157" s="345"/>
      <c r="E157" s="339"/>
      <c r="F157" s="339"/>
      <c r="G157" s="223"/>
      <c r="H157" s="223"/>
      <c r="I157" s="335"/>
      <c r="J157" s="336"/>
      <c r="K157" s="336"/>
      <c r="L157" s="337"/>
      <c r="M157" s="338"/>
      <c r="N157" s="338"/>
      <c r="O157" s="338"/>
      <c r="P157" s="338"/>
      <c r="Q157" s="338"/>
      <c r="R157" s="338"/>
      <c r="S157" s="338"/>
      <c r="T157" s="338"/>
      <c r="U157" s="338"/>
      <c r="V157" s="338"/>
      <c r="W157" s="338"/>
      <c r="X157" s="338"/>
      <c r="Y157" s="339"/>
      <c r="Z157" s="343" t="str">
        <f>IFERROR(G157/Caracterização!$C$52,"")</f>
        <v/>
      </c>
      <c r="AA157" s="342" t="str">
        <f t="shared" si="8"/>
        <v/>
      </c>
      <c r="AB157" s="342" t="str">
        <f t="shared" si="9"/>
        <v/>
      </c>
    </row>
    <row r="158" spans="1:28" ht="15" outlineLevel="1">
      <c r="A158"/>
      <c r="B158" s="165">
        <f t="shared" si="10"/>
        <v>125</v>
      </c>
      <c r="C158" s="334"/>
      <c r="D158" s="345"/>
      <c r="E158" s="339"/>
      <c r="F158" s="339"/>
      <c r="G158" s="223"/>
      <c r="H158" s="223"/>
      <c r="I158" s="335"/>
      <c r="J158" s="336"/>
      <c r="K158" s="336"/>
      <c r="L158" s="337"/>
      <c r="M158" s="338"/>
      <c r="N158" s="338"/>
      <c r="O158" s="338"/>
      <c r="P158" s="338"/>
      <c r="Q158" s="338"/>
      <c r="R158" s="338"/>
      <c r="S158" s="338"/>
      <c r="T158" s="338"/>
      <c r="U158" s="338"/>
      <c r="V158" s="338"/>
      <c r="W158" s="338"/>
      <c r="X158" s="338"/>
      <c r="Y158" s="339"/>
      <c r="Z158" s="343" t="str">
        <f>IFERROR(G158/Caracterização!$C$52,"")</f>
        <v/>
      </c>
      <c r="AA158" s="342" t="str">
        <f t="shared" si="8"/>
        <v/>
      </c>
      <c r="AB158" s="342" t="str">
        <f t="shared" si="9"/>
        <v/>
      </c>
    </row>
    <row r="159" spans="1:28" ht="15" outlineLevel="1">
      <c r="A159"/>
      <c r="B159" s="165">
        <f t="shared" si="10"/>
        <v>126</v>
      </c>
      <c r="C159" s="334"/>
      <c r="D159" s="345"/>
      <c r="E159" s="339"/>
      <c r="F159" s="339"/>
      <c r="G159" s="223"/>
      <c r="H159" s="223"/>
      <c r="I159" s="335"/>
      <c r="J159" s="336"/>
      <c r="K159" s="336"/>
      <c r="L159" s="337"/>
      <c r="M159" s="338"/>
      <c r="N159" s="338"/>
      <c r="O159" s="338"/>
      <c r="P159" s="338"/>
      <c r="Q159" s="338"/>
      <c r="R159" s="338"/>
      <c r="S159" s="338"/>
      <c r="T159" s="338"/>
      <c r="U159" s="338"/>
      <c r="V159" s="338"/>
      <c r="W159" s="338"/>
      <c r="X159" s="338"/>
      <c r="Y159" s="339"/>
      <c r="Z159" s="343" t="str">
        <f>IFERROR(G159/Caracterização!$C$52,"")</f>
        <v/>
      </c>
      <c r="AA159" s="342" t="str">
        <f t="shared" si="8"/>
        <v/>
      </c>
      <c r="AB159" s="342" t="str">
        <f t="shared" si="9"/>
        <v/>
      </c>
    </row>
    <row r="160" spans="1:28" ht="15" outlineLevel="1">
      <c r="A160"/>
      <c r="B160" s="165">
        <f t="shared" si="10"/>
        <v>127</v>
      </c>
      <c r="C160" s="334"/>
      <c r="D160" s="345"/>
      <c r="E160" s="339"/>
      <c r="F160" s="339"/>
      <c r="G160" s="223"/>
      <c r="H160" s="223"/>
      <c r="I160" s="335"/>
      <c r="J160" s="336"/>
      <c r="K160" s="336"/>
      <c r="L160" s="337"/>
      <c r="M160" s="338"/>
      <c r="N160" s="338"/>
      <c r="O160" s="338"/>
      <c r="P160" s="338"/>
      <c r="Q160" s="338"/>
      <c r="R160" s="338"/>
      <c r="S160" s="338"/>
      <c r="T160" s="338"/>
      <c r="U160" s="338"/>
      <c r="V160" s="338"/>
      <c r="W160" s="338"/>
      <c r="X160" s="338"/>
      <c r="Y160" s="339"/>
      <c r="Z160" s="343" t="str">
        <f>IFERROR(G160/Caracterização!$C$52,"")</f>
        <v/>
      </c>
      <c r="AA160" s="342" t="str">
        <f t="shared" si="8"/>
        <v/>
      </c>
      <c r="AB160" s="342" t="str">
        <f t="shared" si="9"/>
        <v/>
      </c>
    </row>
    <row r="161" spans="1:28" ht="15" outlineLevel="1">
      <c r="A161"/>
      <c r="B161" s="165">
        <f t="shared" si="10"/>
        <v>128</v>
      </c>
      <c r="C161" s="334"/>
      <c r="D161" s="345"/>
      <c r="E161" s="339"/>
      <c r="F161" s="339"/>
      <c r="G161" s="223"/>
      <c r="H161" s="223"/>
      <c r="I161" s="335"/>
      <c r="J161" s="336"/>
      <c r="K161" s="336"/>
      <c r="L161" s="337"/>
      <c r="M161" s="338"/>
      <c r="N161" s="338"/>
      <c r="O161" s="338"/>
      <c r="P161" s="338"/>
      <c r="Q161" s="338"/>
      <c r="R161" s="338"/>
      <c r="S161" s="338"/>
      <c r="T161" s="338"/>
      <c r="U161" s="338"/>
      <c r="V161" s="338"/>
      <c r="W161" s="338"/>
      <c r="X161" s="338"/>
      <c r="Y161" s="339"/>
      <c r="Z161" s="343" t="str">
        <f>IFERROR(G161/Caracterização!$C$52,"")</f>
        <v/>
      </c>
      <c r="AA161" s="342" t="str">
        <f t="shared" si="8"/>
        <v/>
      </c>
      <c r="AB161" s="342" t="str">
        <f t="shared" si="9"/>
        <v/>
      </c>
    </row>
    <row r="162" spans="1:28" ht="15" outlineLevel="1">
      <c r="A162"/>
      <c r="B162" s="165">
        <f t="shared" si="10"/>
        <v>129</v>
      </c>
      <c r="C162" s="334"/>
      <c r="D162" s="345"/>
      <c r="E162" s="339"/>
      <c r="F162" s="339"/>
      <c r="G162" s="223"/>
      <c r="H162" s="223"/>
      <c r="I162" s="335"/>
      <c r="J162" s="336"/>
      <c r="K162" s="336"/>
      <c r="L162" s="337"/>
      <c r="M162" s="338"/>
      <c r="N162" s="338"/>
      <c r="O162" s="338"/>
      <c r="P162" s="338"/>
      <c r="Q162" s="338"/>
      <c r="R162" s="338"/>
      <c r="S162" s="338"/>
      <c r="T162" s="338"/>
      <c r="U162" s="338"/>
      <c r="V162" s="338"/>
      <c r="W162" s="338"/>
      <c r="X162" s="338"/>
      <c r="Y162" s="339"/>
      <c r="Z162" s="343" t="str">
        <f>IFERROR(G162/Caracterização!$C$52,"")</f>
        <v/>
      </c>
      <c r="AA162" s="342" t="str">
        <f t="shared" si="8"/>
        <v/>
      </c>
      <c r="AB162" s="342" t="str">
        <f t="shared" si="9"/>
        <v/>
      </c>
    </row>
    <row r="163" spans="1:28" outlineLevel="1">
      <c r="B163" s="165">
        <f t="shared" si="10"/>
        <v>130</v>
      </c>
      <c r="C163" s="334"/>
      <c r="D163" s="345"/>
      <c r="E163" s="339"/>
      <c r="F163" s="339"/>
      <c r="G163" s="223"/>
      <c r="H163" s="223"/>
      <c r="I163" s="335"/>
      <c r="J163" s="336"/>
      <c r="K163" s="336"/>
      <c r="L163" s="337"/>
      <c r="M163" s="338"/>
      <c r="N163" s="338"/>
      <c r="O163" s="338"/>
      <c r="P163" s="338"/>
      <c r="Q163" s="338"/>
      <c r="R163" s="338"/>
      <c r="S163" s="338"/>
      <c r="T163" s="338"/>
      <c r="U163" s="338"/>
      <c r="V163" s="338"/>
      <c r="W163" s="338"/>
      <c r="X163" s="338"/>
      <c r="Y163" s="339"/>
      <c r="Z163" s="343" t="str">
        <f>IFERROR(G163/Caracterização!$C$52,"")</f>
        <v/>
      </c>
      <c r="AA163" s="342" t="str">
        <f t="shared" ref="AA163:AA226" si="11">IFERROR(G163/SUMIF($F$34:$F$233,F163,$G$34:$G$233),"")</f>
        <v/>
      </c>
      <c r="AB163" s="342" t="str">
        <f t="shared" ref="AB163:AB226" si="12">IFERROR(G163/SUMIF($E$34:$E$233,E163,$G$34:$G$233),"")</f>
        <v/>
      </c>
    </row>
    <row r="164" spans="1:28" outlineLevel="1">
      <c r="B164" s="165">
        <f t="shared" ref="B164:B227" si="13">+B163+1</f>
        <v>131</v>
      </c>
      <c r="C164" s="334"/>
      <c r="D164" s="345"/>
      <c r="E164" s="339"/>
      <c r="F164" s="339"/>
      <c r="G164" s="223"/>
      <c r="H164" s="223"/>
      <c r="I164" s="335"/>
      <c r="J164" s="336"/>
      <c r="K164" s="336"/>
      <c r="L164" s="337"/>
      <c r="M164" s="338"/>
      <c r="N164" s="338"/>
      <c r="O164" s="338"/>
      <c r="P164" s="338"/>
      <c r="Q164" s="338"/>
      <c r="R164" s="338"/>
      <c r="S164" s="338"/>
      <c r="T164" s="338"/>
      <c r="U164" s="338"/>
      <c r="V164" s="338"/>
      <c r="W164" s="338"/>
      <c r="X164" s="338"/>
      <c r="Y164" s="339"/>
      <c r="Z164" s="343" t="str">
        <f>IFERROR(G164/Caracterização!$C$52,"")</f>
        <v/>
      </c>
      <c r="AA164" s="342" t="str">
        <f t="shared" si="11"/>
        <v/>
      </c>
      <c r="AB164" s="342" t="str">
        <f t="shared" si="12"/>
        <v/>
      </c>
    </row>
    <row r="165" spans="1:28" outlineLevel="1">
      <c r="B165" s="165">
        <f t="shared" si="13"/>
        <v>132</v>
      </c>
      <c r="C165" s="334"/>
      <c r="D165" s="345"/>
      <c r="E165" s="339"/>
      <c r="F165" s="339"/>
      <c r="G165" s="223"/>
      <c r="H165" s="223"/>
      <c r="I165" s="335"/>
      <c r="J165" s="336"/>
      <c r="K165" s="336"/>
      <c r="L165" s="337"/>
      <c r="M165" s="338"/>
      <c r="N165" s="338"/>
      <c r="O165" s="338"/>
      <c r="P165" s="338"/>
      <c r="Q165" s="338"/>
      <c r="R165" s="338"/>
      <c r="S165" s="338"/>
      <c r="T165" s="338"/>
      <c r="U165" s="338"/>
      <c r="V165" s="338"/>
      <c r="W165" s="338"/>
      <c r="X165" s="338"/>
      <c r="Y165" s="339"/>
      <c r="Z165" s="343" t="str">
        <f>IFERROR(G165/Caracterização!$C$52,"")</f>
        <v/>
      </c>
      <c r="AA165" s="342" t="str">
        <f t="shared" si="11"/>
        <v/>
      </c>
      <c r="AB165" s="342" t="str">
        <f t="shared" si="12"/>
        <v/>
      </c>
    </row>
    <row r="166" spans="1:28" outlineLevel="1">
      <c r="B166" s="165">
        <f t="shared" si="13"/>
        <v>133</v>
      </c>
      <c r="C166" s="334"/>
      <c r="D166" s="345"/>
      <c r="E166" s="339"/>
      <c r="F166" s="339"/>
      <c r="G166" s="223"/>
      <c r="H166" s="223"/>
      <c r="I166" s="335"/>
      <c r="J166" s="336"/>
      <c r="K166" s="336"/>
      <c r="L166" s="337"/>
      <c r="M166" s="338"/>
      <c r="N166" s="338"/>
      <c r="O166" s="338"/>
      <c r="P166" s="338"/>
      <c r="Q166" s="338"/>
      <c r="R166" s="338"/>
      <c r="S166" s="338"/>
      <c r="T166" s="338"/>
      <c r="U166" s="338"/>
      <c r="V166" s="338"/>
      <c r="W166" s="338"/>
      <c r="X166" s="338"/>
      <c r="Y166" s="339"/>
      <c r="Z166" s="343" t="str">
        <f>IFERROR(G166/Caracterização!$C$52,"")</f>
        <v/>
      </c>
      <c r="AA166" s="342" t="str">
        <f t="shared" si="11"/>
        <v/>
      </c>
      <c r="AB166" s="342" t="str">
        <f t="shared" si="12"/>
        <v/>
      </c>
    </row>
    <row r="167" spans="1:28" outlineLevel="1">
      <c r="B167" s="165">
        <f t="shared" si="13"/>
        <v>134</v>
      </c>
      <c r="C167" s="334"/>
      <c r="D167" s="345"/>
      <c r="E167" s="339"/>
      <c r="F167" s="339"/>
      <c r="G167" s="223"/>
      <c r="H167" s="223"/>
      <c r="I167" s="335"/>
      <c r="J167" s="336"/>
      <c r="K167" s="336"/>
      <c r="L167" s="337"/>
      <c r="M167" s="338"/>
      <c r="N167" s="338"/>
      <c r="O167" s="338"/>
      <c r="P167" s="338"/>
      <c r="Q167" s="338"/>
      <c r="R167" s="338"/>
      <c r="S167" s="338"/>
      <c r="T167" s="338"/>
      <c r="U167" s="338"/>
      <c r="V167" s="338"/>
      <c r="W167" s="338"/>
      <c r="X167" s="338"/>
      <c r="Y167" s="339"/>
      <c r="Z167" s="343" t="str">
        <f>IFERROR(G167/Caracterização!$C$52,"")</f>
        <v/>
      </c>
      <c r="AA167" s="342" t="str">
        <f t="shared" si="11"/>
        <v/>
      </c>
      <c r="AB167" s="342" t="str">
        <f t="shared" si="12"/>
        <v/>
      </c>
    </row>
    <row r="168" spans="1:28" outlineLevel="1">
      <c r="B168" s="165">
        <f t="shared" si="13"/>
        <v>135</v>
      </c>
      <c r="C168" s="334"/>
      <c r="D168" s="345"/>
      <c r="E168" s="339"/>
      <c r="F168" s="339"/>
      <c r="G168" s="223"/>
      <c r="H168" s="223"/>
      <c r="I168" s="335"/>
      <c r="J168" s="336"/>
      <c r="K168" s="336"/>
      <c r="L168" s="337"/>
      <c r="M168" s="338"/>
      <c r="N168" s="338"/>
      <c r="O168" s="338"/>
      <c r="P168" s="338"/>
      <c r="Q168" s="338"/>
      <c r="R168" s="338"/>
      <c r="S168" s="338"/>
      <c r="T168" s="338"/>
      <c r="U168" s="338"/>
      <c r="V168" s="338"/>
      <c r="W168" s="338"/>
      <c r="X168" s="338"/>
      <c r="Y168" s="339"/>
      <c r="Z168" s="343" t="str">
        <f>IFERROR(G168/Caracterização!$C$52,"")</f>
        <v/>
      </c>
      <c r="AA168" s="342" t="str">
        <f t="shared" si="11"/>
        <v/>
      </c>
      <c r="AB168" s="342" t="str">
        <f t="shared" si="12"/>
        <v/>
      </c>
    </row>
    <row r="169" spans="1:28" outlineLevel="1">
      <c r="B169" s="165">
        <f t="shared" si="13"/>
        <v>136</v>
      </c>
      <c r="C169" s="334"/>
      <c r="D169" s="345"/>
      <c r="E169" s="339"/>
      <c r="F169" s="339"/>
      <c r="G169" s="223"/>
      <c r="H169" s="223"/>
      <c r="I169" s="335"/>
      <c r="J169" s="336"/>
      <c r="K169" s="336"/>
      <c r="L169" s="337"/>
      <c r="M169" s="338"/>
      <c r="N169" s="338"/>
      <c r="O169" s="338"/>
      <c r="P169" s="338"/>
      <c r="Q169" s="338"/>
      <c r="R169" s="338"/>
      <c r="S169" s="338"/>
      <c r="T169" s="338"/>
      <c r="U169" s="338"/>
      <c r="V169" s="338"/>
      <c r="W169" s="338"/>
      <c r="X169" s="338"/>
      <c r="Y169" s="339"/>
      <c r="Z169" s="343" t="str">
        <f>IFERROR(G169/Caracterização!$C$52,"")</f>
        <v/>
      </c>
      <c r="AA169" s="342" t="str">
        <f t="shared" si="11"/>
        <v/>
      </c>
      <c r="AB169" s="342" t="str">
        <f t="shared" si="12"/>
        <v/>
      </c>
    </row>
    <row r="170" spans="1:28" outlineLevel="1">
      <c r="B170" s="165">
        <f t="shared" si="13"/>
        <v>137</v>
      </c>
      <c r="C170" s="334"/>
      <c r="D170" s="345"/>
      <c r="E170" s="339"/>
      <c r="F170" s="339"/>
      <c r="G170" s="223"/>
      <c r="H170" s="223"/>
      <c r="I170" s="335"/>
      <c r="J170" s="336"/>
      <c r="K170" s="336"/>
      <c r="L170" s="337"/>
      <c r="M170" s="338"/>
      <c r="N170" s="338"/>
      <c r="O170" s="338"/>
      <c r="P170" s="338"/>
      <c r="Q170" s="338"/>
      <c r="R170" s="338"/>
      <c r="S170" s="338"/>
      <c r="T170" s="338"/>
      <c r="U170" s="338"/>
      <c r="V170" s="338"/>
      <c r="W170" s="338"/>
      <c r="X170" s="338"/>
      <c r="Y170" s="339"/>
      <c r="Z170" s="343" t="str">
        <f>IFERROR(G170/Caracterização!$C$52,"")</f>
        <v/>
      </c>
      <c r="AA170" s="342" t="str">
        <f t="shared" si="11"/>
        <v/>
      </c>
      <c r="AB170" s="342" t="str">
        <f t="shared" si="12"/>
        <v/>
      </c>
    </row>
    <row r="171" spans="1:28" outlineLevel="1">
      <c r="B171" s="165">
        <f t="shared" si="13"/>
        <v>138</v>
      </c>
      <c r="C171" s="334"/>
      <c r="D171" s="345"/>
      <c r="E171" s="339"/>
      <c r="F171" s="339"/>
      <c r="G171" s="223"/>
      <c r="H171" s="223"/>
      <c r="I171" s="335"/>
      <c r="J171" s="336"/>
      <c r="K171" s="336"/>
      <c r="L171" s="337"/>
      <c r="M171" s="338"/>
      <c r="N171" s="338"/>
      <c r="O171" s="338"/>
      <c r="P171" s="338"/>
      <c r="Q171" s="338"/>
      <c r="R171" s="338"/>
      <c r="S171" s="338"/>
      <c r="T171" s="338"/>
      <c r="U171" s="338"/>
      <c r="V171" s="338"/>
      <c r="W171" s="338"/>
      <c r="X171" s="338"/>
      <c r="Y171" s="339"/>
      <c r="Z171" s="343" t="str">
        <f>IFERROR(G171/Caracterização!$C$52,"")</f>
        <v/>
      </c>
      <c r="AA171" s="342" t="str">
        <f t="shared" si="11"/>
        <v/>
      </c>
      <c r="AB171" s="342" t="str">
        <f t="shared" si="12"/>
        <v/>
      </c>
    </row>
    <row r="172" spans="1:28" outlineLevel="1">
      <c r="B172" s="165">
        <f t="shared" si="13"/>
        <v>139</v>
      </c>
      <c r="C172" s="334"/>
      <c r="D172" s="345"/>
      <c r="E172" s="339"/>
      <c r="F172" s="339"/>
      <c r="G172" s="223"/>
      <c r="H172" s="223"/>
      <c r="I172" s="335"/>
      <c r="J172" s="336"/>
      <c r="K172" s="336"/>
      <c r="L172" s="337"/>
      <c r="M172" s="338"/>
      <c r="N172" s="338"/>
      <c r="O172" s="338"/>
      <c r="P172" s="338"/>
      <c r="Q172" s="338"/>
      <c r="R172" s="338"/>
      <c r="S172" s="338"/>
      <c r="T172" s="338"/>
      <c r="U172" s="338"/>
      <c r="V172" s="338"/>
      <c r="W172" s="338"/>
      <c r="X172" s="338"/>
      <c r="Y172" s="339"/>
      <c r="Z172" s="343" t="str">
        <f>IFERROR(G172/Caracterização!$C$52,"")</f>
        <v/>
      </c>
      <c r="AA172" s="342" t="str">
        <f t="shared" si="11"/>
        <v/>
      </c>
      <c r="AB172" s="342" t="str">
        <f t="shared" si="12"/>
        <v/>
      </c>
    </row>
    <row r="173" spans="1:28">
      <c r="B173" s="165">
        <f t="shared" si="13"/>
        <v>140</v>
      </c>
      <c r="C173" s="334"/>
      <c r="D173" s="345"/>
      <c r="E173" s="339"/>
      <c r="F173" s="339"/>
      <c r="G173" s="223"/>
      <c r="H173" s="223"/>
      <c r="I173" s="335"/>
      <c r="J173" s="336"/>
      <c r="K173" s="336"/>
      <c r="L173" s="337"/>
      <c r="M173" s="338"/>
      <c r="N173" s="338"/>
      <c r="O173" s="338"/>
      <c r="P173" s="338"/>
      <c r="Q173" s="338"/>
      <c r="R173" s="338"/>
      <c r="S173" s="338"/>
      <c r="T173" s="338"/>
      <c r="U173" s="338"/>
      <c r="V173" s="338"/>
      <c r="W173" s="338"/>
      <c r="X173" s="338"/>
      <c r="Y173" s="339"/>
      <c r="Z173" s="343" t="str">
        <f>IFERROR(G173/Caracterização!$C$52,"")</f>
        <v/>
      </c>
      <c r="AA173" s="342" t="str">
        <f t="shared" si="11"/>
        <v/>
      </c>
      <c r="AB173" s="342" t="str">
        <f t="shared" si="12"/>
        <v/>
      </c>
    </row>
    <row r="174" spans="1:28" outlineLevel="1">
      <c r="B174" s="165">
        <f t="shared" si="13"/>
        <v>141</v>
      </c>
      <c r="C174" s="334"/>
      <c r="D174" s="345"/>
      <c r="E174" s="339"/>
      <c r="F174" s="339"/>
      <c r="G174" s="223"/>
      <c r="H174" s="223"/>
      <c r="I174" s="335"/>
      <c r="J174" s="336"/>
      <c r="K174" s="336"/>
      <c r="L174" s="337"/>
      <c r="M174" s="338"/>
      <c r="N174" s="338"/>
      <c r="O174" s="338"/>
      <c r="P174" s="338"/>
      <c r="Q174" s="338"/>
      <c r="R174" s="338"/>
      <c r="S174" s="338"/>
      <c r="T174" s="338"/>
      <c r="U174" s="338"/>
      <c r="V174" s="338"/>
      <c r="W174" s="338"/>
      <c r="X174" s="338"/>
      <c r="Y174" s="339"/>
      <c r="Z174" s="343" t="str">
        <f>IFERROR(G174/Caracterização!$C$52,"")</f>
        <v/>
      </c>
      <c r="AA174" s="342" t="str">
        <f t="shared" si="11"/>
        <v/>
      </c>
      <c r="AB174" s="342" t="str">
        <f t="shared" si="12"/>
        <v/>
      </c>
    </row>
    <row r="175" spans="1:28" outlineLevel="1">
      <c r="B175" s="165">
        <f t="shared" si="13"/>
        <v>142</v>
      </c>
      <c r="C175" s="334"/>
      <c r="D175" s="345"/>
      <c r="E175" s="339"/>
      <c r="F175" s="339"/>
      <c r="G175" s="223"/>
      <c r="H175" s="223"/>
      <c r="I175" s="335"/>
      <c r="J175" s="336"/>
      <c r="K175" s="336"/>
      <c r="L175" s="337"/>
      <c r="M175" s="338"/>
      <c r="N175" s="338"/>
      <c r="O175" s="338"/>
      <c r="P175" s="338"/>
      <c r="Q175" s="338"/>
      <c r="R175" s="338"/>
      <c r="S175" s="338"/>
      <c r="T175" s="338"/>
      <c r="U175" s="338"/>
      <c r="V175" s="338"/>
      <c r="W175" s="338"/>
      <c r="X175" s="338"/>
      <c r="Y175" s="339"/>
      <c r="Z175" s="343" t="str">
        <f>IFERROR(G175/Caracterização!$C$52,"")</f>
        <v/>
      </c>
      <c r="AA175" s="342" t="str">
        <f t="shared" si="11"/>
        <v/>
      </c>
      <c r="AB175" s="342" t="str">
        <f t="shared" si="12"/>
        <v/>
      </c>
    </row>
    <row r="176" spans="1:28" outlineLevel="1">
      <c r="B176" s="165">
        <f t="shared" si="13"/>
        <v>143</v>
      </c>
      <c r="C176" s="334"/>
      <c r="D176" s="345"/>
      <c r="E176" s="339"/>
      <c r="F176" s="339"/>
      <c r="G176" s="223"/>
      <c r="H176" s="223"/>
      <c r="I176" s="335"/>
      <c r="J176" s="336"/>
      <c r="K176" s="336"/>
      <c r="L176" s="337"/>
      <c r="M176" s="338"/>
      <c r="N176" s="338"/>
      <c r="O176" s="338"/>
      <c r="P176" s="338"/>
      <c r="Q176" s="338"/>
      <c r="R176" s="338"/>
      <c r="S176" s="338"/>
      <c r="T176" s="338"/>
      <c r="U176" s="338"/>
      <c r="V176" s="338"/>
      <c r="W176" s="338"/>
      <c r="X176" s="338"/>
      <c r="Y176" s="339"/>
      <c r="Z176" s="343" t="str">
        <f>IFERROR(G176/Caracterização!$C$52,"")</f>
        <v/>
      </c>
      <c r="AA176" s="342" t="str">
        <f t="shared" si="11"/>
        <v/>
      </c>
      <c r="AB176" s="342" t="str">
        <f t="shared" si="12"/>
        <v/>
      </c>
    </row>
    <row r="177" spans="2:28" outlineLevel="1">
      <c r="B177" s="165">
        <f t="shared" si="13"/>
        <v>144</v>
      </c>
      <c r="C177" s="334"/>
      <c r="D177" s="345"/>
      <c r="E177" s="339"/>
      <c r="F177" s="339"/>
      <c r="G177" s="223"/>
      <c r="H177" s="223"/>
      <c r="I177" s="335"/>
      <c r="J177" s="336"/>
      <c r="K177" s="336"/>
      <c r="L177" s="337"/>
      <c r="M177" s="338"/>
      <c r="N177" s="338"/>
      <c r="O177" s="338"/>
      <c r="P177" s="338"/>
      <c r="Q177" s="338"/>
      <c r="R177" s="338"/>
      <c r="S177" s="338"/>
      <c r="T177" s="338"/>
      <c r="U177" s="338"/>
      <c r="V177" s="338"/>
      <c r="W177" s="338"/>
      <c r="X177" s="338"/>
      <c r="Y177" s="339"/>
      <c r="Z177" s="343" t="str">
        <f>IFERROR(G177/Caracterização!$C$52,"")</f>
        <v/>
      </c>
      <c r="AA177" s="342" t="str">
        <f t="shared" si="11"/>
        <v/>
      </c>
      <c r="AB177" s="342" t="str">
        <f t="shared" si="12"/>
        <v/>
      </c>
    </row>
    <row r="178" spans="2:28" outlineLevel="1">
      <c r="B178" s="165">
        <f t="shared" si="13"/>
        <v>145</v>
      </c>
      <c r="C178" s="334"/>
      <c r="D178" s="345"/>
      <c r="E178" s="339"/>
      <c r="F178" s="339"/>
      <c r="G178" s="223"/>
      <c r="H178" s="223"/>
      <c r="I178" s="335"/>
      <c r="J178" s="336"/>
      <c r="K178" s="336"/>
      <c r="L178" s="337"/>
      <c r="M178" s="338"/>
      <c r="N178" s="338"/>
      <c r="O178" s="338"/>
      <c r="P178" s="338"/>
      <c r="Q178" s="338"/>
      <c r="R178" s="338"/>
      <c r="S178" s="338"/>
      <c r="T178" s="338"/>
      <c r="U178" s="338"/>
      <c r="V178" s="338"/>
      <c r="W178" s="338"/>
      <c r="X178" s="338"/>
      <c r="Y178" s="339"/>
      <c r="Z178" s="343" t="str">
        <f>IFERROR(G178/Caracterização!$C$52,"")</f>
        <v/>
      </c>
      <c r="AA178" s="342" t="str">
        <f t="shared" si="11"/>
        <v/>
      </c>
      <c r="AB178" s="342" t="str">
        <f t="shared" si="12"/>
        <v/>
      </c>
    </row>
    <row r="179" spans="2:28" outlineLevel="1">
      <c r="B179" s="165">
        <f t="shared" si="13"/>
        <v>146</v>
      </c>
      <c r="C179" s="334"/>
      <c r="D179" s="345"/>
      <c r="E179" s="339"/>
      <c r="F179" s="339"/>
      <c r="G179" s="223"/>
      <c r="H179" s="223"/>
      <c r="I179" s="335"/>
      <c r="J179" s="336"/>
      <c r="K179" s="336"/>
      <c r="L179" s="337"/>
      <c r="M179" s="338"/>
      <c r="N179" s="338"/>
      <c r="O179" s="338"/>
      <c r="P179" s="338"/>
      <c r="Q179" s="338"/>
      <c r="R179" s="338"/>
      <c r="S179" s="338"/>
      <c r="T179" s="338"/>
      <c r="U179" s="338"/>
      <c r="V179" s="338"/>
      <c r="W179" s="338"/>
      <c r="X179" s="338"/>
      <c r="Y179" s="339"/>
      <c r="Z179" s="343" t="str">
        <f>IFERROR(G179/Caracterização!$C$52,"")</f>
        <v/>
      </c>
      <c r="AA179" s="342" t="str">
        <f t="shared" si="11"/>
        <v/>
      </c>
      <c r="AB179" s="342" t="str">
        <f t="shared" si="12"/>
        <v/>
      </c>
    </row>
    <row r="180" spans="2:28" outlineLevel="1">
      <c r="B180" s="165">
        <f t="shared" si="13"/>
        <v>147</v>
      </c>
      <c r="C180" s="334"/>
      <c r="D180" s="345"/>
      <c r="E180" s="339"/>
      <c r="F180" s="339"/>
      <c r="G180" s="223"/>
      <c r="H180" s="223"/>
      <c r="I180" s="335"/>
      <c r="J180" s="336"/>
      <c r="K180" s="336"/>
      <c r="L180" s="337"/>
      <c r="M180" s="338"/>
      <c r="N180" s="338"/>
      <c r="O180" s="338"/>
      <c r="P180" s="338"/>
      <c r="Q180" s="338"/>
      <c r="R180" s="338"/>
      <c r="S180" s="338"/>
      <c r="T180" s="338"/>
      <c r="U180" s="338"/>
      <c r="V180" s="338"/>
      <c r="W180" s="338"/>
      <c r="X180" s="338"/>
      <c r="Y180" s="339"/>
      <c r="Z180" s="343" t="str">
        <f>IFERROR(G180/Caracterização!$C$52,"")</f>
        <v/>
      </c>
      <c r="AA180" s="342" t="str">
        <f t="shared" si="11"/>
        <v/>
      </c>
      <c r="AB180" s="342" t="str">
        <f t="shared" si="12"/>
        <v/>
      </c>
    </row>
    <row r="181" spans="2:28" outlineLevel="1">
      <c r="B181" s="165">
        <f t="shared" si="13"/>
        <v>148</v>
      </c>
      <c r="C181" s="334"/>
      <c r="D181" s="345"/>
      <c r="E181" s="339"/>
      <c r="F181" s="339"/>
      <c r="G181" s="223"/>
      <c r="H181" s="223"/>
      <c r="I181" s="335"/>
      <c r="J181" s="336"/>
      <c r="K181" s="336"/>
      <c r="L181" s="337"/>
      <c r="M181" s="338"/>
      <c r="N181" s="338"/>
      <c r="O181" s="338"/>
      <c r="P181" s="338"/>
      <c r="Q181" s="338"/>
      <c r="R181" s="338"/>
      <c r="S181" s="338"/>
      <c r="T181" s="338"/>
      <c r="U181" s="338"/>
      <c r="V181" s="338"/>
      <c r="W181" s="338"/>
      <c r="X181" s="338"/>
      <c r="Y181" s="339"/>
      <c r="Z181" s="343" t="str">
        <f>IFERROR(G181/Caracterização!$C$52,"")</f>
        <v/>
      </c>
      <c r="AA181" s="342" t="str">
        <f t="shared" si="11"/>
        <v/>
      </c>
      <c r="AB181" s="342" t="str">
        <f t="shared" si="12"/>
        <v/>
      </c>
    </row>
    <row r="182" spans="2:28" outlineLevel="1">
      <c r="B182" s="165">
        <f t="shared" si="13"/>
        <v>149</v>
      </c>
      <c r="C182" s="334"/>
      <c r="D182" s="345"/>
      <c r="E182" s="339"/>
      <c r="F182" s="339"/>
      <c r="G182" s="223"/>
      <c r="H182" s="223"/>
      <c r="I182" s="335"/>
      <c r="J182" s="336"/>
      <c r="K182" s="336"/>
      <c r="L182" s="337"/>
      <c r="M182" s="338"/>
      <c r="N182" s="338"/>
      <c r="O182" s="338"/>
      <c r="P182" s="338"/>
      <c r="Q182" s="338"/>
      <c r="R182" s="338"/>
      <c r="S182" s="338"/>
      <c r="T182" s="338"/>
      <c r="U182" s="338"/>
      <c r="V182" s="338"/>
      <c r="W182" s="338"/>
      <c r="X182" s="338"/>
      <c r="Y182" s="339"/>
      <c r="Z182" s="343" t="str">
        <f>IFERROR(G182/Caracterização!$C$52,"")</f>
        <v/>
      </c>
      <c r="AA182" s="342" t="str">
        <f t="shared" si="11"/>
        <v/>
      </c>
      <c r="AB182" s="342" t="str">
        <f t="shared" si="12"/>
        <v/>
      </c>
    </row>
    <row r="183" spans="2:28" outlineLevel="1">
      <c r="B183" s="165">
        <f t="shared" si="13"/>
        <v>150</v>
      </c>
      <c r="C183" s="334"/>
      <c r="D183" s="345"/>
      <c r="E183" s="339"/>
      <c r="F183" s="339"/>
      <c r="G183" s="223"/>
      <c r="H183" s="223"/>
      <c r="I183" s="335"/>
      <c r="J183" s="336"/>
      <c r="K183" s="336"/>
      <c r="L183" s="337"/>
      <c r="M183" s="338"/>
      <c r="N183" s="338"/>
      <c r="O183" s="338"/>
      <c r="P183" s="338"/>
      <c r="Q183" s="338"/>
      <c r="R183" s="338"/>
      <c r="S183" s="338"/>
      <c r="T183" s="338"/>
      <c r="U183" s="338"/>
      <c r="V183" s="338"/>
      <c r="W183" s="338"/>
      <c r="X183" s="338"/>
      <c r="Y183" s="339"/>
      <c r="Z183" s="343" t="str">
        <f>IFERROR(G183/Caracterização!$C$52,"")</f>
        <v/>
      </c>
      <c r="AA183" s="342" t="str">
        <f t="shared" si="11"/>
        <v/>
      </c>
      <c r="AB183" s="342" t="str">
        <f t="shared" si="12"/>
        <v/>
      </c>
    </row>
    <row r="184" spans="2:28" outlineLevel="1">
      <c r="B184" s="165">
        <f t="shared" si="13"/>
        <v>151</v>
      </c>
      <c r="C184" s="334"/>
      <c r="D184" s="345"/>
      <c r="E184" s="339"/>
      <c r="F184" s="339"/>
      <c r="G184" s="223"/>
      <c r="H184" s="223"/>
      <c r="I184" s="335"/>
      <c r="J184" s="336"/>
      <c r="K184" s="336"/>
      <c r="L184" s="337"/>
      <c r="M184" s="338"/>
      <c r="N184" s="338"/>
      <c r="O184" s="338"/>
      <c r="P184" s="338"/>
      <c r="Q184" s="338"/>
      <c r="R184" s="338"/>
      <c r="S184" s="338"/>
      <c r="T184" s="338"/>
      <c r="U184" s="338"/>
      <c r="V184" s="338"/>
      <c r="W184" s="338"/>
      <c r="X184" s="338"/>
      <c r="Y184" s="339"/>
      <c r="Z184" s="343" t="str">
        <f>IFERROR(G184/Caracterização!$C$52,"")</f>
        <v/>
      </c>
      <c r="AA184" s="342" t="str">
        <f t="shared" si="11"/>
        <v/>
      </c>
      <c r="AB184" s="342" t="str">
        <f t="shared" si="12"/>
        <v/>
      </c>
    </row>
    <row r="185" spans="2:28" outlineLevel="1">
      <c r="B185" s="165">
        <f t="shared" si="13"/>
        <v>152</v>
      </c>
      <c r="C185" s="334"/>
      <c r="D185" s="345"/>
      <c r="E185" s="339"/>
      <c r="F185" s="339"/>
      <c r="G185" s="223"/>
      <c r="H185" s="223"/>
      <c r="I185" s="335"/>
      <c r="J185" s="336"/>
      <c r="K185" s="336"/>
      <c r="L185" s="337"/>
      <c r="M185" s="338"/>
      <c r="N185" s="338"/>
      <c r="O185" s="338"/>
      <c r="P185" s="338"/>
      <c r="Q185" s="338"/>
      <c r="R185" s="338"/>
      <c r="S185" s="338"/>
      <c r="T185" s="338"/>
      <c r="U185" s="338"/>
      <c r="V185" s="338"/>
      <c r="W185" s="338"/>
      <c r="X185" s="338"/>
      <c r="Y185" s="339"/>
      <c r="Z185" s="343" t="str">
        <f>IFERROR(G185/Caracterização!$C$52,"")</f>
        <v/>
      </c>
      <c r="AA185" s="342" t="str">
        <f t="shared" si="11"/>
        <v/>
      </c>
      <c r="AB185" s="342" t="str">
        <f t="shared" si="12"/>
        <v/>
      </c>
    </row>
    <row r="186" spans="2:28" outlineLevel="1">
      <c r="B186" s="165">
        <f t="shared" si="13"/>
        <v>153</v>
      </c>
      <c r="C186" s="334"/>
      <c r="D186" s="345"/>
      <c r="E186" s="339"/>
      <c r="F186" s="339"/>
      <c r="G186" s="223"/>
      <c r="H186" s="223"/>
      <c r="I186" s="335"/>
      <c r="J186" s="336"/>
      <c r="K186" s="336"/>
      <c r="L186" s="337"/>
      <c r="M186" s="338"/>
      <c r="N186" s="338"/>
      <c r="O186" s="338"/>
      <c r="P186" s="338"/>
      <c r="Q186" s="338"/>
      <c r="R186" s="338"/>
      <c r="S186" s="338"/>
      <c r="T186" s="338"/>
      <c r="U186" s="338"/>
      <c r="V186" s="338"/>
      <c r="W186" s="338"/>
      <c r="X186" s="338"/>
      <c r="Y186" s="339"/>
      <c r="Z186" s="343" t="str">
        <f>IFERROR(G186/Caracterização!$C$52,"")</f>
        <v/>
      </c>
      <c r="AA186" s="342" t="str">
        <f t="shared" si="11"/>
        <v/>
      </c>
      <c r="AB186" s="342" t="str">
        <f t="shared" si="12"/>
        <v/>
      </c>
    </row>
    <row r="187" spans="2:28" outlineLevel="1">
      <c r="B187" s="165">
        <f t="shared" si="13"/>
        <v>154</v>
      </c>
      <c r="C187" s="334"/>
      <c r="D187" s="345"/>
      <c r="E187" s="339"/>
      <c r="F187" s="339"/>
      <c r="G187" s="223"/>
      <c r="H187" s="223"/>
      <c r="I187" s="335"/>
      <c r="J187" s="336"/>
      <c r="K187" s="336"/>
      <c r="L187" s="337"/>
      <c r="M187" s="338"/>
      <c r="N187" s="338"/>
      <c r="O187" s="338"/>
      <c r="P187" s="338"/>
      <c r="Q187" s="338"/>
      <c r="R187" s="338"/>
      <c r="S187" s="338"/>
      <c r="T187" s="338"/>
      <c r="U187" s="338"/>
      <c r="V187" s="338"/>
      <c r="W187" s="338"/>
      <c r="X187" s="338"/>
      <c r="Y187" s="339"/>
      <c r="Z187" s="343" t="str">
        <f>IFERROR(G187/Caracterização!$C$52,"")</f>
        <v/>
      </c>
      <c r="AA187" s="342" t="str">
        <f t="shared" si="11"/>
        <v/>
      </c>
      <c r="AB187" s="342" t="str">
        <f t="shared" si="12"/>
        <v/>
      </c>
    </row>
    <row r="188" spans="2:28" outlineLevel="1">
      <c r="B188" s="165">
        <f t="shared" si="13"/>
        <v>155</v>
      </c>
      <c r="C188" s="334"/>
      <c r="D188" s="345"/>
      <c r="E188" s="339"/>
      <c r="F188" s="339"/>
      <c r="G188" s="223"/>
      <c r="H188" s="223"/>
      <c r="I188" s="335"/>
      <c r="J188" s="336"/>
      <c r="K188" s="336"/>
      <c r="L188" s="337"/>
      <c r="M188" s="338"/>
      <c r="N188" s="338"/>
      <c r="O188" s="338"/>
      <c r="P188" s="338"/>
      <c r="Q188" s="338"/>
      <c r="R188" s="338"/>
      <c r="S188" s="338"/>
      <c r="T188" s="338"/>
      <c r="U188" s="338"/>
      <c r="V188" s="338"/>
      <c r="W188" s="338"/>
      <c r="X188" s="338"/>
      <c r="Y188" s="339"/>
      <c r="Z188" s="343" t="str">
        <f>IFERROR(G188/Caracterização!$C$52,"")</f>
        <v/>
      </c>
      <c r="AA188" s="342" t="str">
        <f t="shared" si="11"/>
        <v/>
      </c>
      <c r="AB188" s="342" t="str">
        <f t="shared" si="12"/>
        <v/>
      </c>
    </row>
    <row r="189" spans="2:28" outlineLevel="1">
      <c r="B189" s="165">
        <f t="shared" si="13"/>
        <v>156</v>
      </c>
      <c r="C189" s="334"/>
      <c r="D189" s="345"/>
      <c r="E189" s="339"/>
      <c r="F189" s="339"/>
      <c r="G189" s="223"/>
      <c r="H189" s="223"/>
      <c r="I189" s="335"/>
      <c r="J189" s="336"/>
      <c r="K189" s="336"/>
      <c r="L189" s="337"/>
      <c r="M189" s="338"/>
      <c r="N189" s="338"/>
      <c r="O189" s="338"/>
      <c r="P189" s="338"/>
      <c r="Q189" s="338"/>
      <c r="R189" s="338"/>
      <c r="S189" s="338"/>
      <c r="T189" s="338"/>
      <c r="U189" s="338"/>
      <c r="V189" s="338"/>
      <c r="W189" s="338"/>
      <c r="X189" s="338"/>
      <c r="Y189" s="339"/>
      <c r="Z189" s="343" t="str">
        <f>IFERROR(G189/Caracterização!$C$52,"")</f>
        <v/>
      </c>
      <c r="AA189" s="342" t="str">
        <f t="shared" si="11"/>
        <v/>
      </c>
      <c r="AB189" s="342" t="str">
        <f t="shared" si="12"/>
        <v/>
      </c>
    </row>
    <row r="190" spans="2:28" outlineLevel="1">
      <c r="B190" s="165">
        <f t="shared" si="13"/>
        <v>157</v>
      </c>
      <c r="C190" s="334"/>
      <c r="D190" s="345"/>
      <c r="E190" s="339"/>
      <c r="F190" s="339"/>
      <c r="G190" s="223"/>
      <c r="H190" s="223"/>
      <c r="I190" s="335"/>
      <c r="J190" s="336"/>
      <c r="K190" s="336"/>
      <c r="L190" s="337"/>
      <c r="M190" s="338"/>
      <c r="N190" s="338"/>
      <c r="O190" s="338"/>
      <c r="P190" s="338"/>
      <c r="Q190" s="338"/>
      <c r="R190" s="338"/>
      <c r="S190" s="338"/>
      <c r="T190" s="338"/>
      <c r="U190" s="338"/>
      <c r="V190" s="338"/>
      <c r="W190" s="338"/>
      <c r="X190" s="338"/>
      <c r="Y190" s="339"/>
      <c r="Z190" s="343" t="str">
        <f>IFERROR(G190/Caracterização!$C$52,"")</f>
        <v/>
      </c>
      <c r="AA190" s="342" t="str">
        <f t="shared" si="11"/>
        <v/>
      </c>
      <c r="AB190" s="342" t="str">
        <f t="shared" si="12"/>
        <v/>
      </c>
    </row>
    <row r="191" spans="2:28" outlineLevel="1">
      <c r="B191" s="165">
        <f t="shared" si="13"/>
        <v>158</v>
      </c>
      <c r="C191" s="334"/>
      <c r="D191" s="345"/>
      <c r="E191" s="339"/>
      <c r="F191" s="339"/>
      <c r="G191" s="223"/>
      <c r="H191" s="223"/>
      <c r="I191" s="335"/>
      <c r="J191" s="336"/>
      <c r="K191" s="336"/>
      <c r="L191" s="337"/>
      <c r="M191" s="338"/>
      <c r="N191" s="338"/>
      <c r="O191" s="338"/>
      <c r="P191" s="338"/>
      <c r="Q191" s="338"/>
      <c r="R191" s="338"/>
      <c r="S191" s="338"/>
      <c r="T191" s="338"/>
      <c r="U191" s="338"/>
      <c r="V191" s="338"/>
      <c r="W191" s="338"/>
      <c r="X191" s="338"/>
      <c r="Y191" s="339"/>
      <c r="Z191" s="343" t="str">
        <f>IFERROR(G191/Caracterização!$C$52,"")</f>
        <v/>
      </c>
      <c r="AA191" s="342" t="str">
        <f t="shared" si="11"/>
        <v/>
      </c>
      <c r="AB191" s="342" t="str">
        <f t="shared" si="12"/>
        <v/>
      </c>
    </row>
    <row r="192" spans="2:28" outlineLevel="1">
      <c r="B192" s="165">
        <f t="shared" si="13"/>
        <v>159</v>
      </c>
      <c r="C192" s="334"/>
      <c r="D192" s="345"/>
      <c r="E192" s="339"/>
      <c r="F192" s="339"/>
      <c r="G192" s="223"/>
      <c r="H192" s="223"/>
      <c r="I192" s="335"/>
      <c r="J192" s="336"/>
      <c r="K192" s="336"/>
      <c r="L192" s="337"/>
      <c r="M192" s="338"/>
      <c r="N192" s="338"/>
      <c r="O192" s="338"/>
      <c r="P192" s="338"/>
      <c r="Q192" s="338"/>
      <c r="R192" s="338"/>
      <c r="S192" s="338"/>
      <c r="T192" s="338"/>
      <c r="U192" s="338"/>
      <c r="V192" s="338"/>
      <c r="W192" s="338"/>
      <c r="X192" s="338"/>
      <c r="Y192" s="339"/>
      <c r="Z192" s="343" t="str">
        <f>IFERROR(G192/Caracterização!$C$52,"")</f>
        <v/>
      </c>
      <c r="AA192" s="342" t="str">
        <f t="shared" si="11"/>
        <v/>
      </c>
      <c r="AB192" s="342" t="str">
        <f t="shared" si="12"/>
        <v/>
      </c>
    </row>
    <row r="193" spans="2:28">
      <c r="B193" s="165">
        <f t="shared" si="13"/>
        <v>160</v>
      </c>
      <c r="C193" s="334"/>
      <c r="D193" s="345"/>
      <c r="E193" s="339"/>
      <c r="F193" s="339"/>
      <c r="G193" s="223"/>
      <c r="H193" s="223"/>
      <c r="I193" s="335"/>
      <c r="J193" s="336"/>
      <c r="K193" s="336"/>
      <c r="L193" s="337"/>
      <c r="M193" s="338"/>
      <c r="N193" s="338"/>
      <c r="O193" s="338"/>
      <c r="P193" s="338"/>
      <c r="Q193" s="338"/>
      <c r="R193" s="338"/>
      <c r="S193" s="338"/>
      <c r="T193" s="338"/>
      <c r="U193" s="338"/>
      <c r="V193" s="338"/>
      <c r="W193" s="338"/>
      <c r="X193" s="338"/>
      <c r="Y193" s="339"/>
      <c r="Z193" s="343" t="str">
        <f>IFERROR(G193/Caracterização!$C$52,"")</f>
        <v/>
      </c>
      <c r="AA193" s="342" t="str">
        <f t="shared" si="11"/>
        <v/>
      </c>
      <c r="AB193" s="342" t="str">
        <f t="shared" si="12"/>
        <v/>
      </c>
    </row>
    <row r="194" spans="2:28" outlineLevel="1">
      <c r="B194" s="165">
        <f t="shared" si="13"/>
        <v>161</v>
      </c>
      <c r="C194" s="334"/>
      <c r="D194" s="345"/>
      <c r="E194" s="339"/>
      <c r="F194" s="339"/>
      <c r="G194" s="223"/>
      <c r="H194" s="223"/>
      <c r="I194" s="335"/>
      <c r="J194" s="336"/>
      <c r="K194" s="336"/>
      <c r="L194" s="337"/>
      <c r="M194" s="338"/>
      <c r="N194" s="338"/>
      <c r="O194" s="338"/>
      <c r="P194" s="338"/>
      <c r="Q194" s="338"/>
      <c r="R194" s="338"/>
      <c r="S194" s="338"/>
      <c r="T194" s="338"/>
      <c r="U194" s="338"/>
      <c r="V194" s="338"/>
      <c r="W194" s="338"/>
      <c r="X194" s="338"/>
      <c r="Y194" s="339"/>
      <c r="Z194" s="343" t="str">
        <f>IFERROR(G194/Caracterização!$C$52,"")</f>
        <v/>
      </c>
      <c r="AA194" s="342" t="str">
        <f t="shared" si="11"/>
        <v/>
      </c>
      <c r="AB194" s="342" t="str">
        <f t="shared" si="12"/>
        <v/>
      </c>
    </row>
    <row r="195" spans="2:28" outlineLevel="1">
      <c r="B195" s="165">
        <f t="shared" si="13"/>
        <v>162</v>
      </c>
      <c r="C195" s="334"/>
      <c r="D195" s="345"/>
      <c r="E195" s="339"/>
      <c r="F195" s="339"/>
      <c r="G195" s="223"/>
      <c r="H195" s="223"/>
      <c r="I195" s="335"/>
      <c r="J195" s="336"/>
      <c r="K195" s="336"/>
      <c r="L195" s="337"/>
      <c r="M195" s="338"/>
      <c r="N195" s="338"/>
      <c r="O195" s="338"/>
      <c r="P195" s="338"/>
      <c r="Q195" s="338"/>
      <c r="R195" s="338"/>
      <c r="S195" s="338"/>
      <c r="T195" s="338"/>
      <c r="U195" s="338"/>
      <c r="V195" s="338"/>
      <c r="W195" s="338"/>
      <c r="X195" s="338"/>
      <c r="Y195" s="339"/>
      <c r="Z195" s="343" t="str">
        <f>IFERROR(G195/Caracterização!$C$52,"")</f>
        <v/>
      </c>
      <c r="AA195" s="342" t="str">
        <f t="shared" si="11"/>
        <v/>
      </c>
      <c r="AB195" s="342" t="str">
        <f t="shared" si="12"/>
        <v/>
      </c>
    </row>
    <row r="196" spans="2:28" outlineLevel="1">
      <c r="B196" s="165">
        <f t="shared" si="13"/>
        <v>163</v>
      </c>
      <c r="C196" s="334"/>
      <c r="D196" s="345"/>
      <c r="E196" s="339"/>
      <c r="F196" s="339"/>
      <c r="G196" s="223"/>
      <c r="H196" s="223"/>
      <c r="I196" s="335"/>
      <c r="J196" s="336"/>
      <c r="K196" s="336"/>
      <c r="L196" s="337"/>
      <c r="M196" s="338"/>
      <c r="N196" s="338"/>
      <c r="O196" s="338"/>
      <c r="P196" s="338"/>
      <c r="Q196" s="338"/>
      <c r="R196" s="338"/>
      <c r="S196" s="338"/>
      <c r="T196" s="338"/>
      <c r="U196" s="338"/>
      <c r="V196" s="338"/>
      <c r="W196" s="338"/>
      <c r="X196" s="338"/>
      <c r="Y196" s="339"/>
      <c r="Z196" s="343" t="str">
        <f>IFERROR(G196/Caracterização!$C$52,"")</f>
        <v/>
      </c>
      <c r="AA196" s="342" t="str">
        <f t="shared" si="11"/>
        <v/>
      </c>
      <c r="AB196" s="342" t="str">
        <f t="shared" si="12"/>
        <v/>
      </c>
    </row>
    <row r="197" spans="2:28" outlineLevel="1">
      <c r="B197" s="165">
        <f t="shared" si="13"/>
        <v>164</v>
      </c>
      <c r="C197" s="334"/>
      <c r="D197" s="345"/>
      <c r="E197" s="339"/>
      <c r="F197" s="339"/>
      <c r="G197" s="223"/>
      <c r="H197" s="223"/>
      <c r="I197" s="335"/>
      <c r="J197" s="336"/>
      <c r="K197" s="336"/>
      <c r="L197" s="337"/>
      <c r="M197" s="338"/>
      <c r="N197" s="338"/>
      <c r="O197" s="338"/>
      <c r="P197" s="338"/>
      <c r="Q197" s="338"/>
      <c r="R197" s="338"/>
      <c r="S197" s="338"/>
      <c r="T197" s="338"/>
      <c r="U197" s="338"/>
      <c r="V197" s="338"/>
      <c r="W197" s="338"/>
      <c r="X197" s="338"/>
      <c r="Y197" s="339"/>
      <c r="Z197" s="343" t="str">
        <f>IFERROR(G197/Caracterização!$C$52,"")</f>
        <v/>
      </c>
      <c r="AA197" s="342" t="str">
        <f t="shared" si="11"/>
        <v/>
      </c>
      <c r="AB197" s="342" t="str">
        <f t="shared" si="12"/>
        <v/>
      </c>
    </row>
    <row r="198" spans="2:28" outlineLevel="1">
      <c r="B198" s="165">
        <f t="shared" si="13"/>
        <v>165</v>
      </c>
      <c r="C198" s="334"/>
      <c r="D198" s="345"/>
      <c r="E198" s="339"/>
      <c r="F198" s="339"/>
      <c r="G198" s="223"/>
      <c r="H198" s="223"/>
      <c r="I198" s="335"/>
      <c r="J198" s="336"/>
      <c r="K198" s="336"/>
      <c r="L198" s="337"/>
      <c r="M198" s="338"/>
      <c r="N198" s="338"/>
      <c r="O198" s="338"/>
      <c r="P198" s="338"/>
      <c r="Q198" s="338"/>
      <c r="R198" s="338"/>
      <c r="S198" s="338"/>
      <c r="T198" s="338"/>
      <c r="U198" s="338"/>
      <c r="V198" s="338"/>
      <c r="W198" s="338"/>
      <c r="X198" s="338"/>
      <c r="Y198" s="339"/>
      <c r="Z198" s="343" t="str">
        <f>IFERROR(G198/Caracterização!$C$52,"")</f>
        <v/>
      </c>
      <c r="AA198" s="342" t="str">
        <f t="shared" si="11"/>
        <v/>
      </c>
      <c r="AB198" s="342" t="str">
        <f t="shared" si="12"/>
        <v/>
      </c>
    </row>
    <row r="199" spans="2:28" outlineLevel="1">
      <c r="B199" s="165">
        <f t="shared" si="13"/>
        <v>166</v>
      </c>
      <c r="C199" s="334"/>
      <c r="D199" s="345"/>
      <c r="E199" s="339"/>
      <c r="F199" s="339"/>
      <c r="G199" s="223"/>
      <c r="H199" s="223"/>
      <c r="I199" s="335"/>
      <c r="J199" s="336"/>
      <c r="K199" s="336"/>
      <c r="L199" s="337"/>
      <c r="M199" s="338"/>
      <c r="N199" s="338"/>
      <c r="O199" s="338"/>
      <c r="P199" s="338"/>
      <c r="Q199" s="338"/>
      <c r="R199" s="338"/>
      <c r="S199" s="338"/>
      <c r="T199" s="338"/>
      <c r="U199" s="338"/>
      <c r="V199" s="338"/>
      <c r="W199" s="338"/>
      <c r="X199" s="338"/>
      <c r="Y199" s="339"/>
      <c r="Z199" s="343" t="str">
        <f>IFERROR(G199/Caracterização!$C$52,"")</f>
        <v/>
      </c>
      <c r="AA199" s="342" t="str">
        <f t="shared" si="11"/>
        <v/>
      </c>
      <c r="AB199" s="342" t="str">
        <f t="shared" si="12"/>
        <v/>
      </c>
    </row>
    <row r="200" spans="2:28" outlineLevel="1">
      <c r="B200" s="165">
        <f t="shared" si="13"/>
        <v>167</v>
      </c>
      <c r="C200" s="334"/>
      <c r="D200" s="345"/>
      <c r="E200" s="339"/>
      <c r="F200" s="339"/>
      <c r="G200" s="223"/>
      <c r="H200" s="223"/>
      <c r="I200" s="335"/>
      <c r="J200" s="336"/>
      <c r="K200" s="336"/>
      <c r="L200" s="337"/>
      <c r="M200" s="338"/>
      <c r="N200" s="338"/>
      <c r="O200" s="338"/>
      <c r="P200" s="338"/>
      <c r="Q200" s="338"/>
      <c r="R200" s="338"/>
      <c r="S200" s="338"/>
      <c r="T200" s="338"/>
      <c r="U200" s="338"/>
      <c r="V200" s="338"/>
      <c r="W200" s="338"/>
      <c r="X200" s="338"/>
      <c r="Y200" s="339"/>
      <c r="Z200" s="343" t="str">
        <f>IFERROR(G200/Caracterização!$C$52,"")</f>
        <v/>
      </c>
      <c r="AA200" s="342" t="str">
        <f t="shared" si="11"/>
        <v/>
      </c>
      <c r="AB200" s="342" t="str">
        <f t="shared" si="12"/>
        <v/>
      </c>
    </row>
    <row r="201" spans="2:28" outlineLevel="1">
      <c r="B201" s="165">
        <f t="shared" si="13"/>
        <v>168</v>
      </c>
      <c r="C201" s="334"/>
      <c r="D201" s="345"/>
      <c r="E201" s="339"/>
      <c r="F201" s="339"/>
      <c r="G201" s="223"/>
      <c r="H201" s="223"/>
      <c r="I201" s="335"/>
      <c r="J201" s="336"/>
      <c r="K201" s="336"/>
      <c r="L201" s="337"/>
      <c r="M201" s="338"/>
      <c r="N201" s="338"/>
      <c r="O201" s="338"/>
      <c r="P201" s="338"/>
      <c r="Q201" s="338"/>
      <c r="R201" s="338"/>
      <c r="S201" s="338"/>
      <c r="T201" s="338"/>
      <c r="U201" s="338"/>
      <c r="V201" s="338"/>
      <c r="W201" s="338"/>
      <c r="X201" s="338"/>
      <c r="Y201" s="339"/>
      <c r="Z201" s="343" t="str">
        <f>IFERROR(G201/Caracterização!$C$52,"")</f>
        <v/>
      </c>
      <c r="AA201" s="342" t="str">
        <f t="shared" si="11"/>
        <v/>
      </c>
      <c r="AB201" s="342" t="str">
        <f t="shared" si="12"/>
        <v/>
      </c>
    </row>
    <row r="202" spans="2:28" outlineLevel="1">
      <c r="B202" s="165">
        <f t="shared" si="13"/>
        <v>169</v>
      </c>
      <c r="C202" s="334"/>
      <c r="D202" s="345"/>
      <c r="E202" s="339"/>
      <c r="F202" s="339"/>
      <c r="G202" s="223"/>
      <c r="H202" s="223"/>
      <c r="I202" s="335"/>
      <c r="J202" s="336"/>
      <c r="K202" s="336"/>
      <c r="L202" s="337"/>
      <c r="M202" s="338"/>
      <c r="N202" s="338"/>
      <c r="O202" s="338"/>
      <c r="P202" s="338"/>
      <c r="Q202" s="338"/>
      <c r="R202" s="338"/>
      <c r="S202" s="338"/>
      <c r="T202" s="338"/>
      <c r="U202" s="338"/>
      <c r="V202" s="338"/>
      <c r="W202" s="338"/>
      <c r="X202" s="338"/>
      <c r="Y202" s="339"/>
      <c r="Z202" s="343" t="str">
        <f>IFERROR(G202/Caracterização!$C$52,"")</f>
        <v/>
      </c>
      <c r="AA202" s="342" t="str">
        <f t="shared" si="11"/>
        <v/>
      </c>
      <c r="AB202" s="342" t="str">
        <f t="shared" si="12"/>
        <v/>
      </c>
    </row>
    <row r="203" spans="2:28" outlineLevel="1">
      <c r="B203" s="165">
        <f t="shared" si="13"/>
        <v>170</v>
      </c>
      <c r="C203" s="334"/>
      <c r="D203" s="345"/>
      <c r="E203" s="339"/>
      <c r="F203" s="339"/>
      <c r="G203" s="223"/>
      <c r="H203" s="223"/>
      <c r="I203" s="335"/>
      <c r="J203" s="336"/>
      <c r="K203" s="336"/>
      <c r="L203" s="337"/>
      <c r="M203" s="338"/>
      <c r="N203" s="338"/>
      <c r="O203" s="338"/>
      <c r="P203" s="338"/>
      <c r="Q203" s="338"/>
      <c r="R203" s="338"/>
      <c r="S203" s="338"/>
      <c r="T203" s="338"/>
      <c r="U203" s="338"/>
      <c r="V203" s="338"/>
      <c r="W203" s="338"/>
      <c r="X203" s="338"/>
      <c r="Y203" s="339"/>
      <c r="Z203" s="343" t="str">
        <f>IFERROR(G203/Caracterização!$C$52,"")</f>
        <v/>
      </c>
      <c r="AA203" s="342" t="str">
        <f t="shared" si="11"/>
        <v/>
      </c>
      <c r="AB203" s="342" t="str">
        <f t="shared" si="12"/>
        <v/>
      </c>
    </row>
    <row r="204" spans="2:28" outlineLevel="1">
      <c r="B204" s="165">
        <f t="shared" si="13"/>
        <v>171</v>
      </c>
      <c r="C204" s="334"/>
      <c r="D204" s="345"/>
      <c r="E204" s="339"/>
      <c r="F204" s="339"/>
      <c r="G204" s="223"/>
      <c r="H204" s="223"/>
      <c r="I204" s="335"/>
      <c r="J204" s="336"/>
      <c r="K204" s="336"/>
      <c r="L204" s="337"/>
      <c r="M204" s="338"/>
      <c r="N204" s="338"/>
      <c r="O204" s="338"/>
      <c r="P204" s="338"/>
      <c r="Q204" s="338"/>
      <c r="R204" s="338"/>
      <c r="S204" s="338"/>
      <c r="T204" s="338"/>
      <c r="U204" s="338"/>
      <c r="V204" s="338"/>
      <c r="W204" s="338"/>
      <c r="X204" s="338"/>
      <c r="Y204" s="339"/>
      <c r="Z204" s="343" t="str">
        <f>IFERROR(G204/Caracterização!$C$52,"")</f>
        <v/>
      </c>
      <c r="AA204" s="342" t="str">
        <f t="shared" si="11"/>
        <v/>
      </c>
      <c r="AB204" s="342" t="str">
        <f t="shared" si="12"/>
        <v/>
      </c>
    </row>
    <row r="205" spans="2:28" outlineLevel="1">
      <c r="B205" s="165">
        <f t="shared" si="13"/>
        <v>172</v>
      </c>
      <c r="C205" s="334"/>
      <c r="D205" s="345"/>
      <c r="E205" s="339"/>
      <c r="F205" s="339"/>
      <c r="G205" s="223"/>
      <c r="H205" s="223"/>
      <c r="I205" s="335"/>
      <c r="J205" s="336"/>
      <c r="K205" s="336"/>
      <c r="L205" s="337"/>
      <c r="M205" s="338"/>
      <c r="N205" s="338"/>
      <c r="O205" s="338"/>
      <c r="P205" s="338"/>
      <c r="Q205" s="338"/>
      <c r="R205" s="338"/>
      <c r="S205" s="338"/>
      <c r="T205" s="338"/>
      <c r="U205" s="338"/>
      <c r="V205" s="338"/>
      <c r="W205" s="338"/>
      <c r="X205" s="338"/>
      <c r="Y205" s="339"/>
      <c r="Z205" s="343" t="str">
        <f>IFERROR(G205/Caracterização!$C$52,"")</f>
        <v/>
      </c>
      <c r="AA205" s="342" t="str">
        <f t="shared" si="11"/>
        <v/>
      </c>
      <c r="AB205" s="342" t="str">
        <f t="shared" si="12"/>
        <v/>
      </c>
    </row>
    <row r="206" spans="2:28" outlineLevel="1">
      <c r="B206" s="165">
        <f t="shared" si="13"/>
        <v>173</v>
      </c>
      <c r="C206" s="334"/>
      <c r="D206" s="345"/>
      <c r="E206" s="339"/>
      <c r="F206" s="339"/>
      <c r="G206" s="223"/>
      <c r="H206" s="223"/>
      <c r="I206" s="335"/>
      <c r="J206" s="336"/>
      <c r="K206" s="336"/>
      <c r="L206" s="337"/>
      <c r="M206" s="338"/>
      <c r="N206" s="338"/>
      <c r="O206" s="338"/>
      <c r="P206" s="338"/>
      <c r="Q206" s="338"/>
      <c r="R206" s="338"/>
      <c r="S206" s="338"/>
      <c r="T206" s="338"/>
      <c r="U206" s="338"/>
      <c r="V206" s="338"/>
      <c r="W206" s="338"/>
      <c r="X206" s="338"/>
      <c r="Y206" s="339"/>
      <c r="Z206" s="343" t="str">
        <f>IFERROR(G206/Caracterização!$C$52,"")</f>
        <v/>
      </c>
      <c r="AA206" s="342" t="str">
        <f t="shared" si="11"/>
        <v/>
      </c>
      <c r="AB206" s="342" t="str">
        <f t="shared" si="12"/>
        <v/>
      </c>
    </row>
    <row r="207" spans="2:28" outlineLevel="1">
      <c r="B207" s="165">
        <f t="shared" si="13"/>
        <v>174</v>
      </c>
      <c r="C207" s="334"/>
      <c r="D207" s="345"/>
      <c r="E207" s="339"/>
      <c r="F207" s="339"/>
      <c r="G207" s="223"/>
      <c r="H207" s="223"/>
      <c r="I207" s="335"/>
      <c r="J207" s="336"/>
      <c r="K207" s="336"/>
      <c r="L207" s="337"/>
      <c r="M207" s="338"/>
      <c r="N207" s="338"/>
      <c r="O207" s="338"/>
      <c r="P207" s="338"/>
      <c r="Q207" s="338"/>
      <c r="R207" s="338"/>
      <c r="S207" s="338"/>
      <c r="T207" s="338"/>
      <c r="U207" s="338"/>
      <c r="V207" s="338"/>
      <c r="W207" s="338"/>
      <c r="X207" s="338"/>
      <c r="Y207" s="339"/>
      <c r="Z207" s="343" t="str">
        <f>IFERROR(G207/Caracterização!$C$52,"")</f>
        <v/>
      </c>
      <c r="AA207" s="342" t="str">
        <f t="shared" si="11"/>
        <v/>
      </c>
      <c r="AB207" s="342" t="str">
        <f t="shared" si="12"/>
        <v/>
      </c>
    </row>
    <row r="208" spans="2:28" outlineLevel="1">
      <c r="B208" s="165">
        <f t="shared" si="13"/>
        <v>175</v>
      </c>
      <c r="C208" s="334"/>
      <c r="D208" s="345"/>
      <c r="E208" s="339"/>
      <c r="F208" s="339"/>
      <c r="G208" s="223"/>
      <c r="H208" s="223"/>
      <c r="I208" s="335"/>
      <c r="J208" s="336"/>
      <c r="K208" s="336"/>
      <c r="L208" s="337"/>
      <c r="M208" s="338"/>
      <c r="N208" s="338"/>
      <c r="O208" s="338"/>
      <c r="P208" s="338"/>
      <c r="Q208" s="338"/>
      <c r="R208" s="338"/>
      <c r="S208" s="338"/>
      <c r="T208" s="338"/>
      <c r="U208" s="338"/>
      <c r="V208" s="338"/>
      <c r="W208" s="338"/>
      <c r="X208" s="338"/>
      <c r="Y208" s="339"/>
      <c r="Z208" s="343" t="str">
        <f>IFERROR(G208/Caracterização!$C$52,"")</f>
        <v/>
      </c>
      <c r="AA208" s="342" t="str">
        <f t="shared" si="11"/>
        <v/>
      </c>
      <c r="AB208" s="342" t="str">
        <f t="shared" si="12"/>
        <v/>
      </c>
    </row>
    <row r="209" spans="2:28" outlineLevel="1">
      <c r="B209" s="165">
        <f t="shared" si="13"/>
        <v>176</v>
      </c>
      <c r="C209" s="334"/>
      <c r="D209" s="345"/>
      <c r="E209" s="339"/>
      <c r="F209" s="339"/>
      <c r="G209" s="223"/>
      <c r="H209" s="223"/>
      <c r="I209" s="335"/>
      <c r="J209" s="336"/>
      <c r="K209" s="336"/>
      <c r="L209" s="337"/>
      <c r="M209" s="338"/>
      <c r="N209" s="338"/>
      <c r="O209" s="338"/>
      <c r="P209" s="338"/>
      <c r="Q209" s="338"/>
      <c r="R209" s="338"/>
      <c r="S209" s="338"/>
      <c r="T209" s="338"/>
      <c r="U209" s="338"/>
      <c r="V209" s="338"/>
      <c r="W209" s="338"/>
      <c r="X209" s="338"/>
      <c r="Y209" s="339"/>
      <c r="Z209" s="343" t="str">
        <f>IFERROR(G209/Caracterização!$C$52,"")</f>
        <v/>
      </c>
      <c r="AA209" s="342" t="str">
        <f t="shared" si="11"/>
        <v/>
      </c>
      <c r="AB209" s="342" t="str">
        <f t="shared" si="12"/>
        <v/>
      </c>
    </row>
    <row r="210" spans="2:28" outlineLevel="1">
      <c r="B210" s="165">
        <f t="shared" si="13"/>
        <v>177</v>
      </c>
      <c r="C210" s="334"/>
      <c r="D210" s="345"/>
      <c r="E210" s="339"/>
      <c r="F210" s="339"/>
      <c r="G210" s="223"/>
      <c r="H210" s="223"/>
      <c r="I210" s="335"/>
      <c r="J210" s="336"/>
      <c r="K210" s="336"/>
      <c r="L210" s="337"/>
      <c r="M210" s="338"/>
      <c r="N210" s="338"/>
      <c r="O210" s="338"/>
      <c r="P210" s="338"/>
      <c r="Q210" s="338"/>
      <c r="R210" s="338"/>
      <c r="S210" s="338"/>
      <c r="T210" s="338"/>
      <c r="U210" s="338"/>
      <c r="V210" s="338"/>
      <c r="W210" s="338"/>
      <c r="X210" s="338"/>
      <c r="Y210" s="339"/>
      <c r="Z210" s="343" t="str">
        <f>IFERROR(G210/Caracterização!$C$52,"")</f>
        <v/>
      </c>
      <c r="AA210" s="342" t="str">
        <f t="shared" si="11"/>
        <v/>
      </c>
      <c r="AB210" s="342" t="str">
        <f t="shared" si="12"/>
        <v/>
      </c>
    </row>
    <row r="211" spans="2:28" outlineLevel="1">
      <c r="B211" s="165">
        <f t="shared" si="13"/>
        <v>178</v>
      </c>
      <c r="C211" s="334"/>
      <c r="D211" s="345"/>
      <c r="E211" s="339"/>
      <c r="F211" s="339"/>
      <c r="G211" s="223"/>
      <c r="H211" s="223"/>
      <c r="I211" s="335"/>
      <c r="J211" s="336"/>
      <c r="K211" s="336"/>
      <c r="L211" s="337"/>
      <c r="M211" s="338"/>
      <c r="N211" s="338"/>
      <c r="O211" s="338"/>
      <c r="P211" s="338"/>
      <c r="Q211" s="338"/>
      <c r="R211" s="338"/>
      <c r="S211" s="338"/>
      <c r="T211" s="338"/>
      <c r="U211" s="338"/>
      <c r="V211" s="338"/>
      <c r="W211" s="338"/>
      <c r="X211" s="338"/>
      <c r="Y211" s="339"/>
      <c r="Z211" s="343" t="str">
        <f>IFERROR(G211/Caracterização!$C$52,"")</f>
        <v/>
      </c>
      <c r="AA211" s="342" t="str">
        <f t="shared" si="11"/>
        <v/>
      </c>
      <c r="AB211" s="342" t="str">
        <f t="shared" si="12"/>
        <v/>
      </c>
    </row>
    <row r="212" spans="2:28" outlineLevel="1">
      <c r="B212" s="165">
        <f t="shared" si="13"/>
        <v>179</v>
      </c>
      <c r="C212" s="334"/>
      <c r="D212" s="345"/>
      <c r="E212" s="339"/>
      <c r="F212" s="339"/>
      <c r="G212" s="223"/>
      <c r="H212" s="223"/>
      <c r="I212" s="335"/>
      <c r="J212" s="336"/>
      <c r="K212" s="336"/>
      <c r="L212" s="337"/>
      <c r="M212" s="338"/>
      <c r="N212" s="338"/>
      <c r="O212" s="338"/>
      <c r="P212" s="338"/>
      <c r="Q212" s="338"/>
      <c r="R212" s="338"/>
      <c r="S212" s="338"/>
      <c r="T212" s="338"/>
      <c r="U212" s="338"/>
      <c r="V212" s="338"/>
      <c r="W212" s="338"/>
      <c r="X212" s="338"/>
      <c r="Y212" s="339"/>
      <c r="Z212" s="343" t="str">
        <f>IFERROR(G212/Caracterização!$C$52,"")</f>
        <v/>
      </c>
      <c r="AA212" s="342" t="str">
        <f t="shared" si="11"/>
        <v/>
      </c>
      <c r="AB212" s="342" t="str">
        <f t="shared" si="12"/>
        <v/>
      </c>
    </row>
    <row r="213" spans="2:28">
      <c r="B213" s="165">
        <f t="shared" si="13"/>
        <v>180</v>
      </c>
      <c r="C213" s="334"/>
      <c r="D213" s="345"/>
      <c r="E213" s="339"/>
      <c r="F213" s="339"/>
      <c r="G213" s="223"/>
      <c r="H213" s="223"/>
      <c r="I213" s="335"/>
      <c r="J213" s="336"/>
      <c r="K213" s="336"/>
      <c r="L213" s="337"/>
      <c r="M213" s="338"/>
      <c r="N213" s="338"/>
      <c r="O213" s="338"/>
      <c r="P213" s="338"/>
      <c r="Q213" s="338"/>
      <c r="R213" s="338"/>
      <c r="S213" s="338"/>
      <c r="T213" s="338"/>
      <c r="U213" s="338"/>
      <c r="V213" s="338"/>
      <c r="W213" s="338"/>
      <c r="X213" s="338"/>
      <c r="Y213" s="339"/>
      <c r="Z213" s="343" t="str">
        <f>IFERROR(G213/Caracterização!$C$52,"")</f>
        <v/>
      </c>
      <c r="AA213" s="342" t="str">
        <f t="shared" si="11"/>
        <v/>
      </c>
      <c r="AB213" s="342" t="str">
        <f t="shared" si="12"/>
        <v/>
      </c>
    </row>
    <row r="214" spans="2:28" outlineLevel="1">
      <c r="B214" s="165">
        <f t="shared" si="13"/>
        <v>181</v>
      </c>
      <c r="C214" s="334"/>
      <c r="D214" s="345"/>
      <c r="E214" s="339"/>
      <c r="F214" s="339"/>
      <c r="G214" s="223"/>
      <c r="H214" s="223"/>
      <c r="I214" s="335"/>
      <c r="J214" s="336"/>
      <c r="K214" s="336"/>
      <c r="L214" s="337"/>
      <c r="M214" s="338"/>
      <c r="N214" s="338"/>
      <c r="O214" s="338"/>
      <c r="P214" s="338"/>
      <c r="Q214" s="338"/>
      <c r="R214" s="338"/>
      <c r="S214" s="338"/>
      <c r="T214" s="338"/>
      <c r="U214" s="338"/>
      <c r="V214" s="338"/>
      <c r="W214" s="338"/>
      <c r="X214" s="338"/>
      <c r="Y214" s="339"/>
      <c r="Z214" s="343" t="str">
        <f>IFERROR(G214/Caracterização!$C$52,"")</f>
        <v/>
      </c>
      <c r="AA214" s="342" t="str">
        <f t="shared" si="11"/>
        <v/>
      </c>
      <c r="AB214" s="342" t="str">
        <f t="shared" si="12"/>
        <v/>
      </c>
    </row>
    <row r="215" spans="2:28" outlineLevel="1">
      <c r="B215" s="165">
        <f t="shared" si="13"/>
        <v>182</v>
      </c>
      <c r="C215" s="334"/>
      <c r="D215" s="345"/>
      <c r="E215" s="339"/>
      <c r="F215" s="339"/>
      <c r="G215" s="223"/>
      <c r="H215" s="223"/>
      <c r="I215" s="335"/>
      <c r="J215" s="336"/>
      <c r="K215" s="336"/>
      <c r="L215" s="337"/>
      <c r="M215" s="338"/>
      <c r="N215" s="338"/>
      <c r="O215" s="338"/>
      <c r="P215" s="338"/>
      <c r="Q215" s="338"/>
      <c r="R215" s="338"/>
      <c r="S215" s="338"/>
      <c r="T215" s="338"/>
      <c r="U215" s="338"/>
      <c r="V215" s="338"/>
      <c r="W215" s="338"/>
      <c r="X215" s="338"/>
      <c r="Y215" s="339"/>
      <c r="Z215" s="343" t="str">
        <f>IFERROR(G215/Caracterização!$C$52,"")</f>
        <v/>
      </c>
      <c r="AA215" s="342" t="str">
        <f t="shared" si="11"/>
        <v/>
      </c>
      <c r="AB215" s="342" t="str">
        <f t="shared" si="12"/>
        <v/>
      </c>
    </row>
    <row r="216" spans="2:28" outlineLevel="1">
      <c r="B216" s="165">
        <f t="shared" si="13"/>
        <v>183</v>
      </c>
      <c r="C216" s="334"/>
      <c r="D216" s="345"/>
      <c r="E216" s="339"/>
      <c r="F216" s="339"/>
      <c r="G216" s="223"/>
      <c r="H216" s="223"/>
      <c r="I216" s="335"/>
      <c r="J216" s="336"/>
      <c r="K216" s="336"/>
      <c r="L216" s="337"/>
      <c r="M216" s="338"/>
      <c r="N216" s="338"/>
      <c r="O216" s="338"/>
      <c r="P216" s="338"/>
      <c r="Q216" s="338"/>
      <c r="R216" s="338"/>
      <c r="S216" s="338"/>
      <c r="T216" s="338"/>
      <c r="U216" s="338"/>
      <c r="V216" s="338"/>
      <c r="W216" s="338"/>
      <c r="X216" s="338"/>
      <c r="Y216" s="339"/>
      <c r="Z216" s="343" t="str">
        <f>IFERROR(G216/Caracterização!$C$52,"")</f>
        <v/>
      </c>
      <c r="AA216" s="342" t="str">
        <f t="shared" si="11"/>
        <v/>
      </c>
      <c r="AB216" s="342" t="str">
        <f t="shared" si="12"/>
        <v/>
      </c>
    </row>
    <row r="217" spans="2:28" outlineLevel="1">
      <c r="B217" s="165">
        <f t="shared" si="13"/>
        <v>184</v>
      </c>
      <c r="C217" s="334"/>
      <c r="D217" s="345"/>
      <c r="E217" s="339"/>
      <c r="F217" s="339"/>
      <c r="G217" s="223"/>
      <c r="H217" s="223"/>
      <c r="I217" s="335"/>
      <c r="J217" s="336"/>
      <c r="K217" s="336"/>
      <c r="L217" s="337"/>
      <c r="M217" s="338"/>
      <c r="N217" s="338"/>
      <c r="O217" s="338"/>
      <c r="P217" s="338"/>
      <c r="Q217" s="338"/>
      <c r="R217" s="338"/>
      <c r="S217" s="338"/>
      <c r="T217" s="338"/>
      <c r="U217" s="338"/>
      <c r="V217" s="338"/>
      <c r="W217" s="338"/>
      <c r="X217" s="338"/>
      <c r="Y217" s="339"/>
      <c r="Z217" s="343" t="str">
        <f>IFERROR(G217/Caracterização!$C$52,"")</f>
        <v/>
      </c>
      <c r="AA217" s="342" t="str">
        <f t="shared" si="11"/>
        <v/>
      </c>
      <c r="AB217" s="342" t="str">
        <f t="shared" si="12"/>
        <v/>
      </c>
    </row>
    <row r="218" spans="2:28" outlineLevel="1">
      <c r="B218" s="165">
        <f t="shared" si="13"/>
        <v>185</v>
      </c>
      <c r="C218" s="334"/>
      <c r="D218" s="345"/>
      <c r="E218" s="339"/>
      <c r="F218" s="339"/>
      <c r="G218" s="223"/>
      <c r="H218" s="223"/>
      <c r="I218" s="335"/>
      <c r="J218" s="336"/>
      <c r="K218" s="336"/>
      <c r="L218" s="337"/>
      <c r="M218" s="338"/>
      <c r="N218" s="338"/>
      <c r="O218" s="338"/>
      <c r="P218" s="338"/>
      <c r="Q218" s="338"/>
      <c r="R218" s="338"/>
      <c r="S218" s="338"/>
      <c r="T218" s="338"/>
      <c r="U218" s="338"/>
      <c r="V218" s="338"/>
      <c r="W218" s="338"/>
      <c r="X218" s="338"/>
      <c r="Y218" s="339"/>
      <c r="Z218" s="343" t="str">
        <f>IFERROR(G218/Caracterização!$C$52,"")</f>
        <v/>
      </c>
      <c r="AA218" s="342" t="str">
        <f t="shared" si="11"/>
        <v/>
      </c>
      <c r="AB218" s="342" t="str">
        <f t="shared" si="12"/>
        <v/>
      </c>
    </row>
    <row r="219" spans="2:28" outlineLevel="1">
      <c r="B219" s="165">
        <f t="shared" si="13"/>
        <v>186</v>
      </c>
      <c r="C219" s="334"/>
      <c r="D219" s="345"/>
      <c r="E219" s="339"/>
      <c r="F219" s="339"/>
      <c r="G219" s="223"/>
      <c r="H219" s="223"/>
      <c r="I219" s="335"/>
      <c r="J219" s="336"/>
      <c r="K219" s="336"/>
      <c r="L219" s="337"/>
      <c r="M219" s="338"/>
      <c r="N219" s="338"/>
      <c r="O219" s="338"/>
      <c r="P219" s="338"/>
      <c r="Q219" s="338"/>
      <c r="R219" s="338"/>
      <c r="S219" s="338"/>
      <c r="T219" s="338"/>
      <c r="U219" s="338"/>
      <c r="V219" s="338"/>
      <c r="W219" s="338"/>
      <c r="X219" s="338"/>
      <c r="Y219" s="339"/>
      <c r="Z219" s="343" t="str">
        <f>IFERROR(G219/Caracterização!$C$52,"")</f>
        <v/>
      </c>
      <c r="AA219" s="342" t="str">
        <f t="shared" si="11"/>
        <v/>
      </c>
      <c r="AB219" s="342" t="str">
        <f t="shared" si="12"/>
        <v/>
      </c>
    </row>
    <row r="220" spans="2:28" outlineLevel="1">
      <c r="B220" s="165">
        <f t="shared" si="13"/>
        <v>187</v>
      </c>
      <c r="C220" s="334"/>
      <c r="D220" s="345"/>
      <c r="E220" s="339"/>
      <c r="F220" s="339"/>
      <c r="G220" s="223"/>
      <c r="H220" s="223"/>
      <c r="I220" s="335"/>
      <c r="J220" s="336"/>
      <c r="K220" s="336"/>
      <c r="L220" s="337"/>
      <c r="M220" s="338"/>
      <c r="N220" s="338"/>
      <c r="O220" s="338"/>
      <c r="P220" s="338"/>
      <c r="Q220" s="338"/>
      <c r="R220" s="338"/>
      <c r="S220" s="338"/>
      <c r="T220" s="338"/>
      <c r="U220" s="338"/>
      <c r="V220" s="338"/>
      <c r="W220" s="338"/>
      <c r="X220" s="338"/>
      <c r="Y220" s="339"/>
      <c r="Z220" s="343" t="str">
        <f>IFERROR(G220/Caracterização!$C$52,"")</f>
        <v/>
      </c>
      <c r="AA220" s="342" t="str">
        <f t="shared" si="11"/>
        <v/>
      </c>
      <c r="AB220" s="342" t="str">
        <f t="shared" si="12"/>
        <v/>
      </c>
    </row>
    <row r="221" spans="2:28" outlineLevel="1">
      <c r="B221" s="165">
        <f t="shared" si="13"/>
        <v>188</v>
      </c>
      <c r="C221" s="334"/>
      <c r="D221" s="345"/>
      <c r="E221" s="339"/>
      <c r="F221" s="339"/>
      <c r="G221" s="223"/>
      <c r="H221" s="223"/>
      <c r="I221" s="335"/>
      <c r="J221" s="336"/>
      <c r="K221" s="336"/>
      <c r="L221" s="337"/>
      <c r="M221" s="338"/>
      <c r="N221" s="338"/>
      <c r="O221" s="338"/>
      <c r="P221" s="338"/>
      <c r="Q221" s="338"/>
      <c r="R221" s="338"/>
      <c r="S221" s="338"/>
      <c r="T221" s="338"/>
      <c r="U221" s="338"/>
      <c r="V221" s="338"/>
      <c r="W221" s="338"/>
      <c r="X221" s="338"/>
      <c r="Y221" s="339"/>
      <c r="Z221" s="343" t="str">
        <f>IFERROR(G221/Caracterização!$C$52,"")</f>
        <v/>
      </c>
      <c r="AA221" s="342" t="str">
        <f t="shared" si="11"/>
        <v/>
      </c>
      <c r="AB221" s="342" t="str">
        <f t="shared" si="12"/>
        <v/>
      </c>
    </row>
    <row r="222" spans="2:28" outlineLevel="1">
      <c r="B222" s="165">
        <f t="shared" si="13"/>
        <v>189</v>
      </c>
      <c r="C222" s="334"/>
      <c r="D222" s="345"/>
      <c r="E222" s="339"/>
      <c r="F222" s="339"/>
      <c r="G222" s="223"/>
      <c r="H222" s="223"/>
      <c r="I222" s="335"/>
      <c r="J222" s="336"/>
      <c r="K222" s="336"/>
      <c r="L222" s="337"/>
      <c r="M222" s="338"/>
      <c r="N222" s="338"/>
      <c r="O222" s="338"/>
      <c r="P222" s="338"/>
      <c r="Q222" s="338"/>
      <c r="R222" s="338"/>
      <c r="S222" s="338"/>
      <c r="T222" s="338"/>
      <c r="U222" s="338"/>
      <c r="V222" s="338"/>
      <c r="W222" s="338"/>
      <c r="X222" s="338"/>
      <c r="Y222" s="339"/>
      <c r="Z222" s="343" t="str">
        <f>IFERROR(G222/Caracterização!$C$52,"")</f>
        <v/>
      </c>
      <c r="AA222" s="342" t="str">
        <f t="shared" si="11"/>
        <v/>
      </c>
      <c r="AB222" s="342" t="str">
        <f t="shared" si="12"/>
        <v/>
      </c>
    </row>
    <row r="223" spans="2:28" outlineLevel="1">
      <c r="B223" s="165">
        <f t="shared" si="13"/>
        <v>190</v>
      </c>
      <c r="C223" s="334"/>
      <c r="D223" s="345"/>
      <c r="E223" s="339"/>
      <c r="F223" s="339"/>
      <c r="G223" s="223"/>
      <c r="H223" s="223"/>
      <c r="I223" s="335"/>
      <c r="J223" s="336"/>
      <c r="K223" s="336"/>
      <c r="L223" s="337"/>
      <c r="M223" s="338"/>
      <c r="N223" s="338"/>
      <c r="O223" s="338"/>
      <c r="P223" s="338"/>
      <c r="Q223" s="338"/>
      <c r="R223" s="338"/>
      <c r="S223" s="338"/>
      <c r="T223" s="338"/>
      <c r="U223" s="338"/>
      <c r="V223" s="338"/>
      <c r="W223" s="338"/>
      <c r="X223" s="338"/>
      <c r="Y223" s="339"/>
      <c r="Z223" s="343" t="str">
        <f>IFERROR(G223/Caracterização!$C$52,"")</f>
        <v/>
      </c>
      <c r="AA223" s="342" t="str">
        <f t="shared" si="11"/>
        <v/>
      </c>
      <c r="AB223" s="342" t="str">
        <f t="shared" si="12"/>
        <v/>
      </c>
    </row>
    <row r="224" spans="2:28" outlineLevel="1">
      <c r="B224" s="165">
        <f t="shared" si="13"/>
        <v>191</v>
      </c>
      <c r="C224" s="334"/>
      <c r="D224" s="345"/>
      <c r="E224" s="339"/>
      <c r="F224" s="339"/>
      <c r="G224" s="223"/>
      <c r="H224" s="223"/>
      <c r="I224" s="335"/>
      <c r="J224" s="336"/>
      <c r="K224" s="336"/>
      <c r="L224" s="337"/>
      <c r="M224" s="338"/>
      <c r="N224" s="338"/>
      <c r="O224" s="338"/>
      <c r="P224" s="338"/>
      <c r="Q224" s="338"/>
      <c r="R224" s="338"/>
      <c r="S224" s="338"/>
      <c r="T224" s="338"/>
      <c r="U224" s="338"/>
      <c r="V224" s="338"/>
      <c r="W224" s="338"/>
      <c r="X224" s="338"/>
      <c r="Y224" s="339"/>
      <c r="Z224" s="343" t="str">
        <f>IFERROR(G224/Caracterização!$C$52,"")</f>
        <v/>
      </c>
      <c r="AA224" s="342" t="str">
        <f t="shared" si="11"/>
        <v/>
      </c>
      <c r="AB224" s="342" t="str">
        <f t="shared" si="12"/>
        <v/>
      </c>
    </row>
    <row r="225" spans="2:28" outlineLevel="1">
      <c r="B225" s="165">
        <f t="shared" si="13"/>
        <v>192</v>
      </c>
      <c r="C225" s="334"/>
      <c r="D225" s="345"/>
      <c r="E225" s="339"/>
      <c r="F225" s="339"/>
      <c r="G225" s="223"/>
      <c r="H225" s="223"/>
      <c r="I225" s="335"/>
      <c r="J225" s="336"/>
      <c r="K225" s="336"/>
      <c r="L225" s="337"/>
      <c r="M225" s="338"/>
      <c r="N225" s="338"/>
      <c r="O225" s="338"/>
      <c r="P225" s="338"/>
      <c r="Q225" s="338"/>
      <c r="R225" s="338"/>
      <c r="S225" s="338"/>
      <c r="T225" s="338"/>
      <c r="U225" s="338"/>
      <c r="V225" s="338"/>
      <c r="W225" s="338"/>
      <c r="X225" s="338"/>
      <c r="Y225" s="339"/>
      <c r="Z225" s="343" t="str">
        <f>IFERROR(G225/Caracterização!$C$52,"")</f>
        <v/>
      </c>
      <c r="AA225" s="342" t="str">
        <f t="shared" si="11"/>
        <v/>
      </c>
      <c r="AB225" s="342" t="str">
        <f t="shared" si="12"/>
        <v/>
      </c>
    </row>
    <row r="226" spans="2:28" outlineLevel="1">
      <c r="B226" s="165">
        <f t="shared" si="13"/>
        <v>193</v>
      </c>
      <c r="C226" s="334"/>
      <c r="D226" s="345"/>
      <c r="E226" s="339"/>
      <c r="F226" s="339"/>
      <c r="G226" s="223"/>
      <c r="H226" s="223"/>
      <c r="I226" s="335"/>
      <c r="J226" s="336"/>
      <c r="K226" s="336"/>
      <c r="L226" s="337"/>
      <c r="M226" s="338"/>
      <c r="N226" s="338"/>
      <c r="O226" s="338"/>
      <c r="P226" s="338"/>
      <c r="Q226" s="338"/>
      <c r="R226" s="338"/>
      <c r="S226" s="338"/>
      <c r="T226" s="338"/>
      <c r="U226" s="338"/>
      <c r="V226" s="338"/>
      <c r="W226" s="338"/>
      <c r="X226" s="338"/>
      <c r="Y226" s="339"/>
      <c r="Z226" s="343" t="str">
        <f>IFERROR(G226/Caracterização!$C$52,"")</f>
        <v/>
      </c>
      <c r="AA226" s="342" t="str">
        <f t="shared" si="11"/>
        <v/>
      </c>
      <c r="AB226" s="342" t="str">
        <f t="shared" si="12"/>
        <v/>
      </c>
    </row>
    <row r="227" spans="2:28" outlineLevel="1">
      <c r="B227" s="165">
        <f t="shared" si="13"/>
        <v>194</v>
      </c>
      <c r="C227" s="334"/>
      <c r="D227" s="345"/>
      <c r="E227" s="339"/>
      <c r="F227" s="339"/>
      <c r="G227" s="223"/>
      <c r="H227" s="223"/>
      <c r="I227" s="335"/>
      <c r="J227" s="336"/>
      <c r="K227" s="336"/>
      <c r="L227" s="337"/>
      <c r="M227" s="338"/>
      <c r="N227" s="338"/>
      <c r="O227" s="338"/>
      <c r="P227" s="338"/>
      <c r="Q227" s="338"/>
      <c r="R227" s="338"/>
      <c r="S227" s="338"/>
      <c r="T227" s="338"/>
      <c r="U227" s="338"/>
      <c r="V227" s="338"/>
      <c r="W227" s="338"/>
      <c r="X227" s="338"/>
      <c r="Y227" s="339"/>
      <c r="Z227" s="343" t="str">
        <f>IFERROR(G227/Caracterização!$C$52,"")</f>
        <v/>
      </c>
      <c r="AA227" s="342" t="str">
        <f t="shared" ref="AA227:AA246" si="14">IFERROR(G227/SUMIF($F$34:$F$233,F227,$G$34:$G$233),"")</f>
        <v/>
      </c>
      <c r="AB227" s="342" t="str">
        <f t="shared" ref="AB227:AB253" si="15">IFERROR(G227/SUMIF($E$34:$E$233,E227,$G$34:$G$233),"")</f>
        <v/>
      </c>
    </row>
    <row r="228" spans="2:28" outlineLevel="1">
      <c r="B228" s="165">
        <f t="shared" ref="B228:B231" si="16">+B227+1</f>
        <v>195</v>
      </c>
      <c r="C228" s="334"/>
      <c r="D228" s="345"/>
      <c r="E228" s="339"/>
      <c r="F228" s="339"/>
      <c r="G228" s="223"/>
      <c r="H228" s="223"/>
      <c r="I228" s="335"/>
      <c r="J228" s="336"/>
      <c r="K228" s="336"/>
      <c r="L228" s="337"/>
      <c r="M228" s="338"/>
      <c r="N228" s="338"/>
      <c r="O228" s="338"/>
      <c r="P228" s="338"/>
      <c r="Q228" s="338"/>
      <c r="R228" s="338"/>
      <c r="S228" s="338"/>
      <c r="T228" s="338"/>
      <c r="U228" s="338"/>
      <c r="V228" s="338"/>
      <c r="W228" s="338"/>
      <c r="X228" s="338"/>
      <c r="Y228" s="339"/>
      <c r="Z228" s="343" t="str">
        <f>IFERROR(G228/Caracterização!$C$52,"")</f>
        <v/>
      </c>
      <c r="AA228" s="342" t="str">
        <f t="shared" si="14"/>
        <v/>
      </c>
      <c r="AB228" s="342" t="str">
        <f t="shared" si="15"/>
        <v/>
      </c>
    </row>
    <row r="229" spans="2:28" outlineLevel="1">
      <c r="B229" s="165">
        <f t="shared" si="16"/>
        <v>196</v>
      </c>
      <c r="C229" s="334"/>
      <c r="D229" s="345"/>
      <c r="E229" s="339"/>
      <c r="F229" s="339"/>
      <c r="G229" s="223"/>
      <c r="H229" s="223"/>
      <c r="I229" s="335"/>
      <c r="J229" s="336"/>
      <c r="K229" s="336"/>
      <c r="L229" s="337"/>
      <c r="M229" s="338"/>
      <c r="N229" s="338"/>
      <c r="O229" s="338"/>
      <c r="P229" s="338"/>
      <c r="Q229" s="338"/>
      <c r="R229" s="338"/>
      <c r="S229" s="338"/>
      <c r="T229" s="338"/>
      <c r="U229" s="338"/>
      <c r="V229" s="338"/>
      <c r="W229" s="338"/>
      <c r="X229" s="338"/>
      <c r="Y229" s="339"/>
      <c r="Z229" s="343" t="str">
        <f>IFERROR(G229/Caracterização!$C$52,"")</f>
        <v/>
      </c>
      <c r="AA229" s="342" t="str">
        <f t="shared" si="14"/>
        <v/>
      </c>
      <c r="AB229" s="342" t="str">
        <f t="shared" si="15"/>
        <v/>
      </c>
    </row>
    <row r="230" spans="2:28" outlineLevel="1">
      <c r="B230" s="165">
        <f t="shared" si="16"/>
        <v>197</v>
      </c>
      <c r="C230" s="334"/>
      <c r="D230" s="345"/>
      <c r="E230" s="339"/>
      <c r="F230" s="339"/>
      <c r="G230" s="223"/>
      <c r="H230" s="223"/>
      <c r="I230" s="335"/>
      <c r="J230" s="336"/>
      <c r="K230" s="336"/>
      <c r="L230" s="337"/>
      <c r="M230" s="338"/>
      <c r="N230" s="338"/>
      <c r="O230" s="338"/>
      <c r="P230" s="338"/>
      <c r="Q230" s="338"/>
      <c r="R230" s="338"/>
      <c r="S230" s="338"/>
      <c r="T230" s="338"/>
      <c r="U230" s="338"/>
      <c r="V230" s="338"/>
      <c r="W230" s="338"/>
      <c r="X230" s="338"/>
      <c r="Y230" s="339"/>
      <c r="Z230" s="343" t="str">
        <f>IFERROR(G230/Caracterização!$C$52,"")</f>
        <v/>
      </c>
      <c r="AA230" s="342" t="str">
        <f t="shared" si="14"/>
        <v/>
      </c>
      <c r="AB230" s="342" t="str">
        <f t="shared" si="15"/>
        <v/>
      </c>
    </row>
    <row r="231" spans="2:28" outlineLevel="1">
      <c r="B231" s="165">
        <f t="shared" si="16"/>
        <v>198</v>
      </c>
      <c r="C231" s="334"/>
      <c r="D231" s="345"/>
      <c r="E231" s="339"/>
      <c r="F231" s="339"/>
      <c r="G231" s="223"/>
      <c r="H231" s="223"/>
      <c r="I231" s="335"/>
      <c r="J231" s="336"/>
      <c r="K231" s="336"/>
      <c r="L231" s="337"/>
      <c r="M231" s="338"/>
      <c r="N231" s="338"/>
      <c r="O231" s="338"/>
      <c r="P231" s="338"/>
      <c r="Q231" s="338"/>
      <c r="R231" s="338"/>
      <c r="S231" s="338"/>
      <c r="T231" s="338"/>
      <c r="U231" s="338"/>
      <c r="V231" s="338"/>
      <c r="W231" s="338"/>
      <c r="X231" s="338"/>
      <c r="Y231" s="339"/>
      <c r="Z231" s="343" t="str">
        <f>IFERROR(G231/Caracterização!$C$52,"")</f>
        <v/>
      </c>
      <c r="AA231" s="342" t="str">
        <f t="shared" si="14"/>
        <v/>
      </c>
      <c r="AB231" s="342" t="str">
        <f t="shared" si="15"/>
        <v/>
      </c>
    </row>
    <row r="232" spans="2:28" outlineLevel="1">
      <c r="B232" s="165">
        <f t="shared" ref="B232:B253" si="17">+B231+1</f>
        <v>199</v>
      </c>
      <c r="C232" s="334"/>
      <c r="D232" s="345"/>
      <c r="E232" s="339"/>
      <c r="F232" s="339"/>
      <c r="G232" s="223"/>
      <c r="H232" s="223"/>
      <c r="I232" s="335"/>
      <c r="J232" s="336"/>
      <c r="K232" s="336"/>
      <c r="L232" s="337"/>
      <c r="M232" s="338"/>
      <c r="N232" s="338"/>
      <c r="O232" s="338"/>
      <c r="P232" s="338"/>
      <c r="Q232" s="338"/>
      <c r="R232" s="338"/>
      <c r="S232" s="338"/>
      <c r="T232" s="338"/>
      <c r="U232" s="338"/>
      <c r="V232" s="338"/>
      <c r="W232" s="338"/>
      <c r="X232" s="338"/>
      <c r="Y232" s="339"/>
      <c r="Z232" s="343" t="str">
        <f>IFERROR(G232/Caracterização!$C$52,"")</f>
        <v/>
      </c>
      <c r="AA232" s="342" t="str">
        <f t="shared" si="14"/>
        <v/>
      </c>
      <c r="AB232" s="342" t="str">
        <f t="shared" si="15"/>
        <v/>
      </c>
    </row>
    <row r="233" spans="2:28">
      <c r="B233" s="165">
        <f t="shared" si="17"/>
        <v>200</v>
      </c>
      <c r="C233" s="334"/>
      <c r="D233" s="345"/>
      <c r="E233" s="339"/>
      <c r="F233" s="339"/>
      <c r="G233" s="223"/>
      <c r="H233" s="223"/>
      <c r="I233" s="335"/>
      <c r="J233" s="336"/>
      <c r="K233" s="336"/>
      <c r="L233" s="337"/>
      <c r="M233" s="338"/>
      <c r="N233" s="338"/>
      <c r="O233" s="338"/>
      <c r="P233" s="338"/>
      <c r="Q233" s="338"/>
      <c r="R233" s="338"/>
      <c r="S233" s="338"/>
      <c r="T233" s="338"/>
      <c r="U233" s="338"/>
      <c r="V233" s="338"/>
      <c r="W233" s="338"/>
      <c r="X233" s="338"/>
      <c r="Y233" s="339"/>
      <c r="Z233" s="343" t="str">
        <f>IFERROR(G233/Caracterização!$C$52,"")</f>
        <v/>
      </c>
      <c r="AA233" s="342" t="str">
        <f t="shared" si="14"/>
        <v/>
      </c>
      <c r="AB233" s="342" t="str">
        <f t="shared" si="15"/>
        <v/>
      </c>
    </row>
    <row r="234" spans="2:28" outlineLevel="1">
      <c r="B234" s="165">
        <f t="shared" si="17"/>
        <v>201</v>
      </c>
      <c r="C234" s="334"/>
      <c r="D234" s="345"/>
      <c r="E234" s="339"/>
      <c r="F234" s="339"/>
      <c r="G234" s="223"/>
      <c r="H234" s="223"/>
      <c r="I234" s="335"/>
      <c r="J234" s="336"/>
      <c r="K234" s="336"/>
      <c r="L234" s="337"/>
      <c r="M234" s="338"/>
      <c r="N234" s="338"/>
      <c r="O234" s="338"/>
      <c r="P234" s="338"/>
      <c r="Q234" s="338"/>
      <c r="R234" s="338"/>
      <c r="S234" s="338"/>
      <c r="T234" s="338"/>
      <c r="U234" s="338"/>
      <c r="V234" s="338"/>
      <c r="W234" s="338"/>
      <c r="X234" s="338"/>
      <c r="Y234" s="339"/>
      <c r="Z234" s="343" t="str">
        <f>IFERROR(G234/Caracterização!$C$52,"")</f>
        <v/>
      </c>
      <c r="AA234" s="342" t="str">
        <f t="shared" si="14"/>
        <v/>
      </c>
      <c r="AB234" s="342" t="str">
        <f t="shared" si="15"/>
        <v/>
      </c>
    </row>
    <row r="235" spans="2:28" outlineLevel="1">
      <c r="B235" s="165">
        <f t="shared" si="17"/>
        <v>202</v>
      </c>
      <c r="C235" s="334"/>
      <c r="D235" s="345"/>
      <c r="E235" s="339"/>
      <c r="F235" s="339"/>
      <c r="G235" s="223"/>
      <c r="H235" s="223"/>
      <c r="I235" s="335"/>
      <c r="J235" s="336"/>
      <c r="K235" s="336"/>
      <c r="L235" s="337"/>
      <c r="M235" s="338"/>
      <c r="N235" s="338"/>
      <c r="O235" s="338"/>
      <c r="P235" s="338"/>
      <c r="Q235" s="338"/>
      <c r="R235" s="338"/>
      <c r="S235" s="338"/>
      <c r="T235" s="338"/>
      <c r="U235" s="338"/>
      <c r="V235" s="338"/>
      <c r="W235" s="338"/>
      <c r="X235" s="338"/>
      <c r="Y235" s="339"/>
      <c r="Z235" s="343" t="str">
        <f>IFERROR(G235/Caracterização!$C$52,"")</f>
        <v/>
      </c>
      <c r="AA235" s="342" t="str">
        <f t="shared" si="14"/>
        <v/>
      </c>
      <c r="AB235" s="342" t="str">
        <f t="shared" si="15"/>
        <v/>
      </c>
    </row>
    <row r="236" spans="2:28" outlineLevel="1">
      <c r="B236" s="165">
        <f t="shared" si="17"/>
        <v>203</v>
      </c>
      <c r="C236" s="334"/>
      <c r="D236" s="345"/>
      <c r="E236" s="339"/>
      <c r="F236" s="339"/>
      <c r="G236" s="223"/>
      <c r="H236" s="223"/>
      <c r="I236" s="335"/>
      <c r="J236" s="336"/>
      <c r="K236" s="336"/>
      <c r="L236" s="337"/>
      <c r="M236" s="338"/>
      <c r="N236" s="338"/>
      <c r="O236" s="338"/>
      <c r="P236" s="338"/>
      <c r="Q236" s="338"/>
      <c r="R236" s="338"/>
      <c r="S236" s="338"/>
      <c r="T236" s="338"/>
      <c r="U236" s="338"/>
      <c r="V236" s="338"/>
      <c r="W236" s="338"/>
      <c r="X236" s="338"/>
      <c r="Y236" s="339"/>
      <c r="Z236" s="343" t="str">
        <f>IFERROR(G236/Caracterização!$C$52,"")</f>
        <v/>
      </c>
      <c r="AA236" s="342" t="str">
        <f t="shared" si="14"/>
        <v/>
      </c>
      <c r="AB236" s="342" t="str">
        <f t="shared" si="15"/>
        <v/>
      </c>
    </row>
    <row r="237" spans="2:28" outlineLevel="1">
      <c r="B237" s="165">
        <f t="shared" si="17"/>
        <v>204</v>
      </c>
      <c r="C237" s="334"/>
      <c r="D237" s="345"/>
      <c r="E237" s="339"/>
      <c r="F237" s="339"/>
      <c r="G237" s="223"/>
      <c r="H237" s="223"/>
      <c r="I237" s="335"/>
      <c r="J237" s="336"/>
      <c r="K237" s="336"/>
      <c r="L237" s="337"/>
      <c r="M237" s="338"/>
      <c r="N237" s="338"/>
      <c r="O237" s="338"/>
      <c r="P237" s="338"/>
      <c r="Q237" s="338"/>
      <c r="R237" s="338"/>
      <c r="S237" s="338"/>
      <c r="T237" s="338"/>
      <c r="U237" s="338"/>
      <c r="V237" s="338"/>
      <c r="W237" s="338"/>
      <c r="X237" s="338"/>
      <c r="Y237" s="339"/>
      <c r="Z237" s="343" t="str">
        <f>IFERROR(G237/Caracterização!$C$52,"")</f>
        <v/>
      </c>
      <c r="AA237" s="342" t="str">
        <f t="shared" si="14"/>
        <v/>
      </c>
      <c r="AB237" s="342" t="str">
        <f t="shared" si="15"/>
        <v/>
      </c>
    </row>
    <row r="238" spans="2:28" outlineLevel="1">
      <c r="B238" s="165">
        <f t="shared" si="17"/>
        <v>205</v>
      </c>
      <c r="C238" s="334"/>
      <c r="D238" s="345"/>
      <c r="E238" s="339"/>
      <c r="F238" s="339"/>
      <c r="G238" s="223"/>
      <c r="H238" s="223"/>
      <c r="I238" s="335"/>
      <c r="J238" s="336"/>
      <c r="K238" s="336"/>
      <c r="L238" s="337"/>
      <c r="M238" s="338"/>
      <c r="N238" s="338"/>
      <c r="O238" s="338"/>
      <c r="P238" s="338"/>
      <c r="Q238" s="338"/>
      <c r="R238" s="338"/>
      <c r="S238" s="338"/>
      <c r="T238" s="338"/>
      <c r="U238" s="338"/>
      <c r="V238" s="338"/>
      <c r="W238" s="338"/>
      <c r="X238" s="338"/>
      <c r="Y238" s="339"/>
      <c r="Z238" s="343" t="str">
        <f>IFERROR(G238/Caracterização!$C$52,"")</f>
        <v/>
      </c>
      <c r="AA238" s="342" t="str">
        <f t="shared" si="14"/>
        <v/>
      </c>
      <c r="AB238" s="342" t="str">
        <f t="shared" si="15"/>
        <v/>
      </c>
    </row>
    <row r="239" spans="2:28" outlineLevel="1">
      <c r="B239" s="165">
        <f t="shared" si="17"/>
        <v>206</v>
      </c>
      <c r="C239" s="334"/>
      <c r="D239" s="345"/>
      <c r="E239" s="339"/>
      <c r="F239" s="339"/>
      <c r="G239" s="223"/>
      <c r="H239" s="223"/>
      <c r="I239" s="335"/>
      <c r="J239" s="336"/>
      <c r="K239" s="336"/>
      <c r="L239" s="337"/>
      <c r="M239" s="338"/>
      <c r="N239" s="338"/>
      <c r="O239" s="338"/>
      <c r="P239" s="338"/>
      <c r="Q239" s="338"/>
      <c r="R239" s="338"/>
      <c r="S239" s="338"/>
      <c r="T239" s="338"/>
      <c r="U239" s="338"/>
      <c r="V239" s="338"/>
      <c r="W239" s="338"/>
      <c r="X239" s="338"/>
      <c r="Y239" s="339"/>
      <c r="Z239" s="343" t="str">
        <f>IFERROR(G239/Caracterização!$C$52,"")</f>
        <v/>
      </c>
      <c r="AA239" s="342" t="str">
        <f t="shared" si="14"/>
        <v/>
      </c>
      <c r="AB239" s="342" t="str">
        <f t="shared" si="15"/>
        <v/>
      </c>
    </row>
    <row r="240" spans="2:28" outlineLevel="1">
      <c r="B240" s="165">
        <f t="shared" si="17"/>
        <v>207</v>
      </c>
      <c r="C240" s="334"/>
      <c r="D240" s="345"/>
      <c r="E240" s="339"/>
      <c r="F240" s="339"/>
      <c r="G240" s="223"/>
      <c r="H240" s="223"/>
      <c r="I240" s="335"/>
      <c r="J240" s="336"/>
      <c r="K240" s="336"/>
      <c r="L240" s="337"/>
      <c r="M240" s="338"/>
      <c r="N240" s="338"/>
      <c r="O240" s="338"/>
      <c r="P240" s="338"/>
      <c r="Q240" s="338"/>
      <c r="R240" s="338"/>
      <c r="S240" s="338"/>
      <c r="T240" s="338"/>
      <c r="U240" s="338"/>
      <c r="V240" s="338"/>
      <c r="W240" s="338"/>
      <c r="X240" s="338"/>
      <c r="Y240" s="339"/>
      <c r="Z240" s="343" t="str">
        <f>IFERROR(G240/Caracterização!$C$52,"")</f>
        <v/>
      </c>
      <c r="AA240" s="342" t="str">
        <f t="shared" si="14"/>
        <v/>
      </c>
      <c r="AB240" s="342" t="str">
        <f t="shared" si="15"/>
        <v/>
      </c>
    </row>
    <row r="241" spans="2:28" outlineLevel="1">
      <c r="B241" s="165">
        <f t="shared" si="17"/>
        <v>208</v>
      </c>
      <c r="C241" s="334"/>
      <c r="D241" s="345"/>
      <c r="E241" s="339"/>
      <c r="F241" s="339"/>
      <c r="G241" s="223"/>
      <c r="H241" s="223"/>
      <c r="I241" s="335"/>
      <c r="J241" s="336"/>
      <c r="K241" s="336"/>
      <c r="L241" s="337"/>
      <c r="M241" s="338"/>
      <c r="N241" s="338"/>
      <c r="O241" s="338"/>
      <c r="P241" s="338"/>
      <c r="Q241" s="338"/>
      <c r="R241" s="338"/>
      <c r="S241" s="338"/>
      <c r="T241" s="338"/>
      <c r="U241" s="338"/>
      <c r="V241" s="338"/>
      <c r="W241" s="338"/>
      <c r="X241" s="338"/>
      <c r="Y241" s="339"/>
      <c r="Z241" s="343" t="str">
        <f>IFERROR(G241/Caracterização!$C$52,"")</f>
        <v/>
      </c>
      <c r="AA241" s="342" t="str">
        <f t="shared" si="14"/>
        <v/>
      </c>
      <c r="AB241" s="342" t="str">
        <f t="shared" si="15"/>
        <v/>
      </c>
    </row>
    <row r="242" spans="2:28" outlineLevel="1">
      <c r="B242" s="165">
        <f t="shared" si="17"/>
        <v>209</v>
      </c>
      <c r="C242" s="334"/>
      <c r="D242" s="345"/>
      <c r="E242" s="339"/>
      <c r="F242" s="339"/>
      <c r="G242" s="223"/>
      <c r="H242" s="223"/>
      <c r="I242" s="335"/>
      <c r="J242" s="336"/>
      <c r="K242" s="336"/>
      <c r="L242" s="337"/>
      <c r="M242" s="338"/>
      <c r="N242" s="338"/>
      <c r="O242" s="338"/>
      <c r="P242" s="338"/>
      <c r="Q242" s="338"/>
      <c r="R242" s="338"/>
      <c r="S242" s="338"/>
      <c r="T242" s="338"/>
      <c r="U242" s="338"/>
      <c r="V242" s="338"/>
      <c r="W242" s="338"/>
      <c r="X242" s="338"/>
      <c r="Y242" s="339"/>
      <c r="Z242" s="343" t="str">
        <f>IFERROR(G242/Caracterização!$C$52,"")</f>
        <v/>
      </c>
      <c r="AA242" s="342" t="str">
        <f t="shared" si="14"/>
        <v/>
      </c>
      <c r="AB242" s="342" t="str">
        <f t="shared" si="15"/>
        <v/>
      </c>
    </row>
    <row r="243" spans="2:28" outlineLevel="1">
      <c r="B243" s="165">
        <f t="shared" si="17"/>
        <v>210</v>
      </c>
      <c r="C243" s="334"/>
      <c r="D243" s="345"/>
      <c r="E243" s="339"/>
      <c r="F243" s="339"/>
      <c r="G243" s="223"/>
      <c r="H243" s="223"/>
      <c r="I243" s="335"/>
      <c r="J243" s="336"/>
      <c r="K243" s="336"/>
      <c r="L243" s="337"/>
      <c r="M243" s="338"/>
      <c r="N243" s="338"/>
      <c r="O243" s="338"/>
      <c r="P243" s="338"/>
      <c r="Q243" s="338"/>
      <c r="R243" s="338"/>
      <c r="S243" s="338"/>
      <c r="T243" s="338"/>
      <c r="U243" s="338"/>
      <c r="V243" s="338"/>
      <c r="W243" s="338"/>
      <c r="X243" s="338"/>
      <c r="Y243" s="339"/>
      <c r="Z243" s="343" t="str">
        <f>IFERROR(G243/Caracterização!$C$52,"")</f>
        <v/>
      </c>
      <c r="AA243" s="342" t="str">
        <f t="shared" si="14"/>
        <v/>
      </c>
      <c r="AB243" s="342" t="str">
        <f t="shared" si="15"/>
        <v/>
      </c>
    </row>
    <row r="244" spans="2:28" outlineLevel="1">
      <c r="B244" s="165">
        <f t="shared" si="17"/>
        <v>211</v>
      </c>
      <c r="C244" s="334"/>
      <c r="D244" s="345"/>
      <c r="E244" s="339"/>
      <c r="F244" s="339"/>
      <c r="G244" s="223"/>
      <c r="H244" s="223"/>
      <c r="I244" s="335"/>
      <c r="J244" s="336"/>
      <c r="K244" s="336"/>
      <c r="L244" s="337"/>
      <c r="M244" s="338"/>
      <c r="N244" s="338"/>
      <c r="O244" s="338"/>
      <c r="P244" s="338"/>
      <c r="Q244" s="338"/>
      <c r="R244" s="338"/>
      <c r="S244" s="338"/>
      <c r="T244" s="338"/>
      <c r="U244" s="338"/>
      <c r="V244" s="338"/>
      <c r="W244" s="338"/>
      <c r="X244" s="338"/>
      <c r="Y244" s="339"/>
      <c r="Z244" s="343" t="str">
        <f>IFERROR(G244/Caracterização!$C$52,"")</f>
        <v/>
      </c>
      <c r="AA244" s="342" t="str">
        <f t="shared" si="14"/>
        <v/>
      </c>
      <c r="AB244" s="342" t="str">
        <f t="shared" si="15"/>
        <v/>
      </c>
    </row>
    <row r="245" spans="2:28" outlineLevel="1">
      <c r="B245" s="165">
        <f t="shared" si="17"/>
        <v>212</v>
      </c>
      <c r="C245" s="334"/>
      <c r="D245" s="345"/>
      <c r="E245" s="339"/>
      <c r="F245" s="339"/>
      <c r="G245" s="223"/>
      <c r="H245" s="223"/>
      <c r="I245" s="335"/>
      <c r="J245" s="336"/>
      <c r="K245" s="336"/>
      <c r="L245" s="337"/>
      <c r="M245" s="338"/>
      <c r="N245" s="338"/>
      <c r="O245" s="338"/>
      <c r="P245" s="338"/>
      <c r="Q245" s="338"/>
      <c r="R245" s="338"/>
      <c r="S245" s="338"/>
      <c r="T245" s="338"/>
      <c r="U245" s="338"/>
      <c r="V245" s="338"/>
      <c r="W245" s="338"/>
      <c r="X245" s="338"/>
      <c r="Y245" s="339"/>
      <c r="Z245" s="343" t="str">
        <f>IFERROR(G245/Caracterização!$C$52,"")</f>
        <v/>
      </c>
      <c r="AA245" s="342" t="str">
        <f t="shared" si="14"/>
        <v/>
      </c>
      <c r="AB245" s="342" t="str">
        <f t="shared" si="15"/>
        <v/>
      </c>
    </row>
    <row r="246" spans="2:28" outlineLevel="1">
      <c r="B246" s="165">
        <f t="shared" si="17"/>
        <v>213</v>
      </c>
      <c r="C246" s="334"/>
      <c r="D246" s="345"/>
      <c r="E246" s="339"/>
      <c r="F246" s="339"/>
      <c r="G246" s="223"/>
      <c r="H246" s="223"/>
      <c r="I246" s="335"/>
      <c r="J246" s="336"/>
      <c r="K246" s="336"/>
      <c r="L246" s="337"/>
      <c r="M246" s="338"/>
      <c r="N246" s="338"/>
      <c r="O246" s="338"/>
      <c r="P246" s="338"/>
      <c r="Q246" s="338"/>
      <c r="R246" s="338"/>
      <c r="S246" s="338"/>
      <c r="T246" s="338"/>
      <c r="U246" s="338"/>
      <c r="V246" s="338"/>
      <c r="W246" s="338"/>
      <c r="X246" s="338"/>
      <c r="Y246" s="339"/>
      <c r="Z246" s="343" t="str">
        <f>IFERROR(G246/Caracterização!$C$52,"")</f>
        <v/>
      </c>
      <c r="AA246" s="342" t="str">
        <f t="shared" si="14"/>
        <v/>
      </c>
      <c r="AB246" s="342" t="str">
        <f t="shared" si="15"/>
        <v/>
      </c>
    </row>
    <row r="247" spans="2:28" outlineLevel="1">
      <c r="B247" s="165">
        <f t="shared" si="17"/>
        <v>214</v>
      </c>
      <c r="C247" s="334"/>
      <c r="D247" s="345"/>
      <c r="E247" s="339"/>
      <c r="F247" s="339"/>
      <c r="G247" s="223"/>
      <c r="H247" s="223"/>
      <c r="I247" s="335"/>
      <c r="J247" s="336"/>
      <c r="K247" s="336"/>
      <c r="L247" s="337"/>
      <c r="M247" s="338"/>
      <c r="N247" s="338"/>
      <c r="O247" s="338"/>
      <c r="P247" s="338"/>
      <c r="Q247" s="338"/>
      <c r="R247" s="338"/>
      <c r="S247" s="338"/>
      <c r="T247" s="338"/>
      <c r="U247" s="338"/>
      <c r="V247" s="338"/>
      <c r="W247" s="338"/>
      <c r="X247" s="338"/>
      <c r="Y247" s="339"/>
      <c r="Z247" s="343" t="str">
        <f>IFERROR(G247/Caracterização!$C$52,"")</f>
        <v/>
      </c>
      <c r="AA247" s="342" t="str">
        <f t="shared" ref="AA247:AA253" si="18">IFERROR(G247/SUMIF($F$34:$F$233,F247,$G$34:$G$233),"")</f>
        <v/>
      </c>
      <c r="AB247" s="342" t="str">
        <f t="shared" si="15"/>
        <v/>
      </c>
    </row>
    <row r="248" spans="2:28" outlineLevel="1">
      <c r="B248" s="165">
        <f t="shared" si="17"/>
        <v>215</v>
      </c>
      <c r="C248" s="334"/>
      <c r="D248" s="345"/>
      <c r="E248" s="339"/>
      <c r="F248" s="339"/>
      <c r="G248" s="223"/>
      <c r="H248" s="223"/>
      <c r="I248" s="335"/>
      <c r="J248" s="336"/>
      <c r="K248" s="336"/>
      <c r="L248" s="337"/>
      <c r="M248" s="338"/>
      <c r="N248" s="338"/>
      <c r="O248" s="338"/>
      <c r="P248" s="338"/>
      <c r="Q248" s="338"/>
      <c r="R248" s="338"/>
      <c r="S248" s="338"/>
      <c r="T248" s="338"/>
      <c r="U248" s="338"/>
      <c r="V248" s="338"/>
      <c r="W248" s="338"/>
      <c r="X248" s="338"/>
      <c r="Y248" s="339"/>
      <c r="Z248" s="343" t="str">
        <f>IFERROR(G248/Caracterização!$C$52,"")</f>
        <v/>
      </c>
      <c r="AA248" s="342" t="str">
        <f t="shared" si="18"/>
        <v/>
      </c>
      <c r="AB248" s="342" t="str">
        <f t="shared" si="15"/>
        <v/>
      </c>
    </row>
    <row r="249" spans="2:28" outlineLevel="1">
      <c r="B249" s="165">
        <f t="shared" si="17"/>
        <v>216</v>
      </c>
      <c r="C249" s="334"/>
      <c r="D249" s="345"/>
      <c r="E249" s="339"/>
      <c r="F249" s="339"/>
      <c r="G249" s="223"/>
      <c r="H249" s="223"/>
      <c r="I249" s="335"/>
      <c r="J249" s="336"/>
      <c r="K249" s="336"/>
      <c r="L249" s="337"/>
      <c r="M249" s="338"/>
      <c r="N249" s="338"/>
      <c r="O249" s="338"/>
      <c r="P249" s="338"/>
      <c r="Q249" s="338"/>
      <c r="R249" s="338"/>
      <c r="S249" s="338"/>
      <c r="T249" s="338"/>
      <c r="U249" s="338"/>
      <c r="V249" s="338"/>
      <c r="W249" s="338"/>
      <c r="X249" s="338"/>
      <c r="Y249" s="339"/>
      <c r="Z249" s="343" t="str">
        <f>IFERROR(G249/Caracterização!$C$52,"")</f>
        <v/>
      </c>
      <c r="AA249" s="342" t="str">
        <f t="shared" si="18"/>
        <v/>
      </c>
      <c r="AB249" s="342" t="str">
        <f t="shared" si="15"/>
        <v/>
      </c>
    </row>
    <row r="250" spans="2:28" outlineLevel="1">
      <c r="B250" s="165">
        <f t="shared" si="17"/>
        <v>217</v>
      </c>
      <c r="C250" s="334"/>
      <c r="D250" s="345"/>
      <c r="E250" s="339"/>
      <c r="F250" s="339"/>
      <c r="G250" s="223"/>
      <c r="H250" s="223"/>
      <c r="I250" s="335"/>
      <c r="J250" s="336"/>
      <c r="K250" s="336"/>
      <c r="L250" s="337"/>
      <c r="M250" s="338"/>
      <c r="N250" s="338"/>
      <c r="O250" s="338"/>
      <c r="P250" s="338"/>
      <c r="Q250" s="338"/>
      <c r="R250" s="338"/>
      <c r="S250" s="338"/>
      <c r="T250" s="338"/>
      <c r="U250" s="338"/>
      <c r="V250" s="338"/>
      <c r="W250" s="338"/>
      <c r="X250" s="338"/>
      <c r="Y250" s="339"/>
      <c r="Z250" s="343" t="str">
        <f>IFERROR(G250/Caracterização!$C$52,"")</f>
        <v/>
      </c>
      <c r="AA250" s="342" t="str">
        <f t="shared" si="18"/>
        <v/>
      </c>
      <c r="AB250" s="342" t="str">
        <f t="shared" si="15"/>
        <v/>
      </c>
    </row>
    <row r="251" spans="2:28" outlineLevel="1">
      <c r="B251" s="165">
        <f t="shared" si="17"/>
        <v>218</v>
      </c>
      <c r="C251" s="334"/>
      <c r="D251" s="345"/>
      <c r="E251" s="339"/>
      <c r="F251" s="339"/>
      <c r="G251" s="223"/>
      <c r="H251" s="223"/>
      <c r="I251" s="335"/>
      <c r="J251" s="336"/>
      <c r="K251" s="336"/>
      <c r="L251" s="337"/>
      <c r="M251" s="338"/>
      <c r="N251" s="338"/>
      <c r="O251" s="338"/>
      <c r="P251" s="338"/>
      <c r="Q251" s="338"/>
      <c r="R251" s="338"/>
      <c r="S251" s="338"/>
      <c r="T251" s="338"/>
      <c r="U251" s="338"/>
      <c r="V251" s="338"/>
      <c r="W251" s="338"/>
      <c r="X251" s="338"/>
      <c r="Y251" s="339"/>
      <c r="Z251" s="343" t="str">
        <f>IFERROR(G251/Caracterização!$C$52,"")</f>
        <v/>
      </c>
      <c r="AA251" s="342" t="str">
        <f t="shared" si="18"/>
        <v/>
      </c>
      <c r="AB251" s="342" t="str">
        <f t="shared" si="15"/>
        <v/>
      </c>
    </row>
    <row r="252" spans="2:28" outlineLevel="1">
      <c r="B252" s="165">
        <f t="shared" si="17"/>
        <v>219</v>
      </c>
      <c r="C252" s="334"/>
      <c r="D252" s="345"/>
      <c r="E252" s="339"/>
      <c r="F252" s="339"/>
      <c r="G252" s="223"/>
      <c r="H252" s="223"/>
      <c r="I252" s="335"/>
      <c r="J252" s="336"/>
      <c r="K252" s="336"/>
      <c r="L252" s="337"/>
      <c r="M252" s="338"/>
      <c r="N252" s="338"/>
      <c r="O252" s="338"/>
      <c r="P252" s="338"/>
      <c r="Q252" s="338"/>
      <c r="R252" s="338"/>
      <c r="S252" s="338"/>
      <c r="T252" s="338"/>
      <c r="U252" s="338"/>
      <c r="V252" s="338"/>
      <c r="W252" s="338"/>
      <c r="X252" s="338"/>
      <c r="Y252" s="339"/>
      <c r="Z252" s="343" t="str">
        <f>IFERROR(G252/Caracterização!$C$52,"")</f>
        <v/>
      </c>
      <c r="AA252" s="342" t="str">
        <f t="shared" si="18"/>
        <v/>
      </c>
      <c r="AB252" s="342" t="str">
        <f t="shared" si="15"/>
        <v/>
      </c>
    </row>
    <row r="253" spans="2:28">
      <c r="B253" s="165">
        <f t="shared" si="17"/>
        <v>220</v>
      </c>
      <c r="C253" s="334"/>
      <c r="D253" s="345"/>
      <c r="E253" s="339"/>
      <c r="F253" s="339"/>
      <c r="G253" s="223"/>
      <c r="H253" s="223"/>
      <c r="I253" s="335"/>
      <c r="J253" s="336"/>
      <c r="K253" s="336"/>
      <c r="L253" s="337"/>
      <c r="M253" s="338"/>
      <c r="N253" s="338"/>
      <c r="O253" s="338"/>
      <c r="P253" s="338"/>
      <c r="Q253" s="338"/>
      <c r="R253" s="338"/>
      <c r="S253" s="338"/>
      <c r="T253" s="338"/>
      <c r="U253" s="338"/>
      <c r="V253" s="338"/>
      <c r="W253" s="338"/>
      <c r="X253" s="338"/>
      <c r="Y253" s="339"/>
      <c r="Z253" s="343" t="str">
        <f>IFERROR(G253/Caracterização!$C$52,"")</f>
        <v/>
      </c>
      <c r="AA253" s="342" t="str">
        <f t="shared" si="18"/>
        <v/>
      </c>
      <c r="AB253" s="342" t="str">
        <f t="shared" si="15"/>
        <v/>
      </c>
    </row>
    <row r="254" spans="2:28" ht="14.25" customHeight="1"/>
    <row r="255" spans="2:28" ht="14.25" customHeight="1"/>
    <row r="481" spans="3:6">
      <c r="C481" s="225"/>
      <c r="D481" s="225"/>
      <c r="E481" s="225"/>
      <c r="F481" s="225"/>
    </row>
    <row r="484" spans="3:6">
      <c r="C484" s="226"/>
      <c r="D484" s="226"/>
      <c r="E484" s="226"/>
      <c r="F484" s="226"/>
    </row>
    <row r="586" spans="3:6">
      <c r="C586" s="226"/>
      <c r="D586" s="226"/>
      <c r="E586" s="226"/>
      <c r="F586" s="226"/>
    </row>
    <row r="1083" spans="3:6">
      <c r="C1083" s="225"/>
      <c r="D1083" s="225"/>
      <c r="E1083" s="225"/>
      <c r="F1083" s="225"/>
    </row>
    <row r="1086" spans="3:6">
      <c r="C1086" s="226"/>
      <c r="D1086" s="226"/>
      <c r="E1086" s="226"/>
      <c r="F1086" s="226"/>
    </row>
    <row r="1178" spans="3:6">
      <c r="C1178" s="226"/>
      <c r="D1178" s="226"/>
      <c r="E1178" s="226"/>
      <c r="F1178" s="226"/>
    </row>
    <row r="1410" spans="3:6">
      <c r="C1410" s="226"/>
      <c r="D1410" s="226"/>
      <c r="E1410" s="226"/>
      <c r="F1410" s="226"/>
    </row>
  </sheetData>
  <dataConsolidate/>
  <mergeCells count="18">
    <mergeCell ref="D2:F3"/>
    <mergeCell ref="D11:D12"/>
    <mergeCell ref="E11:E12"/>
    <mergeCell ref="F11:F12"/>
    <mergeCell ref="D32:D33"/>
    <mergeCell ref="E32:E33"/>
    <mergeCell ref="F32:F33"/>
    <mergeCell ref="AA9:AB9"/>
    <mergeCell ref="J32:J33"/>
    <mergeCell ref="K32:K33"/>
    <mergeCell ref="Z32:AB32"/>
    <mergeCell ref="J11:J12"/>
    <mergeCell ref="K11:K12"/>
    <mergeCell ref="M11:X11"/>
    <mergeCell ref="Y11:Y12"/>
    <mergeCell ref="M32:X32"/>
    <mergeCell ref="Y32:Y33"/>
    <mergeCell ref="Z11:AB11"/>
  </mergeCells>
  <phoneticPr fontId="32" type="noConversion"/>
  <conditionalFormatting sqref="Z34:Z253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Z9">
    <cfRule type="iconSet" priority="1">
      <iconSet iconSet="3Symbols2">
        <cfvo type="percent" val="0"/>
        <cfvo type="num" val="0.7"/>
        <cfvo type="num" val="0.8"/>
      </iconSet>
    </cfRule>
  </conditionalFormatting>
  <dataValidations count="7">
    <dataValidation type="list" allowBlank="1" showInputMessage="1" showErrorMessage="1" sqref="E34:E253" xr:uid="{88D062EA-8EC5-470C-9D66-16134D2271C4}">
      <formula1>Processos</formula1>
    </dataValidation>
    <dataValidation type="list" allowBlank="1" showInputMessage="1" showErrorMessage="1" sqref="F34:F253" xr:uid="{7639DA0F-C6D1-4605-B11B-5F9D225D0830}">
      <formula1>Usos_presentes</formula1>
    </dataValidation>
    <dataValidation type="list" allowBlank="1" showInputMessage="1" showErrorMessage="1" sqref="J34:J253" xr:uid="{991FA66E-0BE5-4270-BE93-974303C124A2}">
      <formula1>Regime_op</formula1>
    </dataValidation>
    <dataValidation type="list" allowBlank="1" showInputMessage="1" showErrorMessage="1" sqref="K34:K253" xr:uid="{E34247EA-E2B1-43CD-AB4D-6E1BD6F74A88}">
      <formula1>Risco_parada</formula1>
    </dataValidation>
    <dataValidation type="list" allowBlank="1" showInputMessage="1" showErrorMessage="1" sqref="Y34:Y253" xr:uid="{8968185C-8698-4E6A-93CE-2FE6CE6B684D}">
      <formula1>Fonte_dados</formula1>
    </dataValidation>
    <dataValidation type="list" allowBlank="1" showInputMessage="1" showErrorMessage="1" sqref="D34:D253" xr:uid="{1633F1FB-97A5-42BB-927F-562D7DE4C579}">
      <formula1>Fontes</formula1>
    </dataValidation>
    <dataValidation allowBlank="1" showInputMessage="1" showErrorMessage="1" promptTitle="Recomendação" prompt="É recomendável que os USE representem pelo menos 80% do consumo energético de todas as fontes. " sqref="Z9" xr:uid="{87956316-A79C-4C24-B2C3-B7B2F7BD672E}"/>
  </dataValidations>
  <printOptions horizontalCentered="1" gridLines="1"/>
  <pageMargins left="0.51181102362204722" right="0.51181102362204722" top="1.1023622047244095" bottom="0.78740157480314965" header="0.11811023622047245" footer="0.31496062992125984"/>
  <pageSetup paperSize="9" scale="46" orientation="portrait" r:id="rId1"/>
  <headerFooter>
    <oddHeader>&amp;L&amp;G&amp;C&amp;"-,Negrito"&amp;10
&amp;14Diagnostico Energético - Dados de consumo</oddHeader>
    <oddFooter>&amp;RPágina &amp;P de &amp;N</oddFooter>
  </headerFooter>
  <colBreaks count="1" manualBreakCount="1">
    <brk id="12" max="56" man="1"/>
  </colBreaks>
  <ignoredErrors>
    <ignoredError sqref="Z13:Z18" formula="1"/>
  </ignoredError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EAD66-3C3C-44CE-9384-99A80F31ED1E}">
  <sheetPr>
    <tabColor theme="0" tint="-0.249977111117893"/>
  </sheetPr>
  <dimension ref="B1:N1135"/>
  <sheetViews>
    <sheetView showGridLines="0" zoomScale="115" zoomScaleNormal="115" zoomScaleSheetLayoutView="100" zoomScalePageLayoutView="85" workbookViewId="0">
      <pane xSplit="1" ySplit="4" topLeftCell="B5" activePane="bottomRight" state="frozen"/>
      <selection pane="bottomRight" activeCell="B1" sqref="B1"/>
      <selection pane="bottomLeft" activeCell="A5" sqref="A5"/>
      <selection pane="topRight" activeCell="B1" sqref="B1"/>
    </sheetView>
  </sheetViews>
  <sheetFormatPr defaultRowHeight="14.25" outlineLevelRow="1"/>
  <cols>
    <col min="1" max="1" width="1.42578125" style="70" customWidth="1"/>
    <col min="2" max="2" width="23.42578125" style="70" customWidth="1"/>
    <col min="3" max="3" width="2.85546875" style="70" customWidth="1"/>
    <col min="4" max="4" width="16.7109375" style="70" customWidth="1"/>
    <col min="5" max="5" width="6.85546875" style="70" customWidth="1"/>
    <col min="6" max="6" width="16.7109375" style="70" customWidth="1"/>
    <col min="7" max="7" width="2.7109375" style="70" customWidth="1"/>
    <col min="8" max="8" width="16.7109375" style="70" customWidth="1"/>
    <col min="9" max="9" width="2.42578125" style="70" customWidth="1"/>
    <col min="10" max="10" width="17.42578125" style="70" customWidth="1"/>
    <col min="11" max="11" width="1.28515625" style="70" customWidth="1"/>
    <col min="12" max="12" width="4.42578125" style="70" customWidth="1"/>
    <col min="13" max="13" width="17.28515625" style="70" customWidth="1"/>
    <col min="14" max="16384" width="9.140625" style="70"/>
  </cols>
  <sheetData>
    <row r="1" spans="2:11" ht="54.75" customHeight="1"/>
    <row r="2" spans="2:11" ht="28.5">
      <c r="B2" s="724"/>
      <c r="C2" s="725"/>
      <c r="D2" s="721" t="s">
        <v>0</v>
      </c>
      <c r="E2" s="721"/>
      <c r="F2" s="721"/>
      <c r="G2" s="721"/>
      <c r="H2" s="728"/>
      <c r="I2" s="417"/>
      <c r="J2" s="4" t="s">
        <v>53</v>
      </c>
    </row>
    <row r="3" spans="2:11">
      <c r="B3" s="726"/>
      <c r="C3" s="727"/>
      <c r="D3" s="721"/>
      <c r="E3" s="721"/>
      <c r="F3" s="721"/>
      <c r="G3" s="721"/>
      <c r="H3" s="728"/>
      <c r="I3" s="418"/>
      <c r="J3" s="81" t="s">
        <v>54</v>
      </c>
    </row>
    <row r="4" spans="2:11" ht="6" customHeight="1"/>
    <row r="5" spans="2:11" ht="20.25">
      <c r="B5" s="144" t="s">
        <v>330</v>
      </c>
      <c r="C5" s="231"/>
      <c r="D5" s="139"/>
      <c r="E5" s="139"/>
      <c r="F5" s="139"/>
      <c r="G5" s="139"/>
      <c r="H5" s="139"/>
      <c r="I5" s="139"/>
      <c r="J5" s="140"/>
    </row>
    <row r="6" spans="2:11" ht="5.25" customHeight="1">
      <c r="B6" s="141"/>
      <c r="C6" s="141"/>
      <c r="D6" s="141"/>
      <c r="E6" s="141"/>
      <c r="F6" s="141"/>
      <c r="G6" s="141"/>
      <c r="H6" s="141"/>
      <c r="I6" s="141"/>
      <c r="J6" s="141"/>
    </row>
    <row r="7" spans="2:11" s="2" customFormat="1">
      <c r="B7" s="145"/>
      <c r="C7" s="145"/>
      <c r="D7" s="145"/>
      <c r="E7" s="145"/>
      <c r="F7" s="145"/>
      <c r="G7" s="145"/>
      <c r="H7" s="145"/>
      <c r="I7" s="145"/>
      <c r="J7" s="145"/>
      <c r="K7" s="419"/>
    </row>
    <row r="8" spans="2:11" s="2" customFormat="1" ht="14.25" customHeight="1">
      <c r="B8" s="145"/>
      <c r="C8" s="145"/>
      <c r="D8" s="145"/>
      <c r="E8" s="145"/>
      <c r="F8" s="145"/>
      <c r="G8" s="145"/>
      <c r="H8" s="145"/>
      <c r="I8" s="145"/>
      <c r="J8" s="733" t="s">
        <v>331</v>
      </c>
      <c r="K8" s="419"/>
    </row>
    <row r="9" spans="2:11" s="2" customFormat="1">
      <c r="B9" s="145"/>
      <c r="C9" s="145"/>
      <c r="D9" s="145"/>
      <c r="E9" s="145"/>
      <c r="F9" s="145"/>
      <c r="G9" s="145"/>
      <c r="H9" s="145"/>
      <c r="I9" s="145"/>
      <c r="J9" s="733"/>
      <c r="K9" s="419"/>
    </row>
    <row r="10" spans="2:11" s="2" customFormat="1">
      <c r="B10" s="145"/>
      <c r="C10" s="145"/>
      <c r="D10" s="145"/>
      <c r="E10" s="145"/>
      <c r="F10" s="145"/>
      <c r="G10" s="145"/>
      <c r="H10" s="145"/>
      <c r="I10" s="145"/>
      <c r="J10" s="733"/>
      <c r="K10" s="419"/>
    </row>
    <row r="11" spans="2:11" s="2" customFormat="1">
      <c r="B11" s="145"/>
      <c r="C11" s="145"/>
      <c r="D11" s="145"/>
      <c r="E11" s="145"/>
      <c r="F11" s="145"/>
      <c r="G11" s="145"/>
      <c r="H11" s="145"/>
      <c r="I11" s="145"/>
      <c r="J11" s="415" t="str">
        <f>J47</f>
        <v>[MWh]/[kt]</v>
      </c>
      <c r="K11" s="419"/>
    </row>
    <row r="12" spans="2:11" s="2" customFormat="1">
      <c r="B12" s="145"/>
      <c r="C12" s="145"/>
      <c r="D12" s="145"/>
      <c r="E12" s="145"/>
      <c r="F12" s="145"/>
      <c r="G12" s="145"/>
      <c r="H12" s="145"/>
      <c r="I12" s="145"/>
      <c r="J12" s="434" t="e">
        <f>F60/D60</f>
        <v>#DIV/0!</v>
      </c>
      <c r="K12" s="419"/>
    </row>
    <row r="13" spans="2:11" s="2" customFormat="1">
      <c r="B13" s="145"/>
      <c r="C13" s="145"/>
      <c r="D13" s="145"/>
      <c r="E13" s="145"/>
      <c r="F13" s="145"/>
      <c r="G13" s="145"/>
      <c r="H13" s="145"/>
      <c r="I13" s="145"/>
      <c r="J13" s="145"/>
      <c r="K13" s="419"/>
    </row>
    <row r="14" spans="2:11" s="2" customFormat="1">
      <c r="B14" s="145"/>
      <c r="C14" s="145"/>
      <c r="D14" s="145"/>
      <c r="E14" s="145"/>
      <c r="F14" s="145"/>
      <c r="G14" s="145"/>
      <c r="H14" s="145"/>
      <c r="I14" s="145"/>
      <c r="J14" s="145"/>
      <c r="K14" s="419"/>
    </row>
    <row r="15" spans="2:11" s="2" customFormat="1">
      <c r="B15" s="145"/>
      <c r="C15" s="145"/>
      <c r="D15" s="145"/>
      <c r="E15" s="145"/>
      <c r="F15" s="145"/>
      <c r="G15" s="145"/>
      <c r="H15" s="145"/>
      <c r="I15" s="145"/>
      <c r="J15" s="145"/>
      <c r="K15" s="419"/>
    </row>
    <row r="16" spans="2:11" s="2" customFormat="1">
      <c r="B16" s="145"/>
      <c r="C16" s="145"/>
      <c r="D16" s="145"/>
      <c r="E16" s="145"/>
      <c r="F16" s="145"/>
      <c r="G16" s="145"/>
      <c r="H16" s="145"/>
      <c r="I16" s="145"/>
      <c r="J16" s="145"/>
      <c r="K16" s="419"/>
    </row>
    <row r="17" spans="2:11" s="2" customFormat="1">
      <c r="B17" s="145"/>
      <c r="C17" s="145"/>
      <c r="D17" s="145"/>
      <c r="E17" s="145"/>
      <c r="F17" s="145"/>
      <c r="G17" s="145"/>
      <c r="H17" s="145"/>
      <c r="I17" s="145"/>
      <c r="J17" s="145"/>
      <c r="K17" s="419"/>
    </row>
    <row r="18" spans="2:11" s="2" customFormat="1">
      <c r="B18" s="145"/>
      <c r="C18" s="145"/>
      <c r="D18" s="145"/>
      <c r="E18" s="145"/>
      <c r="F18" s="145"/>
      <c r="G18" s="145"/>
      <c r="H18" s="145"/>
      <c r="I18" s="145"/>
      <c r="J18" s="145"/>
      <c r="K18" s="419"/>
    </row>
    <row r="19" spans="2:11" s="2" customFormat="1">
      <c r="B19" s="145"/>
      <c r="C19" s="145"/>
      <c r="D19" s="145"/>
      <c r="E19" s="145"/>
      <c r="F19" s="145"/>
      <c r="G19" s="145"/>
      <c r="H19" s="145"/>
      <c r="I19" s="145"/>
      <c r="J19" s="145"/>
      <c r="K19" s="419"/>
    </row>
    <row r="20" spans="2:11" s="2" customFormat="1">
      <c r="B20" s="145"/>
      <c r="C20" s="145"/>
      <c r="D20" s="145"/>
      <c r="E20" s="145"/>
      <c r="F20" s="145"/>
      <c r="G20" s="145"/>
      <c r="H20" s="145"/>
      <c r="I20" s="145"/>
      <c r="J20" s="145"/>
      <c r="K20" s="419"/>
    </row>
    <row r="21" spans="2:11" s="2" customFormat="1" ht="18">
      <c r="B21" s="729" t="s">
        <v>332</v>
      </c>
      <c r="C21" s="730"/>
      <c r="D21" s="731"/>
      <c r="E21" s="145"/>
      <c r="F21" s="145"/>
      <c r="G21" s="145"/>
      <c r="H21" s="145"/>
      <c r="I21" s="145"/>
      <c r="J21" s="145"/>
      <c r="K21" s="419"/>
    </row>
    <row r="22" spans="2:11" s="2" customFormat="1" ht="16.5">
      <c r="B22" s="249"/>
      <c r="C22" s="249"/>
      <c r="D22" s="249"/>
      <c r="E22" s="250"/>
      <c r="F22" s="228" t="s">
        <v>333</v>
      </c>
      <c r="G22" s="228"/>
      <c r="H22" s="228" t="s">
        <v>334</v>
      </c>
      <c r="I22" s="145"/>
      <c r="J22" s="416" t="s">
        <v>335</v>
      </c>
      <c r="K22" s="419"/>
    </row>
    <row r="23" spans="2:11" s="2" customFormat="1">
      <c r="B23" s="229" t="str">
        <f>H46</f>
        <v>C_prev</v>
      </c>
      <c r="C23" s="246" t="s">
        <v>336</v>
      </c>
      <c r="D23" s="229" t="str">
        <f>D46</f>
        <v>P</v>
      </c>
      <c r="E23" s="246" t="s">
        <v>337</v>
      </c>
      <c r="F23" s="390">
        <f>D74</f>
        <v>0</v>
      </c>
      <c r="G23" s="246" t="s">
        <v>338</v>
      </c>
      <c r="H23" s="227">
        <f>E74</f>
        <v>0</v>
      </c>
      <c r="I23" s="145"/>
      <c r="J23" s="247">
        <f>D76</f>
        <v>1</v>
      </c>
      <c r="K23" s="419"/>
    </row>
    <row r="24" spans="2:11" s="2" customFormat="1">
      <c r="B24" s="403" t="str">
        <f>H47</f>
        <v>[MWh]</v>
      </c>
      <c r="C24" s="403"/>
      <c r="D24" s="404" t="str">
        <f>D47</f>
        <v>[kt]</v>
      </c>
      <c r="E24" s="404"/>
      <c r="F24" s="404" t="str">
        <f>_xlfn.CONCAT($F$47,"/",$D$47)</f>
        <v>[MWh]/[kt]</v>
      </c>
      <c r="G24" s="404"/>
      <c r="H24" s="404" t="str">
        <f>F47</f>
        <v>[MWh]</v>
      </c>
      <c r="I24" s="145"/>
      <c r="J24" s="145"/>
      <c r="K24" s="419"/>
    </row>
    <row r="25" spans="2:11" s="2" customFormat="1">
      <c r="B25" s="145"/>
      <c r="C25" s="145"/>
      <c r="D25" s="145"/>
      <c r="E25" s="145"/>
      <c r="F25" s="145"/>
      <c r="G25" s="145"/>
      <c r="H25" s="145"/>
      <c r="I25" s="145"/>
      <c r="J25" s="145"/>
      <c r="K25" s="419"/>
    </row>
    <row r="26" spans="2:11" s="2" customFormat="1">
      <c r="B26" s="145"/>
      <c r="C26" s="145"/>
      <c r="D26" s="145"/>
      <c r="E26" s="145"/>
      <c r="F26" s="145"/>
      <c r="G26" s="145"/>
      <c r="H26" s="145"/>
      <c r="I26" s="145"/>
      <c r="J26" s="145"/>
      <c r="K26" s="419"/>
    </row>
    <row r="27" spans="2:11" s="2" customFormat="1">
      <c r="B27" s="145"/>
      <c r="C27" s="145"/>
      <c r="D27" s="145"/>
      <c r="E27" s="145"/>
      <c r="F27" s="145"/>
      <c r="G27" s="145"/>
      <c r="H27" s="145"/>
      <c r="I27" s="145"/>
      <c r="J27" s="145"/>
      <c r="K27" s="419"/>
    </row>
    <row r="28" spans="2:11" s="2" customFormat="1">
      <c r="B28" s="145"/>
      <c r="C28" s="145"/>
      <c r="D28" s="145"/>
      <c r="E28" s="145"/>
      <c r="F28" s="145"/>
      <c r="G28" s="145"/>
      <c r="H28" s="145"/>
      <c r="I28" s="145"/>
      <c r="J28" s="145"/>
      <c r="K28" s="419"/>
    </row>
    <row r="29" spans="2:11" s="2" customFormat="1">
      <c r="B29" s="145"/>
      <c r="C29" s="145"/>
      <c r="D29" s="145"/>
      <c r="E29" s="145"/>
      <c r="F29" s="145"/>
      <c r="G29" s="145"/>
      <c r="H29" s="145"/>
      <c r="I29" s="145"/>
      <c r="J29" s="145"/>
      <c r="K29" s="419"/>
    </row>
    <row r="30" spans="2:11" s="2" customFormat="1">
      <c r="B30" s="145"/>
      <c r="C30" s="145"/>
      <c r="D30" s="145"/>
      <c r="E30" s="145"/>
      <c r="F30" s="145"/>
      <c r="G30" s="145"/>
      <c r="H30" s="145"/>
      <c r="I30" s="145"/>
      <c r="J30" s="145"/>
      <c r="K30" s="419"/>
    </row>
    <row r="31" spans="2:11" s="2" customFormat="1">
      <c r="B31" s="145"/>
      <c r="C31" s="145"/>
      <c r="D31" s="145"/>
      <c r="E31" s="145"/>
      <c r="F31" s="145"/>
      <c r="G31" s="145"/>
      <c r="H31" s="145"/>
      <c r="I31" s="145"/>
      <c r="J31" s="145"/>
      <c r="K31" s="419"/>
    </row>
    <row r="32" spans="2:11" s="2" customFormat="1">
      <c r="B32" s="145"/>
      <c r="C32" s="145"/>
      <c r="D32" s="145"/>
      <c r="E32" s="145"/>
      <c r="F32" s="145"/>
      <c r="G32" s="145"/>
      <c r="H32" s="145"/>
      <c r="I32" s="145"/>
      <c r="J32" s="145"/>
      <c r="K32" s="419"/>
    </row>
    <row r="33" spans="2:14" s="2" customFormat="1">
      <c r="B33" s="145"/>
      <c r="C33" s="145"/>
      <c r="D33" s="145"/>
      <c r="E33" s="145"/>
      <c r="F33" s="145"/>
      <c r="G33" s="145"/>
      <c r="H33" s="145"/>
      <c r="I33" s="145"/>
      <c r="J33" s="145"/>
      <c r="K33" s="419"/>
    </row>
    <row r="34" spans="2:14" s="2" customFormat="1">
      <c r="B34" s="145"/>
      <c r="C34" s="145"/>
      <c r="D34" s="145"/>
      <c r="E34" s="145"/>
      <c r="F34" s="145"/>
      <c r="G34" s="145"/>
      <c r="H34" s="145"/>
      <c r="I34" s="145"/>
      <c r="J34" s="145"/>
      <c r="K34" s="419"/>
    </row>
    <row r="35" spans="2:14" s="2" customFormat="1">
      <c r="B35" s="145"/>
      <c r="C35" s="145"/>
      <c r="D35" s="145"/>
      <c r="E35" s="145"/>
      <c r="F35" s="145"/>
      <c r="G35" s="145"/>
      <c r="H35" s="145"/>
      <c r="I35" s="145"/>
      <c r="J35" s="145"/>
      <c r="K35" s="419"/>
    </row>
    <row r="36" spans="2:14" s="2" customFormat="1">
      <c r="B36" s="145"/>
      <c r="C36" s="145"/>
      <c r="D36" s="145"/>
      <c r="E36" s="145"/>
      <c r="F36" s="145"/>
      <c r="G36" s="145"/>
      <c r="H36" s="145"/>
      <c r="I36" s="145"/>
      <c r="J36" s="145"/>
      <c r="K36" s="419"/>
    </row>
    <row r="37" spans="2:14" s="2" customFormat="1">
      <c r="B37" s="145"/>
      <c r="C37" s="145"/>
      <c r="D37" s="145"/>
      <c r="E37" s="145"/>
      <c r="F37" s="145"/>
      <c r="G37" s="145"/>
      <c r="H37" s="145"/>
      <c r="I37" s="145"/>
      <c r="J37" s="145"/>
      <c r="K37" s="419"/>
    </row>
    <row r="38" spans="2:14" s="2" customFormat="1">
      <c r="B38" s="145"/>
      <c r="C38" s="145"/>
      <c r="D38" s="145"/>
      <c r="E38" s="145"/>
      <c r="F38" s="145"/>
      <c r="G38" s="145"/>
      <c r="H38" s="145"/>
      <c r="I38" s="145"/>
      <c r="J38" s="145"/>
      <c r="K38" s="419"/>
    </row>
    <row r="39" spans="2:14" s="2" customFormat="1">
      <c r="B39" s="145"/>
      <c r="C39" s="145"/>
      <c r="D39" s="145"/>
      <c r="E39" s="145"/>
      <c r="F39" s="145"/>
      <c r="G39" s="145"/>
      <c r="H39" s="145"/>
      <c r="I39" s="145"/>
      <c r="J39" s="145"/>
      <c r="K39" s="419"/>
    </row>
    <row r="40" spans="2:14" s="2" customFormat="1">
      <c r="B40" s="145"/>
      <c r="C40" s="145"/>
      <c r="D40" s="145"/>
      <c r="E40" s="145"/>
      <c r="F40" s="145"/>
      <c r="G40" s="145"/>
      <c r="H40" s="145"/>
      <c r="I40" s="145"/>
      <c r="J40" s="145"/>
      <c r="K40" s="419"/>
    </row>
    <row r="41" spans="2:14" s="2" customFormat="1">
      <c r="B41" s="145"/>
      <c r="C41" s="145"/>
      <c r="D41" s="145"/>
      <c r="E41" s="145"/>
      <c r="F41" s="145"/>
      <c r="G41" s="145"/>
      <c r="H41" s="145"/>
      <c r="I41" s="145"/>
      <c r="J41" s="145"/>
      <c r="K41" s="419"/>
    </row>
    <row r="42" spans="2:14" ht="6.75" customHeight="1">
      <c r="K42" s="70">
        <v>5</v>
      </c>
    </row>
    <row r="43" spans="2:14" ht="18">
      <c r="B43" s="143" t="s">
        <v>339</v>
      </c>
      <c r="C43" s="143"/>
      <c r="D43" s="142"/>
      <c r="E43" s="142"/>
      <c r="F43" s="142"/>
      <c r="G43" s="142"/>
      <c r="H43" s="732"/>
      <c r="I43" s="732"/>
      <c r="J43" s="142"/>
    </row>
    <row r="44" spans="2:14" ht="6" customHeight="1">
      <c r="B44" s="240"/>
      <c r="C44" s="240"/>
      <c r="D44" s="241"/>
      <c r="E44" s="241"/>
      <c r="F44" s="241"/>
      <c r="G44" s="241"/>
      <c r="H44" s="242"/>
      <c r="I44" s="242"/>
      <c r="J44" s="241"/>
    </row>
    <row r="45" spans="2:14" ht="42.75">
      <c r="B45" s="696" t="s">
        <v>274</v>
      </c>
      <c r="C45" s="52"/>
      <c r="D45" s="149" t="s">
        <v>340</v>
      </c>
      <c r="E45" s="149"/>
      <c r="F45" s="149" t="s">
        <v>341</v>
      </c>
      <c r="G45" s="149"/>
      <c r="H45" s="149" t="s">
        <v>342</v>
      </c>
      <c r="I45" s="52"/>
      <c r="J45" s="149" t="s">
        <v>343</v>
      </c>
    </row>
    <row r="46" spans="2:14">
      <c r="B46" s="696"/>
      <c r="C46" s="52"/>
      <c r="D46" s="149" t="s">
        <v>344</v>
      </c>
      <c r="E46" s="149"/>
      <c r="F46" s="149" t="s">
        <v>345</v>
      </c>
      <c r="G46" s="149"/>
      <c r="H46" s="149" t="s">
        <v>346</v>
      </c>
      <c r="I46" s="52"/>
      <c r="J46" s="149" t="s">
        <v>347</v>
      </c>
    </row>
    <row r="47" spans="2:14">
      <c r="B47" s="696"/>
      <c r="C47" s="52"/>
      <c r="D47" s="206" t="s">
        <v>348</v>
      </c>
      <c r="E47" s="206"/>
      <c r="F47" s="206" t="s">
        <v>349</v>
      </c>
      <c r="G47" s="206"/>
      <c r="H47" s="206" t="s">
        <v>349</v>
      </c>
      <c r="I47" s="52"/>
      <c r="J47" s="206" t="str">
        <f>_xlfn.CONCAT($F$47,"/",$D$47)</f>
        <v>[MWh]/[kt]</v>
      </c>
    </row>
    <row r="48" spans="2:14">
      <c r="B48" s="243">
        <v>43466</v>
      </c>
      <c r="C48" s="230"/>
      <c r="D48" s="391" cm="1">
        <f t="array" ref="D48:D59">TRANSPOSE('Produção_Compras-energia'!K22:V22)/1000</f>
        <v>0</v>
      </c>
      <c r="E48" s="324"/>
      <c r="F48" s="388" cm="1">
        <f t="array" ref="F48:F59">TRANSPOSE(Caracterização!H37:S37)</f>
        <v>0</v>
      </c>
      <c r="G48" s="325"/>
      <c r="H48" s="388">
        <f>IFERROR($F$23*D48+$H$23,"")</f>
        <v>0</v>
      </c>
      <c r="J48" s="388" t="e">
        <f>F48/D48</f>
        <v>#DIV/0!</v>
      </c>
      <c r="L48" s="401" t="e">
        <f>IF(J48=MIN($J$48:$J$59),1,"")</f>
        <v>#DIV/0!</v>
      </c>
      <c r="N48" s="399"/>
    </row>
    <row r="49" spans="2:14">
      <c r="B49" s="243">
        <v>43497</v>
      </c>
      <c r="C49" s="230"/>
      <c r="D49" s="392">
        <v>0</v>
      </c>
      <c r="E49" s="326"/>
      <c r="F49" s="389">
        <v>0</v>
      </c>
      <c r="G49" s="327"/>
      <c r="H49" s="388">
        <f t="shared" ref="H49:H59" si="0">IFERROR($F$23*D49+$H$23,"")</f>
        <v>0</v>
      </c>
      <c r="J49" s="388" t="e">
        <f t="shared" ref="J49:J59" si="1">F49/D49</f>
        <v>#DIV/0!</v>
      </c>
      <c r="L49" s="401" t="e">
        <f t="shared" ref="L49:L59" si="2">IF(J49=MIN($J$48:$J$59),1,"")</f>
        <v>#DIV/0!</v>
      </c>
      <c r="N49" s="399"/>
    </row>
    <row r="50" spans="2:14">
      <c r="B50" s="243">
        <v>43525</v>
      </c>
      <c r="C50" s="230"/>
      <c r="D50" s="393">
        <v>0</v>
      </c>
      <c r="E50" s="328"/>
      <c r="F50" s="389">
        <v>0</v>
      </c>
      <c r="G50" s="327"/>
      <c r="H50" s="388">
        <f t="shared" si="0"/>
        <v>0</v>
      </c>
      <c r="J50" s="388" t="e">
        <f t="shared" si="1"/>
        <v>#DIV/0!</v>
      </c>
      <c r="L50" s="401" t="e">
        <f t="shared" si="2"/>
        <v>#DIV/0!</v>
      </c>
      <c r="N50" s="399"/>
    </row>
    <row r="51" spans="2:14">
      <c r="B51" s="243">
        <v>43556</v>
      </c>
      <c r="C51" s="230"/>
      <c r="D51" s="392">
        <v>0</v>
      </c>
      <c r="E51" s="326"/>
      <c r="F51" s="389">
        <v>0</v>
      </c>
      <c r="G51" s="327"/>
      <c r="H51" s="388">
        <f t="shared" si="0"/>
        <v>0</v>
      </c>
      <c r="J51" s="388" t="e">
        <f t="shared" si="1"/>
        <v>#DIV/0!</v>
      </c>
      <c r="L51" s="401" t="e">
        <f t="shared" si="2"/>
        <v>#DIV/0!</v>
      </c>
      <c r="N51" s="399"/>
    </row>
    <row r="52" spans="2:14">
      <c r="B52" s="243">
        <v>43586</v>
      </c>
      <c r="C52" s="230"/>
      <c r="D52" s="393">
        <v>0</v>
      </c>
      <c r="E52" s="328"/>
      <c r="F52" s="389">
        <v>0</v>
      </c>
      <c r="G52" s="327"/>
      <c r="H52" s="388">
        <f t="shared" si="0"/>
        <v>0</v>
      </c>
      <c r="J52" s="388" t="e">
        <f t="shared" si="1"/>
        <v>#DIV/0!</v>
      </c>
      <c r="L52" s="401" t="e">
        <f t="shared" si="2"/>
        <v>#DIV/0!</v>
      </c>
      <c r="N52" s="399"/>
    </row>
    <row r="53" spans="2:14">
      <c r="B53" s="243">
        <v>43617</v>
      </c>
      <c r="C53" s="230"/>
      <c r="D53" s="392">
        <v>0</v>
      </c>
      <c r="E53" s="326"/>
      <c r="F53" s="389">
        <v>0</v>
      </c>
      <c r="G53" s="327"/>
      <c r="H53" s="388">
        <f t="shared" si="0"/>
        <v>0</v>
      </c>
      <c r="J53" s="388" t="e">
        <f t="shared" si="1"/>
        <v>#DIV/0!</v>
      </c>
      <c r="L53" s="401" t="e">
        <f t="shared" si="2"/>
        <v>#DIV/0!</v>
      </c>
      <c r="N53" s="399"/>
    </row>
    <row r="54" spans="2:14">
      <c r="B54" s="243">
        <v>43647</v>
      </c>
      <c r="C54" s="230"/>
      <c r="D54" s="393">
        <v>0</v>
      </c>
      <c r="E54" s="328"/>
      <c r="F54" s="389">
        <v>0</v>
      </c>
      <c r="G54" s="327"/>
      <c r="H54" s="388">
        <f t="shared" si="0"/>
        <v>0</v>
      </c>
      <c r="J54" s="388" t="e">
        <f t="shared" si="1"/>
        <v>#DIV/0!</v>
      </c>
      <c r="L54" s="401" t="e">
        <f t="shared" si="2"/>
        <v>#DIV/0!</v>
      </c>
      <c r="M54" s="444"/>
      <c r="N54" s="399"/>
    </row>
    <row r="55" spans="2:14">
      <c r="B55" s="243">
        <v>43678</v>
      </c>
      <c r="C55" s="230"/>
      <c r="D55" s="392">
        <v>0</v>
      </c>
      <c r="E55" s="326"/>
      <c r="F55" s="389">
        <v>0</v>
      </c>
      <c r="G55" s="327"/>
      <c r="H55" s="388">
        <f t="shared" si="0"/>
        <v>0</v>
      </c>
      <c r="J55" s="388" t="e">
        <f t="shared" si="1"/>
        <v>#DIV/0!</v>
      </c>
      <c r="L55" s="401" t="e">
        <f t="shared" si="2"/>
        <v>#DIV/0!</v>
      </c>
      <c r="N55" s="399"/>
    </row>
    <row r="56" spans="2:14">
      <c r="B56" s="243">
        <v>43709</v>
      </c>
      <c r="C56" s="230"/>
      <c r="D56" s="393">
        <v>0</v>
      </c>
      <c r="E56" s="328"/>
      <c r="F56" s="389">
        <v>0</v>
      </c>
      <c r="G56" s="327"/>
      <c r="H56" s="388">
        <f t="shared" si="0"/>
        <v>0</v>
      </c>
      <c r="J56" s="388" t="e">
        <f t="shared" si="1"/>
        <v>#DIV/0!</v>
      </c>
      <c r="L56" s="401" t="e">
        <f t="shared" si="2"/>
        <v>#DIV/0!</v>
      </c>
      <c r="N56" s="399"/>
    </row>
    <row r="57" spans="2:14">
      <c r="B57" s="243">
        <v>43739</v>
      </c>
      <c r="C57" s="230"/>
      <c r="D57" s="392">
        <v>0</v>
      </c>
      <c r="E57" s="326"/>
      <c r="F57" s="389">
        <v>0</v>
      </c>
      <c r="G57" s="327"/>
      <c r="H57" s="388">
        <f t="shared" si="0"/>
        <v>0</v>
      </c>
      <c r="J57" s="388" t="e">
        <f t="shared" si="1"/>
        <v>#DIV/0!</v>
      </c>
      <c r="L57" s="401" t="e">
        <f t="shared" si="2"/>
        <v>#DIV/0!</v>
      </c>
      <c r="N57" s="399"/>
    </row>
    <row r="58" spans="2:14">
      <c r="B58" s="243">
        <v>43770</v>
      </c>
      <c r="C58" s="230"/>
      <c r="D58" s="393">
        <v>0</v>
      </c>
      <c r="E58" s="328"/>
      <c r="F58" s="389">
        <v>0</v>
      </c>
      <c r="G58" s="327"/>
      <c r="H58" s="388">
        <f t="shared" si="0"/>
        <v>0</v>
      </c>
      <c r="J58" s="388" t="e">
        <f t="shared" si="1"/>
        <v>#DIV/0!</v>
      </c>
      <c r="L58" s="401" t="e">
        <f t="shared" si="2"/>
        <v>#DIV/0!</v>
      </c>
      <c r="N58" s="399"/>
    </row>
    <row r="59" spans="2:14">
      <c r="B59" s="243">
        <v>43800</v>
      </c>
      <c r="C59" s="230"/>
      <c r="D59" s="472">
        <v>0</v>
      </c>
      <c r="E59" s="473"/>
      <c r="F59" s="474">
        <v>0</v>
      </c>
      <c r="G59" s="475"/>
      <c r="H59" s="474">
        <f t="shared" si="0"/>
        <v>0</v>
      </c>
      <c r="J59" s="388" t="e">
        <f t="shared" si="1"/>
        <v>#DIV/0!</v>
      </c>
      <c r="L59" s="401" t="e">
        <f t="shared" si="2"/>
        <v>#DIV/0!</v>
      </c>
      <c r="N59" s="399"/>
    </row>
    <row r="60" spans="2:14">
      <c r="B60" s="53" t="s">
        <v>350</v>
      </c>
      <c r="D60" s="407">
        <f>SUM(_xlfn.ANCHORARRAY(D48))</f>
        <v>0</v>
      </c>
      <c r="E60" s="62"/>
      <c r="F60" s="84">
        <f>SUM(_xlfn.ANCHORARRAY(F48))</f>
        <v>0</v>
      </c>
      <c r="G60" s="62"/>
      <c r="H60" s="84">
        <f>SUM(H48:H59)</f>
        <v>0</v>
      </c>
      <c r="M60" s="84" t="e">
        <f>J49*D60</f>
        <v>#DIV/0!</v>
      </c>
    </row>
    <row r="61" spans="2:14">
      <c r="M61" s="406" t="e">
        <f>M60/F60</f>
        <v>#DIV/0!</v>
      </c>
    </row>
    <row r="62" spans="2:14" ht="18">
      <c r="B62" s="143" t="s">
        <v>351</v>
      </c>
      <c r="C62" s="143"/>
      <c r="D62" s="142"/>
      <c r="E62" s="142"/>
      <c r="F62" s="142"/>
      <c r="G62" s="142"/>
      <c r="H62" s="732"/>
      <c r="I62" s="732"/>
      <c r="J62" s="142"/>
    </row>
    <row r="64" spans="2:14" ht="42.75" outlineLevel="1">
      <c r="D64" s="149" t="s">
        <v>340</v>
      </c>
      <c r="E64" s="149"/>
      <c r="F64" s="149" t="s">
        <v>341</v>
      </c>
      <c r="G64" s="149"/>
      <c r="H64" s="149" t="s">
        <v>342</v>
      </c>
    </row>
    <row r="65" spans="2:10" outlineLevel="1">
      <c r="D65" s="234" t="str">
        <f>D47</f>
        <v>[kt]</v>
      </c>
      <c r="E65" s="234"/>
      <c r="F65" s="234" t="str">
        <f>F47</f>
        <v>[MWh]</v>
      </c>
      <c r="G65" s="234"/>
      <c r="H65" s="234" t="str">
        <f>H47</f>
        <v>[MWh]</v>
      </c>
    </row>
    <row r="66" spans="2:10" outlineLevel="1">
      <c r="B66" s="372" t="s">
        <v>135</v>
      </c>
      <c r="D66" s="235">
        <f>SUM(D48:D59)</f>
        <v>0</v>
      </c>
      <c r="E66" s="235"/>
      <c r="F66" s="236">
        <f>SUM(F48:F59)</f>
        <v>0</v>
      </c>
      <c r="G66" s="236"/>
      <c r="H66" s="236">
        <f>SUM(H48:H59)</f>
        <v>0</v>
      </c>
    </row>
    <row r="67" spans="2:10" outlineLevel="1">
      <c r="B67" s="372" t="s">
        <v>352</v>
      </c>
      <c r="D67" s="237">
        <f>IFERROR(AVERAGE(D48:D59),"")</f>
        <v>0</v>
      </c>
      <c r="E67" s="237"/>
      <c r="F67" s="238">
        <f>IFERROR(AVERAGE(F48:F59),"")</f>
        <v>0</v>
      </c>
      <c r="G67" s="238"/>
      <c r="H67" s="238">
        <f>IFERROR(AVERAGE(H48:H59),"")</f>
        <v>0</v>
      </c>
    </row>
    <row r="68" spans="2:10" outlineLevel="1">
      <c r="B68" s="372" t="s">
        <v>353</v>
      </c>
      <c r="D68" s="239">
        <f>MAX(D48:D59)</f>
        <v>0</v>
      </c>
      <c r="E68" s="239"/>
      <c r="F68" s="238">
        <f>MAX(F48:F59)</f>
        <v>0</v>
      </c>
      <c r="G68" s="238"/>
      <c r="H68" s="238">
        <f>MAX(H48:H59)</f>
        <v>0</v>
      </c>
    </row>
    <row r="69" spans="2:10" outlineLevel="1">
      <c r="B69" s="372" t="s">
        <v>354</v>
      </c>
      <c r="D69" s="239">
        <f>MIN(D48:D59)</f>
        <v>0</v>
      </c>
      <c r="E69" s="239"/>
      <c r="F69" s="238">
        <f>MIN(F48:F59)</f>
        <v>0</v>
      </c>
      <c r="G69" s="238"/>
      <c r="H69" s="238">
        <f>MIN(H48:H59)</f>
        <v>0</v>
      </c>
    </row>
    <row r="70" spans="2:10" outlineLevel="1">
      <c r="B70" s="372" t="s">
        <v>355</v>
      </c>
      <c r="D70" s="239">
        <f>IFERROR(AVEDEV(D48:D59),"")</f>
        <v>0</v>
      </c>
      <c r="E70" s="239"/>
      <c r="F70" s="238">
        <f>IFERROR(AVEDEV(F48:F59),"")</f>
        <v>0</v>
      </c>
      <c r="G70" s="238"/>
      <c r="H70" s="238">
        <f>IFERROR(AVEDEV(H48:H59),"")</f>
        <v>0</v>
      </c>
    </row>
    <row r="71" spans="2:10" outlineLevel="1">
      <c r="B71" s="372" t="s">
        <v>356</v>
      </c>
      <c r="D71" s="237" t="str">
        <f>IFERROR(D70/D67,"")</f>
        <v/>
      </c>
      <c r="E71" s="237"/>
      <c r="F71" s="238" t="str">
        <f>IFERROR(F70/F67,"")</f>
        <v/>
      </c>
      <c r="G71" s="238"/>
      <c r="H71" s="238" t="str">
        <f t="shared" ref="H71" si="3">IFERROR(H70/H67,"")</f>
        <v/>
      </c>
    </row>
    <row r="72" spans="2:10" outlineLevel="1">
      <c r="B72" s="372" t="s">
        <v>357</v>
      </c>
      <c r="D72" s="239">
        <f>COUNT(D48:D59)</f>
        <v>12</v>
      </c>
      <c r="E72" s="239"/>
      <c r="F72" s="238">
        <f>COUNT(F48:F59)</f>
        <v>12</v>
      </c>
      <c r="G72" s="238"/>
      <c r="H72" s="238">
        <f>COUNT(H48:H59)</f>
        <v>12</v>
      </c>
    </row>
    <row r="73" spans="2:10" outlineLevel="1">
      <c r="B73" s="53"/>
    </row>
    <row r="74" spans="2:10" outlineLevel="1">
      <c r="B74" s="737" t="s">
        <v>358</v>
      </c>
      <c r="D74" s="422" cm="1">
        <f t="array" ref="D74:E78">LINEST(_xlfn.ANCHORARRAY(F48),_xlfn.ANCHORARRAY(D48),1,1)</f>
        <v>0</v>
      </c>
      <c r="E74" s="233">
        <v>0</v>
      </c>
      <c r="F74" s="422">
        <f>E74</f>
        <v>0</v>
      </c>
    </row>
    <row r="75" spans="2:10" outlineLevel="1">
      <c r="B75" s="737"/>
      <c r="D75" s="422">
        <v>0</v>
      </c>
      <c r="E75" s="233">
        <v>0</v>
      </c>
      <c r="F75" s="422">
        <f>E75</f>
        <v>0</v>
      </c>
    </row>
    <row r="76" spans="2:10" outlineLevel="1">
      <c r="B76" s="53"/>
      <c r="D76" s="422">
        <v>1</v>
      </c>
      <c r="E76" s="233">
        <v>0</v>
      </c>
      <c r="F76" s="422">
        <f>E76</f>
        <v>0</v>
      </c>
    </row>
    <row r="77" spans="2:10" outlineLevel="1">
      <c r="B77" s="53"/>
      <c r="D77" s="422" t="e">
        <v>#NUM!</v>
      </c>
      <c r="E77" s="233">
        <v>10</v>
      </c>
      <c r="F77" s="422">
        <f t="shared" ref="F77:F78" si="4">E77</f>
        <v>10</v>
      </c>
    </row>
    <row r="78" spans="2:10" outlineLevel="1">
      <c r="B78" s="53"/>
      <c r="D78" s="422">
        <v>0</v>
      </c>
      <c r="E78" s="233">
        <v>0</v>
      </c>
      <c r="F78" s="422">
        <f t="shared" si="4"/>
        <v>0</v>
      </c>
    </row>
    <row r="79" spans="2:10">
      <c r="B79" s="53"/>
    </row>
    <row r="80" spans="2:10" ht="18">
      <c r="B80" s="143" t="s">
        <v>359</v>
      </c>
      <c r="C80" s="143"/>
      <c r="D80" s="142"/>
      <c r="E80" s="142"/>
      <c r="F80" s="142"/>
      <c r="G80" s="142"/>
      <c r="H80" s="732"/>
      <c r="I80" s="732"/>
      <c r="J80" s="142"/>
    </row>
    <row r="81" spans="2:14" ht="6" customHeight="1">
      <c r="B81" s="240"/>
      <c r="C81" s="240"/>
      <c r="D81" s="241"/>
      <c r="E81" s="241"/>
      <c r="F81" s="241"/>
      <c r="G81" s="241"/>
      <c r="H81" s="242"/>
      <c r="I81" s="242"/>
      <c r="J81" s="241"/>
    </row>
    <row r="82" spans="2:14" ht="71.25">
      <c r="B82" s="696" t="s">
        <v>274</v>
      </c>
      <c r="C82" s="52"/>
      <c r="D82" s="149" t="s">
        <v>360</v>
      </c>
      <c r="E82" s="149"/>
      <c r="F82" s="149" t="s">
        <v>361</v>
      </c>
      <c r="G82" s="149"/>
      <c r="H82" s="149" t="s">
        <v>362</v>
      </c>
      <c r="I82" s="52"/>
      <c r="J82" s="149" t="s">
        <v>363</v>
      </c>
    </row>
    <row r="83" spans="2:14">
      <c r="B83" s="696"/>
      <c r="C83" s="52"/>
      <c r="D83" s="149" t="s">
        <v>346</v>
      </c>
      <c r="E83" s="149"/>
      <c r="F83" s="149" t="s">
        <v>364</v>
      </c>
      <c r="G83" s="149"/>
      <c r="H83" s="149" t="s">
        <v>365</v>
      </c>
      <c r="I83" s="52"/>
      <c r="J83" s="149" t="s">
        <v>366</v>
      </c>
    </row>
    <row r="84" spans="2:14">
      <c r="B84" s="696"/>
      <c r="C84" s="52"/>
      <c r="D84" s="206" t="s">
        <v>349</v>
      </c>
      <c r="E84" s="206"/>
      <c r="F84" s="206" t="s">
        <v>349</v>
      </c>
      <c r="G84" s="206"/>
      <c r="H84" s="206" t="s">
        <v>349</v>
      </c>
      <c r="I84" s="52"/>
      <c r="J84" s="206" t="s">
        <v>349</v>
      </c>
    </row>
    <row r="85" spans="2:14">
      <c r="B85" s="243">
        <v>43466</v>
      </c>
      <c r="C85" s="230"/>
      <c r="D85" s="391">
        <f t="shared" ref="D85:D96" si="5">IFERROR($F$23*D48+$H$23,"")</f>
        <v>0</v>
      </c>
      <c r="E85" s="324"/>
      <c r="F85" s="402">
        <f>D85-F48</f>
        <v>0</v>
      </c>
      <c r="G85" s="325"/>
      <c r="H85" s="388">
        <f>IF(F85&lt;0,D85,F48)</f>
        <v>0</v>
      </c>
      <c r="J85" s="388">
        <f t="shared" ref="J85:J96" si="6">D48*$F$113+$H$113</f>
        <v>0</v>
      </c>
      <c r="L85" s="400"/>
      <c r="N85" s="399"/>
    </row>
    <row r="86" spans="2:14">
      <c r="B86" s="243">
        <v>43497</v>
      </c>
      <c r="C86" s="230"/>
      <c r="D86" s="391">
        <f t="shared" si="5"/>
        <v>0</v>
      </c>
      <c r="E86" s="326"/>
      <c r="F86" s="402">
        <f t="shared" ref="F86:F96" si="7">D86-F49</f>
        <v>0</v>
      </c>
      <c r="G86" s="327"/>
      <c r="H86" s="388">
        <f t="shared" ref="H86:H96" si="8">IF(F86&lt;0,D86,F49)</f>
        <v>0</v>
      </c>
      <c r="J86" s="388">
        <f t="shared" si="6"/>
        <v>0</v>
      </c>
      <c r="L86" s="400"/>
      <c r="N86" s="399"/>
    </row>
    <row r="87" spans="2:14">
      <c r="B87" s="243">
        <v>43525</v>
      </c>
      <c r="C87" s="230"/>
      <c r="D87" s="391">
        <f t="shared" si="5"/>
        <v>0</v>
      </c>
      <c r="E87" s="328"/>
      <c r="F87" s="402">
        <f t="shared" si="7"/>
        <v>0</v>
      </c>
      <c r="G87" s="327"/>
      <c r="H87" s="388">
        <f t="shared" si="8"/>
        <v>0</v>
      </c>
      <c r="J87" s="388">
        <f t="shared" si="6"/>
        <v>0</v>
      </c>
      <c r="L87" s="400"/>
      <c r="N87" s="399"/>
    </row>
    <row r="88" spans="2:14">
      <c r="B88" s="243">
        <v>43556</v>
      </c>
      <c r="C88" s="230"/>
      <c r="D88" s="391">
        <f t="shared" si="5"/>
        <v>0</v>
      </c>
      <c r="E88" s="326"/>
      <c r="F88" s="402">
        <f t="shared" si="7"/>
        <v>0</v>
      </c>
      <c r="G88" s="327"/>
      <c r="H88" s="388">
        <f t="shared" si="8"/>
        <v>0</v>
      </c>
      <c r="J88" s="388">
        <f t="shared" si="6"/>
        <v>0</v>
      </c>
      <c r="L88" s="400"/>
      <c r="N88" s="399"/>
    </row>
    <row r="89" spans="2:14">
      <c r="B89" s="243">
        <v>43586</v>
      </c>
      <c r="C89" s="230"/>
      <c r="D89" s="391">
        <f t="shared" si="5"/>
        <v>0</v>
      </c>
      <c r="E89" s="328"/>
      <c r="F89" s="402">
        <f t="shared" si="7"/>
        <v>0</v>
      </c>
      <c r="G89" s="327"/>
      <c r="H89" s="388">
        <f t="shared" si="8"/>
        <v>0</v>
      </c>
      <c r="J89" s="388">
        <f t="shared" si="6"/>
        <v>0</v>
      </c>
      <c r="L89" s="400"/>
      <c r="N89" s="399"/>
    </row>
    <row r="90" spans="2:14">
      <c r="B90" s="243">
        <v>43617</v>
      </c>
      <c r="C90" s="230"/>
      <c r="D90" s="391">
        <f t="shared" si="5"/>
        <v>0</v>
      </c>
      <c r="E90" s="326"/>
      <c r="F90" s="402">
        <f t="shared" si="7"/>
        <v>0</v>
      </c>
      <c r="G90" s="327"/>
      <c r="H90" s="388">
        <f t="shared" si="8"/>
        <v>0</v>
      </c>
      <c r="J90" s="388">
        <f t="shared" si="6"/>
        <v>0</v>
      </c>
      <c r="L90" s="400"/>
      <c r="N90" s="399"/>
    </row>
    <row r="91" spans="2:14">
      <c r="B91" s="243">
        <v>43647</v>
      </c>
      <c r="C91" s="230"/>
      <c r="D91" s="391">
        <f t="shared" si="5"/>
        <v>0</v>
      </c>
      <c r="E91" s="328"/>
      <c r="F91" s="402">
        <f t="shared" si="7"/>
        <v>0</v>
      </c>
      <c r="G91" s="327"/>
      <c r="H91" s="388">
        <f t="shared" si="8"/>
        <v>0</v>
      </c>
      <c r="J91" s="388">
        <f t="shared" si="6"/>
        <v>0</v>
      </c>
      <c r="L91" s="400"/>
      <c r="N91" s="399"/>
    </row>
    <row r="92" spans="2:14">
      <c r="B92" s="243">
        <v>43678</v>
      </c>
      <c r="C92" s="230"/>
      <c r="D92" s="391">
        <f t="shared" si="5"/>
        <v>0</v>
      </c>
      <c r="E92" s="326"/>
      <c r="F92" s="402">
        <f t="shared" si="7"/>
        <v>0</v>
      </c>
      <c r="G92" s="327"/>
      <c r="H92" s="388">
        <f t="shared" si="8"/>
        <v>0</v>
      </c>
      <c r="J92" s="388">
        <f t="shared" si="6"/>
        <v>0</v>
      </c>
      <c r="L92" s="400"/>
      <c r="N92" s="399"/>
    </row>
    <row r="93" spans="2:14">
      <c r="B93" s="243">
        <v>43709</v>
      </c>
      <c r="C93" s="230"/>
      <c r="D93" s="391">
        <f t="shared" si="5"/>
        <v>0</v>
      </c>
      <c r="E93" s="328"/>
      <c r="F93" s="402">
        <f t="shared" si="7"/>
        <v>0</v>
      </c>
      <c r="G93" s="327"/>
      <c r="H93" s="388">
        <f t="shared" si="8"/>
        <v>0</v>
      </c>
      <c r="J93" s="388">
        <f t="shared" si="6"/>
        <v>0</v>
      </c>
      <c r="L93" s="400"/>
      <c r="N93" s="399"/>
    </row>
    <row r="94" spans="2:14">
      <c r="B94" s="243">
        <v>43739</v>
      </c>
      <c r="C94" s="230"/>
      <c r="D94" s="391">
        <f t="shared" si="5"/>
        <v>0</v>
      </c>
      <c r="E94" s="326"/>
      <c r="F94" s="402">
        <f t="shared" si="7"/>
        <v>0</v>
      </c>
      <c r="G94" s="327"/>
      <c r="H94" s="388">
        <f t="shared" si="8"/>
        <v>0</v>
      </c>
      <c r="J94" s="388">
        <f t="shared" si="6"/>
        <v>0</v>
      </c>
      <c r="L94" s="400"/>
      <c r="N94" s="399"/>
    </row>
    <row r="95" spans="2:14">
      <c r="B95" s="243">
        <v>43770</v>
      </c>
      <c r="C95" s="230"/>
      <c r="D95" s="391">
        <f t="shared" si="5"/>
        <v>0</v>
      </c>
      <c r="E95" s="328"/>
      <c r="F95" s="402">
        <f t="shared" si="7"/>
        <v>0</v>
      </c>
      <c r="G95" s="327"/>
      <c r="H95" s="388">
        <f t="shared" si="8"/>
        <v>0</v>
      </c>
      <c r="J95" s="388">
        <f t="shared" si="6"/>
        <v>0</v>
      </c>
      <c r="L95" s="400"/>
      <c r="N95" s="399"/>
    </row>
    <row r="96" spans="2:14">
      <c r="B96" s="423">
        <v>43800</v>
      </c>
      <c r="C96" s="230"/>
      <c r="D96" s="424">
        <f t="shared" si="5"/>
        <v>0</v>
      </c>
      <c r="E96" s="326"/>
      <c r="F96" s="425">
        <f t="shared" si="7"/>
        <v>0</v>
      </c>
      <c r="G96" s="426"/>
      <c r="H96" s="427">
        <f t="shared" si="8"/>
        <v>0</v>
      </c>
      <c r="J96" s="427">
        <f t="shared" si="6"/>
        <v>0</v>
      </c>
      <c r="L96" s="400"/>
      <c r="N96" s="399"/>
    </row>
    <row r="97" spans="2:10">
      <c r="B97" s="430" t="s">
        <v>350</v>
      </c>
      <c r="C97" s="431"/>
      <c r="D97" s="431"/>
      <c r="E97" s="431"/>
      <c r="F97" s="431"/>
      <c r="G97" s="431"/>
      <c r="H97" s="431"/>
      <c r="I97" s="356"/>
      <c r="J97" s="429">
        <f>SUM(J85:J96)</f>
        <v>0</v>
      </c>
    </row>
    <row r="98" spans="2:10">
      <c r="B98" s="430" t="s">
        <v>367</v>
      </c>
      <c r="C98" s="431"/>
      <c r="D98" s="431"/>
      <c r="E98" s="431"/>
      <c r="F98" s="431"/>
      <c r="G98" s="431"/>
      <c r="H98" s="431"/>
      <c r="I98" s="356"/>
      <c r="J98" s="428" t="e">
        <f>J97/F60</f>
        <v>#DIV/0!</v>
      </c>
    </row>
    <row r="99" spans="2:10">
      <c r="B99" s="430" t="s">
        <v>368</v>
      </c>
      <c r="C99" s="431"/>
      <c r="D99" s="431"/>
      <c r="E99" s="431"/>
      <c r="F99" s="431"/>
      <c r="G99" s="431"/>
      <c r="H99" s="431"/>
      <c r="I99" s="356"/>
      <c r="J99" s="428" t="e">
        <f>1-J98</f>
        <v>#DIV/0!</v>
      </c>
    </row>
    <row r="100" spans="2:10">
      <c r="B100" s="430" t="s">
        <v>369</v>
      </c>
      <c r="C100" s="431"/>
      <c r="D100" s="431"/>
      <c r="E100" s="431"/>
      <c r="F100" s="431"/>
      <c r="G100" s="431"/>
      <c r="H100" s="431"/>
      <c r="I100" s="356"/>
      <c r="J100" s="432">
        <f>F60-J97</f>
        <v>0</v>
      </c>
    </row>
    <row r="101" spans="2:10">
      <c r="B101" s="430" t="s">
        <v>370</v>
      </c>
      <c r="C101" s="431"/>
      <c r="D101" s="431"/>
      <c r="E101" s="431"/>
      <c r="F101" s="431"/>
      <c r="G101" s="431"/>
      <c r="H101" s="431"/>
      <c r="I101" s="356"/>
      <c r="J101" s="428" t="e">
        <f>1-(((F60-J100)/D60)/J12)</f>
        <v>#DIV/0!</v>
      </c>
    </row>
    <row r="102" spans="2:10">
      <c r="B102" s="430" t="s">
        <v>371</v>
      </c>
      <c r="C102" s="431"/>
      <c r="D102" s="431"/>
      <c r="E102" s="431"/>
      <c r="F102" s="431"/>
      <c r="G102" s="431"/>
      <c r="H102" s="431"/>
      <c r="I102" s="356"/>
      <c r="J102" s="428"/>
    </row>
    <row r="103" spans="2:10">
      <c r="J103" s="406"/>
    </row>
    <row r="104" spans="2:10" hidden="1" outlineLevel="1">
      <c r="B104" s="53" t="s">
        <v>372</v>
      </c>
      <c r="D104" s="232" cm="1">
        <f t="array" ref="D104:E108">LINEST(H85:H96,_xlfn.ANCHORARRAY(D48),1,1)</f>
        <v>0</v>
      </c>
      <c r="E104" s="233">
        <v>0</v>
      </c>
      <c r="F104" s="232">
        <f>E104</f>
        <v>0</v>
      </c>
      <c r="J104" s="405"/>
    </row>
    <row r="105" spans="2:10" hidden="1" outlineLevel="1">
      <c r="B105" s="53"/>
      <c r="D105" s="232">
        <v>0</v>
      </c>
      <c r="E105" s="233">
        <v>0</v>
      </c>
      <c r="F105" s="232">
        <f t="shared" ref="F105:F108" si="9">E105</f>
        <v>0</v>
      </c>
    </row>
    <row r="106" spans="2:10" hidden="1" outlineLevel="1">
      <c r="B106" s="53"/>
      <c r="D106" s="232">
        <v>1</v>
      </c>
      <c r="E106" s="233">
        <v>0</v>
      </c>
      <c r="F106" s="232">
        <f t="shared" si="9"/>
        <v>0</v>
      </c>
    </row>
    <row r="107" spans="2:10" hidden="1" outlineLevel="1">
      <c r="B107" s="53"/>
      <c r="D107" s="232" t="e">
        <v>#NUM!</v>
      </c>
      <c r="E107" s="233">
        <v>10</v>
      </c>
      <c r="F107" s="232">
        <f t="shared" si="9"/>
        <v>10</v>
      </c>
    </row>
    <row r="108" spans="2:10" hidden="1" outlineLevel="1">
      <c r="B108" s="53"/>
      <c r="D108" s="232">
        <v>0</v>
      </c>
      <c r="E108" s="233">
        <v>0</v>
      </c>
      <c r="F108" s="232">
        <f t="shared" si="9"/>
        <v>0</v>
      </c>
    </row>
    <row r="109" spans="2:10" ht="12.75" customHeight="1" collapsed="1"/>
    <row r="110" spans="2:10" ht="6" customHeight="1">
      <c r="B110" s="421"/>
      <c r="C110" s="421"/>
      <c r="D110" s="421"/>
      <c r="E110" s="421"/>
      <c r="F110" s="421"/>
      <c r="G110" s="421"/>
      <c r="H110" s="421"/>
      <c r="I110" s="421"/>
      <c r="J110" s="421"/>
    </row>
    <row r="111" spans="2:10" ht="15.75">
      <c r="B111" s="734" t="s">
        <v>373</v>
      </c>
      <c r="C111" s="735"/>
      <c r="D111" s="736"/>
      <c r="E111" s="145"/>
      <c r="F111" s="145"/>
      <c r="G111" s="145"/>
      <c r="H111" s="145"/>
      <c r="I111" s="145"/>
      <c r="J111" s="145"/>
    </row>
    <row r="112" spans="2:10" ht="16.5">
      <c r="B112" s="249"/>
      <c r="C112" s="249"/>
      <c r="D112" s="249"/>
      <c r="E112" s="250"/>
      <c r="F112" s="228" t="s">
        <v>333</v>
      </c>
      <c r="G112" s="228"/>
      <c r="H112" s="228" t="s">
        <v>334</v>
      </c>
      <c r="I112" s="145"/>
      <c r="J112" s="248" t="s">
        <v>374</v>
      </c>
    </row>
    <row r="113" spans="2:13">
      <c r="B113" s="229" t="str">
        <f>B23</f>
        <v>C_prev</v>
      </c>
      <c r="C113" s="246" t="s">
        <v>336</v>
      </c>
      <c r="D113" s="229" t="str">
        <f>D23</f>
        <v>P</v>
      </c>
      <c r="E113" s="246" t="s">
        <v>337</v>
      </c>
      <c r="F113" s="390">
        <f>D104</f>
        <v>0</v>
      </c>
      <c r="G113" s="246" t="s">
        <v>338</v>
      </c>
      <c r="H113" s="227">
        <f>E104</f>
        <v>0</v>
      </c>
      <c r="I113" s="145"/>
      <c r="J113" s="247">
        <f>D106</f>
        <v>1</v>
      </c>
    </row>
    <row r="114" spans="2:13">
      <c r="B114" s="403" t="str">
        <f>B24</f>
        <v>[MWh]</v>
      </c>
      <c r="C114" s="403"/>
      <c r="D114" s="404" t="str">
        <f>D24</f>
        <v>[kt]</v>
      </c>
      <c r="E114" s="404"/>
      <c r="F114" s="404" t="str">
        <f>_xlfn.CONCAT($F$47,"/",$D$47)</f>
        <v>[MWh]/[kt]</v>
      </c>
      <c r="G114" s="404"/>
      <c r="H114" s="404" t="str">
        <f>H24</f>
        <v>[MWh]</v>
      </c>
      <c r="I114" s="145"/>
      <c r="J114" s="145"/>
    </row>
    <row r="115" spans="2:13" ht="8.25" customHeight="1">
      <c r="B115" s="420"/>
      <c r="C115" s="420"/>
      <c r="D115" s="145"/>
      <c r="E115" s="145"/>
      <c r="F115" s="145"/>
      <c r="G115" s="145"/>
      <c r="H115" s="145"/>
      <c r="I115" s="145"/>
      <c r="J115" s="145"/>
    </row>
    <row r="116" spans="2:13" ht="9" customHeight="1">
      <c r="B116" s="244"/>
      <c r="C116" s="244"/>
      <c r="D116" s="245"/>
      <c r="E116" s="245"/>
      <c r="F116" s="245"/>
      <c r="G116" s="245"/>
      <c r="H116" s="245"/>
      <c r="I116" s="245"/>
      <c r="J116" s="245"/>
    </row>
    <row r="117" spans="2:13" ht="18">
      <c r="B117" s="143" t="s">
        <v>375</v>
      </c>
      <c r="C117" s="143"/>
      <c r="D117" s="142"/>
      <c r="E117" s="142"/>
      <c r="F117" s="142"/>
      <c r="G117" s="142"/>
      <c r="H117" s="732"/>
      <c r="I117" s="732"/>
      <c r="J117" s="142"/>
    </row>
    <row r="118" spans="2:13" ht="9.75" customHeight="1">
      <c r="B118" s="240"/>
      <c r="C118" s="240"/>
      <c r="D118" s="241"/>
      <c r="E118" s="241"/>
      <c r="F118" s="241"/>
      <c r="G118" s="241"/>
      <c r="H118" s="242"/>
      <c r="I118" s="242"/>
      <c r="J118" s="241"/>
    </row>
    <row r="119" spans="2:13" ht="42.75">
      <c r="B119" s="696" t="s">
        <v>274</v>
      </c>
      <c r="C119" s="52"/>
      <c r="D119" s="149" t="s">
        <v>340</v>
      </c>
      <c r="E119" s="149"/>
      <c r="F119" s="149" t="s">
        <v>341</v>
      </c>
      <c r="G119" s="149"/>
      <c r="H119" s="149" t="s">
        <v>342</v>
      </c>
      <c r="I119" s="52"/>
      <c r="J119" s="149" t="s">
        <v>376</v>
      </c>
    </row>
    <row r="120" spans="2:13">
      <c r="B120" s="696"/>
      <c r="C120" s="52"/>
      <c r="D120" s="149" t="s">
        <v>344</v>
      </c>
      <c r="E120" s="149"/>
      <c r="F120" s="149" t="s">
        <v>345</v>
      </c>
      <c r="G120" s="149"/>
      <c r="H120" s="149" t="s">
        <v>346</v>
      </c>
      <c r="I120" s="52"/>
      <c r="J120" s="149" t="s">
        <v>377</v>
      </c>
    </row>
    <row r="121" spans="2:13">
      <c r="B121" s="696"/>
      <c r="C121" s="52"/>
      <c r="D121" s="206" t="s">
        <v>348</v>
      </c>
      <c r="E121" s="206"/>
      <c r="F121" s="206" t="s">
        <v>349</v>
      </c>
      <c r="G121" s="206"/>
      <c r="H121" s="206" t="s">
        <v>349</v>
      </c>
      <c r="I121" s="52"/>
      <c r="J121" s="206" t="str">
        <f>H121</f>
        <v>[MWh]</v>
      </c>
    </row>
    <row r="122" spans="2:13">
      <c r="B122" s="243">
        <v>43831</v>
      </c>
      <c r="C122" s="230"/>
      <c r="D122" s="391">
        <v>0</v>
      </c>
      <c r="E122" s="324"/>
      <c r="F122" s="388">
        <v>0</v>
      </c>
      <c r="G122" s="325"/>
      <c r="H122" s="388">
        <f>IFERROR($F$23*D122+$H$23,"")</f>
        <v>0</v>
      </c>
      <c r="J122" s="388" t="e">
        <f>F122/D122</f>
        <v>#DIV/0!</v>
      </c>
      <c r="M122" s="400"/>
    </row>
    <row r="123" spans="2:13">
      <c r="B123" s="243">
        <v>43862</v>
      </c>
      <c r="C123" s="230"/>
      <c r="D123" s="391">
        <v>0</v>
      </c>
      <c r="E123" s="326"/>
      <c r="F123" s="388">
        <v>0</v>
      </c>
      <c r="G123" s="327"/>
      <c r="H123" s="388">
        <f t="shared" ref="H123:H133" si="10">IFERROR($F$23*D123+$H$23,"")</f>
        <v>0</v>
      </c>
      <c r="J123" s="388" t="e">
        <f t="shared" ref="J123:J133" si="11">F123/D123</f>
        <v>#DIV/0!</v>
      </c>
      <c r="M123" s="400"/>
    </row>
    <row r="124" spans="2:13">
      <c r="B124" s="243">
        <v>43891</v>
      </c>
      <c r="C124" s="230"/>
      <c r="D124" s="391">
        <v>0</v>
      </c>
      <c r="E124" s="328"/>
      <c r="F124" s="388">
        <v>0</v>
      </c>
      <c r="G124" s="327"/>
      <c r="H124" s="388">
        <f t="shared" si="10"/>
        <v>0</v>
      </c>
      <c r="J124" s="388" t="e">
        <f t="shared" si="11"/>
        <v>#DIV/0!</v>
      </c>
      <c r="M124" s="400"/>
    </row>
    <row r="125" spans="2:13">
      <c r="B125" s="243">
        <v>43922</v>
      </c>
      <c r="C125" s="230"/>
      <c r="D125" s="391">
        <v>0</v>
      </c>
      <c r="E125" s="326"/>
      <c r="F125" s="388">
        <v>0</v>
      </c>
      <c r="G125" s="327"/>
      <c r="H125" s="388">
        <f t="shared" si="10"/>
        <v>0</v>
      </c>
      <c r="J125" s="388" t="e">
        <f t="shared" si="11"/>
        <v>#DIV/0!</v>
      </c>
      <c r="M125" s="400"/>
    </row>
    <row r="126" spans="2:13">
      <c r="B126" s="243">
        <v>43952</v>
      </c>
      <c r="C126" s="230"/>
      <c r="D126" s="391">
        <v>0</v>
      </c>
      <c r="E126" s="328"/>
      <c r="F126" s="388">
        <v>0</v>
      </c>
      <c r="G126" s="327"/>
      <c r="H126" s="388">
        <f t="shared" si="10"/>
        <v>0</v>
      </c>
      <c r="J126" s="388" t="e">
        <f t="shared" si="11"/>
        <v>#DIV/0!</v>
      </c>
      <c r="M126" s="400"/>
    </row>
    <row r="127" spans="2:13">
      <c r="B127" s="243">
        <v>43983</v>
      </c>
      <c r="C127" s="230"/>
      <c r="D127" s="391">
        <v>0</v>
      </c>
      <c r="E127" s="326"/>
      <c r="F127" s="388">
        <v>0</v>
      </c>
      <c r="G127" s="327"/>
      <c r="H127" s="388">
        <f t="shared" si="10"/>
        <v>0</v>
      </c>
      <c r="J127" s="388" t="e">
        <f t="shared" si="11"/>
        <v>#DIV/0!</v>
      </c>
      <c r="M127" s="400"/>
    </row>
    <row r="128" spans="2:13">
      <c r="B128" s="243">
        <v>44013</v>
      </c>
      <c r="C128" s="230"/>
      <c r="D128" s="391">
        <v>0</v>
      </c>
      <c r="E128" s="328"/>
      <c r="F128" s="388">
        <v>0</v>
      </c>
      <c r="G128" s="327"/>
      <c r="H128" s="388">
        <f t="shared" si="10"/>
        <v>0</v>
      </c>
      <c r="J128" s="388" t="e">
        <f t="shared" si="11"/>
        <v>#DIV/0!</v>
      </c>
      <c r="M128" s="400"/>
    </row>
    <row r="129" spans="2:13">
      <c r="B129" s="243">
        <v>44044</v>
      </c>
      <c r="C129" s="230"/>
      <c r="D129" s="391">
        <v>0</v>
      </c>
      <c r="E129" s="326"/>
      <c r="F129" s="388">
        <v>0</v>
      </c>
      <c r="G129" s="327"/>
      <c r="H129" s="388">
        <f t="shared" si="10"/>
        <v>0</v>
      </c>
      <c r="J129" s="388" t="e">
        <f t="shared" si="11"/>
        <v>#DIV/0!</v>
      </c>
      <c r="M129" s="400"/>
    </row>
    <row r="130" spans="2:13">
      <c r="B130" s="243">
        <v>44075</v>
      </c>
      <c r="C130" s="230"/>
      <c r="D130" s="391">
        <v>0</v>
      </c>
      <c r="E130" s="328"/>
      <c r="F130" s="388">
        <v>0</v>
      </c>
      <c r="G130" s="327"/>
      <c r="H130" s="388">
        <f t="shared" si="10"/>
        <v>0</v>
      </c>
      <c r="J130" s="388" t="e">
        <f t="shared" si="11"/>
        <v>#DIV/0!</v>
      </c>
      <c r="M130" s="400"/>
    </row>
    <row r="131" spans="2:13">
      <c r="B131" s="243">
        <v>44105</v>
      </c>
      <c r="C131" s="230"/>
      <c r="D131" s="391">
        <v>0</v>
      </c>
      <c r="E131" s="326"/>
      <c r="F131" s="388">
        <v>0</v>
      </c>
      <c r="G131" s="327"/>
      <c r="H131" s="388">
        <f t="shared" si="10"/>
        <v>0</v>
      </c>
      <c r="J131" s="388" t="e">
        <f t="shared" si="11"/>
        <v>#DIV/0!</v>
      </c>
      <c r="M131" s="400"/>
    </row>
    <row r="132" spans="2:13">
      <c r="B132" s="243">
        <v>44136</v>
      </c>
      <c r="C132" s="230"/>
      <c r="D132" s="391">
        <v>0</v>
      </c>
      <c r="E132" s="328"/>
      <c r="F132" s="388">
        <v>0</v>
      </c>
      <c r="G132" s="327"/>
      <c r="H132" s="388">
        <f t="shared" si="10"/>
        <v>0</v>
      </c>
      <c r="J132" s="388" t="e">
        <f t="shared" si="11"/>
        <v>#DIV/0!</v>
      </c>
      <c r="M132" s="400"/>
    </row>
    <row r="133" spans="2:13">
      <c r="B133" s="243">
        <v>44166</v>
      </c>
      <c r="C133" s="230"/>
      <c r="D133" s="391">
        <v>0</v>
      </c>
      <c r="E133" s="328"/>
      <c r="F133" s="388">
        <v>0</v>
      </c>
      <c r="G133" s="327"/>
      <c r="H133" s="388">
        <f t="shared" si="10"/>
        <v>0</v>
      </c>
      <c r="J133" s="388" t="e">
        <f t="shared" si="11"/>
        <v>#DIV/0!</v>
      </c>
      <c r="M133" s="400"/>
    </row>
    <row r="134" spans="2:13">
      <c r="B134" s="53" t="s">
        <v>350</v>
      </c>
      <c r="D134" s="407">
        <f>SUM(D122:D133)</f>
        <v>0</v>
      </c>
      <c r="E134" s="62"/>
      <c r="F134" s="84">
        <f>SUM(F122:F133)</f>
        <v>0</v>
      </c>
      <c r="G134" s="62"/>
      <c r="H134" s="84">
        <f>SUM(H122:H133)</f>
        <v>0</v>
      </c>
      <c r="J134" s="84">
        <f>H134-F134</f>
        <v>0</v>
      </c>
    </row>
    <row r="135" spans="2:13">
      <c r="B135" s="53" t="s">
        <v>378</v>
      </c>
      <c r="J135" s="406" t="e">
        <f>J134/F134</f>
        <v>#DIV/0!</v>
      </c>
    </row>
    <row r="136" spans="2:13">
      <c r="B136" s="53" t="s">
        <v>343</v>
      </c>
      <c r="J136" s="433" t="e">
        <f>F134/D134</f>
        <v>#DIV/0!</v>
      </c>
      <c r="L136" s="62"/>
    </row>
    <row r="137" spans="2:13">
      <c r="D137" s="400"/>
      <c r="F137" s="400"/>
    </row>
    <row r="138" spans="2:13">
      <c r="D138" s="400"/>
      <c r="F138" s="400"/>
    </row>
    <row r="139" spans="2:13">
      <c r="D139" s="400"/>
    </row>
    <row r="140" spans="2:13">
      <c r="D140" s="400"/>
    </row>
    <row r="141" spans="2:13">
      <c r="D141" s="400"/>
    </row>
    <row r="142" spans="2:13">
      <c r="D142" s="400"/>
    </row>
    <row r="143" spans="2:13">
      <c r="D143" s="400"/>
    </row>
    <row r="144" spans="2:13">
      <c r="D144" s="400"/>
    </row>
    <row r="145" spans="2:8">
      <c r="D145" s="400"/>
    </row>
    <row r="146" spans="2:8">
      <c r="D146" s="400"/>
    </row>
    <row r="147" spans="2:8">
      <c r="D147" s="400"/>
    </row>
    <row r="148" spans="2:8">
      <c r="D148" s="400"/>
    </row>
    <row r="149" spans="2:8">
      <c r="D149" s="400"/>
    </row>
    <row r="150" spans="2:8">
      <c r="D150" s="400"/>
    </row>
    <row r="151" spans="2:8">
      <c r="D151" s="400"/>
    </row>
    <row r="153" spans="2:8">
      <c r="B153" s="52"/>
      <c r="C153" s="52"/>
      <c r="D153" s="52"/>
      <c r="E153" s="52"/>
      <c r="F153" s="52"/>
      <c r="G153" s="52"/>
      <c r="H153" s="52"/>
    </row>
    <row r="177" spans="2:8">
      <c r="B177" s="52"/>
      <c r="C177" s="52"/>
      <c r="D177" s="52"/>
      <c r="E177" s="52"/>
      <c r="F177" s="52"/>
      <c r="G177" s="52"/>
      <c r="H177" s="52"/>
    </row>
    <row r="533" spans="2:8">
      <c r="B533" s="52"/>
      <c r="C533" s="52"/>
      <c r="D533" s="52"/>
      <c r="E533" s="52"/>
      <c r="F533" s="52"/>
      <c r="G533" s="52"/>
      <c r="H533" s="52"/>
    </row>
    <row r="1135" spans="2:8">
      <c r="B1135" s="52"/>
      <c r="C1135" s="52"/>
      <c r="D1135" s="52"/>
      <c r="E1135" s="52"/>
      <c r="F1135" s="52"/>
      <c r="G1135" s="52"/>
      <c r="H1135" s="52"/>
    </row>
  </sheetData>
  <dataConsolidate/>
  <mergeCells count="13">
    <mergeCell ref="H62:I62"/>
    <mergeCell ref="J8:J10"/>
    <mergeCell ref="H117:I117"/>
    <mergeCell ref="B119:B121"/>
    <mergeCell ref="H80:I80"/>
    <mergeCell ref="B82:B84"/>
    <mergeCell ref="B111:D111"/>
    <mergeCell ref="B74:B75"/>
    <mergeCell ref="B2:C3"/>
    <mergeCell ref="D2:H3"/>
    <mergeCell ref="B21:D21"/>
    <mergeCell ref="H43:I43"/>
    <mergeCell ref="B45:B47"/>
  </mergeCells>
  <conditionalFormatting sqref="J48:J59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rintOptions horizontalCentered="1" gridLines="1"/>
  <pageMargins left="0.51181102362204722" right="0.51181102362204722" top="1.1023622047244095" bottom="0.78740157480314965" header="0.11811023622047245" footer="0.31496062992125984"/>
  <pageSetup paperSize="9" scale="70" orientation="portrait" r:id="rId1"/>
  <headerFooter>
    <oddHeader>&amp;L&amp;G&amp;C&amp;"-,Negrito"&amp;10
&amp;14Diagnostico Energético - Dados de consumo</oddHeader>
    <oddFooter>&amp;RPágina &amp;P de &amp;N</oddFooter>
  </headerFooter>
  <rowBreaks count="1" manualBreakCount="1">
    <brk id="60" max="10" man="1"/>
  </rowBreaks>
  <drawing r:id="rId2"/>
  <legacyDrawing r:id="rId3"/>
  <legacyDrawingHF r:id="rId4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CF75738F-BE18-41F9-83EF-79605503238D}">
            <x14:iconSet iconSet="3Stars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</x14:iconSet>
          </x14:cfRule>
          <xm:sqref>L48:L59</xm:sqref>
        </x14:conditionalFormatting>
        <x14:conditionalFormatting xmlns:xm="http://schemas.microsoft.com/office/excel/2006/main">
          <x14:cfRule type="iconSet" priority="1" id="{40D1708C-85DA-436B-AD91-F59212C11B28}">
            <x14:iconSet iconSet="3Symbols2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Symbols2" iconId="0"/>
              <x14:cfIcon iconSet="NoIcons" iconId="0"/>
              <x14:cfIcon iconSet="3Symbols2" iconId="2"/>
            </x14:iconSet>
          </x14:cfRule>
          <xm:sqref>F85:F96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90526-A96C-4B22-B1B9-2A0E8DB5ABDA}">
  <sheetPr>
    <tabColor theme="9" tint="0.59999389629810485"/>
  </sheetPr>
  <dimension ref="A1:N140"/>
  <sheetViews>
    <sheetView view="pageBreakPreview" zoomScale="115" zoomScaleNormal="100" zoomScaleSheetLayoutView="115" workbookViewId="0">
      <pane xSplit="1" ySplit="3" topLeftCell="B4" activePane="bottomRight" state="frozen"/>
      <selection pane="bottomRight" activeCell="B1" sqref="B1"/>
      <selection pane="bottomLeft" activeCell="A4" sqref="A4"/>
      <selection pane="topRight" activeCell="B1" sqref="B1"/>
    </sheetView>
  </sheetViews>
  <sheetFormatPr defaultRowHeight="15" outlineLevelRow="1"/>
  <cols>
    <col min="1" max="1" width="1.7109375" customWidth="1"/>
    <col min="2" max="2" width="3.85546875" customWidth="1"/>
    <col min="3" max="3" width="18" customWidth="1"/>
    <col min="4" max="4" width="13.7109375" customWidth="1"/>
    <col min="5" max="5" width="1.42578125" customWidth="1"/>
    <col min="6" max="6" width="13.42578125" customWidth="1"/>
    <col min="7" max="7" width="14.5703125" customWidth="1"/>
    <col min="8" max="8" width="13.28515625" customWidth="1"/>
    <col min="9" max="9" width="13.85546875" customWidth="1"/>
    <col min="10" max="10" width="1.42578125" customWidth="1"/>
    <col min="11" max="11" width="18.85546875" customWidth="1"/>
    <col min="12" max="12" width="1.5703125" customWidth="1"/>
    <col min="13" max="13" width="20" customWidth="1"/>
    <col min="14" max="14" width="54.85546875" customWidth="1"/>
    <col min="15" max="15" width="1.7109375" customWidth="1"/>
  </cols>
  <sheetData>
    <row r="1" spans="1:14" ht="54" customHeight="1">
      <c r="A1" s="70"/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</row>
    <row r="2" spans="1:14" ht="35.25" customHeight="1">
      <c r="A2" s="70"/>
      <c r="B2" s="749"/>
      <c r="C2" s="749"/>
      <c r="D2" s="750"/>
      <c r="E2" s="417"/>
      <c r="F2" s="721" t="s">
        <v>0</v>
      </c>
      <c r="G2" s="721"/>
      <c r="H2" s="721"/>
      <c r="I2" s="721"/>
      <c r="J2" s="417"/>
      <c r="K2" s="4" t="s">
        <v>53</v>
      </c>
      <c r="L2" s="70"/>
    </row>
    <row r="3" spans="1:14" ht="27.75" customHeight="1">
      <c r="A3" s="70"/>
      <c r="B3" s="749"/>
      <c r="C3" s="749"/>
      <c r="D3" s="750"/>
      <c r="E3" s="418"/>
      <c r="F3" s="721"/>
      <c r="G3" s="721"/>
      <c r="H3" s="721"/>
      <c r="I3" s="721"/>
      <c r="J3" s="418"/>
      <c r="K3" s="81" t="s">
        <v>54</v>
      </c>
      <c r="L3" s="70"/>
    </row>
    <row r="4" spans="1:14">
      <c r="A4" s="70"/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</row>
    <row r="5" spans="1:14">
      <c r="B5" s="745" t="s">
        <v>379</v>
      </c>
      <c r="C5" s="745"/>
      <c r="D5" s="745"/>
      <c r="E5" s="745"/>
      <c r="F5" s="745"/>
      <c r="G5" s="745"/>
      <c r="H5" s="745"/>
      <c r="I5" s="745"/>
      <c r="J5" s="2"/>
      <c r="K5" s="476" t="s">
        <v>380</v>
      </c>
    </row>
    <row r="6" spans="1:14" ht="30" customHeight="1">
      <c r="B6" s="746" t="s">
        <v>381</v>
      </c>
      <c r="C6" s="746"/>
      <c r="D6" s="746"/>
      <c r="E6" s="746"/>
      <c r="F6" s="746"/>
      <c r="G6" s="746"/>
      <c r="H6" s="746"/>
      <c r="I6" s="746"/>
      <c r="J6" s="2"/>
      <c r="K6" s="499" t="e">
        <f>VLOOKUP(VLOOKUP("Em andamento",D9:E18,2,0),B9:C18,2,0)</f>
        <v>#N/A</v>
      </c>
    </row>
    <row r="7" spans="1:14">
      <c r="B7" s="2"/>
      <c r="C7" s="58"/>
      <c r="D7" s="2"/>
      <c r="E7" s="2"/>
      <c r="J7" s="2"/>
      <c r="K7" s="2"/>
    </row>
    <row r="8" spans="1:14" outlineLevel="1">
      <c r="B8" s="477" t="s">
        <v>382</v>
      </c>
      <c r="C8" s="476" t="s">
        <v>383</v>
      </c>
      <c r="D8" s="476" t="s">
        <v>380</v>
      </c>
      <c r="E8" s="478"/>
      <c r="F8" s="742" t="s">
        <v>384</v>
      </c>
      <c r="G8" s="742"/>
      <c r="H8" s="747"/>
      <c r="I8" s="747"/>
      <c r="J8" s="2"/>
      <c r="K8" s="479" t="s">
        <v>385</v>
      </c>
      <c r="M8" s="480" t="s">
        <v>383</v>
      </c>
      <c r="N8" s="479" t="s">
        <v>386</v>
      </c>
    </row>
    <row r="9" spans="1:14" outlineLevel="1">
      <c r="B9" s="481">
        <v>1</v>
      </c>
      <c r="C9" s="294" t="s">
        <v>312</v>
      </c>
      <c r="D9" s="482"/>
      <c r="E9" s="478">
        <v>1</v>
      </c>
      <c r="F9" s="742" t="s">
        <v>230</v>
      </c>
      <c r="G9" s="742"/>
      <c r="H9" s="747"/>
      <c r="I9" s="747"/>
      <c r="J9" s="2"/>
      <c r="K9" s="347">
        <v>44368</v>
      </c>
      <c r="M9" s="483" t="s">
        <v>312</v>
      </c>
      <c r="N9" s="484" t="s">
        <v>387</v>
      </c>
    </row>
    <row r="10" spans="1:14" outlineLevel="1">
      <c r="B10" s="481">
        <v>2</v>
      </c>
      <c r="C10" s="294" t="s">
        <v>388</v>
      </c>
      <c r="D10" s="482"/>
      <c r="E10" s="478">
        <v>2</v>
      </c>
      <c r="F10" s="742" t="s">
        <v>389</v>
      </c>
      <c r="G10" s="742"/>
      <c r="H10" s="748"/>
      <c r="I10" s="748"/>
      <c r="J10" s="2"/>
      <c r="K10" s="485" t="s">
        <v>390</v>
      </c>
      <c r="M10" s="483" t="s">
        <v>388</v>
      </c>
      <c r="N10" s="484" t="s">
        <v>391</v>
      </c>
    </row>
    <row r="11" spans="1:14" outlineLevel="1">
      <c r="B11" s="481">
        <v>3</v>
      </c>
      <c r="C11" s="294" t="s">
        <v>392</v>
      </c>
      <c r="D11" s="482"/>
      <c r="E11" s="478">
        <v>3</v>
      </c>
      <c r="F11" s="742" t="s">
        <v>393</v>
      </c>
      <c r="G11" s="742"/>
      <c r="H11" s="744">
        <f>'Resumo-Diagnóstico'!D107</f>
        <v>0</v>
      </c>
      <c r="I11" s="744"/>
      <c r="J11" s="2"/>
      <c r="K11" s="486" t="s">
        <v>394</v>
      </c>
      <c r="M11" s="483" t="s">
        <v>392</v>
      </c>
      <c r="N11" s="484" t="s">
        <v>395</v>
      </c>
    </row>
    <row r="12" spans="1:14" outlineLevel="1">
      <c r="B12" s="481">
        <v>4</v>
      </c>
      <c r="C12" s="294" t="s">
        <v>396</v>
      </c>
      <c r="D12" s="482"/>
      <c r="E12" s="478">
        <v>4</v>
      </c>
      <c r="F12" s="740" t="s">
        <v>397</v>
      </c>
      <c r="G12" s="741"/>
      <c r="H12" s="740" t="s">
        <v>398</v>
      </c>
      <c r="I12" s="741"/>
      <c r="J12" s="2"/>
      <c r="K12" s="184">
        <f>'Resumo-Diagnóstico'!D34</f>
        <v>0</v>
      </c>
      <c r="M12" s="483" t="s">
        <v>396</v>
      </c>
      <c r="N12" s="484" t="s">
        <v>399</v>
      </c>
    </row>
    <row r="13" spans="1:14" ht="25.5" outlineLevel="1">
      <c r="B13" s="481">
        <v>5</v>
      </c>
      <c r="C13" s="294" t="s">
        <v>400</v>
      </c>
      <c r="D13" s="482"/>
      <c r="E13" s="478">
        <v>5</v>
      </c>
      <c r="F13" s="487" t="s">
        <v>275</v>
      </c>
      <c r="G13" s="487" t="s">
        <v>401</v>
      </c>
      <c r="H13" s="487" t="s">
        <v>275</v>
      </c>
      <c r="I13" s="487" t="s">
        <v>401</v>
      </c>
      <c r="J13" s="2"/>
      <c r="K13" s="487" t="s">
        <v>402</v>
      </c>
      <c r="M13" s="483" t="s">
        <v>400</v>
      </c>
      <c r="N13" s="488" t="s">
        <v>403</v>
      </c>
    </row>
    <row r="14" spans="1:14" outlineLevel="1">
      <c r="B14" s="481">
        <v>6</v>
      </c>
      <c r="C14" s="294" t="s">
        <v>397</v>
      </c>
      <c r="D14" s="482"/>
      <c r="E14" s="478">
        <v>6</v>
      </c>
      <c r="F14" s="489" t="s">
        <v>349</v>
      </c>
      <c r="G14" s="489" t="s">
        <v>404</v>
      </c>
      <c r="H14" s="489" t="str">
        <f>F14</f>
        <v>[MWh]</v>
      </c>
      <c r="I14" s="489" t="str">
        <f>G14</f>
        <v>Ano</v>
      </c>
      <c r="J14" s="2"/>
      <c r="K14" s="486" t="s">
        <v>405</v>
      </c>
      <c r="M14" s="483" t="s">
        <v>397</v>
      </c>
      <c r="N14" s="484" t="s">
        <v>406</v>
      </c>
    </row>
    <row r="15" spans="1:14" outlineLevel="1">
      <c r="B15" s="481">
        <v>7</v>
      </c>
      <c r="C15" s="294" t="s">
        <v>407</v>
      </c>
      <c r="D15" s="482"/>
      <c r="E15" s="478">
        <v>7</v>
      </c>
      <c r="F15" s="490">
        <f>(USEs!G59+USEs!G60)/1000</f>
        <v>0</v>
      </c>
      <c r="G15" s="146">
        <v>2019</v>
      </c>
      <c r="H15" s="500"/>
      <c r="I15" s="146">
        <v>2020</v>
      </c>
      <c r="J15" s="2"/>
      <c r="K15" s="498">
        <v>0</v>
      </c>
      <c r="M15" s="483" t="s">
        <v>407</v>
      </c>
      <c r="N15" s="484" t="s">
        <v>408</v>
      </c>
    </row>
    <row r="16" spans="1:14" ht="15" customHeight="1" outlineLevel="1">
      <c r="B16" s="481">
        <v>8</v>
      </c>
      <c r="C16" s="294" t="s">
        <v>409</v>
      </c>
      <c r="D16" s="482"/>
      <c r="E16" s="478">
        <v>8</v>
      </c>
      <c r="F16" s="738" t="s">
        <v>410</v>
      </c>
      <c r="G16" s="739"/>
      <c r="H16" s="740" t="s">
        <v>157</v>
      </c>
      <c r="I16" s="741"/>
      <c r="J16" s="2"/>
      <c r="K16" s="487" t="s">
        <v>411</v>
      </c>
      <c r="M16" s="483" t="s">
        <v>409</v>
      </c>
      <c r="N16" s="484" t="s">
        <v>412</v>
      </c>
    </row>
    <row r="17" spans="2:14" ht="25.5" outlineLevel="1">
      <c r="B17" s="481">
        <v>9</v>
      </c>
      <c r="C17" s="294" t="s">
        <v>413</v>
      </c>
      <c r="D17" s="482"/>
      <c r="E17" s="478">
        <v>9</v>
      </c>
      <c r="F17" s="491" t="str">
        <f>H14</f>
        <v>[MWh]</v>
      </c>
      <c r="G17" s="491" t="s">
        <v>168</v>
      </c>
      <c r="H17" s="491" t="s">
        <v>414</v>
      </c>
      <c r="I17" s="491" t="s">
        <v>415</v>
      </c>
      <c r="J17" s="2"/>
      <c r="K17" s="492" t="str">
        <f>G14</f>
        <v>Ano</v>
      </c>
      <c r="M17" s="483" t="s">
        <v>413</v>
      </c>
      <c r="N17" s="484" t="s">
        <v>416</v>
      </c>
    </row>
    <row r="18" spans="2:14" ht="25.5" outlineLevel="1">
      <c r="B18" s="481">
        <v>10</v>
      </c>
      <c r="C18" s="294" t="s">
        <v>417</v>
      </c>
      <c r="D18" s="482"/>
      <c r="E18" s="478">
        <v>10</v>
      </c>
      <c r="F18" s="493">
        <f>$F15-$H15</f>
        <v>0</v>
      </c>
      <c r="G18" s="494">
        <f>$F18*$K12</f>
        <v>0</v>
      </c>
      <c r="H18" s="495">
        <f>$F18*$K15</f>
        <v>0</v>
      </c>
      <c r="I18" s="493">
        <f>$H18*$H10</f>
        <v>0</v>
      </c>
      <c r="J18" s="2"/>
      <c r="K18" s="422" t="str">
        <f>IFERROR($H11/$G18,"")</f>
        <v/>
      </c>
      <c r="M18" s="483" t="s">
        <v>417</v>
      </c>
      <c r="N18" s="484" t="s">
        <v>418</v>
      </c>
    </row>
    <row r="19" spans="2:14">
      <c r="B19" s="2"/>
      <c r="C19" s="2"/>
      <c r="D19" s="2"/>
      <c r="E19" s="478"/>
      <c r="J19" s="2"/>
      <c r="K19" s="2"/>
    </row>
    <row r="20" spans="2:14">
      <c r="B20" s="745" t="s">
        <v>379</v>
      </c>
      <c r="C20" s="745"/>
      <c r="D20" s="745"/>
      <c r="E20" s="745"/>
      <c r="F20" s="745"/>
      <c r="G20" s="745"/>
      <c r="H20" s="745"/>
      <c r="I20" s="745"/>
      <c r="J20" s="2"/>
      <c r="K20" s="476" t="s">
        <v>380</v>
      </c>
      <c r="M20" s="458"/>
    </row>
    <row r="21" spans="2:14" ht="30" customHeight="1">
      <c r="B21" s="746" t="s">
        <v>419</v>
      </c>
      <c r="C21" s="746"/>
      <c r="D21" s="746"/>
      <c r="E21" s="746"/>
      <c r="F21" s="746"/>
      <c r="G21" s="746"/>
      <c r="H21" s="746"/>
      <c r="I21" s="746"/>
      <c r="J21" s="2"/>
      <c r="K21" s="232" t="e">
        <f>VLOOKUP(VLOOKUP("Em andamento",D24:E33,2,0),B24:C33,2,0)</f>
        <v>#N/A</v>
      </c>
    </row>
    <row r="22" spans="2:14">
      <c r="B22" s="2"/>
      <c r="C22" s="58"/>
      <c r="D22" s="2"/>
      <c r="E22" s="2"/>
      <c r="J22" s="2"/>
      <c r="K22" s="2"/>
    </row>
    <row r="23" spans="2:14" outlineLevel="1">
      <c r="B23" s="477" t="s">
        <v>382</v>
      </c>
      <c r="C23" s="476" t="s">
        <v>383</v>
      </c>
      <c r="D23" s="476" t="s">
        <v>380</v>
      </c>
      <c r="E23" s="478"/>
      <c r="F23" s="742" t="s">
        <v>384</v>
      </c>
      <c r="G23" s="742"/>
      <c r="H23" s="747"/>
      <c r="I23" s="747"/>
      <c r="J23" s="2"/>
      <c r="K23" s="479" t="s">
        <v>385</v>
      </c>
      <c r="M23" s="480" t="s">
        <v>383</v>
      </c>
      <c r="N23" s="479" t="s">
        <v>386</v>
      </c>
    </row>
    <row r="24" spans="2:14" outlineLevel="1">
      <c r="B24" s="481">
        <v>1</v>
      </c>
      <c r="C24" s="294" t="s">
        <v>312</v>
      </c>
      <c r="D24" s="482"/>
      <c r="E24" s="478">
        <v>1</v>
      </c>
      <c r="F24" s="742" t="s">
        <v>230</v>
      </c>
      <c r="G24" s="742"/>
      <c r="H24" s="747"/>
      <c r="I24" s="747"/>
      <c r="J24" s="2"/>
      <c r="K24" s="347">
        <v>44368</v>
      </c>
      <c r="M24" s="483" t="s">
        <v>312</v>
      </c>
      <c r="N24" s="484" t="s">
        <v>387</v>
      </c>
    </row>
    <row r="25" spans="2:14" outlineLevel="1">
      <c r="B25" s="481">
        <v>2</v>
      </c>
      <c r="C25" s="294" t="s">
        <v>388</v>
      </c>
      <c r="D25" s="482"/>
      <c r="E25" s="478">
        <v>2</v>
      </c>
      <c r="F25" s="742" t="s">
        <v>389</v>
      </c>
      <c r="G25" s="742"/>
      <c r="H25" s="748">
        <v>12</v>
      </c>
      <c r="I25" s="748"/>
      <c r="J25" s="2"/>
      <c r="K25" s="485" t="s">
        <v>390</v>
      </c>
      <c r="M25" s="483" t="s">
        <v>388</v>
      </c>
      <c r="N25" s="484" t="s">
        <v>391</v>
      </c>
    </row>
    <row r="26" spans="2:14" outlineLevel="1">
      <c r="B26" s="481">
        <v>3</v>
      </c>
      <c r="C26" s="294" t="s">
        <v>392</v>
      </c>
      <c r="D26" s="482"/>
      <c r="E26" s="478">
        <v>3</v>
      </c>
      <c r="F26" s="742" t="s">
        <v>393</v>
      </c>
      <c r="G26" s="742"/>
      <c r="H26" s="744">
        <f>'Resumo-Diagnóstico'!D111+15000</f>
        <v>15000</v>
      </c>
      <c r="I26" s="744"/>
      <c r="J26" s="2"/>
      <c r="K26" s="496" t="s">
        <v>95</v>
      </c>
      <c r="M26" s="483" t="s">
        <v>392</v>
      </c>
      <c r="N26" s="484" t="s">
        <v>395</v>
      </c>
    </row>
    <row r="27" spans="2:14" outlineLevel="1">
      <c r="B27" s="481">
        <v>4</v>
      </c>
      <c r="C27" s="294" t="s">
        <v>396</v>
      </c>
      <c r="D27" s="482"/>
      <c r="E27" s="478">
        <v>4</v>
      </c>
      <c r="F27" s="740" t="s">
        <v>397</v>
      </c>
      <c r="G27" s="741"/>
      <c r="H27" s="740" t="s">
        <v>398</v>
      </c>
      <c r="I27" s="741"/>
      <c r="J27" s="2"/>
      <c r="K27" s="184">
        <f>'Resumo-Diagnóstico'!D34</f>
        <v>0</v>
      </c>
      <c r="M27" s="483" t="s">
        <v>396</v>
      </c>
      <c r="N27" s="484" t="s">
        <v>399</v>
      </c>
    </row>
    <row r="28" spans="2:14" ht="25.5" outlineLevel="1">
      <c r="B28" s="481">
        <v>5</v>
      </c>
      <c r="C28" s="294" t="s">
        <v>400</v>
      </c>
      <c r="D28" s="482"/>
      <c r="E28" s="478">
        <v>5</v>
      </c>
      <c r="F28" s="487" t="s">
        <v>275</v>
      </c>
      <c r="G28" s="487" t="s">
        <v>401</v>
      </c>
      <c r="H28" s="487" t="s">
        <v>275</v>
      </c>
      <c r="I28" s="487" t="s">
        <v>401</v>
      </c>
      <c r="J28" s="2"/>
      <c r="K28" s="487" t="s">
        <v>402</v>
      </c>
      <c r="M28" s="483" t="s">
        <v>400</v>
      </c>
      <c r="N28" s="488" t="s">
        <v>403</v>
      </c>
    </row>
    <row r="29" spans="2:14" outlineLevel="1">
      <c r="B29" s="481">
        <v>6</v>
      </c>
      <c r="C29" s="294" t="s">
        <v>397</v>
      </c>
      <c r="D29" s="482"/>
      <c r="E29" s="478">
        <v>6</v>
      </c>
      <c r="F29" s="489" t="s">
        <v>349</v>
      </c>
      <c r="G29" s="489" t="s">
        <v>404</v>
      </c>
      <c r="H29" s="489" t="str">
        <f>F29</f>
        <v>[MWh]</v>
      </c>
      <c r="I29" s="489" t="str">
        <f>G29</f>
        <v>Ano</v>
      </c>
      <c r="J29" s="2"/>
      <c r="K29" s="486" t="s">
        <v>405</v>
      </c>
      <c r="M29" s="483" t="s">
        <v>397</v>
      </c>
      <c r="N29" s="484" t="s">
        <v>406</v>
      </c>
    </row>
    <row r="30" spans="2:14" outlineLevel="1">
      <c r="B30" s="481">
        <v>7</v>
      </c>
      <c r="C30" s="294" t="s">
        <v>407</v>
      </c>
      <c r="D30" s="482"/>
      <c r="E30" s="478">
        <v>7</v>
      </c>
      <c r="F30" s="490">
        <f>(USEs!G40+USEs!G48+USEs!G65+USEs!G66)/1000</f>
        <v>0</v>
      </c>
      <c r="G30" s="146">
        <v>2020</v>
      </c>
      <c r="H30" s="500">
        <f>F30*(1-0.035)</f>
        <v>0</v>
      </c>
      <c r="I30" s="146">
        <v>2021</v>
      </c>
      <c r="J30" s="2"/>
      <c r="K30" s="498"/>
      <c r="M30" s="483" t="s">
        <v>407</v>
      </c>
      <c r="N30" s="484" t="s">
        <v>408</v>
      </c>
    </row>
    <row r="31" spans="2:14" ht="15" customHeight="1" outlineLevel="1">
      <c r="B31" s="481">
        <v>8</v>
      </c>
      <c r="C31" s="294" t="s">
        <v>409</v>
      </c>
      <c r="D31" s="482"/>
      <c r="E31" s="478">
        <v>8</v>
      </c>
      <c r="F31" s="738" t="s">
        <v>410</v>
      </c>
      <c r="G31" s="739"/>
      <c r="H31" s="740" t="s">
        <v>157</v>
      </c>
      <c r="I31" s="741"/>
      <c r="J31" s="2"/>
      <c r="K31" s="487" t="s">
        <v>411</v>
      </c>
      <c r="M31" s="483" t="s">
        <v>409</v>
      </c>
      <c r="N31" s="484" t="s">
        <v>412</v>
      </c>
    </row>
    <row r="32" spans="2:14" ht="25.5" outlineLevel="1">
      <c r="B32" s="481">
        <v>9</v>
      </c>
      <c r="C32" s="294" t="s">
        <v>413</v>
      </c>
      <c r="D32" s="482"/>
      <c r="E32" s="478">
        <v>9</v>
      </c>
      <c r="F32" s="491" t="str">
        <f>H29</f>
        <v>[MWh]</v>
      </c>
      <c r="G32" s="491" t="s">
        <v>168</v>
      </c>
      <c r="H32" s="491" t="s">
        <v>414</v>
      </c>
      <c r="I32" s="491" t="s">
        <v>415</v>
      </c>
      <c r="J32" s="2"/>
      <c r="K32" s="492" t="str">
        <f>G29</f>
        <v>Ano</v>
      </c>
      <c r="M32" s="483" t="s">
        <v>413</v>
      </c>
      <c r="N32" s="484" t="s">
        <v>416</v>
      </c>
    </row>
    <row r="33" spans="2:14" ht="25.5" outlineLevel="1">
      <c r="B33" s="481">
        <v>10</v>
      </c>
      <c r="C33" s="294" t="s">
        <v>417</v>
      </c>
      <c r="D33" s="482"/>
      <c r="E33" s="478">
        <v>10</v>
      </c>
      <c r="F33" s="493">
        <f>$F30-$H30</f>
        <v>0</v>
      </c>
      <c r="G33" s="494">
        <f>$F33*$K27</f>
        <v>0</v>
      </c>
      <c r="H33" s="495">
        <f>$F33*$K30</f>
        <v>0</v>
      </c>
      <c r="I33" s="493">
        <f>$H33*$H25</f>
        <v>0</v>
      </c>
      <c r="J33" s="2"/>
      <c r="K33" s="422" t="str">
        <f>IFERROR($H26/$G33,"")</f>
        <v/>
      </c>
      <c r="M33" s="483" t="s">
        <v>417</v>
      </c>
      <c r="N33" s="484" t="s">
        <v>418</v>
      </c>
    </row>
    <row r="34" spans="2:14">
      <c r="B34" s="2"/>
      <c r="C34" s="2"/>
      <c r="D34" s="2"/>
      <c r="E34" s="2"/>
      <c r="J34" s="2"/>
      <c r="K34" s="2"/>
    </row>
    <row r="35" spans="2:14">
      <c r="B35" s="745" t="s">
        <v>379</v>
      </c>
      <c r="C35" s="745"/>
      <c r="D35" s="745"/>
      <c r="E35" s="745"/>
      <c r="F35" s="745"/>
      <c r="G35" s="745"/>
      <c r="H35" s="745"/>
      <c r="I35" s="745"/>
      <c r="J35" s="2"/>
      <c r="K35" s="476" t="s">
        <v>380</v>
      </c>
    </row>
    <row r="36" spans="2:14" ht="30" customHeight="1">
      <c r="B36" s="746" t="s">
        <v>420</v>
      </c>
      <c r="C36" s="746"/>
      <c r="D36" s="746"/>
      <c r="E36" s="746"/>
      <c r="F36" s="746"/>
      <c r="G36" s="746"/>
      <c r="H36" s="746"/>
      <c r="I36" s="746"/>
      <c r="J36" s="2"/>
      <c r="K36" s="232" t="e">
        <f>VLOOKUP(VLOOKUP("Em andamento",D39:E48,2,0),B39:C48,2,0)</f>
        <v>#N/A</v>
      </c>
    </row>
    <row r="37" spans="2:14">
      <c r="B37" s="2"/>
      <c r="C37" s="58"/>
      <c r="D37" s="2"/>
      <c r="E37" s="2"/>
      <c r="J37" s="2"/>
      <c r="K37" s="2"/>
    </row>
    <row r="38" spans="2:14" outlineLevel="1">
      <c r="B38" s="477" t="s">
        <v>382</v>
      </c>
      <c r="C38" s="476" t="s">
        <v>383</v>
      </c>
      <c r="D38" s="476" t="s">
        <v>380</v>
      </c>
      <c r="E38" s="478"/>
      <c r="F38" s="742" t="s">
        <v>384</v>
      </c>
      <c r="G38" s="742"/>
      <c r="H38" s="747"/>
      <c r="I38" s="747"/>
      <c r="J38" s="2"/>
      <c r="K38" s="479" t="s">
        <v>385</v>
      </c>
      <c r="M38" s="480" t="s">
        <v>383</v>
      </c>
      <c r="N38" s="479" t="s">
        <v>386</v>
      </c>
    </row>
    <row r="39" spans="2:14" outlineLevel="1">
      <c r="B39" s="481">
        <v>1</v>
      </c>
      <c r="C39" s="294" t="s">
        <v>312</v>
      </c>
      <c r="D39" s="482"/>
      <c r="E39" s="478">
        <v>1</v>
      </c>
      <c r="F39" s="742" t="s">
        <v>230</v>
      </c>
      <c r="G39" s="742"/>
      <c r="H39" s="747"/>
      <c r="I39" s="747"/>
      <c r="J39" s="2"/>
      <c r="K39" s="347" t="s">
        <v>421</v>
      </c>
      <c r="M39" s="483" t="s">
        <v>312</v>
      </c>
      <c r="N39" s="484" t="s">
        <v>387</v>
      </c>
    </row>
    <row r="40" spans="2:14" outlineLevel="1">
      <c r="B40" s="481">
        <v>2</v>
      </c>
      <c r="C40" s="294" t="s">
        <v>388</v>
      </c>
      <c r="D40" s="482"/>
      <c r="E40" s="478">
        <v>2</v>
      </c>
      <c r="F40" s="742" t="s">
        <v>389</v>
      </c>
      <c r="G40" s="742"/>
      <c r="H40" s="743"/>
      <c r="I40" s="743"/>
      <c r="J40" s="2"/>
      <c r="K40" s="485" t="s">
        <v>390</v>
      </c>
      <c r="M40" s="483" t="s">
        <v>388</v>
      </c>
      <c r="N40" s="484" t="s">
        <v>391</v>
      </c>
    </row>
    <row r="41" spans="2:14" outlineLevel="1">
      <c r="B41" s="481">
        <v>3</v>
      </c>
      <c r="C41" s="294" t="s">
        <v>392</v>
      </c>
      <c r="D41" s="482"/>
      <c r="E41" s="478">
        <v>3</v>
      </c>
      <c r="F41" s="742" t="s">
        <v>393</v>
      </c>
      <c r="G41" s="742"/>
      <c r="H41" s="744">
        <f>'Resumo-Diagnóstico'!D115</f>
        <v>0</v>
      </c>
      <c r="I41" s="744"/>
      <c r="J41" s="2"/>
      <c r="K41" s="486" t="s">
        <v>394</v>
      </c>
      <c r="M41" s="483" t="s">
        <v>392</v>
      </c>
      <c r="N41" s="484" t="s">
        <v>395</v>
      </c>
    </row>
    <row r="42" spans="2:14" outlineLevel="1">
      <c r="B42" s="481">
        <v>4</v>
      </c>
      <c r="C42" s="294" t="s">
        <v>396</v>
      </c>
      <c r="D42" s="482"/>
      <c r="E42" s="478">
        <v>4</v>
      </c>
      <c r="F42" s="740" t="s">
        <v>397</v>
      </c>
      <c r="G42" s="741"/>
      <c r="H42" s="740" t="s">
        <v>398</v>
      </c>
      <c r="I42" s="741"/>
      <c r="J42" s="2"/>
      <c r="K42" s="184"/>
      <c r="M42" s="483" t="s">
        <v>396</v>
      </c>
      <c r="N42" s="484" t="s">
        <v>399</v>
      </c>
    </row>
    <row r="43" spans="2:14" ht="25.5" outlineLevel="1">
      <c r="B43" s="481">
        <v>5</v>
      </c>
      <c r="C43" s="294" t="s">
        <v>400</v>
      </c>
      <c r="D43" s="482"/>
      <c r="E43" s="478">
        <v>5</v>
      </c>
      <c r="F43" s="487" t="s">
        <v>275</v>
      </c>
      <c r="G43" s="487" t="s">
        <v>401</v>
      </c>
      <c r="H43" s="487" t="s">
        <v>275</v>
      </c>
      <c r="I43" s="487" t="s">
        <v>401</v>
      </c>
      <c r="J43" s="2"/>
      <c r="K43" s="487" t="s">
        <v>402</v>
      </c>
      <c r="M43" s="483" t="s">
        <v>400</v>
      </c>
      <c r="N43" s="488" t="s">
        <v>403</v>
      </c>
    </row>
    <row r="44" spans="2:14" outlineLevel="1">
      <c r="B44" s="481">
        <v>6</v>
      </c>
      <c r="C44" s="294" t="s">
        <v>397</v>
      </c>
      <c r="D44" s="482"/>
      <c r="E44" s="478">
        <v>6</v>
      </c>
      <c r="F44" s="489" t="s">
        <v>349</v>
      </c>
      <c r="G44" s="489" t="s">
        <v>404</v>
      </c>
      <c r="H44" s="489" t="str">
        <f>F44</f>
        <v>[MWh]</v>
      </c>
      <c r="I44" s="489" t="str">
        <f>G44</f>
        <v>Ano</v>
      </c>
      <c r="J44" s="2"/>
      <c r="K44" s="486" t="s">
        <v>405</v>
      </c>
      <c r="M44" s="483" t="s">
        <v>397</v>
      </c>
      <c r="N44" s="484" t="s">
        <v>406</v>
      </c>
    </row>
    <row r="45" spans="2:14" outlineLevel="1">
      <c r="B45" s="481">
        <v>7</v>
      </c>
      <c r="C45" s="294" t="s">
        <v>407</v>
      </c>
      <c r="D45" s="482"/>
      <c r="E45" s="478">
        <v>7</v>
      </c>
      <c r="F45" s="490"/>
      <c r="G45" s="146"/>
      <c r="H45" s="490"/>
      <c r="I45" s="146"/>
      <c r="J45" s="2"/>
      <c r="K45" s="184"/>
      <c r="M45" s="483" t="s">
        <v>407</v>
      </c>
      <c r="N45" s="484" t="s">
        <v>408</v>
      </c>
    </row>
    <row r="46" spans="2:14" ht="15" customHeight="1" outlineLevel="1">
      <c r="B46" s="481">
        <v>8</v>
      </c>
      <c r="C46" s="294" t="s">
        <v>409</v>
      </c>
      <c r="D46" s="482"/>
      <c r="E46" s="478">
        <v>8</v>
      </c>
      <c r="F46" s="738" t="s">
        <v>410</v>
      </c>
      <c r="G46" s="739"/>
      <c r="H46" s="740" t="s">
        <v>157</v>
      </c>
      <c r="I46" s="741"/>
      <c r="J46" s="2"/>
      <c r="K46" s="487" t="s">
        <v>411</v>
      </c>
      <c r="M46" s="483" t="s">
        <v>409</v>
      </c>
      <c r="N46" s="484" t="s">
        <v>412</v>
      </c>
    </row>
    <row r="47" spans="2:14" ht="25.5" outlineLevel="1">
      <c r="B47" s="481">
        <v>9</v>
      </c>
      <c r="C47" s="294" t="s">
        <v>413</v>
      </c>
      <c r="D47" s="482"/>
      <c r="E47" s="478">
        <v>9</v>
      </c>
      <c r="F47" s="491" t="str">
        <f>H44</f>
        <v>[MWh]</v>
      </c>
      <c r="G47" s="491" t="s">
        <v>168</v>
      </c>
      <c r="H47" s="491" t="s">
        <v>414</v>
      </c>
      <c r="I47" s="491" t="s">
        <v>415</v>
      </c>
      <c r="J47" s="2"/>
      <c r="K47" s="492" t="str">
        <f>G44</f>
        <v>Ano</v>
      </c>
      <c r="M47" s="483" t="s">
        <v>413</v>
      </c>
      <c r="N47" s="484" t="s">
        <v>416</v>
      </c>
    </row>
    <row r="48" spans="2:14" ht="25.5" outlineLevel="1">
      <c r="B48" s="481">
        <v>10</v>
      </c>
      <c r="C48" s="294" t="s">
        <v>417</v>
      </c>
      <c r="D48" s="482"/>
      <c r="E48" s="478">
        <v>10</v>
      </c>
      <c r="F48" s="493">
        <f>$F45-$H45</f>
        <v>0</v>
      </c>
      <c r="G48" s="494">
        <f>$F48*$K42</f>
        <v>0</v>
      </c>
      <c r="H48" s="495">
        <f>$F48*$K45</f>
        <v>0</v>
      </c>
      <c r="I48" s="493">
        <f>$H48*$H40</f>
        <v>0</v>
      </c>
      <c r="J48" s="2"/>
      <c r="K48" s="422" t="str">
        <f>IFERROR($H41/$G48,"")</f>
        <v/>
      </c>
      <c r="M48" s="483" t="s">
        <v>417</v>
      </c>
      <c r="N48" s="484" t="s">
        <v>418</v>
      </c>
    </row>
    <row r="49" spans="2:11">
      <c r="B49" s="2"/>
      <c r="C49" s="2"/>
      <c r="D49" s="2"/>
      <c r="E49" s="2"/>
      <c r="J49" s="2"/>
      <c r="K49" s="2"/>
    </row>
    <row r="50" spans="2:11">
      <c r="B50" s="2"/>
      <c r="C50" s="2"/>
      <c r="D50" s="2"/>
      <c r="E50" s="2"/>
      <c r="G50" s="2"/>
      <c r="H50" s="2"/>
      <c r="I50" s="2"/>
      <c r="J50" s="2"/>
      <c r="K50" s="2"/>
    </row>
    <row r="51" spans="2:11"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2:11"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2:11"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2:11">
      <c r="B54" s="2"/>
      <c r="C54" s="2"/>
      <c r="D54" s="2"/>
      <c r="E54" s="2"/>
      <c r="F54" s="2"/>
      <c r="G54" s="2"/>
      <c r="H54" s="2"/>
      <c r="I54" s="2"/>
      <c r="J54" s="2"/>
      <c r="K54" s="2"/>
    </row>
    <row r="55" spans="2:11">
      <c r="B55" s="2"/>
      <c r="C55" s="2"/>
      <c r="D55" s="2"/>
      <c r="E55" s="2"/>
      <c r="F55" s="2"/>
      <c r="G55" s="2"/>
      <c r="H55" s="2"/>
      <c r="I55" s="2"/>
      <c r="J55" s="2"/>
      <c r="K55" s="2"/>
    </row>
    <row r="56" spans="2:11">
      <c r="B56" s="2"/>
      <c r="C56" s="2"/>
      <c r="D56" s="2"/>
      <c r="E56" s="2"/>
      <c r="F56" s="2"/>
      <c r="G56" s="2"/>
      <c r="H56" s="2"/>
      <c r="I56" s="2"/>
      <c r="J56" s="2"/>
      <c r="K56" s="2"/>
    </row>
    <row r="57" spans="2:11">
      <c r="B57" s="2"/>
      <c r="C57" s="2"/>
      <c r="D57" s="2"/>
      <c r="E57" s="2"/>
      <c r="F57" s="2"/>
      <c r="G57" s="2"/>
      <c r="H57" s="2"/>
      <c r="I57" s="2"/>
      <c r="J57" s="2"/>
      <c r="K57" s="2"/>
    </row>
    <row r="58" spans="2:11">
      <c r="B58" s="2"/>
      <c r="C58" s="2"/>
      <c r="D58" s="2"/>
      <c r="E58" s="2"/>
      <c r="F58" s="2"/>
      <c r="G58" s="2"/>
      <c r="H58" s="2"/>
      <c r="I58" s="2"/>
      <c r="J58" s="2"/>
      <c r="K58" s="2"/>
    </row>
    <row r="59" spans="2:11">
      <c r="B59" s="2"/>
      <c r="C59" s="2"/>
      <c r="D59" s="2"/>
      <c r="E59" s="2"/>
      <c r="F59" s="2"/>
      <c r="G59" s="2"/>
      <c r="H59" s="2"/>
      <c r="I59" s="2"/>
      <c r="J59" s="2"/>
      <c r="K59" s="2"/>
    </row>
    <row r="60" spans="2:11">
      <c r="B60" s="2"/>
      <c r="C60" s="2"/>
      <c r="D60" s="2"/>
      <c r="E60" s="2"/>
      <c r="F60" s="2"/>
      <c r="G60" s="2"/>
      <c r="H60" s="2"/>
      <c r="I60" s="2"/>
      <c r="J60" s="2"/>
      <c r="K60" s="2"/>
    </row>
    <row r="61" spans="2:11">
      <c r="B61" s="2"/>
      <c r="C61" s="2"/>
      <c r="D61" s="2"/>
      <c r="E61" s="2"/>
      <c r="F61" s="2"/>
      <c r="G61" s="2"/>
      <c r="H61" s="2"/>
      <c r="I61" s="2"/>
      <c r="J61" s="2"/>
      <c r="K61" s="2"/>
    </row>
    <row r="62" spans="2:11">
      <c r="B62" s="2"/>
      <c r="C62" s="2"/>
      <c r="D62" s="2"/>
      <c r="E62" s="2"/>
      <c r="F62" s="2"/>
      <c r="G62" s="2"/>
      <c r="H62" s="2"/>
      <c r="I62" s="2"/>
      <c r="J62" s="2"/>
      <c r="K62" s="2"/>
    </row>
    <row r="63" spans="2:11">
      <c r="B63" s="2"/>
      <c r="C63" s="2"/>
      <c r="D63" s="2"/>
      <c r="E63" s="2"/>
      <c r="F63" s="2"/>
      <c r="G63" s="2"/>
      <c r="H63" s="2"/>
      <c r="I63" s="2"/>
      <c r="J63" s="2"/>
      <c r="K63" s="2"/>
    </row>
    <row r="64" spans="2:11">
      <c r="B64" s="2"/>
      <c r="C64" s="2"/>
      <c r="D64" s="2"/>
      <c r="E64" s="2"/>
      <c r="F64" s="2"/>
      <c r="G64" s="2"/>
      <c r="H64" s="2"/>
      <c r="I64" s="2"/>
      <c r="J64" s="2"/>
      <c r="K64" s="2"/>
    </row>
    <row r="65" spans="2:11">
      <c r="B65" s="2"/>
      <c r="C65" s="2"/>
      <c r="D65" s="2"/>
      <c r="E65" s="2"/>
      <c r="F65" s="2"/>
      <c r="G65" s="2"/>
      <c r="H65" s="2"/>
      <c r="I65" s="2"/>
      <c r="J65" s="2"/>
      <c r="K65" s="2"/>
    </row>
    <row r="66" spans="2:11">
      <c r="B66" s="2"/>
      <c r="C66" s="2"/>
      <c r="D66" s="2"/>
      <c r="E66" s="2"/>
      <c r="F66" s="2"/>
      <c r="G66" s="2"/>
      <c r="H66" s="2"/>
      <c r="I66" s="2"/>
      <c r="J66" s="2"/>
      <c r="K66" s="2"/>
    </row>
    <row r="67" spans="2:11">
      <c r="B67" s="2"/>
      <c r="C67" s="2"/>
      <c r="D67" s="2"/>
      <c r="E67" s="2"/>
      <c r="F67" s="2"/>
      <c r="G67" s="2"/>
      <c r="H67" s="2"/>
      <c r="I67" s="2"/>
      <c r="J67" s="2"/>
      <c r="K67" s="2"/>
    </row>
    <row r="68" spans="2:11">
      <c r="B68" s="2"/>
      <c r="C68" s="2"/>
      <c r="D68" s="2"/>
      <c r="E68" s="2"/>
      <c r="F68" s="2"/>
      <c r="G68" s="2"/>
      <c r="H68" s="2"/>
      <c r="I68" s="2"/>
      <c r="J68" s="2"/>
      <c r="K68" s="2"/>
    </row>
    <row r="69" spans="2:11">
      <c r="B69" s="2"/>
      <c r="C69" s="2"/>
      <c r="D69" s="2"/>
      <c r="E69" s="2"/>
      <c r="F69" s="2"/>
      <c r="G69" s="2"/>
      <c r="H69" s="2"/>
      <c r="I69" s="2"/>
      <c r="J69" s="2"/>
      <c r="K69" s="2"/>
    </row>
    <row r="70" spans="2:11">
      <c r="B70" s="2"/>
      <c r="C70" s="2"/>
      <c r="D70" s="2"/>
      <c r="E70" s="2"/>
      <c r="F70" s="2"/>
      <c r="G70" s="2"/>
      <c r="H70" s="2"/>
      <c r="I70" s="2"/>
      <c r="J70" s="2"/>
      <c r="K70" s="2"/>
    </row>
    <row r="71" spans="2:11">
      <c r="B71" s="2"/>
      <c r="C71" s="2"/>
      <c r="D71" s="2"/>
      <c r="E71" s="2"/>
      <c r="F71" s="2"/>
      <c r="G71" s="2"/>
      <c r="H71" s="2"/>
      <c r="I71" s="2"/>
      <c r="J71" s="2"/>
      <c r="K71" s="2"/>
    </row>
    <row r="72" spans="2:11">
      <c r="B72" s="2"/>
      <c r="C72" s="2"/>
      <c r="D72" s="2"/>
      <c r="E72" s="2"/>
      <c r="F72" s="2"/>
      <c r="G72" s="2"/>
      <c r="H72" s="2"/>
      <c r="I72" s="2"/>
      <c r="J72" s="2"/>
      <c r="K72" s="2"/>
    </row>
    <row r="73" spans="2:11">
      <c r="B73" s="2"/>
      <c r="C73" s="2"/>
      <c r="D73" s="2"/>
      <c r="E73" s="2"/>
      <c r="F73" s="2"/>
      <c r="G73" s="2"/>
      <c r="H73" s="2"/>
      <c r="I73" s="2"/>
      <c r="J73" s="2"/>
      <c r="K73" s="2"/>
    </row>
    <row r="74" spans="2:11">
      <c r="B74" s="2"/>
      <c r="C74" s="2"/>
      <c r="D74" s="2"/>
      <c r="E74" s="2"/>
      <c r="F74" s="2"/>
      <c r="G74" s="2"/>
      <c r="H74" s="2"/>
      <c r="I74" s="2"/>
      <c r="J74" s="2"/>
      <c r="K74" s="2"/>
    </row>
    <row r="75" spans="2:11">
      <c r="B75" s="2"/>
      <c r="C75" s="2"/>
      <c r="D75" s="2"/>
      <c r="E75" s="2"/>
      <c r="F75" s="2"/>
      <c r="G75" s="2"/>
      <c r="H75" s="2"/>
      <c r="I75" s="2"/>
      <c r="J75" s="2"/>
      <c r="K75" s="2"/>
    </row>
    <row r="76" spans="2:11">
      <c r="B76" s="2"/>
      <c r="C76" s="2"/>
      <c r="D76" s="2"/>
      <c r="E76" s="2"/>
      <c r="F76" s="2"/>
      <c r="G76" s="2"/>
      <c r="H76" s="2"/>
      <c r="I76" s="2"/>
      <c r="J76" s="2"/>
      <c r="K76" s="2"/>
    </row>
    <row r="77" spans="2:11">
      <c r="B77" s="2"/>
      <c r="C77" s="2"/>
      <c r="D77" s="2"/>
      <c r="E77" s="2"/>
      <c r="F77" s="2"/>
      <c r="G77" s="2"/>
      <c r="H77" s="2"/>
      <c r="I77" s="2"/>
      <c r="J77" s="2"/>
      <c r="K77" s="2"/>
    </row>
    <row r="78" spans="2:11">
      <c r="B78" s="2"/>
      <c r="C78" s="2"/>
      <c r="D78" s="2"/>
      <c r="E78" s="2"/>
      <c r="F78" s="2"/>
      <c r="G78" s="2"/>
      <c r="H78" s="2"/>
      <c r="I78" s="2"/>
      <c r="J78" s="2"/>
      <c r="K78" s="2"/>
    </row>
    <row r="79" spans="2:11">
      <c r="B79" s="2"/>
      <c r="C79" s="2"/>
      <c r="D79" s="2"/>
      <c r="E79" s="2"/>
      <c r="F79" s="2"/>
      <c r="G79" s="2"/>
      <c r="H79" s="2"/>
      <c r="I79" s="2"/>
      <c r="J79" s="2"/>
      <c r="K79" s="2"/>
    </row>
    <row r="80" spans="2:11">
      <c r="B80" s="2"/>
      <c r="C80" s="2"/>
      <c r="D80" s="2"/>
      <c r="E80" s="2"/>
      <c r="F80" s="2"/>
      <c r="G80" s="2"/>
      <c r="H80" s="2"/>
      <c r="I80" s="2"/>
      <c r="J80" s="2"/>
      <c r="K80" s="2"/>
    </row>
    <row r="81" spans="2:11">
      <c r="B81" s="2"/>
      <c r="C81" s="2"/>
      <c r="D81" s="2"/>
      <c r="E81" s="2"/>
      <c r="F81" s="2"/>
      <c r="G81" s="2"/>
      <c r="H81" s="2"/>
      <c r="I81" s="2"/>
      <c r="J81" s="2"/>
      <c r="K81" s="2"/>
    </row>
    <row r="82" spans="2:11">
      <c r="B82" s="2"/>
      <c r="C82" s="2"/>
      <c r="D82" s="2"/>
      <c r="E82" s="2"/>
      <c r="F82" s="2"/>
      <c r="G82" s="2"/>
      <c r="H82" s="2"/>
      <c r="I82" s="2"/>
      <c r="J82" s="2"/>
      <c r="K82" s="2"/>
    </row>
    <row r="83" spans="2:11">
      <c r="B83" s="2"/>
      <c r="C83" s="2"/>
      <c r="D83" s="2"/>
      <c r="E83" s="2"/>
      <c r="F83" s="2"/>
      <c r="G83" s="2"/>
      <c r="H83" s="2"/>
      <c r="I83" s="2"/>
      <c r="J83" s="2"/>
      <c r="K83" s="2"/>
    </row>
    <row r="84" spans="2:11">
      <c r="B84" s="2"/>
      <c r="C84" s="2"/>
      <c r="D84" s="2"/>
      <c r="E84" s="2"/>
      <c r="F84" s="2"/>
      <c r="G84" s="2"/>
      <c r="H84" s="2"/>
      <c r="I84" s="2"/>
      <c r="J84" s="2"/>
      <c r="K84" s="2"/>
    </row>
    <row r="85" spans="2:11">
      <c r="B85" s="2"/>
      <c r="C85" s="2"/>
      <c r="D85" s="2"/>
      <c r="E85" s="2"/>
      <c r="F85" s="2"/>
      <c r="G85" s="2"/>
      <c r="H85" s="2"/>
      <c r="I85" s="2"/>
      <c r="J85" s="2"/>
      <c r="K85" s="2"/>
    </row>
    <row r="86" spans="2:11">
      <c r="B86" s="2"/>
      <c r="C86" s="2"/>
      <c r="D86" s="2"/>
      <c r="E86" s="2"/>
      <c r="F86" s="2"/>
      <c r="G86" s="2"/>
      <c r="H86" s="2"/>
      <c r="I86" s="2"/>
      <c r="J86" s="2"/>
      <c r="K86" s="2"/>
    </row>
    <row r="87" spans="2:11">
      <c r="B87" s="2"/>
      <c r="C87" s="2"/>
      <c r="D87" s="2"/>
      <c r="E87" s="2"/>
      <c r="F87" s="2"/>
      <c r="G87" s="2"/>
      <c r="H87" s="2"/>
      <c r="I87" s="2"/>
      <c r="J87" s="2"/>
      <c r="K87" s="2"/>
    </row>
    <row r="88" spans="2:11">
      <c r="B88" s="2"/>
      <c r="C88" s="2"/>
      <c r="D88" s="2"/>
      <c r="E88" s="2"/>
      <c r="F88" s="2"/>
      <c r="G88" s="2"/>
      <c r="H88" s="2"/>
      <c r="I88" s="2"/>
      <c r="J88" s="2"/>
      <c r="K88" s="2"/>
    </row>
    <row r="89" spans="2:11">
      <c r="B89" s="2"/>
      <c r="C89" s="2"/>
      <c r="D89" s="2"/>
      <c r="E89" s="2"/>
      <c r="F89" s="2"/>
      <c r="G89" s="2"/>
      <c r="H89" s="2"/>
      <c r="I89" s="2"/>
      <c r="J89" s="2"/>
      <c r="K89" s="2"/>
    </row>
    <row r="90" spans="2:11">
      <c r="B90" s="2"/>
      <c r="C90" s="2"/>
      <c r="D90" s="2"/>
      <c r="E90" s="2"/>
      <c r="F90" s="2"/>
      <c r="G90" s="2"/>
      <c r="H90" s="2"/>
      <c r="I90" s="2"/>
      <c r="J90" s="2"/>
      <c r="K90" s="2"/>
    </row>
    <row r="91" spans="2:11">
      <c r="B91" s="2"/>
      <c r="C91" s="2"/>
      <c r="D91" s="2"/>
      <c r="E91" s="2"/>
      <c r="F91" s="2"/>
      <c r="G91" s="2"/>
      <c r="H91" s="2"/>
      <c r="I91" s="2"/>
      <c r="J91" s="2"/>
      <c r="K91" s="2"/>
    </row>
    <row r="92" spans="2:11">
      <c r="B92" s="2"/>
      <c r="C92" s="2"/>
      <c r="D92" s="2"/>
      <c r="E92" s="2"/>
      <c r="F92" s="2"/>
      <c r="G92" s="2"/>
      <c r="H92" s="2"/>
      <c r="I92" s="2"/>
      <c r="J92" s="2"/>
      <c r="K92" s="2"/>
    </row>
    <row r="93" spans="2:11">
      <c r="B93" s="2"/>
      <c r="C93" s="2"/>
      <c r="D93" s="2"/>
      <c r="E93" s="2"/>
      <c r="F93" s="2"/>
      <c r="G93" s="2"/>
      <c r="H93" s="2"/>
      <c r="I93" s="2"/>
      <c r="J93" s="2"/>
      <c r="K93" s="2"/>
    </row>
    <row r="94" spans="2:11">
      <c r="B94" s="2"/>
      <c r="C94" s="2"/>
      <c r="D94" s="2"/>
      <c r="E94" s="2"/>
      <c r="F94" s="2"/>
      <c r="G94" s="2"/>
      <c r="H94" s="2"/>
      <c r="I94" s="2"/>
      <c r="J94" s="2"/>
      <c r="K94" s="2"/>
    </row>
    <row r="95" spans="2:11">
      <c r="B95" s="2"/>
      <c r="C95" s="2"/>
      <c r="D95" s="2"/>
      <c r="E95" s="2"/>
      <c r="F95" s="2"/>
      <c r="G95" s="2"/>
      <c r="H95" s="2"/>
      <c r="I95" s="2"/>
      <c r="J95" s="2"/>
      <c r="K95" s="2"/>
    </row>
    <row r="96" spans="2:11">
      <c r="B96" s="2"/>
      <c r="C96" s="2"/>
      <c r="D96" s="2"/>
      <c r="E96" s="2"/>
      <c r="F96" s="2"/>
      <c r="G96" s="2"/>
      <c r="H96" s="2"/>
      <c r="I96" s="2"/>
      <c r="J96" s="2"/>
      <c r="K96" s="2"/>
    </row>
    <row r="97" spans="2:11">
      <c r="B97" s="2"/>
      <c r="C97" s="2"/>
      <c r="D97" s="2"/>
      <c r="E97" s="2"/>
      <c r="F97" s="2"/>
      <c r="G97" s="2"/>
      <c r="H97" s="2"/>
      <c r="I97" s="2"/>
      <c r="J97" s="2"/>
      <c r="K97" s="2"/>
    </row>
    <row r="98" spans="2:11">
      <c r="B98" s="2"/>
      <c r="C98" s="2"/>
      <c r="D98" s="2"/>
      <c r="E98" s="2"/>
      <c r="F98" s="2"/>
      <c r="G98" s="2"/>
      <c r="H98" s="2"/>
      <c r="I98" s="2"/>
      <c r="J98" s="2"/>
      <c r="K98" s="2"/>
    </row>
    <row r="99" spans="2:11">
      <c r="B99" s="2"/>
      <c r="C99" s="2"/>
      <c r="D99" s="2"/>
      <c r="E99" s="2"/>
      <c r="F99" s="2"/>
      <c r="G99" s="2"/>
      <c r="H99" s="2"/>
      <c r="I99" s="2"/>
      <c r="J99" s="2"/>
      <c r="K99" s="2"/>
    </row>
    <row r="100" spans="2:11">
      <c r="B100" s="2"/>
      <c r="C100" s="2"/>
      <c r="D100" s="2"/>
      <c r="E100" s="2"/>
      <c r="F100" s="2"/>
      <c r="G100" s="2"/>
      <c r="H100" s="2"/>
      <c r="I100" s="2"/>
      <c r="J100" s="2"/>
      <c r="K100" s="2"/>
    </row>
    <row r="101" spans="2:11">
      <c r="B101" s="2"/>
      <c r="C101" s="2"/>
      <c r="D101" s="2"/>
      <c r="E101" s="2"/>
      <c r="F101" s="2"/>
      <c r="G101" s="2"/>
      <c r="H101" s="2"/>
      <c r="I101" s="2"/>
      <c r="J101" s="2"/>
      <c r="K101" s="2"/>
    </row>
    <row r="102" spans="2:11">
      <c r="B102" s="2"/>
      <c r="C102" s="2"/>
      <c r="D102" s="2"/>
      <c r="E102" s="2"/>
      <c r="F102" s="2"/>
      <c r="G102" s="2"/>
      <c r="H102" s="2"/>
      <c r="I102" s="2"/>
      <c r="J102" s="2"/>
      <c r="K102" s="2"/>
    </row>
    <row r="103" spans="2:11">
      <c r="B103" s="2"/>
      <c r="C103" s="2"/>
      <c r="D103" s="2"/>
      <c r="E103" s="2"/>
      <c r="F103" s="2"/>
      <c r="G103" s="2"/>
      <c r="H103" s="2"/>
      <c r="I103" s="2"/>
      <c r="J103" s="2"/>
      <c r="K103" s="2"/>
    </row>
    <row r="104" spans="2:11">
      <c r="B104" s="2"/>
      <c r="C104" s="2"/>
      <c r="D104" s="2"/>
      <c r="E104" s="2"/>
      <c r="F104" s="2"/>
      <c r="G104" s="2"/>
      <c r="H104" s="2"/>
      <c r="I104" s="2"/>
      <c r="J104" s="2"/>
      <c r="K104" s="2"/>
    </row>
    <row r="105" spans="2:11">
      <c r="B105" s="2"/>
      <c r="C105" s="2"/>
      <c r="D105" s="2"/>
      <c r="E105" s="2"/>
      <c r="F105" s="2"/>
      <c r="G105" s="2"/>
      <c r="H105" s="2"/>
      <c r="I105" s="2"/>
      <c r="J105" s="2"/>
      <c r="K105" s="2"/>
    </row>
    <row r="106" spans="2:11">
      <c r="B106" s="2"/>
      <c r="C106" s="2"/>
      <c r="D106" s="2"/>
      <c r="E106" s="2"/>
      <c r="F106" s="2"/>
      <c r="G106" s="2"/>
      <c r="H106" s="2"/>
      <c r="I106" s="2"/>
      <c r="J106" s="2"/>
      <c r="K106" s="2"/>
    </row>
    <row r="107" spans="2:11">
      <c r="B107" s="2"/>
      <c r="C107" s="2"/>
      <c r="D107" s="2"/>
      <c r="E107" s="2"/>
      <c r="F107" s="2"/>
      <c r="G107" s="2"/>
      <c r="H107" s="2"/>
      <c r="I107" s="2"/>
      <c r="J107" s="2"/>
      <c r="K107" s="2"/>
    </row>
    <row r="108" spans="2:11">
      <c r="B108" s="2"/>
      <c r="C108" s="2"/>
      <c r="D108" s="2"/>
      <c r="E108" s="2"/>
      <c r="F108" s="2"/>
      <c r="G108" s="2"/>
      <c r="H108" s="2"/>
      <c r="I108" s="2"/>
      <c r="J108" s="2"/>
      <c r="K108" s="2"/>
    </row>
    <row r="109" spans="2:11">
      <c r="B109" s="2"/>
      <c r="C109" s="2"/>
      <c r="D109" s="2"/>
      <c r="E109" s="2"/>
      <c r="F109" s="2"/>
      <c r="G109" s="2"/>
      <c r="H109" s="2"/>
      <c r="I109" s="2"/>
      <c r="J109" s="2"/>
      <c r="K109" s="2"/>
    </row>
    <row r="110" spans="2:11">
      <c r="B110" s="2"/>
      <c r="C110" s="2"/>
      <c r="D110" s="2"/>
      <c r="E110" s="2"/>
      <c r="F110" s="2"/>
      <c r="G110" s="2"/>
      <c r="H110" s="2"/>
      <c r="I110" s="2"/>
      <c r="J110" s="2"/>
      <c r="K110" s="2"/>
    </row>
    <row r="111" spans="2:11">
      <c r="B111" s="2"/>
      <c r="C111" s="2"/>
      <c r="D111" s="2"/>
      <c r="E111" s="2"/>
      <c r="F111" s="2"/>
      <c r="G111" s="2"/>
      <c r="H111" s="2"/>
      <c r="I111" s="2"/>
      <c r="J111" s="2"/>
      <c r="K111" s="2"/>
    </row>
    <row r="112" spans="2:11">
      <c r="B112" s="2"/>
      <c r="C112" s="2"/>
      <c r="D112" s="2"/>
      <c r="E112" s="2"/>
      <c r="F112" s="2"/>
      <c r="G112" s="2"/>
      <c r="H112" s="2"/>
      <c r="I112" s="2"/>
      <c r="J112" s="2"/>
      <c r="K112" s="2"/>
    </row>
    <row r="113" spans="2:11">
      <c r="B113" s="2"/>
      <c r="C113" s="2"/>
      <c r="D113" s="2"/>
      <c r="E113" s="2"/>
      <c r="F113" s="2"/>
      <c r="G113" s="2"/>
      <c r="H113" s="2"/>
      <c r="I113" s="2"/>
      <c r="J113" s="2"/>
      <c r="K113" s="2"/>
    </row>
    <row r="114" spans="2:11">
      <c r="B114" s="2"/>
      <c r="C114" s="2"/>
      <c r="D114" s="2"/>
      <c r="E114" s="2"/>
      <c r="F114" s="2"/>
      <c r="G114" s="2"/>
      <c r="H114" s="2"/>
      <c r="I114" s="2"/>
      <c r="J114" s="2"/>
      <c r="K114" s="2"/>
    </row>
    <row r="115" spans="2:11">
      <c r="B115" s="2"/>
      <c r="C115" s="2"/>
      <c r="D115" s="2"/>
      <c r="E115" s="2"/>
      <c r="F115" s="2"/>
      <c r="G115" s="2"/>
      <c r="H115" s="2"/>
      <c r="I115" s="2"/>
      <c r="J115" s="2"/>
      <c r="K115" s="2"/>
    </row>
    <row r="116" spans="2:11">
      <c r="B116" s="2"/>
      <c r="C116" s="2"/>
      <c r="D116" s="2"/>
      <c r="E116" s="2"/>
      <c r="F116" s="2"/>
      <c r="G116" s="2"/>
      <c r="H116" s="2"/>
      <c r="I116" s="2"/>
      <c r="J116" s="2"/>
      <c r="K116" s="2"/>
    </row>
    <row r="117" spans="2:11">
      <c r="B117" s="2"/>
      <c r="C117" s="2"/>
      <c r="D117" s="2"/>
      <c r="E117" s="2"/>
      <c r="F117" s="2"/>
      <c r="G117" s="2"/>
      <c r="H117" s="2"/>
      <c r="I117" s="2"/>
      <c r="J117" s="2"/>
      <c r="K117" s="2"/>
    </row>
    <row r="118" spans="2:11">
      <c r="B118" s="2"/>
      <c r="C118" s="2"/>
      <c r="D118" s="2"/>
      <c r="E118" s="2"/>
      <c r="F118" s="2"/>
      <c r="G118" s="2"/>
      <c r="H118" s="2"/>
      <c r="I118" s="2"/>
      <c r="J118" s="2"/>
      <c r="K118" s="2"/>
    </row>
    <row r="119" spans="2:11">
      <c r="B119" s="2"/>
      <c r="C119" s="2"/>
      <c r="D119" s="2"/>
      <c r="E119" s="2"/>
      <c r="F119" s="2"/>
      <c r="G119" s="2"/>
      <c r="H119" s="2"/>
      <c r="I119" s="2"/>
      <c r="J119" s="2"/>
      <c r="K119" s="2"/>
    </row>
    <row r="120" spans="2:11">
      <c r="B120" s="2"/>
      <c r="C120" s="2"/>
      <c r="D120" s="2"/>
      <c r="E120" s="2"/>
      <c r="F120" s="2"/>
      <c r="G120" s="2"/>
      <c r="H120" s="2"/>
      <c r="I120" s="2"/>
      <c r="J120" s="2"/>
      <c r="K120" s="2"/>
    </row>
    <row r="121" spans="2:11">
      <c r="B121" s="2"/>
      <c r="C121" s="2"/>
      <c r="D121" s="2"/>
      <c r="E121" s="2"/>
      <c r="F121" s="2"/>
      <c r="G121" s="2"/>
      <c r="H121" s="2"/>
      <c r="I121" s="2"/>
      <c r="J121" s="2"/>
      <c r="K121" s="2"/>
    </row>
    <row r="122" spans="2:11">
      <c r="B122" s="2"/>
      <c r="C122" s="2"/>
      <c r="D122" s="2"/>
      <c r="E122" s="2"/>
      <c r="F122" s="2"/>
      <c r="G122" s="2"/>
      <c r="H122" s="2"/>
      <c r="I122" s="2"/>
      <c r="J122" s="2"/>
      <c r="K122" s="2"/>
    </row>
    <row r="123" spans="2:11">
      <c r="B123" s="2"/>
      <c r="C123" s="2"/>
      <c r="D123" s="2"/>
      <c r="E123" s="2"/>
      <c r="F123" s="2"/>
      <c r="G123" s="2"/>
      <c r="H123" s="2"/>
      <c r="I123" s="2"/>
      <c r="J123" s="2"/>
      <c r="K123" s="2"/>
    </row>
    <row r="124" spans="2:11">
      <c r="B124" s="2"/>
      <c r="C124" s="2"/>
      <c r="D124" s="2"/>
      <c r="E124" s="2"/>
      <c r="F124" s="2"/>
      <c r="G124" s="2"/>
      <c r="H124" s="2"/>
      <c r="I124" s="2"/>
      <c r="J124" s="2"/>
      <c r="K124" s="2"/>
    </row>
    <row r="125" spans="2:11">
      <c r="B125" s="2"/>
      <c r="C125" s="2"/>
      <c r="D125" s="2"/>
      <c r="E125" s="2"/>
      <c r="F125" s="2"/>
      <c r="G125" s="2"/>
      <c r="H125" s="2"/>
      <c r="I125" s="2"/>
      <c r="J125" s="2"/>
      <c r="K125" s="2"/>
    </row>
    <row r="126" spans="2:11">
      <c r="B126" s="2"/>
      <c r="C126" s="2"/>
      <c r="D126" s="2"/>
      <c r="E126" s="2"/>
      <c r="F126" s="2"/>
      <c r="G126" s="2"/>
      <c r="H126" s="2"/>
      <c r="I126" s="2"/>
      <c r="J126" s="2"/>
      <c r="K126" s="2"/>
    </row>
    <row r="127" spans="2:11">
      <c r="B127" s="2"/>
      <c r="C127" s="2"/>
      <c r="D127" s="2"/>
      <c r="E127" s="2"/>
      <c r="F127" s="2"/>
      <c r="G127" s="2"/>
      <c r="H127" s="2"/>
      <c r="I127" s="2"/>
      <c r="J127" s="2"/>
      <c r="K127" s="2"/>
    </row>
    <row r="128" spans="2:11">
      <c r="B128" s="2"/>
      <c r="C128" s="2"/>
      <c r="D128" s="2"/>
      <c r="E128" s="2"/>
      <c r="F128" s="2"/>
      <c r="G128" s="2"/>
      <c r="H128" s="2"/>
      <c r="I128" s="2"/>
      <c r="J128" s="2"/>
      <c r="K128" s="2"/>
    </row>
    <row r="129" spans="2:11">
      <c r="B129" s="2"/>
      <c r="C129" s="2"/>
      <c r="D129" s="2"/>
      <c r="E129" s="2"/>
      <c r="F129" s="2"/>
      <c r="G129" s="2"/>
      <c r="H129" s="2"/>
      <c r="I129" s="2"/>
      <c r="J129" s="2"/>
      <c r="K129" s="2"/>
    </row>
    <row r="130" spans="2:11">
      <c r="B130" s="2"/>
      <c r="C130" s="2"/>
      <c r="D130" s="2"/>
      <c r="E130" s="2"/>
      <c r="F130" s="2"/>
      <c r="G130" s="2"/>
      <c r="H130" s="2"/>
      <c r="I130" s="2"/>
      <c r="J130" s="2"/>
      <c r="K130" s="2"/>
    </row>
    <row r="131" spans="2:11">
      <c r="B131" s="2"/>
      <c r="C131" s="2"/>
      <c r="D131" s="2"/>
      <c r="E131" s="2"/>
      <c r="F131" s="2"/>
      <c r="G131" s="2"/>
      <c r="H131" s="2"/>
      <c r="I131" s="2"/>
      <c r="J131" s="2"/>
      <c r="K131" s="2"/>
    </row>
    <row r="132" spans="2:11">
      <c r="B132" s="2"/>
      <c r="C132" s="2"/>
      <c r="D132" s="2"/>
      <c r="E132" s="2"/>
      <c r="F132" s="2"/>
      <c r="G132" s="2"/>
      <c r="H132" s="2"/>
      <c r="I132" s="2"/>
      <c r="J132" s="2"/>
      <c r="K132" s="2"/>
    </row>
    <row r="133" spans="2:11">
      <c r="B133" s="2"/>
      <c r="C133" s="2"/>
      <c r="D133" s="2"/>
      <c r="E133" s="2"/>
      <c r="F133" s="2"/>
      <c r="G133" s="2"/>
      <c r="H133" s="2"/>
      <c r="I133" s="2"/>
      <c r="J133" s="2"/>
      <c r="K133" s="2"/>
    </row>
    <row r="134" spans="2:11">
      <c r="B134" s="2"/>
      <c r="C134" s="2"/>
      <c r="D134" s="2"/>
      <c r="E134" s="2"/>
      <c r="F134" s="2"/>
      <c r="G134" s="2"/>
      <c r="H134" s="2"/>
      <c r="I134" s="2"/>
      <c r="J134" s="2"/>
      <c r="K134" s="2"/>
    </row>
    <row r="135" spans="2:11">
      <c r="B135" s="2"/>
      <c r="C135" s="2"/>
      <c r="D135" s="2"/>
      <c r="E135" s="2"/>
      <c r="F135" s="2"/>
      <c r="G135" s="2"/>
      <c r="H135" s="2"/>
      <c r="I135" s="2"/>
      <c r="J135" s="2"/>
      <c r="K135" s="2"/>
    </row>
    <row r="136" spans="2:11">
      <c r="B136" s="2"/>
      <c r="C136" s="2"/>
      <c r="D136" s="2"/>
      <c r="E136" s="2"/>
      <c r="F136" s="2"/>
      <c r="G136" s="2"/>
      <c r="H136" s="2"/>
      <c r="I136" s="2"/>
      <c r="J136" s="2"/>
      <c r="K136" s="2"/>
    </row>
    <row r="137" spans="2:11">
      <c r="B137" s="2"/>
      <c r="C137" s="2"/>
      <c r="D137" s="2"/>
      <c r="E137" s="2"/>
      <c r="F137" s="2"/>
      <c r="G137" s="2"/>
      <c r="H137" s="2"/>
      <c r="I137" s="2"/>
      <c r="J137" s="2"/>
      <c r="K137" s="2"/>
    </row>
    <row r="138" spans="2:11">
      <c r="B138" s="2"/>
      <c r="C138" s="2"/>
      <c r="D138" s="2"/>
      <c r="E138" s="2"/>
      <c r="F138" s="2"/>
      <c r="G138" s="2"/>
      <c r="H138" s="2"/>
      <c r="I138" s="2"/>
      <c r="J138" s="2"/>
      <c r="K138" s="2"/>
    </row>
    <row r="139" spans="2:11">
      <c r="B139" s="2"/>
      <c r="C139" s="2"/>
      <c r="D139" s="2"/>
      <c r="E139" s="2"/>
      <c r="F139" s="2"/>
      <c r="G139" s="2"/>
      <c r="H139" s="2"/>
      <c r="I139" s="2"/>
      <c r="J139" s="2"/>
      <c r="K139" s="2"/>
    </row>
    <row r="140" spans="2:11">
      <c r="B140" s="2"/>
      <c r="C140" s="2"/>
      <c r="D140" s="2"/>
      <c r="E140" s="2"/>
      <c r="F140" s="2"/>
      <c r="G140" s="2"/>
      <c r="H140" s="2"/>
      <c r="I140" s="2"/>
      <c r="J140" s="2"/>
      <c r="K140" s="2"/>
    </row>
  </sheetData>
  <mergeCells count="44">
    <mergeCell ref="B2:D3"/>
    <mergeCell ref="F2:I3"/>
    <mergeCell ref="B5:I5"/>
    <mergeCell ref="B6:I6"/>
    <mergeCell ref="F8:G8"/>
    <mergeCell ref="H8:I8"/>
    <mergeCell ref="B21:I21"/>
    <mergeCell ref="F9:G9"/>
    <mergeCell ref="H9:I9"/>
    <mergeCell ref="F10:G10"/>
    <mergeCell ref="H10:I10"/>
    <mergeCell ref="F11:G11"/>
    <mergeCell ref="H11:I11"/>
    <mergeCell ref="F12:G12"/>
    <mergeCell ref="H12:I12"/>
    <mergeCell ref="F16:G16"/>
    <mergeCell ref="H16:I16"/>
    <mergeCell ref="B20:I20"/>
    <mergeCell ref="F23:G23"/>
    <mergeCell ref="H23:I23"/>
    <mergeCell ref="F24:G24"/>
    <mergeCell ref="H24:I24"/>
    <mergeCell ref="F25:G25"/>
    <mergeCell ref="H25:I25"/>
    <mergeCell ref="F26:G26"/>
    <mergeCell ref="H26:I26"/>
    <mergeCell ref="F27:G27"/>
    <mergeCell ref="H27:I27"/>
    <mergeCell ref="F31:G31"/>
    <mergeCell ref="H31:I31"/>
    <mergeCell ref="B35:I35"/>
    <mergeCell ref="B36:I36"/>
    <mergeCell ref="F38:G38"/>
    <mergeCell ref="H38:I38"/>
    <mergeCell ref="F39:G39"/>
    <mergeCell ref="H39:I39"/>
    <mergeCell ref="F46:G46"/>
    <mergeCell ref="H46:I46"/>
    <mergeCell ref="F40:G40"/>
    <mergeCell ref="H40:I40"/>
    <mergeCell ref="F41:G41"/>
    <mergeCell ref="H41:I41"/>
    <mergeCell ref="F42:G42"/>
    <mergeCell ref="H42:I42"/>
  </mergeCells>
  <dataValidations count="3">
    <dataValidation type="list" allowBlank="1" showInputMessage="1" showErrorMessage="1" sqref="H9:I9 H24:I24 H39:I39" xr:uid="{34A22892-FBB4-42A4-A442-59A4240BC1CB}">
      <formula1>Fontes</formula1>
    </dataValidation>
    <dataValidation type="list" allowBlank="1" showInputMessage="1" showErrorMessage="1" sqref="H8:I8 H23:I23 H38:I38" xr:uid="{87E05B95-4EBD-4A94-AD0E-302B784F8F33}">
      <formula1>Processos</formula1>
    </dataValidation>
    <dataValidation type="list" allowBlank="1" showInputMessage="1" showErrorMessage="1" sqref="D9:D18 D24:D33 D39:D48" xr:uid="{3C0524D2-4745-4FF8-AABE-3ED40AD03940}">
      <formula1>Status</formula1>
    </dataValidation>
  </dataValidations>
  <pageMargins left="0.511811024" right="0.511811024" top="0.78740157499999996" bottom="0.78740157499999996" header="0.31496062000000002" footer="0.31496062000000002"/>
  <pageSetup paperSize="9" scale="7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832E4-A536-4078-A0AA-56FC5CB6FF99}">
  <sheetPr>
    <tabColor theme="7" tint="0.59999389629810485"/>
  </sheetPr>
  <dimension ref="A1:Y220"/>
  <sheetViews>
    <sheetView view="pageBreakPreview" zoomScale="85" zoomScaleNormal="85" zoomScaleSheetLayoutView="85" workbookViewId="0">
      <pane xSplit="3" ySplit="8" topLeftCell="D9" activePane="bottomRight" state="frozen"/>
      <selection pane="bottomRight" activeCell="B1" sqref="B1"/>
      <selection pane="bottomLeft" activeCell="E18" sqref="E18:E20"/>
      <selection pane="topRight" activeCell="E18" sqref="E18:E20"/>
    </sheetView>
  </sheetViews>
  <sheetFormatPr defaultColWidth="9.140625" defaultRowHeight="14.25" outlineLevelRow="1"/>
  <cols>
    <col min="1" max="1" width="0.5703125" style="502" customWidth="1"/>
    <col min="2" max="2" width="5.28515625" style="62" customWidth="1"/>
    <col min="3" max="3" width="14.5703125" style="160" customWidth="1"/>
    <col min="4" max="4" width="7" style="516" customWidth="1"/>
    <col min="5" max="5" width="33" style="160" customWidth="1"/>
    <col min="6" max="6" width="8.85546875" style="2" customWidth="1"/>
    <col min="7" max="7" width="13.5703125" style="2" customWidth="1"/>
    <col min="8" max="8" width="7.28515625" style="2" customWidth="1"/>
    <col min="9" max="9" width="2.7109375" style="525" customWidth="1"/>
    <col min="10" max="10" width="8.85546875" style="2" customWidth="1"/>
    <col min="11" max="12" width="0.85546875" style="502" hidden="1" customWidth="1"/>
    <col min="13" max="13" width="17.7109375" style="2" customWidth="1"/>
    <col min="14" max="14" width="17.42578125" style="2" customWidth="1"/>
    <col min="15" max="15" width="17.140625" style="2" customWidth="1"/>
    <col min="16" max="17" width="15.7109375" style="2" customWidth="1"/>
    <col min="18" max="22" width="2.7109375" style="525" customWidth="1"/>
    <col min="23" max="23" width="8" style="2" customWidth="1"/>
    <col min="24" max="24" width="1.140625" style="502" customWidth="1"/>
    <col min="25" max="16384" width="9.140625" style="2"/>
  </cols>
  <sheetData>
    <row r="1" spans="2:25" s="502" customFormat="1" ht="56.25" customHeight="1">
      <c r="B1" s="501"/>
      <c r="D1" s="503"/>
    </row>
    <row r="2" spans="2:25" ht="35.25" customHeight="1">
      <c r="B2" s="751"/>
      <c r="C2" s="751"/>
      <c r="D2" s="721" t="s">
        <v>422</v>
      </c>
      <c r="E2" s="721"/>
      <c r="F2" s="721"/>
      <c r="G2" s="752" t="s">
        <v>1</v>
      </c>
      <c r="H2" s="752"/>
      <c r="I2" s="753" t="s">
        <v>53</v>
      </c>
      <c r="J2" s="754"/>
      <c r="M2" s="755"/>
      <c r="N2" s="755"/>
      <c r="O2" s="755"/>
      <c r="P2" s="755"/>
      <c r="Q2" s="755"/>
      <c r="R2" s="755"/>
      <c r="S2" s="755"/>
      <c r="T2" s="755"/>
      <c r="U2" s="755"/>
      <c r="V2" s="755"/>
      <c r="W2" s="755"/>
    </row>
    <row r="3" spans="2:25" ht="33.75" customHeight="1">
      <c r="B3" s="751"/>
      <c r="C3" s="751"/>
      <c r="D3" s="721"/>
      <c r="E3" s="721"/>
      <c r="F3" s="721"/>
      <c r="G3" s="756"/>
      <c r="H3" s="756"/>
      <c r="I3" s="757" t="s">
        <v>54</v>
      </c>
      <c r="J3" s="758"/>
      <c r="M3" s="755"/>
      <c r="N3" s="755"/>
      <c r="O3" s="755"/>
      <c r="P3" s="755"/>
      <c r="Q3" s="755"/>
      <c r="R3" s="755"/>
      <c r="S3" s="755"/>
      <c r="T3" s="755"/>
      <c r="U3" s="755"/>
      <c r="V3" s="755"/>
      <c r="W3" s="755"/>
    </row>
    <row r="4" spans="2:25" s="502" customFormat="1" ht="6.75" hidden="1" customHeight="1">
      <c r="B4" s="501"/>
      <c r="C4" s="504"/>
      <c r="D4" s="503"/>
    </row>
    <row r="5" spans="2:25" ht="24" customHeight="1">
      <c r="B5" s="505"/>
      <c r="C5" s="506" t="s">
        <v>423</v>
      </c>
      <c r="D5" s="507"/>
      <c r="E5" s="508"/>
      <c r="F5" s="509"/>
      <c r="G5" s="509"/>
      <c r="H5" s="509"/>
      <c r="I5" s="510"/>
      <c r="J5" s="509"/>
      <c r="M5" s="506" t="s">
        <v>423</v>
      </c>
      <c r="N5" s="506"/>
      <c r="O5" s="506"/>
      <c r="P5" s="506"/>
      <c r="Q5" s="506"/>
      <c r="R5" s="506"/>
      <c r="S5" s="506"/>
      <c r="T5" s="506"/>
      <c r="U5" s="506"/>
      <c r="V5" s="506"/>
      <c r="W5" s="506"/>
    </row>
    <row r="6" spans="2:25" s="502" customFormat="1" ht="6.75" hidden="1" customHeight="1">
      <c r="B6" s="501"/>
      <c r="C6" s="504"/>
      <c r="D6" s="503"/>
    </row>
    <row r="7" spans="2:25" ht="28.5" customHeight="1">
      <c r="B7" s="511"/>
      <c r="C7" s="512" t="s">
        <v>424</v>
      </c>
      <c r="D7" s="513"/>
      <c r="E7" s="512"/>
      <c r="F7" s="512"/>
      <c r="G7" s="512"/>
      <c r="H7" s="512"/>
      <c r="I7" s="512"/>
      <c r="J7" s="512"/>
      <c r="M7" s="512" t="s">
        <v>425</v>
      </c>
      <c r="N7" s="512"/>
      <c r="O7" s="512"/>
      <c r="P7" s="512"/>
      <c r="Q7" s="512"/>
      <c r="R7" s="512"/>
      <c r="S7" s="512"/>
      <c r="T7" s="512"/>
      <c r="U7" s="512"/>
      <c r="V7" s="512"/>
      <c r="W7" s="512"/>
    </row>
    <row r="8" spans="2:25" ht="18">
      <c r="B8" s="514">
        <v>2</v>
      </c>
      <c r="C8" s="515" t="s">
        <v>426</v>
      </c>
      <c r="E8" s="517"/>
      <c r="F8" s="518" t="s">
        <v>427</v>
      </c>
      <c r="G8" s="519" t="s">
        <v>428</v>
      </c>
      <c r="H8" s="520" t="s">
        <v>259</v>
      </c>
      <c r="I8" s="521"/>
      <c r="J8" s="522"/>
      <c r="M8" s="226">
        <v>1</v>
      </c>
      <c r="N8" s="226">
        <v>2</v>
      </c>
      <c r="O8" s="226">
        <v>3</v>
      </c>
      <c r="P8" s="226">
        <v>4</v>
      </c>
      <c r="Q8" s="226">
        <v>5</v>
      </c>
      <c r="R8" s="521"/>
      <c r="S8" s="521"/>
      <c r="T8" s="521"/>
      <c r="U8" s="521"/>
      <c r="V8" s="521"/>
      <c r="W8" s="523"/>
    </row>
    <row r="9" spans="2:25" ht="14.25" customHeight="1" outlineLevel="1">
      <c r="B9" s="138" t="s">
        <v>429</v>
      </c>
      <c r="C9" s="761" t="s">
        <v>430</v>
      </c>
      <c r="D9" s="762" t="s">
        <v>431</v>
      </c>
      <c r="E9" s="682" t="s">
        <v>432</v>
      </c>
      <c r="F9" s="764"/>
      <c r="G9" s="763"/>
      <c r="H9" s="764"/>
      <c r="I9" s="759">
        <f t="shared" ref="I9" si="0">SUM(IF(F9="X",0,0),IF(G9="X",1,0),IF(H9="X",2,0))</f>
        <v>0</v>
      </c>
      <c r="J9" s="760">
        <f t="shared" ref="J9" si="1">SUM(IF(F9="X",0,0),IF(G9="X",1,0),IF(H9="X",2,0))</f>
        <v>0</v>
      </c>
      <c r="M9" s="524" t="s">
        <v>433</v>
      </c>
    </row>
    <row r="10" spans="2:25" ht="24" outlineLevel="1">
      <c r="B10" s="138"/>
      <c r="C10" s="761"/>
      <c r="D10" s="762"/>
      <c r="E10" s="682"/>
      <c r="F10" s="764"/>
      <c r="G10" s="763"/>
      <c r="H10" s="764"/>
      <c r="I10" s="759"/>
      <c r="J10" s="760"/>
      <c r="M10" s="526" t="s">
        <v>434</v>
      </c>
      <c r="N10" s="527" t="s">
        <v>435</v>
      </c>
      <c r="O10" s="527" t="s">
        <v>436</v>
      </c>
      <c r="P10" s="526" t="s">
        <v>437</v>
      </c>
      <c r="Q10" s="527" t="s">
        <v>438</v>
      </c>
      <c r="Y10" s="160"/>
    </row>
    <row r="11" spans="2:25" ht="14.25" customHeight="1" outlineLevel="1">
      <c r="B11" s="138"/>
      <c r="C11" s="761"/>
      <c r="D11" s="762"/>
      <c r="E11" s="682"/>
      <c r="F11" s="764"/>
      <c r="G11" s="763"/>
      <c r="H11" s="764"/>
      <c r="I11" s="759"/>
      <c r="J11" s="760"/>
      <c r="M11" s="528"/>
      <c r="N11" s="528"/>
      <c r="O11" s="528"/>
      <c r="P11" s="528"/>
      <c r="Q11" s="528"/>
      <c r="R11" s="521">
        <f>IF(M11="X",M$8,0)</f>
        <v>0</v>
      </c>
      <c r="S11" s="521">
        <f>IF(N11="X",SUM(M8:N$8),0)</f>
        <v>0</v>
      </c>
      <c r="T11" s="521">
        <f>IF(O11="X",SUM(M8:O$8),0)</f>
        <v>0</v>
      </c>
      <c r="U11" s="521">
        <f>IF(P11="X",SUM(M8:P$8),0)</f>
        <v>0</v>
      </c>
      <c r="V11" s="521">
        <f>IF(Q11="X",SUM(M8:Q$8),0)</f>
        <v>0</v>
      </c>
      <c r="W11" s="2">
        <f>SUM(R11:V11)</f>
        <v>0</v>
      </c>
    </row>
    <row r="12" spans="2:25" ht="14.25" customHeight="1" outlineLevel="1">
      <c r="C12" s="761" t="s">
        <v>430</v>
      </c>
      <c r="D12" s="762" t="s">
        <v>439</v>
      </c>
      <c r="E12" s="682" t="s">
        <v>440</v>
      </c>
      <c r="F12" s="763"/>
      <c r="G12" s="763"/>
      <c r="H12" s="763"/>
      <c r="I12" s="759">
        <f t="shared" ref="I12" si="2">SUM(IF(F12="X",0,0),IF(G12="X",1,0),IF(H12="X",2,0))</f>
        <v>0</v>
      </c>
      <c r="J12" s="760">
        <f t="shared" ref="J12" si="3">SUM(IF(F12="X",0,0),IF(G12="X",1,0),IF(H12="X",2,0))</f>
        <v>0</v>
      </c>
      <c r="M12" s="529" t="s">
        <v>441</v>
      </c>
      <c r="N12" s="526"/>
      <c r="O12" s="526"/>
      <c r="P12" s="526"/>
      <c r="Q12" s="526"/>
      <c r="R12" s="521"/>
      <c r="S12" s="521"/>
      <c r="T12" s="521"/>
      <c r="U12" s="521"/>
      <c r="V12" s="521"/>
    </row>
    <row r="13" spans="2:25" ht="36" outlineLevel="1">
      <c r="C13" s="761"/>
      <c r="D13" s="762"/>
      <c r="E13" s="682"/>
      <c r="F13" s="763"/>
      <c r="G13" s="763"/>
      <c r="H13" s="763"/>
      <c r="I13" s="759"/>
      <c r="J13" s="760"/>
      <c r="M13" s="527" t="s">
        <v>442</v>
      </c>
      <c r="N13" s="527" t="s">
        <v>443</v>
      </c>
      <c r="O13" s="527" t="s">
        <v>444</v>
      </c>
      <c r="P13" s="527" t="s">
        <v>445</v>
      </c>
      <c r="Q13" s="527" t="s">
        <v>446</v>
      </c>
      <c r="R13" s="521"/>
      <c r="S13" s="521"/>
      <c r="T13" s="521"/>
      <c r="U13" s="521"/>
      <c r="V13" s="521"/>
    </row>
    <row r="14" spans="2:25" ht="14.25" customHeight="1" outlineLevel="1">
      <c r="C14" s="761"/>
      <c r="D14" s="762"/>
      <c r="E14" s="682"/>
      <c r="F14" s="763"/>
      <c r="G14" s="763"/>
      <c r="H14" s="763"/>
      <c r="I14" s="759"/>
      <c r="J14" s="760"/>
      <c r="M14" s="528"/>
      <c r="N14" s="528"/>
      <c r="O14" s="528"/>
      <c r="P14" s="528"/>
      <c r="Q14" s="528"/>
      <c r="R14" s="521">
        <f>IF(M14="X",M$8,0)</f>
        <v>0</v>
      </c>
      <c r="S14" s="521">
        <f>IF(N14="X",N$8,0)</f>
        <v>0</v>
      </c>
      <c r="T14" s="521">
        <f>IF(O14="X",O$8,0)</f>
        <v>0</v>
      </c>
      <c r="U14" s="521">
        <f>IF(P14="X",P$8,0)</f>
        <v>0</v>
      </c>
      <c r="V14" s="521">
        <f>IF(Q14="X",Q$8,0)</f>
        <v>0</v>
      </c>
      <c r="W14" s="2">
        <f>SUM(R14:V14)</f>
        <v>0</v>
      </c>
    </row>
    <row r="15" spans="2:25" ht="14.25" customHeight="1" outlineLevel="1">
      <c r="C15" s="761" t="s">
        <v>430</v>
      </c>
      <c r="D15" s="762" t="s">
        <v>447</v>
      </c>
      <c r="E15" s="682" t="s">
        <v>448</v>
      </c>
      <c r="F15" s="763"/>
      <c r="G15" s="763"/>
      <c r="H15" s="763"/>
      <c r="I15" s="759">
        <f t="shared" ref="I15" si="4">SUM(IF(F15="X",0,0),IF(G15="X",1,0),IF(H15="X",2,0))</f>
        <v>0</v>
      </c>
      <c r="J15" s="760">
        <f t="shared" ref="J15" si="5">SUM(IF(F15="X",0,0),IF(G15="X",1,0),IF(H15="X",2,0))</f>
        <v>0</v>
      </c>
      <c r="M15" s="529" t="s">
        <v>449</v>
      </c>
      <c r="N15" s="526"/>
      <c r="O15" s="526"/>
      <c r="P15" s="526"/>
      <c r="Q15" s="526"/>
    </row>
    <row r="16" spans="2:25" ht="48" outlineLevel="1">
      <c r="C16" s="761"/>
      <c r="D16" s="762"/>
      <c r="E16" s="682"/>
      <c r="F16" s="763"/>
      <c r="G16" s="763"/>
      <c r="H16" s="763"/>
      <c r="I16" s="759"/>
      <c r="J16" s="760"/>
      <c r="M16" s="527" t="s">
        <v>450</v>
      </c>
      <c r="N16" s="527" t="s">
        <v>451</v>
      </c>
      <c r="O16" s="527" t="s">
        <v>452</v>
      </c>
      <c r="P16" s="527" t="s">
        <v>453</v>
      </c>
      <c r="Q16" s="527" t="s">
        <v>454</v>
      </c>
      <c r="R16" s="521"/>
      <c r="S16" s="521"/>
      <c r="T16" s="521"/>
      <c r="U16" s="521"/>
      <c r="V16" s="521"/>
    </row>
    <row r="17" spans="1:25" ht="14.25" customHeight="1" outlineLevel="1">
      <c r="C17" s="761"/>
      <c r="D17" s="762"/>
      <c r="E17" s="682"/>
      <c r="F17" s="763"/>
      <c r="G17" s="763"/>
      <c r="H17" s="763"/>
      <c r="I17" s="759"/>
      <c r="J17" s="760"/>
      <c r="M17" s="526"/>
      <c r="N17" s="526"/>
      <c r="O17" s="526"/>
      <c r="P17" s="526"/>
      <c r="Q17" s="526"/>
      <c r="R17" s="521">
        <f>IF(M15="X",M$8,0)</f>
        <v>0</v>
      </c>
      <c r="S17" s="521">
        <f>IF(N15="X",N$8,0)</f>
        <v>0</v>
      </c>
      <c r="T17" s="521">
        <f>IF(O15="X",O$8,0)</f>
        <v>0</v>
      </c>
      <c r="U17" s="521">
        <f>IF(P15="X",P$8,0)</f>
        <v>0</v>
      </c>
      <c r="V17" s="521">
        <f>IF(Q15="X",Q$8,0)</f>
        <v>0</v>
      </c>
      <c r="W17" s="2">
        <f>SUM(R17:V17)</f>
        <v>0</v>
      </c>
    </row>
    <row r="18" spans="1:25" ht="14.25" customHeight="1" outlineLevel="1">
      <c r="C18" s="761" t="s">
        <v>430</v>
      </c>
      <c r="D18" s="762" t="s">
        <v>455</v>
      </c>
      <c r="E18" s="682" t="s">
        <v>456</v>
      </c>
      <c r="F18" s="763"/>
      <c r="G18" s="763"/>
      <c r="H18" s="763"/>
      <c r="I18" s="759">
        <f t="shared" ref="I18" si="6">SUM(IF(F18="X",0,0),IF(G18="X",1,0),IF(H18="X",2,0))</f>
        <v>0</v>
      </c>
      <c r="J18" s="760">
        <f t="shared" ref="J18" si="7">SUM(IF(F18="X",0,0),IF(G18="X",1,0),IF(H18="X",2,0))</f>
        <v>0</v>
      </c>
      <c r="M18" s="529" t="s">
        <v>441</v>
      </c>
      <c r="N18" s="526"/>
      <c r="O18" s="526"/>
      <c r="P18" s="526"/>
      <c r="Q18" s="526"/>
      <c r="R18" s="521"/>
      <c r="S18" s="521"/>
      <c r="T18" s="521"/>
      <c r="U18" s="521"/>
      <c r="V18" s="521"/>
    </row>
    <row r="19" spans="1:25" ht="36" outlineLevel="1">
      <c r="C19" s="761"/>
      <c r="D19" s="762"/>
      <c r="E19" s="682"/>
      <c r="F19" s="763"/>
      <c r="G19" s="763"/>
      <c r="H19" s="763"/>
      <c r="I19" s="759"/>
      <c r="J19" s="760"/>
      <c r="M19" s="527" t="s">
        <v>442</v>
      </c>
      <c r="N19" s="527" t="s">
        <v>443</v>
      </c>
      <c r="O19" s="527"/>
      <c r="P19" s="527" t="s">
        <v>457</v>
      </c>
      <c r="Q19" s="527" t="s">
        <v>446</v>
      </c>
      <c r="R19" s="521"/>
      <c r="S19" s="521"/>
      <c r="T19" s="521"/>
      <c r="U19" s="521"/>
      <c r="V19" s="521"/>
    </row>
    <row r="20" spans="1:25" ht="14.25" customHeight="1" outlineLevel="1">
      <c r="C20" s="761"/>
      <c r="D20" s="762"/>
      <c r="E20" s="682"/>
      <c r="F20" s="763"/>
      <c r="G20" s="763"/>
      <c r="H20" s="763"/>
      <c r="I20" s="759"/>
      <c r="J20" s="760"/>
      <c r="M20" s="528"/>
      <c r="N20" s="528"/>
      <c r="O20" s="528"/>
      <c r="P20" s="528"/>
      <c r="Q20" s="528"/>
      <c r="R20" s="521">
        <f>IF(M20="X",M$8,0)</f>
        <v>0</v>
      </c>
      <c r="S20" s="521">
        <f>IF(N20="X",N$8,0)</f>
        <v>0</v>
      </c>
      <c r="T20" s="521">
        <f>IF(O20="X",O$8,0)</f>
        <v>0</v>
      </c>
      <c r="U20" s="521">
        <f>IF(P20="X",P$8,0)</f>
        <v>0</v>
      </c>
      <c r="V20" s="521">
        <f>IF(Q20="X",Q$8,0)</f>
        <v>0</v>
      </c>
      <c r="W20" s="2">
        <f>SUM(R20:V20)</f>
        <v>0</v>
      </c>
    </row>
    <row r="21" spans="1:25" ht="14.25" customHeight="1" outlineLevel="1">
      <c r="C21" s="761" t="s">
        <v>430</v>
      </c>
      <c r="D21" s="762" t="s">
        <v>458</v>
      </c>
      <c r="E21" s="682" t="s">
        <v>459</v>
      </c>
      <c r="F21" s="763"/>
      <c r="G21" s="763"/>
      <c r="H21" s="763"/>
      <c r="I21" s="759">
        <f t="shared" ref="I21" si="8">SUM(IF(F21="X",0,0),IF(G21="X",1,0),IF(H21="X",2,0))</f>
        <v>0</v>
      </c>
      <c r="J21" s="760">
        <f t="shared" ref="J21" si="9">SUM(IF(F21="X",0,0),IF(G21="X",1,0),IF(H21="X",2,0))</f>
        <v>0</v>
      </c>
      <c r="M21" s="529" t="s">
        <v>460</v>
      </c>
      <c r="N21" s="526"/>
      <c r="O21" s="526"/>
      <c r="P21" s="526"/>
      <c r="Q21" s="526"/>
      <c r="R21" s="521"/>
      <c r="S21" s="521"/>
      <c r="T21" s="521"/>
      <c r="U21" s="521"/>
      <c r="V21" s="521"/>
    </row>
    <row r="22" spans="1:25" ht="60" outlineLevel="1">
      <c r="C22" s="761"/>
      <c r="D22" s="762"/>
      <c r="E22" s="682"/>
      <c r="F22" s="763"/>
      <c r="G22" s="763"/>
      <c r="H22" s="763"/>
      <c r="I22" s="759"/>
      <c r="J22" s="760"/>
      <c r="M22" s="527" t="s">
        <v>461</v>
      </c>
      <c r="N22" s="527" t="s">
        <v>462</v>
      </c>
      <c r="O22" s="527" t="s">
        <v>463</v>
      </c>
      <c r="P22" s="527" t="s">
        <v>464</v>
      </c>
      <c r="Q22" s="527" t="s">
        <v>465</v>
      </c>
      <c r="R22" s="521"/>
      <c r="S22" s="521"/>
      <c r="T22" s="521"/>
      <c r="U22" s="521"/>
      <c r="V22" s="521"/>
    </row>
    <row r="23" spans="1:25" ht="14.25" customHeight="1" outlineLevel="1">
      <c r="C23" s="761"/>
      <c r="D23" s="762"/>
      <c r="E23" s="682"/>
      <c r="F23" s="763"/>
      <c r="G23" s="763"/>
      <c r="H23" s="763"/>
      <c r="I23" s="759"/>
      <c r="J23" s="760"/>
      <c r="M23" s="528"/>
      <c r="N23" s="528"/>
      <c r="O23" s="528"/>
      <c r="P23" s="528"/>
      <c r="Q23" s="528"/>
      <c r="R23" s="521">
        <f>IF(M23="X",M$8,0)</f>
        <v>0</v>
      </c>
      <c r="S23" s="521">
        <f>IF(N23="X",N$8,0)</f>
        <v>0</v>
      </c>
      <c r="T23" s="521">
        <f>IF(O23="X",O$8,0)</f>
        <v>0</v>
      </c>
      <c r="U23" s="521">
        <f>IF(P23="X",P$8,0)</f>
        <v>0</v>
      </c>
      <c r="V23" s="521">
        <f>IF(Q23="X",Q$8,0)</f>
        <v>0</v>
      </c>
      <c r="W23" s="2">
        <f>SUM(R23:V23)</f>
        <v>0</v>
      </c>
    </row>
    <row r="24" spans="1:25" ht="14.25" customHeight="1">
      <c r="B24" s="138" t="s">
        <v>466</v>
      </c>
      <c r="C24" s="761" t="s">
        <v>467</v>
      </c>
      <c r="D24" s="762" t="s">
        <v>468</v>
      </c>
      <c r="E24" s="682" t="s">
        <v>469</v>
      </c>
      <c r="F24" s="763"/>
      <c r="G24" s="763"/>
      <c r="H24" s="763"/>
      <c r="I24" s="759">
        <f t="shared" ref="I24" si="10">SUM(IF(F24="X",0,0),IF(G24="X",1,0),IF(H24="X",2,0))</f>
        <v>0</v>
      </c>
      <c r="J24" s="760">
        <f t="shared" ref="J24" si="11">SUM(IF(F24="X",0,0),IF(G24="X",1,0),IF(H24="X",2,0))</f>
        <v>0</v>
      </c>
      <c r="M24" s="529" t="s">
        <v>470</v>
      </c>
      <c r="N24" s="526"/>
      <c r="O24" s="526"/>
      <c r="P24" s="526"/>
      <c r="Q24" s="526"/>
    </row>
    <row r="25" spans="1:25" ht="36">
      <c r="B25" s="138"/>
      <c r="C25" s="761"/>
      <c r="D25" s="762"/>
      <c r="E25" s="682"/>
      <c r="F25" s="763"/>
      <c r="G25" s="763"/>
      <c r="H25" s="763"/>
      <c r="I25" s="759"/>
      <c r="J25" s="760"/>
      <c r="M25" s="527" t="s">
        <v>471</v>
      </c>
      <c r="N25" s="527" t="s">
        <v>472</v>
      </c>
      <c r="O25" s="527" t="s">
        <v>473</v>
      </c>
      <c r="P25" s="527" t="s">
        <v>474</v>
      </c>
      <c r="Q25" s="527" t="s">
        <v>475</v>
      </c>
    </row>
    <row r="26" spans="1:25" ht="14.25" customHeight="1">
      <c r="B26" s="138"/>
      <c r="C26" s="761"/>
      <c r="D26" s="762"/>
      <c r="E26" s="682"/>
      <c r="F26" s="763"/>
      <c r="G26" s="763"/>
      <c r="H26" s="763"/>
      <c r="I26" s="759"/>
      <c r="J26" s="760"/>
      <c r="M26" s="528"/>
      <c r="N26" s="528"/>
      <c r="O26" s="528"/>
      <c r="P26" s="528"/>
      <c r="Q26" s="528"/>
      <c r="R26" s="521">
        <f>IF(M26="X",M$8,0)</f>
        <v>0</v>
      </c>
      <c r="S26" s="521">
        <f>IF(N26="X",N$8,0)</f>
        <v>0</v>
      </c>
      <c r="T26" s="521">
        <f>IF(O26="X",O$8,0)</f>
        <v>0</v>
      </c>
      <c r="U26" s="521">
        <f>IF(P26="X",P$8,0)</f>
        <v>0</v>
      </c>
      <c r="V26" s="521">
        <f>IF(Q26="X",Q$8,0)</f>
        <v>0</v>
      </c>
      <c r="W26" s="2">
        <f>SUM(R26:V26)</f>
        <v>0</v>
      </c>
    </row>
    <row r="27" spans="1:25" s="530" customFormat="1" ht="18" customHeight="1">
      <c r="A27" s="502"/>
      <c r="B27" s="138"/>
      <c r="C27" s="761" t="s">
        <v>467</v>
      </c>
      <c r="D27" s="762" t="s">
        <v>476</v>
      </c>
      <c r="E27" s="682" t="s">
        <v>477</v>
      </c>
      <c r="F27" s="763"/>
      <c r="G27" s="763"/>
      <c r="H27" s="763"/>
      <c r="I27" s="759">
        <f t="shared" ref="I27" si="12">SUM(IF(F27="X",0,0),IF(G27="X",1,0),IF(H27="X",2,0))</f>
        <v>0</v>
      </c>
      <c r="J27" s="760">
        <f t="shared" ref="J27" si="13">SUM(IF(F27="X",0,0),IF(G27="X",1,0),IF(H27="X",2,0))</f>
        <v>0</v>
      </c>
      <c r="K27" s="502"/>
      <c r="L27" s="502"/>
      <c r="M27" s="529" t="s">
        <v>478</v>
      </c>
      <c r="N27" s="526"/>
      <c r="O27" s="526"/>
      <c r="P27" s="526"/>
      <c r="Q27" s="526"/>
      <c r="R27" s="525"/>
      <c r="S27" s="525"/>
      <c r="T27" s="525"/>
      <c r="U27" s="525"/>
      <c r="V27" s="525"/>
      <c r="W27" s="2"/>
      <c r="X27" s="502"/>
      <c r="Y27" s="2"/>
    </row>
    <row r="28" spans="1:25" s="530" customFormat="1" ht="75" customHeight="1">
      <c r="A28" s="502"/>
      <c r="B28" s="138"/>
      <c r="C28" s="761"/>
      <c r="D28" s="762"/>
      <c r="E28" s="682"/>
      <c r="F28" s="763"/>
      <c r="G28" s="763"/>
      <c r="H28" s="763"/>
      <c r="I28" s="759"/>
      <c r="J28" s="760"/>
      <c r="K28" s="502"/>
      <c r="L28" s="502"/>
      <c r="M28" s="527" t="s">
        <v>479</v>
      </c>
      <c r="N28" s="527" t="s">
        <v>480</v>
      </c>
      <c r="O28" s="527" t="s">
        <v>481</v>
      </c>
      <c r="P28" s="526"/>
      <c r="Q28" s="527" t="s">
        <v>482</v>
      </c>
      <c r="R28" s="525"/>
      <c r="S28" s="525"/>
      <c r="T28" s="525"/>
      <c r="U28" s="525"/>
      <c r="V28" s="525"/>
      <c r="W28" s="2"/>
      <c r="X28" s="502"/>
      <c r="Y28" s="2"/>
    </row>
    <row r="29" spans="1:25" s="530" customFormat="1" ht="14.25" customHeight="1">
      <c r="A29" s="502"/>
      <c r="B29" s="138"/>
      <c r="C29" s="761"/>
      <c r="D29" s="762"/>
      <c r="E29" s="682"/>
      <c r="F29" s="763"/>
      <c r="G29" s="763"/>
      <c r="H29" s="763"/>
      <c r="I29" s="759"/>
      <c r="J29" s="760"/>
      <c r="K29" s="502"/>
      <c r="L29" s="502"/>
      <c r="M29" s="528"/>
      <c r="N29" s="528"/>
      <c r="O29" s="528"/>
      <c r="P29" s="528"/>
      <c r="Q29" s="528"/>
      <c r="R29" s="521">
        <f>IF(M29="X",M$8,0)</f>
        <v>0</v>
      </c>
      <c r="S29" s="521">
        <f>IF(N29="X",N$8,0)</f>
        <v>0</v>
      </c>
      <c r="T29" s="521">
        <f>IF(O29="X",O$8,0)</f>
        <v>0</v>
      </c>
      <c r="U29" s="521">
        <f>IF(P29="X",P$8,0)</f>
        <v>0</v>
      </c>
      <c r="V29" s="521">
        <f>IF(Q29="X",Q$8,0)</f>
        <v>0</v>
      </c>
      <c r="W29" s="2">
        <f>SUM(R29:V29)</f>
        <v>0</v>
      </c>
      <c r="X29" s="502"/>
      <c r="Y29" s="2"/>
    </row>
    <row r="30" spans="1:25" s="530" customFormat="1" ht="14.25" customHeight="1">
      <c r="A30" s="502"/>
      <c r="B30" s="138" t="s">
        <v>483</v>
      </c>
      <c r="C30" s="761" t="s">
        <v>484</v>
      </c>
      <c r="D30" s="762" t="s">
        <v>485</v>
      </c>
      <c r="E30" s="682" t="s">
        <v>486</v>
      </c>
      <c r="F30" s="763"/>
      <c r="G30" s="763"/>
      <c r="H30" s="763"/>
      <c r="I30" s="759">
        <f t="shared" ref="I30" si="14">SUM(IF(F30="X",0,0),IF(G30="X",1,0),IF(H30="X",2,0))</f>
        <v>0</v>
      </c>
      <c r="J30" s="760">
        <f t="shared" ref="J30" si="15">SUM(IF(F30="X",0,0),IF(G30="X",1,0),IF(H30="X",2,0))</f>
        <v>0</v>
      </c>
      <c r="K30" s="502"/>
      <c r="L30" s="502"/>
      <c r="M30" s="524" t="s">
        <v>487</v>
      </c>
      <c r="N30" s="524"/>
      <c r="O30" s="524"/>
      <c r="P30" s="526"/>
      <c r="Q30" s="526"/>
      <c r="R30" s="525"/>
      <c r="S30" s="525"/>
      <c r="T30" s="525"/>
      <c r="U30" s="525"/>
      <c r="V30" s="525"/>
      <c r="W30" s="2"/>
      <c r="X30" s="502"/>
      <c r="Y30" s="2"/>
    </row>
    <row r="31" spans="1:25" s="530" customFormat="1" ht="48">
      <c r="A31" s="502"/>
      <c r="B31" s="138"/>
      <c r="C31" s="761"/>
      <c r="D31" s="762"/>
      <c r="E31" s="682"/>
      <c r="F31" s="763"/>
      <c r="G31" s="763"/>
      <c r="H31" s="763"/>
      <c r="I31" s="759"/>
      <c r="J31" s="760"/>
      <c r="K31" s="502"/>
      <c r="L31" s="502"/>
      <c r="M31" s="527" t="s">
        <v>488</v>
      </c>
      <c r="N31" s="527" t="s">
        <v>489</v>
      </c>
      <c r="O31" s="527" t="s">
        <v>490</v>
      </c>
      <c r="P31" s="527" t="s">
        <v>491</v>
      </c>
      <c r="Q31" s="527" t="s">
        <v>492</v>
      </c>
      <c r="R31" s="525"/>
      <c r="S31" s="525"/>
      <c r="T31" s="525"/>
      <c r="U31" s="525"/>
      <c r="V31" s="525"/>
      <c r="W31" s="2"/>
      <c r="X31" s="502"/>
      <c r="Y31" s="2"/>
    </row>
    <row r="32" spans="1:25" s="530" customFormat="1" ht="14.25" customHeight="1">
      <c r="A32" s="502"/>
      <c r="B32" s="138"/>
      <c r="C32" s="761"/>
      <c r="D32" s="762"/>
      <c r="E32" s="682"/>
      <c r="F32" s="763"/>
      <c r="G32" s="763"/>
      <c r="H32" s="763"/>
      <c r="I32" s="759"/>
      <c r="J32" s="760"/>
      <c r="K32" s="502"/>
      <c r="L32" s="502"/>
      <c r="M32" s="2"/>
      <c r="N32" s="226"/>
      <c r="O32" s="226"/>
      <c r="P32" s="226"/>
      <c r="Q32" s="526"/>
      <c r="R32" s="521">
        <f>IF(N32="X",M$8,0)</f>
        <v>0</v>
      </c>
      <c r="S32" s="521">
        <f>IF(O32="X",N$8,0)</f>
        <v>0</v>
      </c>
      <c r="T32" s="521">
        <f>IF(P32="X",O$8,0)</f>
        <v>0</v>
      </c>
      <c r="U32" s="521"/>
      <c r="V32" s="521"/>
      <c r="W32" s="2">
        <f>SUM(R32:V32)</f>
        <v>0</v>
      </c>
      <c r="X32" s="502"/>
      <c r="Y32" s="2"/>
    </row>
    <row r="33" spans="1:25" s="530" customFormat="1" ht="18" customHeight="1">
      <c r="A33" s="502"/>
      <c r="B33" s="138"/>
      <c r="C33" s="761" t="s">
        <v>484</v>
      </c>
      <c r="D33" s="762" t="s">
        <v>493</v>
      </c>
      <c r="E33" s="682" t="s">
        <v>494</v>
      </c>
      <c r="F33" s="763"/>
      <c r="G33" s="763"/>
      <c r="H33" s="763"/>
      <c r="I33" s="759">
        <f t="shared" ref="I33" si="16">SUM(IF(F33="X",0,0),IF(G33="X",1,0),IF(H33="X",2,0))</f>
        <v>0</v>
      </c>
      <c r="J33" s="760">
        <f t="shared" ref="J33" si="17">SUM(IF(F33="X",0,0),IF(G33="X",1,0),IF(H33="X",2,0))</f>
        <v>0</v>
      </c>
      <c r="K33" s="502"/>
      <c r="L33" s="502"/>
      <c r="M33" s="526"/>
      <c r="N33" s="526"/>
      <c r="O33" s="526"/>
      <c r="P33" s="526"/>
      <c r="Q33" s="526"/>
      <c r="R33" s="525"/>
      <c r="S33" s="525"/>
      <c r="T33" s="525"/>
      <c r="U33" s="525"/>
      <c r="V33" s="525"/>
      <c r="W33" s="2"/>
      <c r="X33" s="502"/>
      <c r="Y33" s="2"/>
    </row>
    <row r="34" spans="1:25" s="530" customFormat="1" ht="14.25" customHeight="1">
      <c r="A34" s="502"/>
      <c r="B34" s="138"/>
      <c r="C34" s="761"/>
      <c r="D34" s="762"/>
      <c r="E34" s="682"/>
      <c r="F34" s="763"/>
      <c r="G34" s="763"/>
      <c r="H34" s="763"/>
      <c r="I34" s="759"/>
      <c r="J34" s="760"/>
      <c r="K34" s="502"/>
      <c r="L34" s="502"/>
      <c r="M34" s="526"/>
      <c r="N34" s="526"/>
      <c r="O34" s="526"/>
      <c r="P34" s="526"/>
      <c r="Q34" s="526"/>
      <c r="R34" s="525"/>
      <c r="S34" s="525"/>
      <c r="T34" s="525"/>
      <c r="U34" s="525"/>
      <c r="V34" s="525"/>
      <c r="W34" s="2"/>
      <c r="X34" s="502"/>
      <c r="Y34" s="2"/>
    </row>
    <row r="35" spans="1:25" s="530" customFormat="1" ht="14.25" customHeight="1">
      <c r="A35" s="502"/>
      <c r="B35" s="138"/>
      <c r="C35" s="761"/>
      <c r="D35" s="762"/>
      <c r="E35" s="682"/>
      <c r="F35" s="763"/>
      <c r="G35" s="763"/>
      <c r="H35" s="763"/>
      <c r="I35" s="759"/>
      <c r="J35" s="760"/>
      <c r="K35" s="502"/>
      <c r="L35" s="502"/>
      <c r="M35" s="526"/>
      <c r="N35" s="526"/>
      <c r="O35" s="526"/>
      <c r="P35" s="526"/>
      <c r="Q35" s="526"/>
      <c r="R35" s="525"/>
      <c r="S35" s="525"/>
      <c r="T35" s="525"/>
      <c r="U35" s="525"/>
      <c r="V35" s="525"/>
      <c r="W35" s="2"/>
      <c r="X35" s="502"/>
      <c r="Y35" s="2"/>
    </row>
    <row r="36" spans="1:25" s="530" customFormat="1" ht="28.5" customHeight="1">
      <c r="A36" s="502"/>
      <c r="B36" s="511"/>
      <c r="C36" s="512" t="s">
        <v>495</v>
      </c>
      <c r="D36" s="513"/>
      <c r="E36" s="512"/>
      <c r="F36" s="512"/>
      <c r="G36" s="512"/>
      <c r="H36" s="512"/>
      <c r="I36" s="512"/>
      <c r="J36" s="512"/>
      <c r="K36" s="502"/>
      <c r="L36" s="502"/>
      <c r="M36" s="512" t="s">
        <v>425</v>
      </c>
      <c r="N36" s="512"/>
      <c r="O36" s="512"/>
      <c r="P36" s="512"/>
      <c r="Q36" s="512"/>
      <c r="R36" s="512"/>
      <c r="S36" s="512"/>
      <c r="T36" s="512"/>
      <c r="U36" s="512"/>
      <c r="V36" s="512"/>
      <c r="W36" s="512"/>
      <c r="X36" s="502"/>
      <c r="Y36" s="2"/>
    </row>
    <row r="37" spans="1:25" s="530" customFormat="1" ht="18">
      <c r="A37" s="502"/>
      <c r="B37" s="514">
        <v>3</v>
      </c>
      <c r="C37" s="515" t="s">
        <v>496</v>
      </c>
      <c r="D37" s="516"/>
      <c r="E37" s="517"/>
      <c r="F37" s="518" t="s">
        <v>427</v>
      </c>
      <c r="G37" s="519" t="s">
        <v>428</v>
      </c>
      <c r="H37" s="520" t="s">
        <v>259</v>
      </c>
      <c r="I37" s="521"/>
      <c r="J37" s="522"/>
      <c r="K37" s="502"/>
      <c r="L37" s="502"/>
      <c r="M37" s="526"/>
      <c r="N37" s="526"/>
      <c r="O37" s="526"/>
      <c r="P37" s="526"/>
      <c r="Q37" s="526"/>
      <c r="R37" s="525"/>
      <c r="S37" s="525"/>
      <c r="T37" s="525"/>
      <c r="U37" s="525"/>
      <c r="V37" s="525"/>
      <c r="W37" s="2"/>
      <c r="X37" s="502"/>
      <c r="Y37" s="2"/>
    </row>
    <row r="38" spans="1:25">
      <c r="B38" s="762" t="s">
        <v>497</v>
      </c>
      <c r="C38" s="761" t="s">
        <v>498</v>
      </c>
      <c r="D38" s="762" t="s">
        <v>499</v>
      </c>
      <c r="E38" s="682" t="s">
        <v>500</v>
      </c>
      <c r="F38" s="763"/>
      <c r="G38" s="763"/>
      <c r="H38" s="763"/>
      <c r="I38" s="759">
        <f>SUM(IF(F38="X",0,0),IF(G38="X",1,0),IF(H38="X",2,0))</f>
        <v>0</v>
      </c>
      <c r="J38" s="760">
        <f>SUM(IF(F38="X",0,0),IF(G38="X",1,0),IF(H38="X",2,0))</f>
        <v>0</v>
      </c>
      <c r="M38" s="529" t="s">
        <v>501</v>
      </c>
      <c r="N38" s="526"/>
      <c r="O38" s="526"/>
      <c r="P38" s="526"/>
      <c r="Q38" s="526"/>
    </row>
    <row r="39" spans="1:25" ht="88.5" customHeight="1">
      <c r="B39" s="762"/>
      <c r="C39" s="761"/>
      <c r="D39" s="762"/>
      <c r="E39" s="682"/>
      <c r="F39" s="763"/>
      <c r="G39" s="763"/>
      <c r="H39" s="763"/>
      <c r="I39" s="759"/>
      <c r="J39" s="760"/>
      <c r="M39" s="527" t="s">
        <v>502</v>
      </c>
      <c r="N39" s="527" t="s">
        <v>503</v>
      </c>
      <c r="O39" s="527" t="s">
        <v>504</v>
      </c>
      <c r="P39" s="527" t="s">
        <v>505</v>
      </c>
      <c r="Q39" s="527" t="s">
        <v>506</v>
      </c>
    </row>
    <row r="40" spans="1:25" ht="14.25" customHeight="1">
      <c r="B40" s="762"/>
      <c r="C40" s="761"/>
      <c r="D40" s="762"/>
      <c r="E40" s="682"/>
      <c r="F40" s="763"/>
      <c r="G40" s="763"/>
      <c r="H40" s="763"/>
      <c r="I40" s="759"/>
      <c r="J40" s="760"/>
      <c r="M40" s="528"/>
      <c r="N40" s="528"/>
      <c r="O40" s="528"/>
      <c r="P40" s="528"/>
      <c r="Q40" s="528"/>
      <c r="R40" s="521">
        <f>IF(M40="X",M$8,0)</f>
        <v>0</v>
      </c>
      <c r="S40" s="521">
        <f>IF(N40="X",N$8,0)</f>
        <v>0</v>
      </c>
      <c r="T40" s="521">
        <f>IF(O40="X",O$8,0)</f>
        <v>0</v>
      </c>
      <c r="U40" s="521">
        <f>IF(P40="X",P$8,0)</f>
        <v>0</v>
      </c>
      <c r="V40" s="521">
        <f>IF(Q40="X",Q$8,0)</f>
        <v>0</v>
      </c>
      <c r="W40" s="2">
        <f>SUM(R40:V40)</f>
        <v>0</v>
      </c>
    </row>
    <row r="41" spans="1:25" ht="14.25" customHeight="1">
      <c r="B41" s="762" t="str">
        <f>$B$38</f>
        <v>3.1</v>
      </c>
      <c r="C41" s="761" t="s">
        <v>498</v>
      </c>
      <c r="D41" s="762" t="s">
        <v>507</v>
      </c>
      <c r="E41" s="682" t="s">
        <v>508</v>
      </c>
      <c r="F41" s="763"/>
      <c r="G41" s="763"/>
      <c r="H41" s="763"/>
      <c r="I41" s="759">
        <f t="shared" ref="I41" si="18">SUM(IF(F41="X",0,0),IF(G41="X",1,0),IF(H41="X",2,0))</f>
        <v>0</v>
      </c>
      <c r="J41" s="760">
        <f t="shared" ref="J41" si="19">SUM(IF(F41="X",0,0),IF(G41="X",1,0),IF(H41="X",2,0))</f>
        <v>0</v>
      </c>
      <c r="M41" s="531" t="s">
        <v>509</v>
      </c>
      <c r="N41" s="528"/>
      <c r="O41" s="528"/>
      <c r="P41" s="528"/>
      <c r="Q41" s="528"/>
      <c r="R41" s="521"/>
      <c r="S41" s="521"/>
      <c r="T41" s="521"/>
      <c r="U41" s="521"/>
      <c r="V41" s="521"/>
    </row>
    <row r="42" spans="1:25" ht="51">
      <c r="B42" s="762"/>
      <c r="C42" s="761"/>
      <c r="D42" s="762"/>
      <c r="E42" s="682"/>
      <c r="F42" s="763"/>
      <c r="G42" s="763"/>
      <c r="H42" s="763"/>
      <c r="I42" s="759"/>
      <c r="J42" s="760"/>
      <c r="M42" s="532" t="s">
        <v>510</v>
      </c>
      <c r="N42" s="532" t="s">
        <v>511</v>
      </c>
      <c r="O42" s="532" t="s">
        <v>512</v>
      </c>
      <c r="P42" s="532" t="s">
        <v>513</v>
      </c>
      <c r="Q42" s="532" t="s">
        <v>514</v>
      </c>
      <c r="R42" s="521"/>
      <c r="S42" s="521"/>
      <c r="T42" s="521"/>
      <c r="U42" s="521"/>
      <c r="V42" s="521"/>
    </row>
    <row r="43" spans="1:25" ht="14.25" customHeight="1">
      <c r="B43" s="762"/>
      <c r="C43" s="761"/>
      <c r="D43" s="762"/>
      <c r="E43" s="682"/>
      <c r="F43" s="763"/>
      <c r="G43" s="763"/>
      <c r="H43" s="763"/>
      <c r="I43" s="759"/>
      <c r="J43" s="760"/>
      <c r="M43" s="528"/>
      <c r="N43" s="528"/>
      <c r="O43" s="528"/>
      <c r="P43" s="528"/>
      <c r="Q43" s="528"/>
      <c r="R43" s="521">
        <f>IF(M43="X",M$8,0)</f>
        <v>0</v>
      </c>
      <c r="S43" s="521">
        <f>IF(N43="X",N$8,0)</f>
        <v>0</v>
      </c>
      <c r="T43" s="521">
        <f>IF(O43="X",O$8,0)</f>
        <v>0</v>
      </c>
      <c r="U43" s="521">
        <f>IF(P43="X",P$8,0)</f>
        <v>0</v>
      </c>
      <c r="V43" s="521">
        <f>IF(Q43="X",Q$8,0)</f>
        <v>0</v>
      </c>
      <c r="W43" s="2">
        <f>SUM(R43:V43)</f>
        <v>0</v>
      </c>
    </row>
    <row r="44" spans="1:25" ht="14.25" customHeight="1">
      <c r="B44" s="762" t="str">
        <f t="shared" ref="B44" si="20">$B$38</f>
        <v>3.1</v>
      </c>
      <c r="C44" s="761" t="s">
        <v>498</v>
      </c>
      <c r="D44" s="762" t="s">
        <v>515</v>
      </c>
      <c r="E44" s="682" t="s">
        <v>516</v>
      </c>
      <c r="F44" s="763"/>
      <c r="G44" s="763"/>
      <c r="H44" s="763"/>
      <c r="I44" s="759">
        <f t="shared" ref="I44" si="21">SUM(IF(F44="X",0,0),IF(G44="X",1,0),IF(H44="X",2,0))</f>
        <v>0</v>
      </c>
      <c r="J44" s="760">
        <f t="shared" ref="J44" si="22">SUM(IF(F44="X",0,0),IF(G44="X",1,0),IF(H44="X",2,0))</f>
        <v>0</v>
      </c>
      <c r="M44" s="531" t="s">
        <v>517</v>
      </c>
    </row>
    <row r="45" spans="1:25" ht="63.75">
      <c r="B45" s="762"/>
      <c r="C45" s="761"/>
      <c r="D45" s="762"/>
      <c r="E45" s="682"/>
      <c r="F45" s="763"/>
      <c r="G45" s="763"/>
      <c r="H45" s="763"/>
      <c r="I45" s="759"/>
      <c r="J45" s="760"/>
      <c r="M45" s="532" t="s">
        <v>518</v>
      </c>
      <c r="N45" s="532" t="s">
        <v>519</v>
      </c>
      <c r="O45" s="532" t="s">
        <v>520</v>
      </c>
      <c r="P45" s="532" t="s">
        <v>521</v>
      </c>
      <c r="Q45" s="532" t="s">
        <v>522</v>
      </c>
    </row>
    <row r="46" spans="1:25" ht="14.25" customHeight="1">
      <c r="B46" s="762"/>
      <c r="C46" s="761"/>
      <c r="D46" s="762"/>
      <c r="E46" s="682"/>
      <c r="F46" s="763"/>
      <c r="G46" s="763"/>
      <c r="H46" s="763"/>
      <c r="I46" s="759"/>
      <c r="J46" s="760"/>
      <c r="M46" s="528"/>
      <c r="N46" s="528"/>
      <c r="O46" s="528"/>
      <c r="P46" s="528"/>
      <c r="Q46" s="528"/>
      <c r="R46" s="521">
        <f>IF(M46="X",M$8,0)</f>
        <v>0</v>
      </c>
      <c r="S46" s="521">
        <f>IF(N46="X",N$8,0)</f>
        <v>0</v>
      </c>
      <c r="T46" s="521">
        <f>IF(O46="X",O$8,0)</f>
        <v>0</v>
      </c>
      <c r="U46" s="521">
        <f>IF(P46="X",P$8,0)</f>
        <v>0</v>
      </c>
      <c r="V46" s="521">
        <f>IF(Q46="X",Q$8,0)</f>
        <v>0</v>
      </c>
      <c r="W46" s="2">
        <f>SUM(R46:V46)</f>
        <v>0</v>
      </c>
    </row>
    <row r="47" spans="1:25" s="530" customFormat="1" ht="18" customHeight="1">
      <c r="A47" s="502"/>
      <c r="B47" s="762" t="str">
        <f t="shared" ref="B47" si="23">$B$38</f>
        <v>3.1</v>
      </c>
      <c r="C47" s="761" t="s">
        <v>498</v>
      </c>
      <c r="D47" s="762" t="s">
        <v>523</v>
      </c>
      <c r="E47" s="682" t="s">
        <v>524</v>
      </c>
      <c r="F47" s="763"/>
      <c r="G47" s="763"/>
      <c r="H47" s="763"/>
      <c r="I47" s="759">
        <f t="shared" ref="I47" si="24">SUM(IF(F47="X",0,0),IF(G47="X",1,0),IF(H47="X",2,0))</f>
        <v>0</v>
      </c>
      <c r="J47" s="760">
        <f t="shared" ref="J47" si="25">SUM(IF(F47="X",0,0),IF(G47="X",1,0),IF(H47="X",2,0))</f>
        <v>0</v>
      </c>
      <c r="K47" s="502"/>
      <c r="L47" s="502"/>
      <c r="M47" s="531" t="s">
        <v>525</v>
      </c>
      <c r="N47" s="2"/>
      <c r="O47" s="2"/>
      <c r="P47" s="2"/>
      <c r="Q47" s="2"/>
      <c r="R47" s="525"/>
      <c r="S47" s="525"/>
      <c r="T47" s="525"/>
      <c r="U47" s="525"/>
      <c r="V47" s="525"/>
      <c r="W47" s="2"/>
      <c r="X47" s="502"/>
      <c r="Y47" s="2"/>
    </row>
    <row r="48" spans="1:25" s="530" customFormat="1" ht="63.75">
      <c r="A48" s="502"/>
      <c r="B48" s="762"/>
      <c r="C48" s="761"/>
      <c r="D48" s="762"/>
      <c r="E48" s="682"/>
      <c r="F48" s="763"/>
      <c r="G48" s="763"/>
      <c r="H48" s="763"/>
      <c r="I48" s="759"/>
      <c r="J48" s="760"/>
      <c r="K48" s="502"/>
      <c r="L48" s="502"/>
      <c r="M48" s="82" t="s">
        <v>526</v>
      </c>
      <c r="N48" s="533"/>
      <c r="O48" s="82" t="s">
        <v>527</v>
      </c>
      <c r="P48" s="533"/>
      <c r="Q48" s="82" t="s">
        <v>528</v>
      </c>
      <c r="R48" s="525"/>
      <c r="S48" s="525"/>
      <c r="T48" s="525"/>
      <c r="U48" s="525"/>
      <c r="V48" s="525"/>
      <c r="W48" s="2"/>
      <c r="X48" s="502"/>
      <c r="Y48" s="2"/>
    </row>
    <row r="49" spans="1:25" s="530" customFormat="1" ht="18" customHeight="1">
      <c r="A49" s="502"/>
      <c r="B49" s="762"/>
      <c r="C49" s="761"/>
      <c r="D49" s="762"/>
      <c r="E49" s="682"/>
      <c r="F49" s="763"/>
      <c r="G49" s="763"/>
      <c r="H49" s="763"/>
      <c r="I49" s="759"/>
      <c r="J49" s="760"/>
      <c r="K49" s="502"/>
      <c r="L49" s="502"/>
      <c r="M49" s="70"/>
      <c r="N49" s="2"/>
      <c r="O49" s="2"/>
      <c r="P49" s="2"/>
      <c r="Q49" s="2"/>
      <c r="R49" s="521">
        <f>IF(M49="X",M$8,0)</f>
        <v>0</v>
      </c>
      <c r="S49" s="521">
        <f>IF(N49="X",N$8,0)</f>
        <v>0</v>
      </c>
      <c r="T49" s="521">
        <f>IF(O49="X",O$8,0)</f>
        <v>0</v>
      </c>
      <c r="U49" s="521">
        <f>IF(P49="X",P$8,0)</f>
        <v>0</v>
      </c>
      <c r="V49" s="521">
        <f>IF(Q49="X",Q$8,0)</f>
        <v>0</v>
      </c>
      <c r="W49" s="2">
        <f>SUM(R49:V49)</f>
        <v>0</v>
      </c>
      <c r="X49" s="502"/>
      <c r="Y49" s="2"/>
    </row>
    <row r="50" spans="1:25" s="530" customFormat="1" ht="21" customHeight="1">
      <c r="A50" s="502"/>
      <c r="B50" s="762" t="str">
        <f t="shared" ref="B50" si="26">$B$38</f>
        <v>3.1</v>
      </c>
      <c r="C50" s="761" t="s">
        <v>498</v>
      </c>
      <c r="D50" s="762" t="s">
        <v>529</v>
      </c>
      <c r="E50" s="682" t="s">
        <v>530</v>
      </c>
      <c r="F50" s="763"/>
      <c r="G50" s="763"/>
      <c r="H50" s="763"/>
      <c r="I50" s="759">
        <f t="shared" ref="I50" si="27">SUM(IF(F50="X",0,0),IF(G50="X",1,0),IF(H50="X",2,0))</f>
        <v>0</v>
      </c>
      <c r="J50" s="760">
        <f t="shared" ref="J50" si="28">SUM(IF(F50="X",0,0),IF(G50="X",1,0),IF(H50="X",2,0))</f>
        <v>0</v>
      </c>
      <c r="K50" s="502"/>
      <c r="L50" s="502"/>
      <c r="M50" s="529" t="s">
        <v>531</v>
      </c>
      <c r="N50" s="526"/>
      <c r="O50" s="526"/>
      <c r="P50" s="526"/>
      <c r="Q50" s="526"/>
      <c r="R50" s="525"/>
      <c r="S50" s="525"/>
      <c r="T50" s="525"/>
      <c r="U50" s="525"/>
      <c r="V50" s="525"/>
      <c r="W50" s="2"/>
      <c r="X50" s="502"/>
      <c r="Y50" s="2"/>
    </row>
    <row r="51" spans="1:25" s="530" customFormat="1" ht="38.25">
      <c r="A51" s="502"/>
      <c r="B51" s="762"/>
      <c r="C51" s="761"/>
      <c r="D51" s="762"/>
      <c r="E51" s="682"/>
      <c r="F51" s="763"/>
      <c r="G51" s="763"/>
      <c r="H51" s="763"/>
      <c r="I51" s="759"/>
      <c r="J51" s="760"/>
      <c r="K51" s="502"/>
      <c r="L51" s="502"/>
      <c r="M51" s="82" t="s">
        <v>532</v>
      </c>
      <c r="N51" s="526"/>
      <c r="O51" s="527" t="s">
        <v>533</v>
      </c>
      <c r="P51" s="526"/>
      <c r="Q51" s="527" t="s">
        <v>534</v>
      </c>
      <c r="R51" s="525"/>
      <c r="S51" s="525"/>
      <c r="T51" s="525"/>
      <c r="U51" s="525"/>
      <c r="V51" s="525"/>
      <c r="W51" s="2"/>
      <c r="X51" s="502"/>
      <c r="Y51" s="2"/>
    </row>
    <row r="52" spans="1:25" s="530" customFormat="1" ht="28.5" customHeight="1">
      <c r="A52" s="502"/>
      <c r="B52" s="762"/>
      <c r="C52" s="761"/>
      <c r="D52" s="762"/>
      <c r="E52" s="682"/>
      <c r="F52" s="763"/>
      <c r="G52" s="763"/>
      <c r="H52" s="763"/>
      <c r="I52" s="759"/>
      <c r="J52" s="760"/>
      <c r="K52" s="502"/>
      <c r="L52" s="502"/>
      <c r="M52" s="70"/>
      <c r="N52" s="526"/>
      <c r="O52" s="70"/>
      <c r="P52" s="526"/>
      <c r="Q52" s="526"/>
      <c r="R52" s="521">
        <f>IF(M52="X",M$8,0)</f>
        <v>0</v>
      </c>
      <c r="S52" s="521">
        <f>IF(N52="X",N$8,0)</f>
        <v>0</v>
      </c>
      <c r="T52" s="521">
        <f>IF(O52="X",O$8,0)</f>
        <v>0</v>
      </c>
      <c r="U52" s="521">
        <f>IF(P52="X",P$8,0)</f>
        <v>0</v>
      </c>
      <c r="V52" s="521">
        <f>IF(Q52="X",Q$8,0)</f>
        <v>0</v>
      </c>
      <c r="W52" s="2">
        <f>SUM(R52:V52)</f>
        <v>0</v>
      </c>
      <c r="X52" s="502"/>
      <c r="Y52" s="2"/>
    </row>
    <row r="53" spans="1:25" ht="14.25" customHeight="1">
      <c r="B53" s="762" t="str">
        <f t="shared" ref="B53" si="29">$B$38</f>
        <v>3.1</v>
      </c>
      <c r="C53" s="761" t="s">
        <v>498</v>
      </c>
      <c r="D53" s="762" t="s">
        <v>535</v>
      </c>
      <c r="E53" s="682" t="s">
        <v>536</v>
      </c>
      <c r="F53" s="763"/>
      <c r="G53" s="763"/>
      <c r="H53" s="763"/>
      <c r="I53" s="759">
        <f t="shared" ref="I53" si="30">SUM(IF(F53="X",0,0),IF(G53="X",1,0),IF(H53="X",2,0))</f>
        <v>0</v>
      </c>
      <c r="J53" s="760">
        <f t="shared" ref="J53" si="31">SUM(IF(F53="X",0,0),IF(G53="X",1,0),IF(H53="X",2,0))</f>
        <v>0</v>
      </c>
      <c r="M53" s="529" t="s">
        <v>537</v>
      </c>
      <c r="N53" s="526"/>
      <c r="O53" s="526"/>
      <c r="P53" s="526"/>
      <c r="Q53" s="526"/>
    </row>
    <row r="54" spans="1:25" ht="38.25">
      <c r="B54" s="762"/>
      <c r="C54" s="761"/>
      <c r="D54" s="762"/>
      <c r="E54" s="682"/>
      <c r="F54" s="763"/>
      <c r="G54" s="763"/>
      <c r="H54" s="763"/>
      <c r="I54" s="759"/>
      <c r="J54" s="760"/>
      <c r="M54" s="82" t="s">
        <v>538</v>
      </c>
      <c r="N54" s="82" t="s">
        <v>539</v>
      </c>
      <c r="O54" s="82" t="s">
        <v>540</v>
      </c>
      <c r="P54" s="82" t="s">
        <v>541</v>
      </c>
      <c r="Q54" s="82" t="s">
        <v>542</v>
      </c>
      <c r="Y54" s="534"/>
    </row>
    <row r="55" spans="1:25" ht="14.25" customHeight="1">
      <c r="B55" s="762"/>
      <c r="C55" s="761"/>
      <c r="D55" s="762"/>
      <c r="E55" s="682"/>
      <c r="F55" s="763"/>
      <c r="G55" s="763"/>
      <c r="H55" s="763"/>
      <c r="I55" s="759"/>
      <c r="J55" s="760"/>
      <c r="M55" s="70"/>
      <c r="N55" s="70"/>
      <c r="O55" s="70"/>
      <c r="P55" s="70"/>
      <c r="Q55" s="70"/>
      <c r="R55" s="521">
        <f>IF(M55="X",M$8,0)</f>
        <v>0</v>
      </c>
      <c r="S55" s="521">
        <f>IF(N55="X",N$8,0)</f>
        <v>0</v>
      </c>
      <c r="T55" s="521">
        <f>IF(O55="X",O$8,0)</f>
        <v>0</v>
      </c>
      <c r="U55" s="521">
        <f>IF(P55="X",P$8,0)</f>
        <v>0</v>
      </c>
      <c r="V55" s="521">
        <f>IF(Q55="X",Q$8,0)</f>
        <v>0</v>
      </c>
      <c r="W55" s="2">
        <f>SUM(R55:V55)</f>
        <v>0</v>
      </c>
    </row>
    <row r="56" spans="1:25" s="530" customFormat="1">
      <c r="A56" s="502"/>
      <c r="B56" s="762" t="str">
        <f t="shared" ref="B56" si="32">$B$38</f>
        <v>3.1</v>
      </c>
      <c r="C56" s="761" t="s">
        <v>498</v>
      </c>
      <c r="D56" s="762" t="s">
        <v>543</v>
      </c>
      <c r="E56" s="682" t="s">
        <v>544</v>
      </c>
      <c r="F56" s="763"/>
      <c r="G56" s="763"/>
      <c r="H56" s="763"/>
      <c r="I56" s="759">
        <f t="shared" ref="I56" si="33">SUM(IF(F56="X",0,0),IF(G56="X",1,0),IF(H56="X",2,0))</f>
        <v>0</v>
      </c>
      <c r="J56" s="760">
        <f t="shared" ref="J56" si="34">SUM(IF(F56="X",0,0),IF(G56="X",1,0),IF(H56="X",2,0))</f>
        <v>0</v>
      </c>
      <c r="K56" s="502"/>
      <c r="L56" s="502"/>
      <c r="M56" s="529" t="s">
        <v>545</v>
      </c>
      <c r="N56" s="526"/>
      <c r="O56" s="526"/>
      <c r="P56" s="526"/>
      <c r="Q56" s="526"/>
      <c r="R56" s="525"/>
      <c r="S56" s="525"/>
      <c r="T56" s="525"/>
      <c r="U56" s="525"/>
      <c r="V56" s="525"/>
      <c r="W56" s="2"/>
      <c r="X56" s="502"/>
      <c r="Y56" s="2"/>
    </row>
    <row r="57" spans="1:25" s="530" customFormat="1" ht="25.5" customHeight="1">
      <c r="A57" s="502"/>
      <c r="B57" s="762"/>
      <c r="C57" s="761"/>
      <c r="D57" s="762"/>
      <c r="E57" s="682"/>
      <c r="F57" s="763"/>
      <c r="G57" s="763"/>
      <c r="H57" s="763"/>
      <c r="I57" s="759"/>
      <c r="J57" s="760"/>
      <c r="K57" s="502"/>
      <c r="L57" s="502"/>
      <c r="M57" s="82" t="s">
        <v>546</v>
      </c>
      <c r="N57" s="82" t="s">
        <v>547</v>
      </c>
      <c r="O57" s="82" t="s">
        <v>548</v>
      </c>
      <c r="P57" s="82" t="s">
        <v>549</v>
      </c>
      <c r="Q57" s="82" t="s">
        <v>550</v>
      </c>
      <c r="R57" s="525"/>
      <c r="S57" s="525"/>
      <c r="T57" s="525"/>
      <c r="U57" s="525"/>
      <c r="V57" s="525"/>
      <c r="W57" s="2"/>
      <c r="X57" s="502"/>
      <c r="Y57" s="2"/>
    </row>
    <row r="58" spans="1:25" s="530" customFormat="1" ht="18" customHeight="1">
      <c r="A58" s="502"/>
      <c r="B58" s="762"/>
      <c r="C58" s="761"/>
      <c r="D58" s="762"/>
      <c r="E58" s="682"/>
      <c r="F58" s="763"/>
      <c r="G58" s="763"/>
      <c r="H58" s="763"/>
      <c r="I58" s="759"/>
      <c r="J58" s="760"/>
      <c r="K58" s="502"/>
      <c r="L58" s="502"/>
      <c r="M58" s="70"/>
      <c r="N58" s="70"/>
      <c r="O58" s="70"/>
      <c r="P58" s="70"/>
      <c r="Q58" s="70"/>
      <c r="R58" s="521">
        <f>IF(M58="X",M$8,0)</f>
        <v>0</v>
      </c>
      <c r="S58" s="521">
        <f>IF(N58="X",N$8,0)</f>
        <v>0</v>
      </c>
      <c r="T58" s="521">
        <f>IF(O58="X",O$8,0)</f>
        <v>0</v>
      </c>
      <c r="U58" s="521">
        <f>IF(P58="X",P$8,0)</f>
        <v>0</v>
      </c>
      <c r="V58" s="521">
        <f>IF(Q58="X",Q$8,0)</f>
        <v>0</v>
      </c>
      <c r="W58" s="2">
        <f>SUM(R58:V58)</f>
        <v>0</v>
      </c>
      <c r="X58" s="502"/>
      <c r="Y58" s="2"/>
    </row>
    <row r="59" spans="1:25" s="530" customFormat="1" ht="18" customHeight="1">
      <c r="A59" s="502"/>
      <c r="B59" s="762" t="str">
        <f t="shared" ref="B59" si="35">$B$38</f>
        <v>3.1</v>
      </c>
      <c r="C59" s="761" t="s">
        <v>498</v>
      </c>
      <c r="D59" s="762" t="s">
        <v>551</v>
      </c>
      <c r="E59" s="682" t="s">
        <v>552</v>
      </c>
      <c r="F59" s="763"/>
      <c r="G59" s="763"/>
      <c r="H59" s="763"/>
      <c r="I59" s="759">
        <f t="shared" ref="I59" si="36">SUM(IF(F59="X",0,0),IF(G59="X",1,0),IF(H59="X",2,0))</f>
        <v>0</v>
      </c>
      <c r="J59" s="760">
        <f t="shared" ref="J59" si="37">SUM(IF(F59="X",0,0),IF(G59="X",1,0),IF(H59="X",2,0))</f>
        <v>0</v>
      </c>
      <c r="K59" s="502"/>
      <c r="L59" s="502"/>
      <c r="M59" s="535" t="s">
        <v>553</v>
      </c>
      <c r="N59" s="517"/>
      <c r="O59" s="517"/>
      <c r="P59" s="517"/>
      <c r="Q59" s="517"/>
      <c r="R59" s="525"/>
      <c r="S59" s="525"/>
      <c r="T59" s="525"/>
      <c r="U59" s="525"/>
      <c r="V59" s="525"/>
      <c r="W59" s="2"/>
      <c r="X59" s="502"/>
      <c r="Y59" s="2"/>
    </row>
    <row r="60" spans="1:25" s="530" customFormat="1" ht="48">
      <c r="A60" s="502"/>
      <c r="B60" s="762"/>
      <c r="C60" s="761"/>
      <c r="D60" s="762"/>
      <c r="E60" s="682"/>
      <c r="F60" s="763"/>
      <c r="G60" s="763"/>
      <c r="H60" s="763"/>
      <c r="I60" s="759"/>
      <c r="J60" s="760"/>
      <c r="K60" s="502"/>
      <c r="L60" s="502"/>
      <c r="M60" s="517" t="s">
        <v>554</v>
      </c>
      <c r="N60" s="527" t="s">
        <v>555</v>
      </c>
      <c r="O60" s="527" t="s">
        <v>556</v>
      </c>
      <c r="P60" s="527" t="s">
        <v>557</v>
      </c>
      <c r="Q60" s="527" t="s">
        <v>558</v>
      </c>
      <c r="R60" s="525"/>
      <c r="S60" s="525"/>
      <c r="T60" s="525"/>
      <c r="U60" s="525"/>
      <c r="V60" s="525"/>
      <c r="W60" s="2"/>
      <c r="X60" s="502"/>
      <c r="Y60" s="2"/>
    </row>
    <row r="61" spans="1:25" s="530" customFormat="1" ht="18" customHeight="1">
      <c r="A61" s="502"/>
      <c r="B61" s="762"/>
      <c r="C61" s="761"/>
      <c r="D61" s="762"/>
      <c r="E61" s="682"/>
      <c r="F61" s="763"/>
      <c r="G61" s="763"/>
      <c r="H61" s="763"/>
      <c r="I61" s="759"/>
      <c r="J61" s="760"/>
      <c r="K61" s="502"/>
      <c r="L61" s="502"/>
      <c r="M61" s="226"/>
      <c r="N61" s="226"/>
      <c r="O61" s="226"/>
      <c r="P61" s="226"/>
      <c r="Q61" s="226"/>
      <c r="R61" s="521">
        <f>IF(M61="X",M$8,0)</f>
        <v>0</v>
      </c>
      <c r="S61" s="521">
        <f>IF(N61="X",N$8,0)</f>
        <v>0</v>
      </c>
      <c r="T61" s="521">
        <f>IF(O61="X",O$8,0)</f>
        <v>0</v>
      </c>
      <c r="U61" s="521">
        <f>IF(P61="X",P$8,0)</f>
        <v>0</v>
      </c>
      <c r="V61" s="521">
        <f>IF(Q61="X",Q$8,0)</f>
        <v>0</v>
      </c>
      <c r="W61" s="2">
        <f>SUM(R61:V61)</f>
        <v>0</v>
      </c>
      <c r="X61" s="502"/>
      <c r="Y61" s="2"/>
    </row>
    <row r="62" spans="1:25" ht="18" customHeight="1">
      <c r="B62" s="762" t="str">
        <f t="shared" ref="B62" si="38">$B$38</f>
        <v>3.1</v>
      </c>
      <c r="C62" s="761" t="s">
        <v>498</v>
      </c>
      <c r="D62" s="762" t="s">
        <v>559</v>
      </c>
      <c r="E62" s="682" t="s">
        <v>560</v>
      </c>
      <c r="F62" s="763"/>
      <c r="G62" s="763"/>
      <c r="H62" s="763"/>
      <c r="I62" s="759">
        <f t="shared" ref="I62" si="39">SUM(IF(F62="X",0,0),IF(G62="X",1,0),IF(H62="X",2,0))</f>
        <v>0</v>
      </c>
      <c r="J62" s="760">
        <f t="shared" ref="J62" si="40">SUM(IF(F62="X",0,0),IF(G62="X",1,0),IF(H62="X",2,0))</f>
        <v>0</v>
      </c>
      <c r="M62" s="74" t="s">
        <v>561</v>
      </c>
      <c r="N62" s="226"/>
      <c r="O62" s="226"/>
      <c r="P62" s="226"/>
      <c r="Q62" s="226"/>
    </row>
    <row r="63" spans="1:25" ht="48">
      <c r="B63" s="762"/>
      <c r="C63" s="761"/>
      <c r="D63" s="762"/>
      <c r="E63" s="682"/>
      <c r="F63" s="763"/>
      <c r="G63" s="763"/>
      <c r="H63" s="763"/>
      <c r="I63" s="759"/>
      <c r="J63" s="760"/>
      <c r="M63" s="536" t="s">
        <v>562</v>
      </c>
      <c r="N63" s="536" t="s">
        <v>563</v>
      </c>
      <c r="O63" s="536" t="s">
        <v>564</v>
      </c>
      <c r="P63" s="536" t="s">
        <v>565</v>
      </c>
      <c r="Q63" s="536" t="s">
        <v>566</v>
      </c>
    </row>
    <row r="64" spans="1:25" ht="18" customHeight="1">
      <c r="B64" s="762"/>
      <c r="C64" s="761"/>
      <c r="D64" s="762"/>
      <c r="E64" s="682"/>
      <c r="F64" s="763"/>
      <c r="G64" s="763"/>
      <c r="H64" s="763"/>
      <c r="I64" s="759"/>
      <c r="J64" s="760"/>
      <c r="M64" s="226"/>
      <c r="N64" s="226"/>
      <c r="O64" s="226"/>
      <c r="P64" s="226"/>
      <c r="Q64" s="226"/>
      <c r="R64" s="521">
        <f>IF(M64="X",M$8,0)</f>
        <v>0</v>
      </c>
      <c r="S64" s="521">
        <f>IF(N64="X",N$8,0)</f>
        <v>0</v>
      </c>
      <c r="T64" s="521">
        <f>IF(O64="X",O$8,0)</f>
        <v>0</v>
      </c>
      <c r="U64" s="521">
        <f>IF(P64="X",P$8,0)</f>
        <v>0</v>
      </c>
      <c r="V64" s="521">
        <f>IF(Q64="X",Q$8,0)</f>
        <v>0</v>
      </c>
      <c r="W64" s="2">
        <f>SUM(R64:V64)</f>
        <v>0</v>
      </c>
    </row>
    <row r="65" spans="1:25" s="530" customFormat="1">
      <c r="A65" s="502"/>
      <c r="B65" s="765" t="s">
        <v>567</v>
      </c>
      <c r="C65" s="761" t="s">
        <v>568</v>
      </c>
      <c r="D65" s="762" t="s">
        <v>569</v>
      </c>
      <c r="E65" s="682" t="s">
        <v>570</v>
      </c>
      <c r="F65" s="763"/>
      <c r="G65" s="763"/>
      <c r="H65" s="763"/>
      <c r="I65" s="759">
        <f>SUM(IF(F65="X",0,0),IF(G65="X",1,0),IF(H65="X",2,0))</f>
        <v>0</v>
      </c>
      <c r="J65" s="760">
        <f>SUM(IF(F65="X",0,0),IF(G65="X",1,0),IF(H65="X",2,0))</f>
        <v>0</v>
      </c>
      <c r="K65" s="502"/>
      <c r="L65" s="502"/>
      <c r="M65" s="529" t="s">
        <v>571</v>
      </c>
      <c r="N65" s="526"/>
      <c r="O65" s="526"/>
      <c r="P65" s="526"/>
      <c r="Q65" s="526"/>
      <c r="R65" s="525"/>
      <c r="S65" s="525"/>
      <c r="T65" s="525"/>
      <c r="U65" s="525"/>
      <c r="V65" s="525"/>
      <c r="W65" s="2"/>
      <c r="X65" s="502"/>
      <c r="Y65" s="2"/>
    </row>
    <row r="66" spans="1:25" s="530" customFormat="1" ht="60">
      <c r="A66" s="502"/>
      <c r="B66" s="765"/>
      <c r="C66" s="761"/>
      <c r="D66" s="762"/>
      <c r="E66" s="682"/>
      <c r="F66" s="763"/>
      <c r="G66" s="763"/>
      <c r="H66" s="763"/>
      <c r="I66" s="759"/>
      <c r="J66" s="760"/>
      <c r="K66" s="502"/>
      <c r="L66" s="502"/>
      <c r="M66" s="517" t="s">
        <v>572</v>
      </c>
      <c r="N66" s="527" t="s">
        <v>573</v>
      </c>
      <c r="O66" s="527" t="s">
        <v>574</v>
      </c>
      <c r="P66" s="527" t="s">
        <v>575</v>
      </c>
      <c r="Q66" s="527" t="s">
        <v>576</v>
      </c>
      <c r="R66" s="525"/>
      <c r="S66" s="525"/>
      <c r="T66" s="525"/>
      <c r="U66" s="525"/>
      <c r="V66" s="525"/>
      <c r="W66" s="2"/>
      <c r="X66" s="502"/>
      <c r="Y66" s="2"/>
    </row>
    <row r="67" spans="1:25" s="530" customFormat="1" ht="18" customHeight="1">
      <c r="A67" s="502"/>
      <c r="B67" s="765"/>
      <c r="C67" s="761"/>
      <c r="D67" s="762"/>
      <c r="E67" s="682"/>
      <c r="F67" s="763"/>
      <c r="G67" s="763"/>
      <c r="H67" s="763"/>
      <c r="I67" s="759"/>
      <c r="J67" s="760"/>
      <c r="K67" s="502"/>
      <c r="L67" s="502"/>
      <c r="M67" s="226"/>
      <c r="N67" s="226"/>
      <c r="O67" s="226"/>
      <c r="P67" s="226"/>
      <c r="Q67" s="226"/>
      <c r="R67" s="521">
        <f>IF(M67="X",M$8,0)</f>
        <v>0</v>
      </c>
      <c r="S67" s="521">
        <f>IF(N67="X",N$8,0)</f>
        <v>0</v>
      </c>
      <c r="T67" s="521">
        <f>IF(O67="X",O$8,0)</f>
        <v>0</v>
      </c>
      <c r="U67" s="521">
        <f>IF(P67="X",P$8,0)</f>
        <v>0</v>
      </c>
      <c r="V67" s="521">
        <f>IF(Q67="X",Q$8,0)</f>
        <v>0</v>
      </c>
      <c r="W67" s="2">
        <f>SUM(R67:V67)</f>
        <v>0</v>
      </c>
      <c r="X67" s="502"/>
      <c r="Y67" s="2"/>
    </row>
    <row r="68" spans="1:25" s="530" customFormat="1" ht="18" customHeight="1">
      <c r="A68" s="502"/>
      <c r="B68" s="765" t="str">
        <f>$B$65</f>
        <v>3.2</v>
      </c>
      <c r="C68" s="761" t="s">
        <v>568</v>
      </c>
      <c r="D68" s="762" t="s">
        <v>577</v>
      </c>
      <c r="E68" s="682" t="s">
        <v>578</v>
      </c>
      <c r="F68" s="763"/>
      <c r="G68" s="763"/>
      <c r="H68" s="763"/>
      <c r="I68" s="759">
        <f>SUM(IF(F68="X",0,0),IF(G68="X",1,0),IF(H68="X",2,0))</f>
        <v>0</v>
      </c>
      <c r="J68" s="760">
        <f>SUM(IF(F68="X",0,0),IF(G68="X",1,0),IF(H68="X",2,0))</f>
        <v>0</v>
      </c>
      <c r="K68" s="502"/>
      <c r="L68" s="502"/>
      <c r="M68" s="529" t="s">
        <v>579</v>
      </c>
      <c r="N68" s="226"/>
      <c r="O68" s="226"/>
      <c r="P68" s="226"/>
      <c r="Q68" s="226"/>
      <c r="R68" s="521"/>
      <c r="S68" s="521"/>
      <c r="T68" s="521"/>
      <c r="U68" s="521"/>
      <c r="V68" s="521"/>
      <c r="W68" s="2"/>
      <c r="X68" s="502"/>
      <c r="Y68" s="2"/>
    </row>
    <row r="69" spans="1:25" s="530" customFormat="1" ht="60">
      <c r="A69" s="502"/>
      <c r="B69" s="765"/>
      <c r="C69" s="761"/>
      <c r="D69" s="762"/>
      <c r="E69" s="682"/>
      <c r="F69" s="763"/>
      <c r="G69" s="763"/>
      <c r="H69" s="763"/>
      <c r="I69" s="759"/>
      <c r="J69" s="760"/>
      <c r="K69" s="502"/>
      <c r="L69" s="502"/>
      <c r="M69" s="517" t="s">
        <v>580</v>
      </c>
      <c r="N69" s="527" t="s">
        <v>581</v>
      </c>
      <c r="O69" s="527" t="s">
        <v>582</v>
      </c>
      <c r="P69" s="527" t="s">
        <v>583</v>
      </c>
      <c r="Q69" s="527" t="s">
        <v>584</v>
      </c>
      <c r="R69" s="521"/>
      <c r="S69" s="521"/>
      <c r="T69" s="521"/>
      <c r="U69" s="521"/>
      <c r="V69" s="521"/>
      <c r="W69" s="2"/>
      <c r="X69" s="502"/>
      <c r="Y69" s="2"/>
    </row>
    <row r="70" spans="1:25" s="530" customFormat="1" ht="18" customHeight="1">
      <c r="A70" s="502"/>
      <c r="B70" s="765"/>
      <c r="C70" s="761"/>
      <c r="D70" s="762"/>
      <c r="E70" s="682"/>
      <c r="F70" s="763"/>
      <c r="G70" s="763"/>
      <c r="H70" s="763"/>
      <c r="I70" s="759"/>
      <c r="J70" s="760"/>
      <c r="K70" s="502"/>
      <c r="L70" s="502"/>
      <c r="M70" s="226"/>
      <c r="N70" s="226"/>
      <c r="O70" s="226"/>
      <c r="P70" s="226"/>
      <c r="Q70" s="226"/>
      <c r="R70" s="521">
        <f>IF(M70="X",M$8,0)</f>
        <v>0</v>
      </c>
      <c r="S70" s="521">
        <f>IF(N70="X",N$8,0)</f>
        <v>0</v>
      </c>
      <c r="T70" s="521">
        <f>IF(O70="X",O$8,0)</f>
        <v>0</v>
      </c>
      <c r="U70" s="521">
        <f>IF(P70="X",P$8,0)</f>
        <v>0</v>
      </c>
      <c r="V70" s="521">
        <f>IF(Q70="X",Q$8,0)</f>
        <v>0</v>
      </c>
      <c r="W70" s="2">
        <f>SUM(R70:V70)</f>
        <v>0</v>
      </c>
      <c r="X70" s="502"/>
      <c r="Y70" s="2"/>
    </row>
    <row r="71" spans="1:25" s="530" customFormat="1" ht="18" customHeight="1">
      <c r="A71" s="502"/>
      <c r="B71" s="765" t="str">
        <f>$B$65</f>
        <v>3.2</v>
      </c>
      <c r="C71" s="761" t="s">
        <v>568</v>
      </c>
      <c r="D71" s="762" t="s">
        <v>585</v>
      </c>
      <c r="E71" s="682" t="s">
        <v>586</v>
      </c>
      <c r="F71" s="763"/>
      <c r="G71" s="763"/>
      <c r="H71" s="763"/>
      <c r="I71" s="759">
        <f>SUM(IF(F71="X",0,0),IF(G71="X",1,0),IF(H71="X",2,0))</f>
        <v>0</v>
      </c>
      <c r="J71" s="760">
        <f>SUM(IF(F71="X",0,0),IF(G71="X",1,0),IF(H71="X",2,0))</f>
        <v>0</v>
      </c>
      <c r="K71" s="502"/>
      <c r="L71" s="502"/>
      <c r="M71" s="529" t="s">
        <v>587</v>
      </c>
      <c r="N71" s="226"/>
      <c r="O71" s="226"/>
      <c r="P71" s="226"/>
      <c r="Q71" s="226"/>
      <c r="R71" s="521"/>
      <c r="S71" s="521"/>
      <c r="T71" s="521"/>
      <c r="U71" s="521"/>
      <c r="V71" s="521"/>
      <c r="W71" s="2"/>
      <c r="X71" s="502"/>
      <c r="Y71" s="2"/>
    </row>
    <row r="72" spans="1:25" s="530" customFormat="1" ht="108">
      <c r="A72" s="502"/>
      <c r="B72" s="765"/>
      <c r="C72" s="761"/>
      <c r="D72" s="762"/>
      <c r="E72" s="682"/>
      <c r="F72" s="763"/>
      <c r="G72" s="763"/>
      <c r="H72" s="763"/>
      <c r="I72" s="759"/>
      <c r="J72" s="760"/>
      <c r="K72" s="502"/>
      <c r="L72" s="502"/>
      <c r="M72" s="517" t="s">
        <v>588</v>
      </c>
      <c r="N72" s="527" t="s">
        <v>589</v>
      </c>
      <c r="O72" s="527" t="s">
        <v>590</v>
      </c>
      <c r="P72" s="527" t="s">
        <v>591</v>
      </c>
      <c r="Q72" s="527" t="s">
        <v>592</v>
      </c>
      <c r="R72" s="521"/>
      <c r="S72" s="521"/>
      <c r="T72" s="521"/>
      <c r="U72" s="521"/>
      <c r="V72" s="521"/>
      <c r="W72" s="2"/>
      <c r="X72" s="502"/>
      <c r="Y72" s="2"/>
    </row>
    <row r="73" spans="1:25" s="530" customFormat="1" ht="18" customHeight="1">
      <c r="A73" s="502"/>
      <c r="B73" s="765"/>
      <c r="C73" s="761"/>
      <c r="D73" s="762"/>
      <c r="E73" s="682"/>
      <c r="F73" s="763"/>
      <c r="G73" s="763"/>
      <c r="H73" s="763"/>
      <c r="I73" s="759"/>
      <c r="J73" s="760"/>
      <c r="K73" s="502"/>
      <c r="L73" s="502"/>
      <c r="M73" s="226"/>
      <c r="N73" s="226"/>
      <c r="O73" s="226"/>
      <c r="P73" s="226"/>
      <c r="Q73" s="226"/>
      <c r="R73" s="521">
        <f>IF(M73="X",M$8,0)</f>
        <v>0</v>
      </c>
      <c r="S73" s="521">
        <f>IF(N73="X",N$8,0)</f>
        <v>0</v>
      </c>
      <c r="T73" s="521">
        <f>IF(O73="X",O$8,0)</f>
        <v>0</v>
      </c>
      <c r="U73" s="521">
        <f>IF(P73="X",P$8,0)</f>
        <v>0</v>
      </c>
      <c r="V73" s="521">
        <f>IF(Q73="X",Q$8,0)</f>
        <v>0</v>
      </c>
      <c r="W73" s="2">
        <f>SUM(R73:V73)</f>
        <v>0</v>
      </c>
      <c r="X73" s="502"/>
      <c r="Y73" s="2"/>
    </row>
    <row r="74" spans="1:25" s="530" customFormat="1">
      <c r="A74" s="502"/>
      <c r="B74" s="765" t="str">
        <f>$B$65</f>
        <v>3.2</v>
      </c>
      <c r="C74" s="761" t="s">
        <v>568</v>
      </c>
      <c r="D74" s="762" t="s">
        <v>593</v>
      </c>
      <c r="E74" s="682" t="s">
        <v>594</v>
      </c>
      <c r="F74" s="763"/>
      <c r="G74" s="763"/>
      <c r="H74" s="763"/>
      <c r="I74" s="759">
        <f>SUM(IF(F74="X",0,0),IF(G74="X",1,0),IF(H74="X",2,0))</f>
        <v>0</v>
      </c>
      <c r="J74" s="760">
        <f>SUM(IF(F74="X",0,0),IF(G74="X",1,0),IF(H74="X",2,0))</f>
        <v>0</v>
      </c>
      <c r="K74" s="502"/>
      <c r="L74" s="502"/>
      <c r="M74" s="529" t="s">
        <v>595</v>
      </c>
      <c r="N74" s="226"/>
      <c r="O74" s="226"/>
      <c r="P74" s="226"/>
      <c r="Q74" s="226"/>
      <c r="R74" s="521"/>
      <c r="S74" s="521"/>
      <c r="T74" s="521"/>
      <c r="U74" s="521"/>
      <c r="V74" s="521"/>
      <c r="W74" s="2"/>
      <c r="X74" s="502"/>
      <c r="Y74" s="2"/>
    </row>
    <row r="75" spans="1:25" s="530" customFormat="1" ht="72">
      <c r="A75" s="502"/>
      <c r="B75" s="765"/>
      <c r="C75" s="761"/>
      <c r="D75" s="762"/>
      <c r="E75" s="682"/>
      <c r="F75" s="763"/>
      <c r="G75" s="763"/>
      <c r="H75" s="763"/>
      <c r="I75" s="759"/>
      <c r="J75" s="760"/>
      <c r="K75" s="502"/>
      <c r="L75" s="502"/>
      <c r="M75" s="527" t="s">
        <v>596</v>
      </c>
      <c r="N75" s="527" t="s">
        <v>597</v>
      </c>
      <c r="O75" s="527" t="s">
        <v>598</v>
      </c>
      <c r="P75" s="527" t="s">
        <v>599</v>
      </c>
      <c r="Q75" s="527" t="s">
        <v>600</v>
      </c>
      <c r="R75" s="521"/>
      <c r="S75" s="521"/>
      <c r="T75" s="521"/>
      <c r="U75" s="521"/>
      <c r="V75" s="521"/>
      <c r="W75" s="2"/>
      <c r="X75" s="502"/>
      <c r="Y75" s="2"/>
    </row>
    <row r="76" spans="1:25" s="530" customFormat="1" ht="18" customHeight="1">
      <c r="A76" s="502"/>
      <c r="B76" s="765"/>
      <c r="C76" s="761"/>
      <c r="D76" s="762"/>
      <c r="E76" s="682"/>
      <c r="F76" s="763"/>
      <c r="G76" s="763"/>
      <c r="H76" s="763"/>
      <c r="I76" s="759"/>
      <c r="J76" s="760"/>
      <c r="K76" s="502"/>
      <c r="L76" s="502"/>
      <c r="M76" s="226"/>
      <c r="N76" s="226"/>
      <c r="O76" s="226"/>
      <c r="P76" s="226"/>
      <c r="Q76" s="226"/>
      <c r="R76" s="521">
        <f>IF(M76="X",M$8,0)</f>
        <v>0</v>
      </c>
      <c r="S76" s="521">
        <f>IF(N76="X",N$8,0)</f>
        <v>0</v>
      </c>
      <c r="T76" s="521">
        <f>IF(O76="X",O$8,0)</f>
        <v>0</v>
      </c>
      <c r="U76" s="521">
        <f>IF(P76="X",P$8,0)</f>
        <v>0</v>
      </c>
      <c r="V76" s="521">
        <f>IF(Q76="X",Q$8,0)</f>
        <v>0</v>
      </c>
      <c r="W76" s="2">
        <f>SUM(R76:V76)</f>
        <v>0</v>
      </c>
      <c r="X76" s="502"/>
      <c r="Y76" s="2"/>
    </row>
    <row r="77" spans="1:25" s="530" customFormat="1" ht="18" customHeight="1">
      <c r="A77" s="502"/>
      <c r="B77" s="765" t="str">
        <f>$B$65</f>
        <v>3.2</v>
      </c>
      <c r="C77" s="761" t="s">
        <v>568</v>
      </c>
      <c r="D77" s="762" t="s">
        <v>601</v>
      </c>
      <c r="E77" s="682" t="s">
        <v>602</v>
      </c>
      <c r="F77" s="763"/>
      <c r="G77" s="763"/>
      <c r="H77" s="763"/>
      <c r="I77" s="759">
        <f>SUM(IF(F77="X",0,0),IF(G77="X",1,0),IF(H77="X",2,0))</f>
        <v>0</v>
      </c>
      <c r="J77" s="760">
        <f>SUM(IF(F77="X",0,0),IF(G77="X",1,0),IF(H77="X",2,0))</f>
        <v>0</v>
      </c>
      <c r="K77" s="502"/>
      <c r="L77" s="502"/>
      <c r="M77" s="529" t="s">
        <v>603</v>
      </c>
      <c r="N77" s="226"/>
      <c r="O77" s="226"/>
      <c r="P77" s="226"/>
      <c r="Q77" s="226"/>
      <c r="R77" s="521"/>
      <c r="S77" s="521"/>
      <c r="T77" s="521"/>
      <c r="U77" s="521"/>
      <c r="V77" s="521"/>
      <c r="W77" s="2"/>
      <c r="X77" s="502"/>
      <c r="Y77" s="2"/>
    </row>
    <row r="78" spans="1:25" s="530" customFormat="1" ht="72">
      <c r="A78" s="502"/>
      <c r="B78" s="765"/>
      <c r="C78" s="761"/>
      <c r="D78" s="762"/>
      <c r="E78" s="682"/>
      <c r="F78" s="763"/>
      <c r="G78" s="763"/>
      <c r="H78" s="763"/>
      <c r="I78" s="759"/>
      <c r="J78" s="760"/>
      <c r="K78" s="502"/>
      <c r="L78" s="502"/>
      <c r="M78" s="527" t="s">
        <v>604</v>
      </c>
      <c r="N78" s="527" t="s">
        <v>605</v>
      </c>
      <c r="O78" s="527" t="s">
        <v>606</v>
      </c>
      <c r="P78" s="527" t="s">
        <v>607</v>
      </c>
      <c r="Q78" s="527"/>
      <c r="R78" s="521"/>
      <c r="S78" s="521"/>
      <c r="T78" s="521"/>
      <c r="U78" s="521"/>
      <c r="V78" s="521"/>
      <c r="W78" s="2"/>
      <c r="X78" s="502"/>
      <c r="Y78" s="2"/>
    </row>
    <row r="79" spans="1:25" s="530" customFormat="1" ht="18" customHeight="1">
      <c r="A79" s="502"/>
      <c r="B79" s="765"/>
      <c r="C79" s="761"/>
      <c r="D79" s="762"/>
      <c r="E79" s="682"/>
      <c r="F79" s="763"/>
      <c r="G79" s="763"/>
      <c r="H79" s="763"/>
      <c r="I79" s="759"/>
      <c r="J79" s="760"/>
      <c r="K79" s="502"/>
      <c r="L79" s="502"/>
      <c r="M79" s="226"/>
      <c r="N79" s="226"/>
      <c r="O79" s="226"/>
      <c r="P79" s="226"/>
      <c r="Q79" s="226"/>
      <c r="R79" s="521">
        <f>IF(M79="X",M$8,0)</f>
        <v>0</v>
      </c>
      <c r="S79" s="521">
        <f>IF(N79="X",N$8,0)</f>
        <v>0</v>
      </c>
      <c r="T79" s="521">
        <f>IF(O79="X",O$8,0)</f>
        <v>0</v>
      </c>
      <c r="U79" s="521">
        <f>IF(P79="X",P$8,0)</f>
        <v>0</v>
      </c>
      <c r="V79" s="521">
        <f>IF(Q79="X",Q$8,0)</f>
        <v>0</v>
      </c>
      <c r="W79" s="2">
        <f>SUM(R79:V79)</f>
        <v>0</v>
      </c>
      <c r="X79" s="502"/>
      <c r="Y79" s="2"/>
    </row>
    <row r="80" spans="1:25" s="530" customFormat="1" ht="18" customHeight="1">
      <c r="A80" s="502"/>
      <c r="B80" s="765" t="str">
        <f>$B$65</f>
        <v>3.2</v>
      </c>
      <c r="C80" s="761" t="s">
        <v>568</v>
      </c>
      <c r="D80" s="762" t="s">
        <v>608</v>
      </c>
      <c r="E80" s="766" t="s">
        <v>609</v>
      </c>
      <c r="F80" s="763"/>
      <c r="G80" s="763"/>
      <c r="H80" s="763"/>
      <c r="I80" s="759">
        <f>SUM(IF(F80="X",0,0),IF(G80="X",1,0),IF(H80="X",2,0))</f>
        <v>0</v>
      </c>
      <c r="J80" s="760">
        <f>SUM(IF(F80="X",0,0),IF(G80="X",1,0),IF(H80="X",2,0))</f>
        <v>0</v>
      </c>
      <c r="K80" s="502"/>
      <c r="L80" s="502"/>
      <c r="M80" s="529" t="s">
        <v>610</v>
      </c>
      <c r="N80" s="226"/>
      <c r="O80" s="226"/>
      <c r="P80" s="226"/>
      <c r="Q80" s="226"/>
      <c r="R80" s="521"/>
      <c r="S80" s="521"/>
      <c r="T80" s="521"/>
      <c r="U80" s="521"/>
      <c r="V80" s="521"/>
      <c r="W80" s="2"/>
      <c r="X80" s="502"/>
      <c r="Y80" s="2"/>
    </row>
    <row r="81" spans="1:25" s="530" customFormat="1" ht="72">
      <c r="A81" s="502"/>
      <c r="B81" s="765"/>
      <c r="C81" s="761"/>
      <c r="D81" s="762"/>
      <c r="E81" s="766"/>
      <c r="F81" s="763"/>
      <c r="G81" s="763"/>
      <c r="H81" s="763"/>
      <c r="I81" s="759"/>
      <c r="J81" s="760"/>
      <c r="K81" s="502"/>
      <c r="L81" s="502"/>
      <c r="M81" s="527" t="s">
        <v>611</v>
      </c>
      <c r="N81" s="527" t="s">
        <v>612</v>
      </c>
      <c r="O81" s="527" t="s">
        <v>613</v>
      </c>
      <c r="P81" s="527" t="s">
        <v>614</v>
      </c>
      <c r="Q81" s="527" t="s">
        <v>615</v>
      </c>
      <c r="R81" s="521"/>
      <c r="S81" s="521"/>
      <c r="T81" s="521"/>
      <c r="U81" s="521"/>
      <c r="V81" s="521"/>
      <c r="W81" s="2"/>
      <c r="X81" s="502"/>
      <c r="Y81" s="2"/>
    </row>
    <row r="82" spans="1:25" s="530" customFormat="1" ht="18" customHeight="1">
      <c r="A82" s="502"/>
      <c r="B82" s="765"/>
      <c r="C82" s="761"/>
      <c r="D82" s="762"/>
      <c r="E82" s="766"/>
      <c r="F82" s="763"/>
      <c r="G82" s="763"/>
      <c r="H82" s="763"/>
      <c r="I82" s="759"/>
      <c r="J82" s="760"/>
      <c r="K82" s="502"/>
      <c r="L82" s="502"/>
      <c r="M82" s="226"/>
      <c r="N82" s="226"/>
      <c r="O82" s="226"/>
      <c r="P82" s="226"/>
      <c r="Q82" s="226"/>
      <c r="R82" s="521">
        <f>IF(M82="X",M$8,0)</f>
        <v>0</v>
      </c>
      <c r="S82" s="521">
        <f>IF(N82="X",N$8,0)</f>
        <v>0</v>
      </c>
      <c r="T82" s="521">
        <f>IF(O82="X",O$8,0)</f>
        <v>0</v>
      </c>
      <c r="U82" s="521">
        <f>IF(P82="X",P$8,0)</f>
        <v>0</v>
      </c>
      <c r="V82" s="521">
        <f>IF(Q82="X",Q$8,0)</f>
        <v>0</v>
      </c>
      <c r="W82" s="2">
        <f>SUM(R82:V82)</f>
        <v>0</v>
      </c>
      <c r="X82" s="502"/>
      <c r="Y82" s="2"/>
    </row>
    <row r="83" spans="1:25" s="530" customFormat="1" ht="18" customHeight="1">
      <c r="A83" s="502"/>
      <c r="B83" s="765" t="str">
        <f>$B$65</f>
        <v>3.2</v>
      </c>
      <c r="C83" s="761" t="s">
        <v>568</v>
      </c>
      <c r="D83" s="762" t="s">
        <v>616</v>
      </c>
      <c r="E83" s="766" t="s">
        <v>617</v>
      </c>
      <c r="F83" s="763"/>
      <c r="G83" s="763"/>
      <c r="H83" s="763"/>
      <c r="I83" s="759">
        <f>SUM(IF(F83="X",0,0),IF(G83="X",1,0),IF(H83="X",2,0))</f>
        <v>0</v>
      </c>
      <c r="J83" s="760">
        <f>SUM(IF(F83="X",0,0),IF(G83="X",1,0),IF(H83="X",2,0))</f>
        <v>0</v>
      </c>
      <c r="K83" s="502"/>
      <c r="L83" s="502"/>
      <c r="M83" s="529" t="s">
        <v>618</v>
      </c>
      <c r="N83" s="226"/>
      <c r="O83" s="226"/>
      <c r="P83" s="226"/>
      <c r="Q83" s="226"/>
      <c r="R83" s="521"/>
      <c r="S83" s="521"/>
      <c r="T83" s="521"/>
      <c r="U83" s="521"/>
      <c r="V83" s="521"/>
      <c r="W83" s="2"/>
      <c r="X83" s="502"/>
      <c r="Y83" s="2"/>
    </row>
    <row r="84" spans="1:25" s="530" customFormat="1" ht="48">
      <c r="A84" s="502"/>
      <c r="B84" s="765"/>
      <c r="C84" s="761"/>
      <c r="D84" s="762"/>
      <c r="E84" s="766"/>
      <c r="F84" s="763"/>
      <c r="G84" s="763"/>
      <c r="H84" s="763"/>
      <c r="I84" s="759"/>
      <c r="J84" s="760"/>
      <c r="K84" s="502"/>
      <c r="L84" s="502"/>
      <c r="M84" s="527" t="s">
        <v>619</v>
      </c>
      <c r="N84" s="527" t="s">
        <v>620</v>
      </c>
      <c r="O84" s="527" t="s">
        <v>621</v>
      </c>
      <c r="P84" s="527" t="s">
        <v>622</v>
      </c>
      <c r="Q84" s="527" t="s">
        <v>623</v>
      </c>
      <c r="R84" s="521"/>
      <c r="S84" s="521"/>
      <c r="T84" s="521"/>
      <c r="U84" s="521"/>
      <c r="V84" s="521"/>
      <c r="W84" s="2"/>
      <c r="X84" s="502"/>
      <c r="Y84" s="2"/>
    </row>
    <row r="85" spans="1:25" s="530" customFormat="1" ht="18" customHeight="1">
      <c r="A85" s="502"/>
      <c r="B85" s="765"/>
      <c r="C85" s="761"/>
      <c r="D85" s="762"/>
      <c r="E85" s="766"/>
      <c r="F85" s="763"/>
      <c r="G85" s="763"/>
      <c r="H85" s="763"/>
      <c r="I85" s="759"/>
      <c r="J85" s="760"/>
      <c r="K85" s="502"/>
      <c r="L85" s="502"/>
      <c r="M85" s="226"/>
      <c r="N85" s="226"/>
      <c r="O85" s="226"/>
      <c r="P85" s="226"/>
      <c r="Q85" s="226"/>
      <c r="R85" s="521">
        <f>IF(M85="X",M$8,0)</f>
        <v>0</v>
      </c>
      <c r="S85" s="521">
        <f>IF(N85="X",N$8,0)</f>
        <v>0</v>
      </c>
      <c r="T85" s="521">
        <f>IF(O85="X",O$8,0)</f>
        <v>0</v>
      </c>
      <c r="U85" s="521">
        <f>IF(P85="X",P$8,0)</f>
        <v>0</v>
      </c>
      <c r="V85" s="521">
        <f>IF(Q85="X",Q$8,0)</f>
        <v>0</v>
      </c>
      <c r="W85" s="2">
        <f>SUM(R85:V85)</f>
        <v>0</v>
      </c>
      <c r="X85" s="502"/>
      <c r="Y85" s="2"/>
    </row>
    <row r="86" spans="1:25" s="530" customFormat="1" ht="14.25" customHeight="1">
      <c r="A86" s="502"/>
      <c r="B86" s="762" t="s">
        <v>624</v>
      </c>
      <c r="C86" s="761" t="s">
        <v>625</v>
      </c>
      <c r="D86" s="762" t="s">
        <v>626</v>
      </c>
      <c r="E86" s="682" t="s">
        <v>627</v>
      </c>
      <c r="F86" s="763"/>
      <c r="G86" s="763"/>
      <c r="H86" s="763"/>
      <c r="I86" s="759">
        <f>SUM(IF(F86="X",0,0),IF(G86="X",1,0),IF(H86="X",2,0))</f>
        <v>0</v>
      </c>
      <c r="J86" s="760">
        <f>SUM(IF(F86="X",0,0),IF(G86="X",1,0),IF(H86="X",2,0))</f>
        <v>0</v>
      </c>
      <c r="K86" s="502"/>
      <c r="L86" s="502"/>
      <c r="M86" s="524" t="s">
        <v>628</v>
      </c>
      <c r="N86" s="537"/>
      <c r="O86" s="527"/>
      <c r="P86" s="527"/>
      <c r="Q86" s="527"/>
      <c r="R86" s="525"/>
      <c r="S86" s="525"/>
      <c r="T86" s="525"/>
      <c r="U86" s="525"/>
      <c r="V86" s="525"/>
      <c r="W86" s="2"/>
      <c r="X86" s="502"/>
      <c r="Y86" s="2"/>
    </row>
    <row r="87" spans="1:25" s="530" customFormat="1" ht="86.25" customHeight="1">
      <c r="A87" s="502"/>
      <c r="B87" s="762"/>
      <c r="C87" s="761"/>
      <c r="D87" s="762"/>
      <c r="E87" s="682"/>
      <c r="F87" s="763"/>
      <c r="G87" s="763"/>
      <c r="H87" s="763"/>
      <c r="I87" s="759"/>
      <c r="J87" s="760"/>
      <c r="K87" s="502"/>
      <c r="L87" s="502"/>
      <c r="M87" s="517" t="s">
        <v>629</v>
      </c>
      <c r="N87" s="517" t="s">
        <v>630</v>
      </c>
      <c r="O87" s="527" t="s">
        <v>631</v>
      </c>
      <c r="P87" s="527" t="s">
        <v>632</v>
      </c>
      <c r="Q87" s="527" t="s">
        <v>633</v>
      </c>
      <c r="R87" s="525"/>
      <c r="S87" s="525"/>
      <c r="T87" s="525"/>
      <c r="U87" s="525"/>
      <c r="V87" s="525"/>
      <c r="W87" s="2"/>
      <c r="X87" s="502"/>
      <c r="Y87" s="2"/>
    </row>
    <row r="88" spans="1:25" s="530" customFormat="1" ht="14.25" customHeight="1">
      <c r="A88" s="502"/>
      <c r="B88" s="762"/>
      <c r="C88" s="761"/>
      <c r="D88" s="762"/>
      <c r="E88" s="682"/>
      <c r="F88" s="763"/>
      <c r="G88" s="763"/>
      <c r="H88" s="763"/>
      <c r="I88" s="759"/>
      <c r="J88" s="760"/>
      <c r="K88" s="502"/>
      <c r="L88" s="502"/>
      <c r="M88" s="226"/>
      <c r="N88" s="226"/>
      <c r="O88" s="226"/>
      <c r="P88" s="226"/>
      <c r="Q88" s="226"/>
      <c r="R88" s="521">
        <f>IF(M88="X",M$8,0)</f>
        <v>0</v>
      </c>
      <c r="S88" s="521">
        <f>IF(N88="X",N$8,0)</f>
        <v>0</v>
      </c>
      <c r="T88" s="521">
        <f>IF(O88="X",O$8,0)</f>
        <v>0</v>
      </c>
      <c r="U88" s="521">
        <f>IF(P88="X",P$8,0)</f>
        <v>0</v>
      </c>
      <c r="V88" s="521">
        <f>IF(Q88="X",Q$8,0)</f>
        <v>0</v>
      </c>
      <c r="W88" s="2">
        <f>SUM(R88:V88)</f>
        <v>0</v>
      </c>
      <c r="X88" s="502"/>
      <c r="Y88" s="2"/>
    </row>
    <row r="89" spans="1:25" s="530" customFormat="1">
      <c r="A89" s="502"/>
      <c r="B89" s="762" t="str">
        <f>$B$86</f>
        <v>3.3</v>
      </c>
      <c r="C89" s="761" t="s">
        <v>625</v>
      </c>
      <c r="D89" s="762" t="s">
        <v>634</v>
      </c>
      <c r="E89" s="682" t="s">
        <v>635</v>
      </c>
      <c r="F89" s="763"/>
      <c r="G89" s="763"/>
      <c r="H89" s="763"/>
      <c r="I89" s="759">
        <f>SUM(IF(F89="X",0,0),IF(G89="X",1,0),IF(H89="X",2,0))</f>
        <v>0</v>
      </c>
      <c r="J89" s="760">
        <f>SUM(IF(F89="X",0,0),IF(G89="X",1,0),IF(H89="X",2,0))</f>
        <v>0</v>
      </c>
      <c r="K89" s="502"/>
      <c r="L89" s="502"/>
      <c r="M89" s="535" t="s">
        <v>636</v>
      </c>
      <c r="N89" s="517"/>
      <c r="O89" s="517"/>
      <c r="P89" s="517"/>
      <c r="Q89" s="517"/>
      <c r="R89" s="525"/>
      <c r="S89" s="525"/>
      <c r="T89" s="525"/>
      <c r="U89" s="525"/>
      <c r="V89" s="525"/>
      <c r="W89" s="2"/>
      <c r="X89" s="502"/>
      <c r="Y89" s="2"/>
    </row>
    <row r="90" spans="1:25" s="530" customFormat="1" ht="38.25">
      <c r="A90" s="502"/>
      <c r="B90" s="762"/>
      <c r="C90" s="761"/>
      <c r="D90" s="762"/>
      <c r="E90" s="682"/>
      <c r="F90" s="763"/>
      <c r="G90" s="763"/>
      <c r="H90" s="763"/>
      <c r="I90" s="759"/>
      <c r="J90" s="760"/>
      <c r="K90" s="502"/>
      <c r="L90" s="502"/>
      <c r="M90" s="517" t="s">
        <v>637</v>
      </c>
      <c r="N90" s="517" t="s">
        <v>638</v>
      </c>
      <c r="O90" s="517" t="s">
        <v>639</v>
      </c>
      <c r="P90" s="517" t="s">
        <v>640</v>
      </c>
      <c r="Q90" s="517" t="s">
        <v>641</v>
      </c>
      <c r="R90" s="525"/>
      <c r="S90" s="525"/>
      <c r="T90" s="525"/>
      <c r="U90" s="525"/>
      <c r="V90" s="525"/>
      <c r="W90" s="2"/>
      <c r="X90" s="502"/>
      <c r="Y90" s="2"/>
    </row>
    <row r="91" spans="1:25" s="530" customFormat="1" ht="14.25" customHeight="1">
      <c r="A91" s="502"/>
      <c r="B91" s="762"/>
      <c r="C91" s="761"/>
      <c r="D91" s="762"/>
      <c r="E91" s="682"/>
      <c r="F91" s="763"/>
      <c r="G91" s="763"/>
      <c r="H91" s="763"/>
      <c r="I91" s="759"/>
      <c r="J91" s="760"/>
      <c r="K91" s="502"/>
      <c r="L91" s="502"/>
      <c r="M91" s="226"/>
      <c r="N91" s="226"/>
      <c r="O91" s="226"/>
      <c r="P91" s="226"/>
      <c r="Q91" s="226"/>
      <c r="R91" s="521">
        <f>IF(M91="X",M$8,0)</f>
        <v>0</v>
      </c>
      <c r="S91" s="521">
        <f>IF(N91="X",N$8,0)</f>
        <v>0</v>
      </c>
      <c r="T91" s="521">
        <f>IF(O91="X",O$8,0)</f>
        <v>0</v>
      </c>
      <c r="U91" s="521">
        <f>IF(P91="X",P$8,0)</f>
        <v>0</v>
      </c>
      <c r="V91" s="521">
        <f>IF(Q91="X",Q$8,0)</f>
        <v>0</v>
      </c>
      <c r="W91" s="2">
        <f>SUM(R91:V91)</f>
        <v>0</v>
      </c>
      <c r="X91" s="502"/>
      <c r="Y91" s="2"/>
    </row>
    <row r="92" spans="1:25" s="530" customFormat="1">
      <c r="A92" s="502"/>
      <c r="B92" s="762" t="str">
        <f t="shared" ref="B92" si="41">$B$86</f>
        <v>3.3</v>
      </c>
      <c r="C92" s="761" t="s">
        <v>625</v>
      </c>
      <c r="D92" s="762" t="s">
        <v>642</v>
      </c>
      <c r="E92" s="682" t="s">
        <v>643</v>
      </c>
      <c r="F92" s="763"/>
      <c r="G92" s="763"/>
      <c r="H92" s="763"/>
      <c r="I92" s="759">
        <f>SUM(IF(F92="X",0,0),IF(G92="X",1,0),IF(H92="X",2,0))</f>
        <v>0</v>
      </c>
      <c r="J92" s="760">
        <f>SUM(IF(F92="X",0,0),IF(G92="X",1,0),IF(H92="X",2,0))</f>
        <v>0</v>
      </c>
      <c r="K92" s="502"/>
      <c r="L92" s="502"/>
      <c r="M92" s="535" t="s">
        <v>644</v>
      </c>
      <c r="N92" s="517"/>
      <c r="O92" s="517"/>
      <c r="P92" s="517"/>
      <c r="Q92" s="517"/>
      <c r="R92" s="525"/>
      <c r="S92" s="525"/>
      <c r="T92" s="525"/>
      <c r="U92" s="525"/>
      <c r="V92" s="525"/>
      <c r="W92" s="2"/>
      <c r="X92" s="502"/>
      <c r="Y92" s="2"/>
    </row>
    <row r="93" spans="1:25" s="530" customFormat="1" ht="38.25">
      <c r="A93" s="502"/>
      <c r="B93" s="762"/>
      <c r="C93" s="761"/>
      <c r="D93" s="762"/>
      <c r="E93" s="682"/>
      <c r="F93" s="763"/>
      <c r="G93" s="763"/>
      <c r="H93" s="763"/>
      <c r="I93" s="759"/>
      <c r="J93" s="760"/>
      <c r="K93" s="502"/>
      <c r="L93" s="502"/>
      <c r="M93" s="517" t="s">
        <v>645</v>
      </c>
      <c r="N93" s="517" t="s">
        <v>646</v>
      </c>
      <c r="O93" s="517" t="s">
        <v>647</v>
      </c>
      <c r="P93" s="517" t="s">
        <v>648</v>
      </c>
      <c r="Q93" s="517" t="s">
        <v>649</v>
      </c>
      <c r="R93" s="525"/>
      <c r="S93" s="525"/>
      <c r="T93" s="525"/>
      <c r="U93" s="525"/>
      <c r="V93" s="525"/>
      <c r="W93" s="2"/>
      <c r="X93" s="502"/>
      <c r="Y93" s="2"/>
    </row>
    <row r="94" spans="1:25" s="530" customFormat="1" ht="14.25" customHeight="1">
      <c r="A94" s="502"/>
      <c r="B94" s="762"/>
      <c r="C94" s="761"/>
      <c r="D94" s="762"/>
      <c r="E94" s="682"/>
      <c r="F94" s="763"/>
      <c r="G94" s="763"/>
      <c r="H94" s="763"/>
      <c r="I94" s="759"/>
      <c r="J94" s="760"/>
      <c r="K94" s="502"/>
      <c r="L94" s="502"/>
      <c r="M94" s="226"/>
      <c r="N94" s="226"/>
      <c r="O94" s="226"/>
      <c r="P94" s="226"/>
      <c r="Q94" s="226"/>
      <c r="R94" s="521">
        <f>IF(M94="X",M$8,0)</f>
        <v>0</v>
      </c>
      <c r="S94" s="521">
        <f>IF(N94="X",N$8,0)</f>
        <v>0</v>
      </c>
      <c r="T94" s="521">
        <f>IF(O94="X",O$8,0)</f>
        <v>0</v>
      </c>
      <c r="U94" s="521">
        <f>IF(P94="X",P$8,0)</f>
        <v>0</v>
      </c>
      <c r="V94" s="521">
        <f>IF(Q94="X",Q$8,0)</f>
        <v>0</v>
      </c>
      <c r="W94" s="2">
        <f>SUM(R94:V94)</f>
        <v>0</v>
      </c>
      <c r="X94" s="502"/>
      <c r="Y94" s="2"/>
    </row>
    <row r="95" spans="1:25" s="530" customFormat="1">
      <c r="A95" s="502"/>
      <c r="B95" s="762" t="str">
        <f t="shared" ref="B95:B98" si="42">$B$86</f>
        <v>3.3</v>
      </c>
      <c r="C95" s="761" t="s">
        <v>625</v>
      </c>
      <c r="D95" s="762" t="s">
        <v>650</v>
      </c>
      <c r="E95" s="682" t="s">
        <v>651</v>
      </c>
      <c r="F95" s="763"/>
      <c r="G95" s="763"/>
      <c r="H95" s="763"/>
      <c r="I95" s="759">
        <f>SUM(IF(F95="X",0,0),IF(G95="X",1,0),IF(H95="X",2,0))</f>
        <v>0</v>
      </c>
      <c r="J95" s="760">
        <f>SUM(IF(F95="X",0,0),IF(G95="X",1,0),IF(H95="X",2,0))</f>
        <v>0</v>
      </c>
      <c r="K95" s="502"/>
      <c r="L95" s="502"/>
      <c r="M95" s="535" t="s">
        <v>652</v>
      </c>
      <c r="N95" s="517"/>
      <c r="O95" s="517"/>
      <c r="P95" s="517"/>
      <c r="Q95" s="517"/>
      <c r="R95" s="525"/>
      <c r="S95" s="525"/>
      <c r="T95" s="525"/>
      <c r="U95" s="525"/>
      <c r="V95" s="525"/>
      <c r="W95" s="2"/>
      <c r="X95" s="502"/>
      <c r="Y95" s="2"/>
    </row>
    <row r="96" spans="1:25" s="530" customFormat="1" ht="48">
      <c r="A96" s="502"/>
      <c r="B96" s="762"/>
      <c r="C96" s="761"/>
      <c r="D96" s="762"/>
      <c r="E96" s="682"/>
      <c r="F96" s="763"/>
      <c r="G96" s="763"/>
      <c r="H96" s="763"/>
      <c r="I96" s="759"/>
      <c r="J96" s="760"/>
      <c r="K96" s="502"/>
      <c r="L96" s="502"/>
      <c r="M96" s="517" t="s">
        <v>554</v>
      </c>
      <c r="N96" s="527" t="s">
        <v>555</v>
      </c>
      <c r="O96" s="527" t="s">
        <v>556</v>
      </c>
      <c r="P96" s="527" t="s">
        <v>557</v>
      </c>
      <c r="Q96" s="527" t="s">
        <v>558</v>
      </c>
      <c r="R96" s="525"/>
      <c r="S96" s="525"/>
      <c r="T96" s="525"/>
      <c r="U96" s="525"/>
      <c r="V96" s="525"/>
      <c r="W96" s="2"/>
      <c r="X96" s="502"/>
      <c r="Y96" s="2"/>
    </row>
    <row r="97" spans="1:25" s="530" customFormat="1" ht="14.25" customHeight="1">
      <c r="A97" s="502"/>
      <c r="B97" s="762"/>
      <c r="C97" s="761"/>
      <c r="D97" s="762"/>
      <c r="E97" s="682"/>
      <c r="F97" s="763"/>
      <c r="G97" s="763"/>
      <c r="H97" s="763"/>
      <c r="I97" s="759"/>
      <c r="J97" s="760"/>
      <c r="K97" s="502"/>
      <c r="L97" s="502"/>
      <c r="M97" s="226"/>
      <c r="N97" s="226"/>
      <c r="O97" s="226"/>
      <c r="P97" s="226"/>
      <c r="Q97" s="226"/>
      <c r="R97" s="521">
        <f>IF(M97="X",M$8,0)</f>
        <v>0</v>
      </c>
      <c r="S97" s="521">
        <f>IF(N97="X",N$8,0)</f>
        <v>0</v>
      </c>
      <c r="T97" s="521">
        <f>IF(O97="X",O$8,0)</f>
        <v>0</v>
      </c>
      <c r="U97" s="521">
        <f>IF(P97="X",P$8,0)</f>
        <v>0</v>
      </c>
      <c r="V97" s="521">
        <f>IF(Q97="X",Q$8,0)</f>
        <v>0</v>
      </c>
      <c r="W97" s="2">
        <f>SUM(R97:V97)</f>
        <v>0</v>
      </c>
      <c r="X97" s="502"/>
      <c r="Y97" s="2"/>
    </row>
    <row r="98" spans="1:25" s="530" customFormat="1" ht="14.25" customHeight="1">
      <c r="A98" s="502"/>
      <c r="B98" s="762" t="str">
        <f t="shared" si="42"/>
        <v>3.3</v>
      </c>
      <c r="C98" s="761" t="s">
        <v>625</v>
      </c>
      <c r="D98" s="762" t="s">
        <v>653</v>
      </c>
      <c r="E98" s="682" t="s">
        <v>654</v>
      </c>
      <c r="F98" s="763"/>
      <c r="G98" s="763"/>
      <c r="H98" s="763"/>
      <c r="I98" s="759">
        <f>SUM(IF(F98="X",0,0),IF(G98="X",1,0),IF(H98="X",2,0))</f>
        <v>0</v>
      </c>
      <c r="J98" s="760">
        <f>SUM(IF(F98="X",0,0),IF(G98="X",1,0),IF(H98="X",2,0))</f>
        <v>0</v>
      </c>
      <c r="K98" s="502"/>
      <c r="L98" s="502"/>
      <c r="M98" s="535" t="s">
        <v>655</v>
      </c>
      <c r="N98" s="526"/>
      <c r="O98" s="526"/>
      <c r="P98" s="526"/>
      <c r="Q98" s="526"/>
      <c r="R98" s="525"/>
      <c r="S98" s="525"/>
      <c r="T98" s="525"/>
      <c r="U98" s="525"/>
      <c r="V98" s="525"/>
      <c r="W98" s="2"/>
      <c r="X98" s="502"/>
      <c r="Y98" s="2"/>
    </row>
    <row r="99" spans="1:25" s="530" customFormat="1" ht="76.5">
      <c r="A99" s="502"/>
      <c r="B99" s="762"/>
      <c r="C99" s="761"/>
      <c r="D99" s="762"/>
      <c r="E99" s="682"/>
      <c r="F99" s="763"/>
      <c r="G99" s="763"/>
      <c r="H99" s="763"/>
      <c r="I99" s="759"/>
      <c r="J99" s="760"/>
      <c r="K99" s="502"/>
      <c r="L99" s="502"/>
      <c r="M99" s="517" t="s">
        <v>656</v>
      </c>
      <c r="N99" s="517" t="s">
        <v>657</v>
      </c>
      <c r="O99" s="517" t="s">
        <v>658</v>
      </c>
      <c r="P99" s="517" t="s">
        <v>659</v>
      </c>
      <c r="Q99" s="517" t="s">
        <v>660</v>
      </c>
      <c r="R99" s="525"/>
      <c r="S99" s="525"/>
      <c r="T99" s="525"/>
      <c r="U99" s="525"/>
      <c r="V99" s="525"/>
      <c r="W99" s="2"/>
      <c r="X99" s="502"/>
      <c r="Y99" s="2"/>
    </row>
    <row r="100" spans="1:25" s="530" customFormat="1" ht="14.25" customHeight="1">
      <c r="A100" s="502"/>
      <c r="B100" s="762"/>
      <c r="C100" s="761"/>
      <c r="D100" s="762"/>
      <c r="E100" s="682"/>
      <c r="F100" s="763"/>
      <c r="G100" s="763"/>
      <c r="H100" s="763"/>
      <c r="I100" s="759"/>
      <c r="J100" s="760"/>
      <c r="K100" s="502"/>
      <c r="L100" s="502"/>
      <c r="M100" s="226"/>
      <c r="N100" s="226"/>
      <c r="O100" s="226"/>
      <c r="P100" s="226"/>
      <c r="Q100" s="226"/>
      <c r="R100" s="521">
        <f>IF(M100="X",M$8,0)</f>
        <v>0</v>
      </c>
      <c r="S100" s="521">
        <f>IF(N100="X",N$8,0)</f>
        <v>0</v>
      </c>
      <c r="T100" s="521">
        <f>IF(O100="X",O$8,0)</f>
        <v>0</v>
      </c>
      <c r="U100" s="521">
        <f>IF(P100="X",P$8,0)</f>
        <v>0</v>
      </c>
      <c r="V100" s="521">
        <f>IF(Q100="X",Q$8,0)</f>
        <v>0</v>
      </c>
      <c r="W100" s="2">
        <f>SUM(R100:V100)</f>
        <v>0</v>
      </c>
      <c r="X100" s="502"/>
      <c r="Y100" s="2"/>
    </row>
    <row r="101" spans="1:25" s="530" customFormat="1" ht="14.25" customHeight="1">
      <c r="A101" s="502"/>
      <c r="B101" s="762" t="s">
        <v>661</v>
      </c>
      <c r="C101" s="761" t="s">
        <v>662</v>
      </c>
      <c r="D101" s="762" t="s">
        <v>663</v>
      </c>
      <c r="E101" s="767" t="s">
        <v>664</v>
      </c>
      <c r="F101" s="763"/>
      <c r="G101" s="763"/>
      <c r="H101" s="763"/>
      <c r="I101" s="759">
        <f t="shared" ref="I101" si="43">SUM(IF(F101="X",0,0),IF(G101="X",1,0),IF(H101="X",2,0))</f>
        <v>0</v>
      </c>
      <c r="J101" s="760">
        <f t="shared" ref="J101" si="44">SUM(IF(F101="X",0,0),IF(G101="X",1,0),IF(H101="X",2,0))</f>
        <v>0</v>
      </c>
      <c r="K101" s="502"/>
      <c r="L101" s="502"/>
      <c r="M101" s="529" t="s">
        <v>665</v>
      </c>
      <c r="N101" s="526"/>
      <c r="O101" s="526"/>
      <c r="P101" s="526"/>
      <c r="Q101" s="526"/>
      <c r="R101" s="525"/>
      <c r="S101" s="525"/>
      <c r="T101" s="525"/>
      <c r="U101" s="525"/>
      <c r="V101" s="525"/>
      <c r="W101" s="2"/>
      <c r="X101" s="502"/>
      <c r="Y101" s="2"/>
    </row>
    <row r="102" spans="1:25" s="530" customFormat="1" ht="36">
      <c r="A102" s="502"/>
      <c r="B102" s="762"/>
      <c r="C102" s="761"/>
      <c r="D102" s="762"/>
      <c r="E102" s="767"/>
      <c r="F102" s="763"/>
      <c r="G102" s="763"/>
      <c r="H102" s="763"/>
      <c r="I102" s="759"/>
      <c r="J102" s="760"/>
      <c r="K102" s="502"/>
      <c r="L102" s="502"/>
      <c r="M102" s="527" t="s">
        <v>666</v>
      </c>
      <c r="N102" s="527" t="s">
        <v>667</v>
      </c>
      <c r="O102" s="527" t="s">
        <v>668</v>
      </c>
      <c r="P102" s="527" t="s">
        <v>669</v>
      </c>
      <c r="Q102" s="527" t="s">
        <v>670</v>
      </c>
      <c r="R102" s="525"/>
      <c r="S102" s="525"/>
      <c r="T102" s="525"/>
      <c r="U102" s="525"/>
      <c r="V102" s="525"/>
      <c r="W102" s="2"/>
      <c r="X102" s="502"/>
      <c r="Y102" s="2"/>
    </row>
    <row r="103" spans="1:25" s="530" customFormat="1" ht="18" customHeight="1">
      <c r="A103" s="502"/>
      <c r="B103" s="762"/>
      <c r="C103" s="761"/>
      <c r="D103" s="762"/>
      <c r="E103" s="767"/>
      <c r="F103" s="763"/>
      <c r="G103" s="763"/>
      <c r="H103" s="763"/>
      <c r="I103" s="759"/>
      <c r="J103" s="760"/>
      <c r="K103" s="502"/>
      <c r="L103" s="502"/>
      <c r="M103" s="226"/>
      <c r="N103" s="226"/>
      <c r="O103" s="226"/>
      <c r="P103" s="226"/>
      <c r="Q103" s="226"/>
      <c r="R103" s="521">
        <f>IF(M103="X",M$8,0)</f>
        <v>0</v>
      </c>
      <c r="S103" s="521">
        <f>IF(N103="X",N$8,0)</f>
        <v>0</v>
      </c>
      <c r="T103" s="521">
        <f>IF(O103="X",O$8,0)</f>
        <v>0</v>
      </c>
      <c r="U103" s="521">
        <f>IF(P103="X",P$8,0)</f>
        <v>0</v>
      </c>
      <c r="V103" s="521">
        <f>IF(Q103="X",Q$8,0)</f>
        <v>0</v>
      </c>
      <c r="W103" s="2">
        <f>SUM(R103:V103)</f>
        <v>0</v>
      </c>
      <c r="X103" s="502"/>
      <c r="Y103" s="2"/>
    </row>
    <row r="104" spans="1:25" s="530" customFormat="1" ht="18" customHeight="1">
      <c r="A104" s="502"/>
      <c r="B104" s="765" t="str">
        <f>B101</f>
        <v>3.4</v>
      </c>
      <c r="C104" s="761" t="s">
        <v>662</v>
      </c>
      <c r="D104" s="762" t="s">
        <v>671</v>
      </c>
      <c r="E104" s="768" t="s">
        <v>672</v>
      </c>
      <c r="F104" s="763"/>
      <c r="G104" s="763"/>
      <c r="H104" s="763"/>
      <c r="I104" s="759">
        <f t="shared" ref="I104" si="45">SUM(IF(F104="X",0,0),IF(G104="X",1,0),IF(H104="X",2,0))</f>
        <v>0</v>
      </c>
      <c r="J104" s="760">
        <f t="shared" ref="J104" si="46">SUM(IF(F104="X",0,0),IF(G104="X",1,0),IF(H104="X",2,0))</f>
        <v>0</v>
      </c>
      <c r="K104" s="502"/>
      <c r="L104" s="502"/>
      <c r="M104" s="529" t="s">
        <v>673</v>
      </c>
      <c r="N104" s="526"/>
      <c r="O104" s="526"/>
      <c r="P104" s="526"/>
      <c r="Q104" s="526"/>
      <c r="R104" s="525"/>
      <c r="S104" s="525"/>
      <c r="T104" s="525"/>
      <c r="U104" s="525"/>
      <c r="V104" s="525"/>
      <c r="W104" s="2"/>
      <c r="X104" s="502"/>
      <c r="Y104" s="2"/>
    </row>
    <row r="105" spans="1:25" s="530" customFormat="1" ht="60">
      <c r="A105" s="502"/>
      <c r="B105" s="765"/>
      <c r="C105" s="761"/>
      <c r="D105" s="762"/>
      <c r="E105" s="768"/>
      <c r="F105" s="763"/>
      <c r="G105" s="763"/>
      <c r="H105" s="763"/>
      <c r="I105" s="759"/>
      <c r="J105" s="760"/>
      <c r="K105" s="502"/>
      <c r="L105" s="502"/>
      <c r="M105" s="527" t="s">
        <v>674</v>
      </c>
      <c r="N105" s="527" t="s">
        <v>675</v>
      </c>
      <c r="O105" s="527" t="s">
        <v>676</v>
      </c>
      <c r="P105" s="527" t="s">
        <v>677</v>
      </c>
      <c r="Q105" s="527" t="s">
        <v>678</v>
      </c>
      <c r="R105" s="525"/>
      <c r="S105" s="525"/>
      <c r="T105" s="525"/>
      <c r="U105" s="525"/>
      <c r="V105" s="525"/>
      <c r="W105" s="2"/>
      <c r="X105" s="502"/>
      <c r="Y105" s="2"/>
    </row>
    <row r="106" spans="1:25" s="530" customFormat="1" ht="18" customHeight="1">
      <c r="A106" s="502"/>
      <c r="B106" s="765"/>
      <c r="C106" s="761"/>
      <c r="D106" s="762"/>
      <c r="E106" s="768"/>
      <c r="F106" s="763"/>
      <c r="G106" s="763"/>
      <c r="H106" s="763"/>
      <c r="I106" s="759"/>
      <c r="J106" s="760"/>
      <c r="K106" s="502"/>
      <c r="L106" s="502"/>
      <c r="M106" s="226"/>
      <c r="N106" s="226"/>
      <c r="O106" s="226"/>
      <c r="P106" s="226"/>
      <c r="Q106" s="226"/>
      <c r="R106" s="521">
        <f>IF(M106="X",M$8,0)</f>
        <v>0</v>
      </c>
      <c r="S106" s="521">
        <f>IF(N106="X",N$8,0)</f>
        <v>0</v>
      </c>
      <c r="T106" s="521">
        <f>IF(O106="X",O$8,0)</f>
        <v>0</v>
      </c>
      <c r="U106" s="521">
        <f>IF(P106="X",P$8,0)</f>
        <v>0</v>
      </c>
      <c r="V106" s="521">
        <f>IF(Q106="X",Q$8,0)</f>
        <v>0</v>
      </c>
      <c r="W106" s="2">
        <f>SUM(R106:V106)</f>
        <v>0</v>
      </c>
      <c r="X106" s="502"/>
      <c r="Y106" s="2"/>
    </row>
    <row r="107" spans="1:25" s="530" customFormat="1" ht="18" customHeight="1">
      <c r="A107" s="502"/>
      <c r="B107" s="765" t="str">
        <f>B104</f>
        <v>3.4</v>
      </c>
      <c r="C107" s="761" t="s">
        <v>662</v>
      </c>
      <c r="D107" s="762" t="s">
        <v>679</v>
      </c>
      <c r="E107" s="768" t="s">
        <v>680</v>
      </c>
      <c r="F107" s="763"/>
      <c r="G107" s="763"/>
      <c r="H107" s="763"/>
      <c r="I107" s="759">
        <f t="shared" ref="I107" si="47">SUM(IF(F107="X",0,0),IF(G107="X",1,0),IF(H107="X",2,0))</f>
        <v>0</v>
      </c>
      <c r="J107" s="760">
        <f t="shared" ref="J107" si="48">SUM(IF(F107="X",0,0),IF(G107="X",1,0),IF(H107="X",2,0))</f>
        <v>0</v>
      </c>
      <c r="K107" s="502"/>
      <c r="L107" s="502"/>
      <c r="M107" s="529" t="s">
        <v>681</v>
      </c>
      <c r="N107" s="526"/>
      <c r="O107" s="526"/>
      <c r="P107" s="526"/>
      <c r="Q107" s="526"/>
      <c r="R107" s="525"/>
      <c r="S107" s="525"/>
      <c r="T107" s="525"/>
      <c r="U107" s="525"/>
      <c r="V107" s="525"/>
      <c r="W107" s="2"/>
      <c r="X107" s="502"/>
      <c r="Y107" s="2"/>
    </row>
    <row r="108" spans="1:25" ht="24">
      <c r="B108" s="765"/>
      <c r="C108" s="761"/>
      <c r="D108" s="762"/>
      <c r="E108" s="768"/>
      <c r="F108" s="763"/>
      <c r="G108" s="763"/>
      <c r="H108" s="763"/>
      <c r="I108" s="759"/>
      <c r="J108" s="760"/>
      <c r="M108" s="527" t="s">
        <v>682</v>
      </c>
      <c r="N108" s="527" t="s">
        <v>683</v>
      </c>
      <c r="O108" s="527" t="s">
        <v>684</v>
      </c>
      <c r="P108" s="527" t="s">
        <v>685</v>
      </c>
      <c r="Q108" s="527" t="s">
        <v>686</v>
      </c>
    </row>
    <row r="109" spans="1:25" ht="18" customHeight="1">
      <c r="B109" s="765"/>
      <c r="C109" s="761"/>
      <c r="D109" s="762"/>
      <c r="E109" s="768"/>
      <c r="F109" s="763"/>
      <c r="G109" s="763"/>
      <c r="H109" s="763"/>
      <c r="I109" s="759"/>
      <c r="J109" s="760"/>
      <c r="M109" s="226"/>
      <c r="N109" s="226"/>
      <c r="O109" s="226"/>
      <c r="P109" s="226"/>
      <c r="Q109" s="226" t="s">
        <v>687</v>
      </c>
      <c r="R109" s="521">
        <f>IF(M109="X",M$8,0)</f>
        <v>0</v>
      </c>
      <c r="S109" s="521">
        <f>IF(N109="X",N$8,0)</f>
        <v>0</v>
      </c>
      <c r="T109" s="521">
        <f>IF(O109="X",O$8,0)</f>
        <v>0</v>
      </c>
      <c r="U109" s="521">
        <f>IF(P109="X",P$8,0)</f>
        <v>0</v>
      </c>
      <c r="V109" s="521">
        <f>IF(Q109="X",Q$8,0)</f>
        <v>5</v>
      </c>
      <c r="W109" s="2">
        <f>SUM(R109:V109)</f>
        <v>5</v>
      </c>
    </row>
    <row r="110" spans="1:25" ht="14.25" customHeight="1">
      <c r="B110" s="762" t="s">
        <v>688</v>
      </c>
      <c r="C110" s="761" t="s">
        <v>689</v>
      </c>
      <c r="D110" s="762" t="s">
        <v>690</v>
      </c>
      <c r="E110" s="768" t="s">
        <v>672</v>
      </c>
      <c r="F110" s="763"/>
      <c r="G110" s="763"/>
      <c r="H110" s="763"/>
      <c r="I110" s="759">
        <f t="shared" ref="I110" si="49">SUM(IF(F110="X",0,0),IF(G110="X",1,0),IF(H110="X",2,0))</f>
        <v>0</v>
      </c>
      <c r="J110" s="760">
        <f t="shared" ref="J110" si="50">SUM(IF(F110="X",0,0),IF(G110="X",1,0),IF(H110="X",2,0))</f>
        <v>0</v>
      </c>
      <c r="M110" s="529" t="s">
        <v>691</v>
      </c>
    </row>
    <row r="111" spans="1:25" ht="60">
      <c r="B111" s="762"/>
      <c r="C111" s="761"/>
      <c r="D111" s="762"/>
      <c r="E111" s="768"/>
      <c r="F111" s="763"/>
      <c r="G111" s="763"/>
      <c r="H111" s="763"/>
      <c r="I111" s="759"/>
      <c r="J111" s="760"/>
      <c r="M111" s="527" t="s">
        <v>692</v>
      </c>
      <c r="N111" s="527" t="s">
        <v>693</v>
      </c>
      <c r="O111" s="527" t="s">
        <v>694</v>
      </c>
      <c r="P111" s="527" t="s">
        <v>677</v>
      </c>
      <c r="Q111" s="527" t="s">
        <v>678</v>
      </c>
    </row>
    <row r="112" spans="1:25">
      <c r="B112" s="762"/>
      <c r="C112" s="761"/>
      <c r="D112" s="762"/>
      <c r="E112" s="768"/>
      <c r="F112" s="763"/>
      <c r="G112" s="763"/>
      <c r="H112" s="763"/>
      <c r="I112" s="759"/>
      <c r="J112" s="760"/>
      <c r="M112" s="226"/>
      <c r="N112" s="226"/>
      <c r="O112" s="226"/>
      <c r="P112" s="226"/>
      <c r="Q112" s="226"/>
      <c r="R112" s="521">
        <f>IF(M112="X",M$8,0)</f>
        <v>0</v>
      </c>
      <c r="S112" s="521">
        <f>IF(N112="X",N$8,0)</f>
        <v>0</v>
      </c>
      <c r="T112" s="521">
        <f>IF(O112="X",O$8,0)</f>
        <v>0</v>
      </c>
      <c r="U112" s="521">
        <f>IF(P112="X",P$8,0)</f>
        <v>0</v>
      </c>
      <c r="V112" s="521">
        <f>IF(Q112="X",Q$8,0)</f>
        <v>0</v>
      </c>
      <c r="W112" s="2">
        <f>SUM(R112:V112)</f>
        <v>0</v>
      </c>
    </row>
    <row r="113" spans="1:25" s="530" customFormat="1" ht="18" customHeight="1">
      <c r="A113" s="502"/>
      <c r="B113" s="762" t="str">
        <f>B110</f>
        <v>3.5</v>
      </c>
      <c r="C113" s="761" t="s">
        <v>689</v>
      </c>
      <c r="D113" s="762" t="s">
        <v>695</v>
      </c>
      <c r="E113" s="768" t="s">
        <v>680</v>
      </c>
      <c r="F113" s="763"/>
      <c r="G113" s="763"/>
      <c r="H113" s="763"/>
      <c r="I113" s="759">
        <f t="shared" ref="I113" si="51">SUM(IF(F113="X",0,0),IF(G113="X",1,0),IF(H113="X",2,0))</f>
        <v>0</v>
      </c>
      <c r="J113" s="760">
        <f t="shared" ref="J113" si="52">SUM(IF(F113="X",0,0),IF(G113="X",1,0),IF(H113="X",2,0))</f>
        <v>0</v>
      </c>
      <c r="K113" s="502"/>
      <c r="L113" s="502"/>
      <c r="M113" s="529" t="s">
        <v>681</v>
      </c>
      <c r="N113" s="526"/>
      <c r="O113" s="526"/>
      <c r="P113" s="526"/>
      <c r="Q113" s="526"/>
      <c r="R113" s="525"/>
      <c r="S113" s="525"/>
      <c r="T113" s="525"/>
      <c r="U113" s="525"/>
      <c r="V113" s="525"/>
      <c r="W113" s="2"/>
      <c r="X113" s="502"/>
      <c r="Y113" s="2"/>
    </row>
    <row r="114" spans="1:25" ht="24">
      <c r="B114" s="762"/>
      <c r="C114" s="761"/>
      <c r="D114" s="762"/>
      <c r="E114" s="768"/>
      <c r="F114" s="763"/>
      <c r="G114" s="763"/>
      <c r="H114" s="763"/>
      <c r="I114" s="759"/>
      <c r="J114" s="760"/>
      <c r="M114" s="527" t="s">
        <v>682</v>
      </c>
      <c r="N114" s="527" t="s">
        <v>683</v>
      </c>
      <c r="O114" s="527" t="s">
        <v>684</v>
      </c>
      <c r="P114" s="527" t="s">
        <v>685</v>
      </c>
      <c r="Q114" s="527" t="s">
        <v>686</v>
      </c>
    </row>
    <row r="115" spans="1:25" ht="18" customHeight="1">
      <c r="B115" s="762"/>
      <c r="C115" s="761"/>
      <c r="D115" s="762"/>
      <c r="E115" s="768"/>
      <c r="F115" s="763"/>
      <c r="G115" s="763"/>
      <c r="H115" s="763"/>
      <c r="I115" s="759"/>
      <c r="J115" s="760"/>
      <c r="M115" s="226"/>
      <c r="N115" s="226"/>
      <c r="O115" s="226"/>
      <c r="P115" s="226"/>
      <c r="Q115" s="226"/>
      <c r="R115" s="521">
        <f>IF(M115="X",M$8,0)</f>
        <v>0</v>
      </c>
      <c r="S115" s="521">
        <f>IF(N115="X",N$8,0)</f>
        <v>0</v>
      </c>
      <c r="T115" s="521">
        <f>IF(O115="X",O$8,0)</f>
        <v>0</v>
      </c>
      <c r="U115" s="521">
        <f>IF(P115="X",P$8,0)</f>
        <v>0</v>
      </c>
      <c r="V115" s="521">
        <f>IF(Q115="X",Q$8,0)</f>
        <v>0</v>
      </c>
      <c r="W115" s="2">
        <f>SUM(R115:V115)</f>
        <v>0</v>
      </c>
    </row>
    <row r="116" spans="1:25" ht="25.5" hidden="1" customHeight="1">
      <c r="B116" s="138" t="s">
        <v>696</v>
      </c>
      <c r="C116" s="761" t="s">
        <v>689</v>
      </c>
      <c r="D116" s="762"/>
      <c r="E116" s="768"/>
      <c r="F116" s="763"/>
      <c r="G116" s="763"/>
      <c r="H116" s="763"/>
      <c r="I116" s="759">
        <f>SUM(IF(F116="X",0,0),IF(G116="X",1,0),IF(H116="X",2,0))</f>
        <v>0</v>
      </c>
      <c r="J116" s="760">
        <f>SUM(IF(F116="X",0,0),IF(G116="X",1,0),IF(H116="X",2,0))</f>
        <v>0</v>
      </c>
      <c r="M116" s="526"/>
      <c r="N116" s="526"/>
      <c r="O116" s="526"/>
      <c r="P116" s="526"/>
      <c r="Q116" s="526"/>
      <c r="R116" s="521"/>
      <c r="S116" s="521"/>
      <c r="T116" s="521"/>
      <c r="U116" s="521"/>
      <c r="V116" s="521"/>
    </row>
    <row r="117" spans="1:25" ht="18" hidden="1" customHeight="1">
      <c r="B117" s="138"/>
      <c r="C117" s="761"/>
      <c r="D117" s="762"/>
      <c r="E117" s="768"/>
      <c r="F117" s="763"/>
      <c r="G117" s="763"/>
      <c r="H117" s="763"/>
      <c r="I117" s="759"/>
      <c r="J117" s="760"/>
    </row>
    <row r="118" spans="1:25" ht="18" hidden="1" customHeight="1">
      <c r="B118" s="138"/>
      <c r="C118" s="761"/>
      <c r="D118" s="762"/>
      <c r="E118" s="768"/>
      <c r="F118" s="763"/>
      <c r="G118" s="763"/>
      <c r="H118" s="763"/>
      <c r="I118" s="759"/>
      <c r="J118" s="760"/>
      <c r="M118" s="226" t="s">
        <v>687</v>
      </c>
      <c r="N118" s="226"/>
      <c r="O118" s="226"/>
      <c r="P118" s="226"/>
      <c r="Q118" s="226"/>
      <c r="R118" s="521">
        <f>IF(M118="X",M$8,0)</f>
        <v>1</v>
      </c>
      <c r="S118" s="521">
        <f>IF(N118="X",N$8,0)</f>
        <v>0</v>
      </c>
      <c r="T118" s="521">
        <f>IF(O118="X",O$8,0)</f>
        <v>0</v>
      </c>
      <c r="U118" s="521">
        <f>IF(P118="X",P$8,0)</f>
        <v>0</v>
      </c>
      <c r="V118" s="521">
        <f>IF(Q118="X",Q$8,0)</f>
        <v>0</v>
      </c>
      <c r="W118" s="2">
        <f>SUM(R118:V118)</f>
        <v>1</v>
      </c>
    </row>
    <row r="119" spans="1:25" ht="19.5" customHeight="1">
      <c r="B119" s="762" t="s">
        <v>696</v>
      </c>
      <c r="C119" s="761" t="s">
        <v>697</v>
      </c>
      <c r="D119" s="762" t="s">
        <v>698</v>
      </c>
      <c r="E119" s="769" t="s">
        <v>699</v>
      </c>
      <c r="F119" s="763"/>
      <c r="G119" s="763"/>
      <c r="H119" s="763"/>
      <c r="I119" s="759">
        <f>SUM(IF(F119="X",0,0),IF(G119="X",1,0),IF(H119="X",2,0))</f>
        <v>0</v>
      </c>
      <c r="J119" s="760">
        <f>SUM(IF(F119="X",0,0),IF(G119="X",1,0),IF(H119="X",2,0))</f>
        <v>0</v>
      </c>
      <c r="M119" s="529" t="s">
        <v>700</v>
      </c>
      <c r="N119" s="526"/>
      <c r="O119" s="526"/>
      <c r="P119" s="526"/>
      <c r="Q119" s="526"/>
    </row>
    <row r="120" spans="1:25" ht="81.75" customHeight="1">
      <c r="B120" s="762"/>
      <c r="C120" s="761"/>
      <c r="D120" s="762"/>
      <c r="E120" s="769"/>
      <c r="F120" s="763"/>
      <c r="G120" s="763"/>
      <c r="H120" s="763"/>
      <c r="I120" s="759"/>
      <c r="J120" s="760"/>
      <c r="M120" s="536" t="s">
        <v>701</v>
      </c>
      <c r="N120" s="536" t="s">
        <v>702</v>
      </c>
      <c r="O120" s="536" t="s">
        <v>703</v>
      </c>
      <c r="P120" s="536" t="s">
        <v>704</v>
      </c>
      <c r="Q120" s="536" t="s">
        <v>705</v>
      </c>
    </row>
    <row r="121" spans="1:25" ht="18" customHeight="1">
      <c r="B121" s="762"/>
      <c r="C121" s="761"/>
      <c r="D121" s="762"/>
      <c r="E121" s="769"/>
      <c r="F121" s="763"/>
      <c r="G121" s="763"/>
      <c r="H121" s="763"/>
      <c r="I121" s="759"/>
      <c r="J121" s="760"/>
      <c r="M121" s="226"/>
      <c r="N121" s="226"/>
      <c r="O121" s="526"/>
      <c r="P121" s="226"/>
      <c r="Q121" s="526" t="s">
        <v>428</v>
      </c>
      <c r="R121" s="521">
        <f>IF(M121="X",M$8,0)</f>
        <v>0</v>
      </c>
      <c r="S121" s="521">
        <f>IF(N121="X",N$8,0)</f>
        <v>0</v>
      </c>
      <c r="T121" s="521">
        <f>IF(O121="X",O$8,0)</f>
        <v>0</v>
      </c>
      <c r="U121" s="521">
        <f>IF(P121="X",P$8,0)</f>
        <v>0</v>
      </c>
      <c r="V121" s="521">
        <f>IF(Q121="X",Q$8,0)</f>
        <v>0</v>
      </c>
      <c r="W121" s="2">
        <f>SUM(R121:V121)</f>
        <v>0</v>
      </c>
    </row>
    <row r="122" spans="1:25" ht="18" customHeight="1">
      <c r="B122" s="762" t="str">
        <f>$B$119</f>
        <v>3.6</v>
      </c>
      <c r="C122" s="761" t="s">
        <v>697</v>
      </c>
      <c r="D122" s="762" t="s">
        <v>706</v>
      </c>
      <c r="E122" s="769" t="s">
        <v>707</v>
      </c>
      <c r="F122" s="763"/>
      <c r="G122" s="763"/>
      <c r="H122" s="763"/>
      <c r="I122" s="759">
        <f t="shared" ref="I122" si="53">SUM(IF(F122="X",0,0),IF(G122="X",1,0),IF(H122="X",2,0))</f>
        <v>0</v>
      </c>
      <c r="J122" s="760">
        <f t="shared" ref="J122" si="54">SUM(IF(F122="X",0,0),IF(G122="X",1,0),IF(H122="X",2,0))</f>
        <v>0</v>
      </c>
      <c r="M122" s="529" t="s">
        <v>708</v>
      </c>
      <c r="N122" s="226"/>
      <c r="O122" s="526"/>
      <c r="P122" s="226"/>
      <c r="Q122" s="526"/>
      <c r="R122" s="521"/>
      <c r="S122" s="521"/>
      <c r="T122" s="521"/>
      <c r="U122" s="521"/>
      <c r="V122" s="521"/>
    </row>
    <row r="123" spans="1:25" ht="99" customHeight="1">
      <c r="B123" s="762"/>
      <c r="C123" s="761"/>
      <c r="D123" s="762"/>
      <c r="E123" s="769"/>
      <c r="F123" s="763"/>
      <c r="G123" s="763"/>
      <c r="H123" s="763"/>
      <c r="I123" s="759"/>
      <c r="J123" s="760"/>
      <c r="M123" s="536" t="s">
        <v>709</v>
      </c>
      <c r="N123" s="536" t="s">
        <v>710</v>
      </c>
      <c r="O123" s="536" t="s">
        <v>711</v>
      </c>
      <c r="P123" s="536" t="s">
        <v>712</v>
      </c>
      <c r="Q123" s="536" t="s">
        <v>713</v>
      </c>
      <c r="R123" s="521"/>
      <c r="S123" s="521"/>
      <c r="T123" s="521"/>
      <c r="U123" s="521"/>
      <c r="V123" s="521"/>
    </row>
    <row r="124" spans="1:25" ht="18" customHeight="1">
      <c r="B124" s="762"/>
      <c r="C124" s="761"/>
      <c r="D124" s="762"/>
      <c r="E124" s="769"/>
      <c r="F124" s="763"/>
      <c r="G124" s="763"/>
      <c r="H124" s="763"/>
      <c r="I124" s="759"/>
      <c r="J124" s="760"/>
      <c r="M124" s="226"/>
      <c r="N124" s="226"/>
      <c r="O124" s="226"/>
      <c r="P124" s="226"/>
      <c r="Q124" s="526"/>
      <c r="R124" s="521">
        <f>IF(M124="X",M$8,0)</f>
        <v>0</v>
      </c>
      <c r="S124" s="521">
        <f>IF(N124="X",N$8,0)</f>
        <v>0</v>
      </c>
      <c r="T124" s="521">
        <f>IF(O124="X",O$8,0)</f>
        <v>0</v>
      </c>
      <c r="U124" s="521">
        <f>IF(P124="X",P$8,0)</f>
        <v>0</v>
      </c>
      <c r="V124" s="521">
        <f>IF(Q124="X",Q$8,0)</f>
        <v>0</v>
      </c>
      <c r="W124" s="2">
        <f>SUM(R124:V124)</f>
        <v>0</v>
      </c>
    </row>
    <row r="125" spans="1:25" ht="18" customHeight="1">
      <c r="B125" s="762" t="str">
        <f>$B$119</f>
        <v>3.6</v>
      </c>
      <c r="C125" s="761" t="s">
        <v>697</v>
      </c>
      <c r="D125" s="762" t="s">
        <v>714</v>
      </c>
      <c r="E125" s="769" t="s">
        <v>715</v>
      </c>
      <c r="F125" s="763"/>
      <c r="G125" s="763"/>
      <c r="H125" s="763"/>
      <c r="I125" s="759">
        <f t="shared" ref="I125" si="55">SUM(IF(F125="X",0,0),IF(G125="X",1,0),IF(H125="X",2,0))</f>
        <v>0</v>
      </c>
      <c r="J125" s="760">
        <f t="shared" ref="J125" si="56">SUM(IF(F125="X",0,0),IF(G125="X",1,0),IF(H125="X",2,0))</f>
        <v>0</v>
      </c>
      <c r="M125" s="529" t="s">
        <v>716</v>
      </c>
      <c r="N125" s="526"/>
      <c r="O125" s="526"/>
      <c r="P125" s="526"/>
      <c r="Q125" s="526"/>
    </row>
    <row r="126" spans="1:25" ht="55.5" customHeight="1">
      <c r="B126" s="762"/>
      <c r="C126" s="761"/>
      <c r="D126" s="762"/>
      <c r="E126" s="769"/>
      <c r="F126" s="763"/>
      <c r="G126" s="763"/>
      <c r="H126" s="763"/>
      <c r="I126" s="759"/>
      <c r="J126" s="760"/>
      <c r="M126" s="536" t="s">
        <v>717</v>
      </c>
      <c r="N126" s="536" t="s">
        <v>718</v>
      </c>
      <c r="O126" s="536" t="s">
        <v>719</v>
      </c>
      <c r="P126" s="536" t="s">
        <v>720</v>
      </c>
      <c r="Q126" s="536" t="s">
        <v>721</v>
      </c>
    </row>
    <row r="127" spans="1:25" ht="18" customHeight="1">
      <c r="B127" s="762"/>
      <c r="C127" s="761"/>
      <c r="D127" s="762"/>
      <c r="E127" s="769"/>
      <c r="F127" s="763"/>
      <c r="G127" s="763"/>
      <c r="H127" s="763"/>
      <c r="I127" s="759"/>
      <c r="J127" s="760"/>
      <c r="M127" s="226"/>
      <c r="N127" s="526"/>
      <c r="O127" s="526"/>
      <c r="P127" s="526"/>
      <c r="Q127" s="526"/>
      <c r="R127" s="521">
        <f>IF(M127="X",M$8,0)</f>
        <v>0</v>
      </c>
      <c r="S127" s="521">
        <f>IF(N127="X",N$8,0)</f>
        <v>0</v>
      </c>
      <c r="T127" s="521">
        <f>IF(O127="X",O$8,0)</f>
        <v>0</v>
      </c>
      <c r="U127" s="521">
        <f>IF(P127="X",P$8,0)</f>
        <v>0</v>
      </c>
      <c r="V127" s="521">
        <f>IF(Q127="X",Q$8,0)</f>
        <v>0</v>
      </c>
      <c r="W127" s="2">
        <f>SUM(R127:V127)</f>
        <v>0</v>
      </c>
    </row>
    <row r="128" spans="1:25" ht="18" customHeight="1">
      <c r="B128" s="762" t="str">
        <f>$B$119</f>
        <v>3.6</v>
      </c>
      <c r="C128" s="761" t="s">
        <v>697</v>
      </c>
      <c r="D128" s="762" t="s">
        <v>722</v>
      </c>
      <c r="E128" s="769" t="s">
        <v>723</v>
      </c>
      <c r="F128" s="763"/>
      <c r="G128" s="763"/>
      <c r="H128" s="763"/>
      <c r="I128" s="759">
        <f t="shared" ref="I128" si="57">SUM(IF(F128="X",0,0),IF(G128="X",1,0),IF(H128="X",2,0))</f>
        <v>0</v>
      </c>
      <c r="J128" s="760">
        <f t="shared" ref="J128" si="58">SUM(IF(F128="X",0,0),IF(G128="X",1,0),IF(H128="X",2,0))</f>
        <v>0</v>
      </c>
      <c r="M128" s="529" t="s">
        <v>724</v>
      </c>
      <c r="N128" s="526"/>
      <c r="O128" s="526"/>
      <c r="P128" s="526"/>
      <c r="Q128" s="526"/>
    </row>
    <row r="129" spans="2:23" ht="87.75" customHeight="1">
      <c r="B129" s="762"/>
      <c r="C129" s="761"/>
      <c r="D129" s="762"/>
      <c r="E129" s="769"/>
      <c r="F129" s="763"/>
      <c r="G129" s="763"/>
      <c r="H129" s="763"/>
      <c r="I129" s="759"/>
      <c r="J129" s="760"/>
      <c r="M129" s="536" t="s">
        <v>725</v>
      </c>
      <c r="N129" s="536" t="s">
        <v>726</v>
      </c>
      <c r="O129" s="527" t="s">
        <v>727</v>
      </c>
      <c r="P129" s="536" t="s">
        <v>728</v>
      </c>
      <c r="Q129" s="536" t="s">
        <v>729</v>
      </c>
    </row>
    <row r="130" spans="2:23" ht="18" customHeight="1">
      <c r="B130" s="762"/>
      <c r="C130" s="761"/>
      <c r="D130" s="762"/>
      <c r="E130" s="769"/>
      <c r="F130" s="763"/>
      <c r="G130" s="763"/>
      <c r="H130" s="763"/>
      <c r="I130" s="759"/>
      <c r="J130" s="760"/>
      <c r="M130" s="226"/>
      <c r="N130" s="526"/>
      <c r="O130" s="226"/>
      <c r="P130" s="526"/>
      <c r="Q130" s="526"/>
      <c r="R130" s="521">
        <f>IF(M130="X",M$8,0)</f>
        <v>0</v>
      </c>
      <c r="S130" s="521">
        <f>IF(N130="X",N$8,0)</f>
        <v>0</v>
      </c>
      <c r="T130" s="521">
        <f>IF(O130="X",O$8,0)</f>
        <v>0</v>
      </c>
      <c r="U130" s="521">
        <f>IF(P130="X",P$8,0)</f>
        <v>0</v>
      </c>
      <c r="V130" s="521">
        <f>IF(Q130="X",Q$8,0)</f>
        <v>0</v>
      </c>
      <c r="W130" s="2">
        <f>SUM(R130:V130)</f>
        <v>0</v>
      </c>
    </row>
    <row r="131" spans="2:23" ht="14.25" customHeight="1">
      <c r="B131" s="762" t="str">
        <f>$B$119</f>
        <v>3.6</v>
      </c>
      <c r="C131" s="761" t="s">
        <v>697</v>
      </c>
      <c r="D131" s="762" t="s">
        <v>730</v>
      </c>
      <c r="E131" s="769" t="s">
        <v>731</v>
      </c>
      <c r="F131" s="763"/>
      <c r="G131" s="763"/>
      <c r="H131" s="763"/>
      <c r="I131" s="759">
        <f t="shared" ref="I131" si="59">SUM(IF(F131="X",0,0),IF(G131="X",1,0),IF(H131="X",2,0))</f>
        <v>0</v>
      </c>
      <c r="J131" s="760">
        <f t="shared" ref="J131" si="60">SUM(IF(F131="X",0,0),IF(G131="X",1,0),IF(H131="X",2,0))</f>
        <v>0</v>
      </c>
      <c r="M131" s="529" t="s">
        <v>732</v>
      </c>
      <c r="N131" s="526"/>
      <c r="O131" s="526"/>
      <c r="P131" s="526"/>
      <c r="Q131" s="526"/>
    </row>
    <row r="132" spans="2:23" ht="90" customHeight="1">
      <c r="B132" s="762"/>
      <c r="C132" s="761"/>
      <c r="D132" s="762"/>
      <c r="E132" s="769"/>
      <c r="F132" s="763"/>
      <c r="G132" s="763"/>
      <c r="H132" s="763"/>
      <c r="I132" s="759"/>
      <c r="J132" s="760"/>
      <c r="M132" s="536" t="s">
        <v>733</v>
      </c>
      <c r="N132" s="536" t="s">
        <v>734</v>
      </c>
      <c r="O132" s="536" t="s">
        <v>735</v>
      </c>
      <c r="P132" s="536" t="s">
        <v>736</v>
      </c>
      <c r="Q132" s="536" t="s">
        <v>737</v>
      </c>
    </row>
    <row r="133" spans="2:23" ht="14.25" customHeight="1">
      <c r="B133" s="762"/>
      <c r="C133" s="761"/>
      <c r="D133" s="762"/>
      <c r="E133" s="769"/>
      <c r="F133" s="763"/>
      <c r="G133" s="763"/>
      <c r="H133" s="763"/>
      <c r="I133" s="759"/>
      <c r="J133" s="760"/>
      <c r="M133" s="226"/>
      <c r="N133" s="226"/>
      <c r="O133" s="226"/>
      <c r="P133" s="226"/>
      <c r="Q133" s="226"/>
      <c r="R133" s="521">
        <f>IF(M133="X",M$8,0)</f>
        <v>0</v>
      </c>
      <c r="S133" s="521">
        <f>IF(N133="X",N$8,0)</f>
        <v>0</v>
      </c>
      <c r="T133" s="521">
        <f>IF(O133="X",O$8,0)</f>
        <v>0</v>
      </c>
      <c r="U133" s="521">
        <f>IF(P133="X",P$8,0)</f>
        <v>0</v>
      </c>
      <c r="V133" s="521">
        <f>IF(Q133="X",Q$8,0)</f>
        <v>0</v>
      </c>
      <c r="W133" s="2">
        <f>SUM(R133:V133)</f>
        <v>0</v>
      </c>
    </row>
    <row r="134" spans="2:23" ht="14.25" customHeight="1">
      <c r="B134" s="762" t="str">
        <f>$B$119</f>
        <v>3.6</v>
      </c>
      <c r="C134" s="761" t="s">
        <v>697</v>
      </c>
      <c r="D134" s="762" t="s">
        <v>738</v>
      </c>
      <c r="E134" s="769" t="s">
        <v>739</v>
      </c>
      <c r="F134" s="763"/>
      <c r="G134" s="763"/>
      <c r="H134" s="763"/>
      <c r="I134" s="759">
        <f t="shared" ref="I134" si="61">SUM(IF(F134="X",0,0),IF(G134="X",1,0),IF(H134="X",2,0))</f>
        <v>0</v>
      </c>
      <c r="J134" s="760">
        <f t="shared" ref="J134" si="62">SUM(IF(F134="X",0,0),IF(G134="X",1,0),IF(H134="X",2,0))</f>
        <v>0</v>
      </c>
      <c r="M134" s="529" t="s">
        <v>740</v>
      </c>
      <c r="N134" s="526"/>
      <c r="O134" s="526"/>
      <c r="P134" s="526"/>
      <c r="Q134" s="526"/>
      <c r="R134" s="521"/>
      <c r="S134" s="521"/>
      <c r="T134" s="521"/>
      <c r="U134" s="521"/>
      <c r="V134" s="521"/>
    </row>
    <row r="135" spans="2:23" ht="72">
      <c r="B135" s="762"/>
      <c r="C135" s="761"/>
      <c r="D135" s="762"/>
      <c r="E135" s="769"/>
      <c r="F135" s="763"/>
      <c r="G135" s="763"/>
      <c r="H135" s="763"/>
      <c r="I135" s="759"/>
      <c r="J135" s="760"/>
      <c r="M135" s="536" t="s">
        <v>741</v>
      </c>
      <c r="N135" s="527" t="s">
        <v>742</v>
      </c>
      <c r="O135" s="527" t="s">
        <v>743</v>
      </c>
      <c r="P135" s="527" t="s">
        <v>744</v>
      </c>
      <c r="Q135" s="527" t="s">
        <v>745</v>
      </c>
      <c r="R135" s="521"/>
      <c r="S135" s="521"/>
      <c r="T135" s="521"/>
      <c r="U135" s="521"/>
      <c r="V135" s="521"/>
    </row>
    <row r="136" spans="2:23" ht="14.25" customHeight="1">
      <c r="B136" s="762"/>
      <c r="C136" s="761"/>
      <c r="D136" s="762"/>
      <c r="E136" s="769"/>
      <c r="F136" s="763"/>
      <c r="G136" s="763"/>
      <c r="H136" s="763"/>
      <c r="I136" s="759"/>
      <c r="J136" s="760"/>
      <c r="M136" s="226"/>
      <c r="N136" s="526"/>
      <c r="O136" s="526"/>
      <c r="P136" s="526"/>
      <c r="Q136" s="526"/>
      <c r="R136" s="521">
        <f>IF(M136="X",M$8,0)</f>
        <v>0</v>
      </c>
      <c r="S136" s="521">
        <f>IF(N136="X",N$8,0)</f>
        <v>0</v>
      </c>
      <c r="T136" s="521">
        <f>IF(O136="X",O$8,0)</f>
        <v>0</v>
      </c>
      <c r="U136" s="521">
        <f>IF(P136="X",P$8,0)</f>
        <v>0</v>
      </c>
      <c r="V136" s="521">
        <f>IF(Q136="X",Q$8,0)</f>
        <v>0</v>
      </c>
      <c r="W136" s="2">
        <f>SUM(R136:V136)</f>
        <v>0</v>
      </c>
    </row>
    <row r="137" spans="2:23" ht="16.5" customHeight="1">
      <c r="B137" s="762" t="s">
        <v>746</v>
      </c>
      <c r="C137" s="761" t="s">
        <v>747</v>
      </c>
      <c r="D137" s="762" t="s">
        <v>748</v>
      </c>
      <c r="E137" s="769" t="s">
        <v>749</v>
      </c>
      <c r="F137" s="763"/>
      <c r="G137" s="763"/>
      <c r="H137" s="763"/>
      <c r="I137" s="759">
        <f t="shared" ref="I137" si="63">SUM(IF(F137="X",0,0),IF(G137="X",1,0),IF(H137="X",2,0))</f>
        <v>0</v>
      </c>
      <c r="J137" s="760">
        <f t="shared" ref="J137:J140" si="64">SUM(IF(F137="X",0,0),IF(G137="X",1,0),IF(H137="X",2,0))</f>
        <v>0</v>
      </c>
      <c r="M137" s="529" t="s">
        <v>750</v>
      </c>
      <c r="N137" s="526"/>
      <c r="O137" s="526"/>
      <c r="P137" s="526"/>
      <c r="Q137" s="536"/>
    </row>
    <row r="138" spans="2:23" ht="89.25" customHeight="1">
      <c r="B138" s="762"/>
      <c r="C138" s="761"/>
      <c r="D138" s="762"/>
      <c r="E138" s="769"/>
      <c r="F138" s="763"/>
      <c r="G138" s="763"/>
      <c r="H138" s="763"/>
      <c r="I138" s="759"/>
      <c r="J138" s="760"/>
      <c r="M138" s="536" t="s">
        <v>751</v>
      </c>
      <c r="N138" s="536" t="s">
        <v>752</v>
      </c>
      <c r="O138" s="536" t="s">
        <v>753</v>
      </c>
      <c r="P138" s="536" t="s">
        <v>754</v>
      </c>
    </row>
    <row r="139" spans="2:23" ht="18" customHeight="1">
      <c r="B139" s="762"/>
      <c r="C139" s="761"/>
      <c r="D139" s="762"/>
      <c r="E139" s="769"/>
      <c r="F139" s="763"/>
      <c r="G139" s="763"/>
      <c r="H139" s="763"/>
      <c r="I139" s="759"/>
      <c r="J139" s="760"/>
      <c r="M139" s="226"/>
      <c r="N139" s="226"/>
      <c r="O139" s="226"/>
      <c r="P139" s="226"/>
      <c r="Q139" s="226"/>
      <c r="R139" s="521">
        <f>IF(M139="X",M$8,0)</f>
        <v>0</v>
      </c>
      <c r="S139" s="521">
        <f>IF(N139="X",N$8,0)</f>
        <v>0</v>
      </c>
      <c r="T139" s="521">
        <f>IF(O139="X",O$8,0)</f>
        <v>0</v>
      </c>
      <c r="U139" s="521">
        <f>IF(P139="X",P$8,0)</f>
        <v>0</v>
      </c>
      <c r="V139" s="521">
        <f>IF(Q139="X",Q$8,0)</f>
        <v>0</v>
      </c>
      <c r="W139" s="2">
        <f>SUM(R139:V139)</f>
        <v>0</v>
      </c>
    </row>
    <row r="140" spans="2:23" ht="14.25" customHeight="1">
      <c r="B140" s="762" t="str">
        <f>$B$137</f>
        <v>3.7</v>
      </c>
      <c r="C140" s="761" t="s">
        <v>747</v>
      </c>
      <c r="D140" s="762" t="s">
        <v>755</v>
      </c>
      <c r="E140" s="769" t="s">
        <v>756</v>
      </c>
      <c r="F140" s="763"/>
      <c r="G140" s="763"/>
      <c r="H140" s="763"/>
      <c r="I140" s="759">
        <f t="shared" ref="I140" si="65">SUM(IF(F140="X",0,0),IF(G140="X",1,0),IF(H140="X",2,0))</f>
        <v>0</v>
      </c>
      <c r="J140" s="760">
        <f t="shared" si="64"/>
        <v>0</v>
      </c>
      <c r="M140" s="529" t="s">
        <v>757</v>
      </c>
      <c r="N140" s="226"/>
      <c r="O140" s="226"/>
      <c r="P140" s="226"/>
      <c r="Q140" s="226"/>
      <c r="R140" s="521"/>
      <c r="S140" s="521"/>
      <c r="T140" s="521"/>
      <c r="U140" s="521"/>
      <c r="V140" s="521"/>
    </row>
    <row r="141" spans="2:23" ht="107.25" customHeight="1">
      <c r="B141" s="762"/>
      <c r="C141" s="761"/>
      <c r="D141" s="762"/>
      <c r="E141" s="769"/>
      <c r="F141" s="763"/>
      <c r="G141" s="763"/>
      <c r="H141" s="763"/>
      <c r="I141" s="759"/>
      <c r="J141" s="760"/>
      <c r="M141" s="536" t="s">
        <v>758</v>
      </c>
      <c r="N141" s="536" t="s">
        <v>759</v>
      </c>
      <c r="O141" s="536" t="s">
        <v>760</v>
      </c>
      <c r="P141" s="536" t="s">
        <v>761</v>
      </c>
      <c r="Q141" s="226"/>
      <c r="R141" s="521"/>
      <c r="S141" s="521"/>
      <c r="T141" s="521"/>
      <c r="U141" s="521"/>
      <c r="V141" s="521"/>
    </row>
    <row r="142" spans="2:23" ht="14.25" customHeight="1">
      <c r="B142" s="762"/>
      <c r="C142" s="761"/>
      <c r="D142" s="762"/>
      <c r="E142" s="769"/>
      <c r="F142" s="763"/>
      <c r="G142" s="763"/>
      <c r="H142" s="763"/>
      <c r="I142" s="759"/>
      <c r="J142" s="760"/>
      <c r="M142" s="226"/>
      <c r="N142" s="226"/>
      <c r="O142" s="226"/>
      <c r="P142" s="226"/>
      <c r="Q142" s="226"/>
      <c r="R142" s="521">
        <f>IF(M142="X",M$8,0)</f>
        <v>0</v>
      </c>
      <c r="S142" s="521">
        <f>IF(N142="X",N$8,0)</f>
        <v>0</v>
      </c>
      <c r="T142" s="521">
        <f>IF(O142="X",O$8,0)</f>
        <v>0</v>
      </c>
      <c r="U142" s="521">
        <f>IF(P142="X",P$8,0)</f>
        <v>0</v>
      </c>
      <c r="V142" s="521">
        <f>IF(Q142="X",Q$8,0)</f>
        <v>0</v>
      </c>
      <c r="W142" s="2">
        <f>SUM(R142:V142)</f>
        <v>0</v>
      </c>
    </row>
    <row r="143" spans="2:23" ht="18" customHeight="1">
      <c r="B143" s="138" t="s">
        <v>696</v>
      </c>
      <c r="C143" s="761" t="s">
        <v>762</v>
      </c>
      <c r="D143" s="762" t="s">
        <v>763</v>
      </c>
      <c r="E143" s="769" t="s">
        <v>764</v>
      </c>
      <c r="F143" s="763"/>
      <c r="G143" s="763"/>
      <c r="H143" s="763"/>
      <c r="I143" s="759">
        <f t="shared" ref="I143" si="66">SUM(IF(F143="X",0,0),IF(G143="X",1,0),IF(H143="X",2,0))</f>
        <v>0</v>
      </c>
      <c r="J143" s="760">
        <f t="shared" ref="J143" si="67">SUM(IF(F143="X",0,0),IF(G143="X",1,0),IF(H143="X",2,0))</f>
        <v>0</v>
      </c>
      <c r="M143" s="529" t="s">
        <v>765</v>
      </c>
      <c r="N143" s="226"/>
      <c r="O143" s="226"/>
      <c r="P143" s="226"/>
      <c r="Q143" s="226"/>
      <c r="R143" s="521"/>
      <c r="S143" s="521"/>
      <c r="T143" s="521"/>
      <c r="U143" s="521"/>
      <c r="V143" s="521"/>
    </row>
    <row r="144" spans="2:23" ht="141.75" customHeight="1">
      <c r="B144" s="138"/>
      <c r="C144" s="761"/>
      <c r="D144" s="762"/>
      <c r="E144" s="769"/>
      <c r="F144" s="763"/>
      <c r="G144" s="763"/>
      <c r="H144" s="763"/>
      <c r="I144" s="759"/>
      <c r="J144" s="760"/>
      <c r="M144" s="536" t="s">
        <v>766</v>
      </c>
      <c r="N144" s="536" t="s">
        <v>767</v>
      </c>
      <c r="O144" s="536" t="s">
        <v>768</v>
      </c>
      <c r="P144" s="536" t="s">
        <v>769</v>
      </c>
      <c r="Q144" s="536" t="s">
        <v>770</v>
      </c>
      <c r="R144" s="521"/>
      <c r="S144" s="521"/>
      <c r="T144" s="521"/>
      <c r="U144" s="521"/>
      <c r="V144" s="521"/>
    </row>
    <row r="145" spans="1:25" ht="18" customHeight="1">
      <c r="B145" s="138"/>
      <c r="C145" s="761"/>
      <c r="D145" s="762"/>
      <c r="E145" s="769"/>
      <c r="F145" s="763"/>
      <c r="G145" s="763"/>
      <c r="H145" s="763"/>
      <c r="I145" s="759"/>
      <c r="J145" s="760"/>
      <c r="M145" s="226"/>
      <c r="N145" s="226"/>
      <c r="O145" s="226"/>
      <c r="P145" s="226"/>
      <c r="Q145" s="226"/>
      <c r="R145" s="521">
        <f>IF(M145="X",M$8,0)</f>
        <v>0</v>
      </c>
      <c r="S145" s="521">
        <f>IF(N145="X",N$8,0)</f>
        <v>0</v>
      </c>
      <c r="T145" s="521">
        <f>IF(O145="X",O$8,0)</f>
        <v>0</v>
      </c>
      <c r="U145" s="521">
        <f>IF(P145="X",P$8,0)</f>
        <v>0</v>
      </c>
      <c r="V145" s="521">
        <f>IF(Q145="X",Q$8,0)</f>
        <v>0</v>
      </c>
      <c r="W145" s="2">
        <f>SUM(R145:V145)</f>
        <v>0</v>
      </c>
    </row>
    <row r="146" spans="1:25" s="502" customFormat="1" ht="18" hidden="1" customHeight="1">
      <c r="B146" s="762" t="s">
        <v>771</v>
      </c>
      <c r="C146" s="761" t="s">
        <v>772</v>
      </c>
      <c r="D146" s="762" t="s">
        <v>773</v>
      </c>
      <c r="E146" s="768" t="s">
        <v>774</v>
      </c>
      <c r="F146" s="763"/>
      <c r="G146" s="763" t="s">
        <v>775</v>
      </c>
      <c r="H146" s="763"/>
      <c r="I146" s="759">
        <f t="shared" ref="I146" si="68">SUM(IF(F146="X",0,0),IF(G146="X",1,0),IF(H146="X",2,0))</f>
        <v>1</v>
      </c>
      <c r="J146" s="760">
        <f t="shared" ref="J146" si="69">SUM(IF(F146="X",0,0),IF(G146="X",1,0),IF(H146="X",2,0))</f>
        <v>1</v>
      </c>
      <c r="M146" s="529" t="s">
        <v>776</v>
      </c>
      <c r="N146" s="226"/>
      <c r="O146" s="226"/>
      <c r="P146" s="226"/>
      <c r="Q146" s="226"/>
      <c r="R146" s="521"/>
      <c r="S146" s="521"/>
      <c r="T146" s="521"/>
      <c r="U146" s="521"/>
      <c r="V146" s="521"/>
      <c r="W146" s="2"/>
      <c r="Y146" s="2"/>
    </row>
    <row r="147" spans="1:25" s="502" customFormat="1" hidden="1">
      <c r="B147" s="762"/>
      <c r="C147" s="761"/>
      <c r="D147" s="762"/>
      <c r="E147" s="768"/>
      <c r="F147" s="763"/>
      <c r="G147" s="763"/>
      <c r="H147" s="763"/>
      <c r="I147" s="759"/>
      <c r="J147" s="760"/>
      <c r="M147" s="536" t="s">
        <v>777</v>
      </c>
      <c r="N147" s="536" t="s">
        <v>778</v>
      </c>
      <c r="O147" s="536" t="s">
        <v>779</v>
      </c>
      <c r="P147" s="536"/>
      <c r="Q147" s="536"/>
      <c r="R147" s="521"/>
      <c r="S147" s="521"/>
      <c r="T147" s="521"/>
      <c r="U147" s="521"/>
      <c r="V147" s="521"/>
      <c r="W147" s="2"/>
      <c r="Y147" s="2"/>
    </row>
    <row r="148" spans="1:25" s="502" customFormat="1" ht="18" hidden="1" customHeight="1">
      <c r="B148" s="762"/>
      <c r="C148" s="761"/>
      <c r="D148" s="762"/>
      <c r="E148" s="768"/>
      <c r="F148" s="763"/>
      <c r="G148" s="763"/>
      <c r="H148" s="763"/>
      <c r="I148" s="759"/>
      <c r="J148" s="760"/>
      <c r="M148" s="226" t="s">
        <v>775</v>
      </c>
      <c r="N148" s="226" t="s">
        <v>775</v>
      </c>
      <c r="O148" s="226"/>
      <c r="P148" s="226"/>
      <c r="Q148" s="226"/>
      <c r="R148" s="521">
        <f>IF(M148="X",M$8,0)</f>
        <v>1</v>
      </c>
      <c r="S148" s="521">
        <f>IF(N148="X",N$8,0)</f>
        <v>2</v>
      </c>
      <c r="T148" s="521">
        <f>IF(O148="X",O$8,0)</f>
        <v>0</v>
      </c>
      <c r="U148" s="521">
        <f>IF(P148="X",P$8,0)</f>
        <v>0</v>
      </c>
      <c r="V148" s="521">
        <f>IF(Q148="X",Q$8,0)</f>
        <v>0</v>
      </c>
      <c r="W148" s="2">
        <f>SUM(R148:V148)</f>
        <v>3</v>
      </c>
      <c r="Y148" s="2"/>
    </row>
    <row r="149" spans="1:25" s="530" customFormat="1" hidden="1">
      <c r="A149" s="502"/>
      <c r="B149" s="762" t="str">
        <f>$B$146</f>
        <v>3.10</v>
      </c>
      <c r="C149" s="761" t="s">
        <v>772</v>
      </c>
      <c r="D149" s="762" t="s">
        <v>780</v>
      </c>
      <c r="E149" s="768" t="s">
        <v>781</v>
      </c>
      <c r="F149" s="763"/>
      <c r="G149" s="763"/>
      <c r="H149" s="763"/>
      <c r="I149" s="759">
        <f t="shared" ref="I149" si="70">SUM(IF(F149="X",0,0),IF(G149="X",1,0),IF(H149="X",2,0))</f>
        <v>0</v>
      </c>
      <c r="J149" s="760">
        <f t="shared" ref="J149" si="71">SUM(IF(F149="X",0,0),IF(G149="X",1,0),IF(H149="X",2,0))</f>
        <v>0</v>
      </c>
      <c r="K149" s="502"/>
      <c r="L149" s="502"/>
      <c r="M149" s="526"/>
      <c r="N149" s="526"/>
      <c r="O149" s="526"/>
      <c r="P149" s="526"/>
      <c r="Q149" s="526"/>
      <c r="R149" s="525"/>
      <c r="S149" s="525"/>
      <c r="T149" s="525"/>
      <c r="U149" s="525"/>
      <c r="V149" s="525"/>
      <c r="W149" s="2"/>
      <c r="X149" s="502"/>
      <c r="Y149" s="2"/>
    </row>
    <row r="150" spans="1:25" s="530" customFormat="1" ht="14.25" hidden="1" customHeight="1">
      <c r="A150" s="502"/>
      <c r="B150" s="762"/>
      <c r="C150" s="761"/>
      <c r="D150" s="762"/>
      <c r="E150" s="768"/>
      <c r="F150" s="763"/>
      <c r="G150" s="763"/>
      <c r="H150" s="763"/>
      <c r="I150" s="759"/>
      <c r="J150" s="760"/>
      <c r="K150" s="502"/>
      <c r="L150" s="502"/>
      <c r="M150" s="526"/>
      <c r="N150" s="526"/>
      <c r="O150" s="526"/>
      <c r="P150" s="526"/>
      <c r="Q150" s="526"/>
      <c r="R150" s="525"/>
      <c r="S150" s="525"/>
      <c r="T150" s="525"/>
      <c r="U150" s="525"/>
      <c r="V150" s="525"/>
      <c r="W150" s="2"/>
      <c r="X150" s="502"/>
      <c r="Y150" s="2"/>
    </row>
    <row r="151" spans="1:25" s="530" customFormat="1" ht="14.25" hidden="1" customHeight="1">
      <c r="A151" s="502"/>
      <c r="B151" s="762"/>
      <c r="C151" s="761"/>
      <c r="D151" s="762"/>
      <c r="E151" s="768"/>
      <c r="F151" s="763"/>
      <c r="G151" s="763"/>
      <c r="H151" s="763"/>
      <c r="I151" s="759"/>
      <c r="J151" s="760"/>
      <c r="K151" s="502"/>
      <c r="L151" s="502"/>
      <c r="M151" s="526"/>
      <c r="N151" s="526"/>
      <c r="O151" s="526"/>
      <c r="P151" s="526"/>
      <c r="Q151" s="526"/>
      <c r="R151" s="525"/>
      <c r="S151" s="525"/>
      <c r="T151" s="525"/>
      <c r="U151" s="525"/>
      <c r="V151" s="525"/>
      <c r="W151" s="2"/>
      <c r="X151" s="502"/>
      <c r="Y151" s="2"/>
    </row>
    <row r="152" spans="1:25" s="530" customFormat="1" hidden="1">
      <c r="A152" s="502"/>
      <c r="B152" s="762" t="str">
        <f t="shared" ref="B152" si="72">$B$146</f>
        <v>3.10</v>
      </c>
      <c r="C152" s="761" t="s">
        <v>772</v>
      </c>
      <c r="D152" s="762" t="s">
        <v>782</v>
      </c>
      <c r="E152" s="768" t="s">
        <v>783</v>
      </c>
      <c r="F152" s="763"/>
      <c r="G152" s="763"/>
      <c r="H152" s="763"/>
      <c r="I152" s="759">
        <f t="shared" ref="I152" si="73">SUM(IF(F152="X",0,0),IF(G152="X",1,0),IF(H152="X",2,0))</f>
        <v>0</v>
      </c>
      <c r="J152" s="760">
        <f t="shared" ref="J152" si="74">SUM(IF(F152="X",0,0),IF(G152="X",1,0),IF(H152="X",2,0))</f>
        <v>0</v>
      </c>
      <c r="K152" s="502"/>
      <c r="L152" s="502"/>
      <c r="M152" s="2"/>
      <c r="N152" s="2"/>
      <c r="O152" s="2"/>
      <c r="P152" s="2"/>
      <c r="Q152" s="2"/>
      <c r="R152" s="525"/>
      <c r="S152" s="525"/>
      <c r="T152" s="525"/>
      <c r="U152" s="525"/>
      <c r="V152" s="525"/>
      <c r="W152" s="2"/>
      <c r="X152" s="502"/>
      <c r="Y152" s="2"/>
    </row>
    <row r="153" spans="1:25" s="530" customFormat="1" hidden="1">
      <c r="A153" s="502"/>
      <c r="B153" s="762"/>
      <c r="C153" s="761"/>
      <c r="D153" s="762"/>
      <c r="E153" s="768"/>
      <c r="F153" s="763"/>
      <c r="G153" s="763"/>
      <c r="H153" s="763"/>
      <c r="I153" s="759"/>
      <c r="J153" s="760"/>
      <c r="K153" s="502"/>
      <c r="L153" s="502"/>
      <c r="M153" s="2"/>
      <c r="N153" s="2"/>
      <c r="O153" s="2"/>
      <c r="P153" s="2"/>
      <c r="Q153" s="2"/>
      <c r="R153" s="525"/>
      <c r="S153" s="525"/>
      <c r="T153" s="525"/>
      <c r="U153" s="525"/>
      <c r="V153" s="525"/>
      <c r="W153" s="2"/>
      <c r="X153" s="502"/>
      <c r="Y153" s="2"/>
    </row>
    <row r="154" spans="1:25" s="530" customFormat="1" hidden="1">
      <c r="A154" s="502"/>
      <c r="B154" s="762"/>
      <c r="C154" s="761"/>
      <c r="D154" s="762"/>
      <c r="E154" s="768"/>
      <c r="F154" s="763"/>
      <c r="G154" s="763"/>
      <c r="H154" s="763"/>
      <c r="I154" s="759"/>
      <c r="J154" s="760"/>
      <c r="K154" s="502"/>
      <c r="L154" s="502"/>
      <c r="M154" s="2"/>
      <c r="N154" s="2"/>
      <c r="O154" s="2"/>
      <c r="P154" s="2"/>
      <c r="Q154" s="2"/>
      <c r="R154" s="525"/>
      <c r="S154" s="525"/>
      <c r="T154" s="525"/>
      <c r="U154" s="525"/>
      <c r="V154" s="525"/>
      <c r="W154" s="2"/>
      <c r="X154" s="502"/>
      <c r="Y154" s="2"/>
    </row>
    <row r="155" spans="1:25" s="502" customFormat="1" ht="18" hidden="1" customHeight="1">
      <c r="B155" s="762" t="str">
        <f t="shared" ref="B155" si="75">$B$146</f>
        <v>3.10</v>
      </c>
      <c r="C155" s="761" t="s">
        <v>772</v>
      </c>
      <c r="D155" s="762" t="s">
        <v>784</v>
      </c>
      <c r="E155" s="769"/>
      <c r="F155" s="763"/>
      <c r="G155" s="763"/>
      <c r="H155" s="763" t="s">
        <v>687</v>
      </c>
      <c r="I155" s="759">
        <f t="shared" ref="I155" si="76">SUM(IF(F155="X",0,0),IF(G155="X",1,0),IF(H155="X",2,0))</f>
        <v>2</v>
      </c>
      <c r="J155" s="760">
        <f t="shared" ref="J155" si="77">SUM(IF(F155="X",0,0),IF(G155="X",1,0),IF(H155="X",2,0))</f>
        <v>2</v>
      </c>
      <c r="M155" s="529"/>
      <c r="N155" s="226"/>
      <c r="O155" s="226"/>
      <c r="P155" s="226"/>
      <c r="Q155" s="226"/>
      <c r="R155" s="521"/>
      <c r="S155" s="521"/>
      <c r="T155" s="521"/>
      <c r="U155" s="521"/>
      <c r="V155" s="521"/>
      <c r="W155" s="2"/>
      <c r="Y155" s="2"/>
    </row>
    <row r="156" spans="1:25" s="502" customFormat="1" hidden="1">
      <c r="B156" s="762"/>
      <c r="C156" s="761"/>
      <c r="D156" s="762"/>
      <c r="E156" s="769"/>
      <c r="F156" s="763"/>
      <c r="G156" s="763"/>
      <c r="H156" s="763"/>
      <c r="I156" s="759"/>
      <c r="J156" s="760"/>
      <c r="M156" s="536"/>
      <c r="N156" s="536"/>
      <c r="O156" s="536"/>
      <c r="P156" s="536"/>
      <c r="Q156" s="536"/>
      <c r="R156" s="521"/>
      <c r="S156" s="521"/>
      <c r="T156" s="521"/>
      <c r="U156" s="521"/>
      <c r="V156" s="521"/>
      <c r="W156" s="2"/>
      <c r="Y156" s="2"/>
    </row>
    <row r="157" spans="1:25" s="502" customFormat="1" ht="18" hidden="1" customHeight="1">
      <c r="B157" s="762"/>
      <c r="C157" s="761"/>
      <c r="D157" s="762"/>
      <c r="E157" s="769"/>
      <c r="F157" s="763"/>
      <c r="G157" s="763"/>
      <c r="H157" s="763"/>
      <c r="I157" s="759"/>
      <c r="J157" s="760"/>
      <c r="M157" s="226" t="s">
        <v>687</v>
      </c>
      <c r="N157" s="226" t="s">
        <v>687</v>
      </c>
      <c r="O157" s="226" t="s">
        <v>687</v>
      </c>
      <c r="P157" s="226"/>
      <c r="Q157" s="226"/>
      <c r="R157" s="521">
        <f>IF(M157="X",M$8,0)</f>
        <v>1</v>
      </c>
      <c r="S157" s="521">
        <f>IF(N157="X",N$8,0)</f>
        <v>2</v>
      </c>
      <c r="T157" s="521">
        <f>IF(O157="X",O$8,0)</f>
        <v>3</v>
      </c>
      <c r="U157" s="521">
        <f>IF(P157="X",P$8,0)</f>
        <v>0</v>
      </c>
      <c r="V157" s="521">
        <f>IF(Q157="X",Q$8,0)</f>
        <v>0</v>
      </c>
      <c r="W157" s="2">
        <f>SUM(R157:V157)</f>
        <v>6</v>
      </c>
      <c r="Y157" s="2"/>
    </row>
    <row r="158" spans="1:25" s="502" customFormat="1" ht="18" hidden="1" customHeight="1">
      <c r="B158" s="762" t="str">
        <f>$B$146</f>
        <v>3.10</v>
      </c>
      <c r="C158" s="761" t="s">
        <v>772</v>
      </c>
      <c r="D158" s="762" t="s">
        <v>785</v>
      </c>
      <c r="E158" s="769"/>
      <c r="F158" s="763"/>
      <c r="G158" s="763"/>
      <c r="H158" s="763" t="s">
        <v>687</v>
      </c>
      <c r="I158" s="759">
        <f t="shared" ref="I158" si="78">SUM(IF(F158="X",0,0),IF(G158="X",1,0),IF(H158="X",2,0))</f>
        <v>2</v>
      </c>
      <c r="J158" s="760">
        <f t="shared" ref="J158" si="79">SUM(IF(F158="X",0,0),IF(G158="X",1,0),IF(H158="X",2,0))</f>
        <v>2</v>
      </c>
      <c r="M158" s="529"/>
      <c r="N158" s="226"/>
      <c r="O158" s="226"/>
      <c r="P158" s="226"/>
      <c r="Q158" s="226"/>
      <c r="R158" s="521"/>
      <c r="S158" s="521"/>
      <c r="T158" s="521"/>
      <c r="U158" s="521"/>
      <c r="V158" s="521"/>
      <c r="W158" s="2"/>
      <c r="Y158" s="2"/>
    </row>
    <row r="159" spans="1:25" s="502" customFormat="1" hidden="1">
      <c r="B159" s="762"/>
      <c r="C159" s="761"/>
      <c r="D159" s="762"/>
      <c r="E159" s="769"/>
      <c r="F159" s="763"/>
      <c r="G159" s="763"/>
      <c r="H159" s="763"/>
      <c r="I159" s="759"/>
      <c r="J159" s="760"/>
      <c r="M159" s="536"/>
      <c r="N159" s="536"/>
      <c r="O159" s="536"/>
      <c r="P159" s="536"/>
      <c r="Q159" s="536"/>
      <c r="R159" s="521"/>
      <c r="S159" s="521"/>
      <c r="T159" s="521"/>
      <c r="U159" s="521"/>
      <c r="V159" s="521"/>
      <c r="W159" s="2"/>
      <c r="Y159" s="2"/>
    </row>
    <row r="160" spans="1:25" s="502" customFormat="1" ht="18" hidden="1" customHeight="1">
      <c r="B160" s="762"/>
      <c r="C160" s="761"/>
      <c r="D160" s="762"/>
      <c r="E160" s="769"/>
      <c r="F160" s="763"/>
      <c r="G160" s="763"/>
      <c r="H160" s="763"/>
      <c r="I160" s="759"/>
      <c r="J160" s="760"/>
      <c r="M160" s="226" t="s">
        <v>687</v>
      </c>
      <c r="N160" s="226" t="s">
        <v>687</v>
      </c>
      <c r="O160" s="226" t="s">
        <v>687</v>
      </c>
      <c r="P160" s="226"/>
      <c r="Q160" s="226"/>
      <c r="R160" s="521">
        <f>IF(M160="X",M$8,0)</f>
        <v>1</v>
      </c>
      <c r="S160" s="521">
        <f>IF(N160="X",N$8,0)</f>
        <v>2</v>
      </c>
      <c r="T160" s="521">
        <f>IF(O160="X",O$8,0)</f>
        <v>3</v>
      </c>
      <c r="U160" s="521">
        <f>IF(P160="X",P$8,0)</f>
        <v>0</v>
      </c>
      <c r="V160" s="521">
        <f>IF(Q160="X",Q$8,0)</f>
        <v>0</v>
      </c>
      <c r="W160" s="2">
        <f>SUM(R160:V160)</f>
        <v>6</v>
      </c>
      <c r="Y160" s="2"/>
    </row>
    <row r="161" spans="1:25" ht="18" hidden="1" customHeight="1">
      <c r="B161" s="762" t="str">
        <f>$B$146</f>
        <v>3.10</v>
      </c>
      <c r="C161" s="761" t="s">
        <v>772</v>
      </c>
      <c r="D161" s="762" t="s">
        <v>786</v>
      </c>
      <c r="E161" s="769"/>
      <c r="F161" s="763"/>
      <c r="G161" s="763"/>
      <c r="H161" s="763" t="s">
        <v>687</v>
      </c>
      <c r="I161" s="759">
        <f t="shared" ref="I161" si="80">SUM(IF(F161="X",0,0),IF(G161="X",1,0),IF(H161="X",2,0))</f>
        <v>2</v>
      </c>
      <c r="J161" s="760">
        <f t="shared" ref="J161" si="81">SUM(IF(F161="X",0,0),IF(G161="X",1,0),IF(H161="X",2,0))</f>
        <v>2</v>
      </c>
      <c r="M161" s="529"/>
      <c r="N161" s="226"/>
      <c r="O161" s="226"/>
      <c r="P161" s="226"/>
      <c r="Q161" s="226"/>
      <c r="R161" s="521"/>
      <c r="S161" s="521"/>
      <c r="T161" s="521"/>
      <c r="U161" s="521"/>
      <c r="V161" s="521"/>
    </row>
    <row r="162" spans="1:25" hidden="1">
      <c r="B162" s="762"/>
      <c r="C162" s="761"/>
      <c r="D162" s="762"/>
      <c r="E162" s="769"/>
      <c r="F162" s="763"/>
      <c r="G162" s="763"/>
      <c r="H162" s="763"/>
      <c r="I162" s="759"/>
      <c r="J162" s="760"/>
      <c r="M162" s="536"/>
      <c r="N162" s="536"/>
      <c r="O162" s="536"/>
      <c r="P162" s="536"/>
      <c r="Q162" s="536"/>
      <c r="R162" s="521"/>
      <c r="S162" s="521"/>
      <c r="T162" s="521"/>
      <c r="U162" s="521"/>
      <c r="V162" s="521"/>
    </row>
    <row r="163" spans="1:25" ht="18" hidden="1" customHeight="1">
      <c r="B163" s="762"/>
      <c r="C163" s="761"/>
      <c r="D163" s="762"/>
      <c r="E163" s="769"/>
      <c r="F163" s="763"/>
      <c r="G163" s="763"/>
      <c r="H163" s="763"/>
      <c r="I163" s="759"/>
      <c r="J163" s="760"/>
      <c r="M163" s="226" t="s">
        <v>687</v>
      </c>
      <c r="N163" s="226" t="s">
        <v>687</v>
      </c>
      <c r="O163" s="226" t="s">
        <v>687</v>
      </c>
      <c r="P163" s="226"/>
      <c r="Q163" s="226"/>
      <c r="R163" s="521">
        <f>IF(M163="X",M$8,0)</f>
        <v>1</v>
      </c>
      <c r="S163" s="521">
        <f>IF(N163="X",N$8,0)</f>
        <v>2</v>
      </c>
      <c r="T163" s="521">
        <f>IF(O163="X",O$8,0)</f>
        <v>3</v>
      </c>
      <c r="U163" s="521">
        <f>IF(P163="X",P$8,0)</f>
        <v>0</v>
      </c>
      <c r="V163" s="521">
        <f>IF(Q163="X",Q$8,0)</f>
        <v>0</v>
      </c>
      <c r="W163" s="2">
        <f>SUM(R163:V163)</f>
        <v>6</v>
      </c>
    </row>
    <row r="164" spans="1:25" s="530" customFormat="1" ht="25.5" hidden="1" customHeight="1">
      <c r="A164" s="502"/>
      <c r="B164" s="138" t="s">
        <v>787</v>
      </c>
      <c r="C164" s="770" t="s">
        <v>788</v>
      </c>
      <c r="D164" s="762" t="s">
        <v>789</v>
      </c>
      <c r="E164" s="682" t="s">
        <v>790</v>
      </c>
      <c r="F164" s="763"/>
      <c r="G164" s="763"/>
      <c r="H164" s="763"/>
      <c r="I164" s="759">
        <f>SUM(IF(F164="X",0,0),IF(G164="X",1,0),IF(H164="X",2,0))</f>
        <v>0</v>
      </c>
      <c r="J164" s="760">
        <f>SUM(IF(F164="X",0,0),IF(G164="X",1,0),IF(H164="X",2,0))</f>
        <v>0</v>
      </c>
      <c r="K164" s="502"/>
      <c r="L164" s="502"/>
      <c r="M164" s="526"/>
      <c r="N164" s="526"/>
      <c r="O164" s="526"/>
      <c r="P164" s="526"/>
      <c r="Q164" s="526"/>
      <c r="R164" s="525"/>
      <c r="S164" s="525"/>
      <c r="T164" s="525"/>
      <c r="U164" s="525"/>
      <c r="V164" s="525"/>
      <c r="W164" s="2"/>
      <c r="X164" s="502"/>
      <c r="Y164" s="2"/>
    </row>
    <row r="165" spans="1:25" s="530" customFormat="1" ht="18" hidden="1" customHeight="1">
      <c r="A165" s="502"/>
      <c r="B165" s="138"/>
      <c r="C165" s="770"/>
      <c r="D165" s="762"/>
      <c r="E165" s="682"/>
      <c r="F165" s="763"/>
      <c r="G165" s="763"/>
      <c r="H165" s="763"/>
      <c r="I165" s="759"/>
      <c r="J165" s="760"/>
      <c r="K165" s="502"/>
      <c r="L165" s="502"/>
      <c r="M165" s="526"/>
      <c r="N165" s="526"/>
      <c r="O165" s="526"/>
      <c r="P165" s="526"/>
      <c r="Q165" s="526"/>
      <c r="R165" s="525"/>
      <c r="S165" s="525"/>
      <c r="T165" s="525"/>
      <c r="U165" s="525"/>
      <c r="V165" s="525"/>
      <c r="W165" s="2"/>
      <c r="X165" s="502"/>
      <c r="Y165" s="2"/>
    </row>
    <row r="166" spans="1:25" s="530" customFormat="1" ht="18" hidden="1" customHeight="1">
      <c r="A166" s="502"/>
      <c r="B166" s="138"/>
      <c r="C166" s="770"/>
      <c r="D166" s="762"/>
      <c r="E166" s="682"/>
      <c r="F166" s="763"/>
      <c r="G166" s="763"/>
      <c r="H166" s="763"/>
      <c r="I166" s="759"/>
      <c r="J166" s="760"/>
      <c r="K166" s="502"/>
      <c r="L166" s="502"/>
      <c r="M166" s="226" t="s">
        <v>687</v>
      </c>
      <c r="N166" s="226" t="s">
        <v>687</v>
      </c>
      <c r="O166" s="226" t="s">
        <v>687</v>
      </c>
      <c r="P166" s="226"/>
      <c r="Q166" s="226"/>
      <c r="R166" s="521">
        <f>IF(M166="X",M$8,0)</f>
        <v>1</v>
      </c>
      <c r="S166" s="521">
        <f>IF(N166="X",N$8,0)</f>
        <v>2</v>
      </c>
      <c r="T166" s="521">
        <f>IF(O166="X",O$8,0)</f>
        <v>3</v>
      </c>
      <c r="U166" s="521">
        <f>IF(P166="X",P$8,0)</f>
        <v>0</v>
      </c>
      <c r="V166" s="521">
        <f>IF(Q166="X",Q$8,0)</f>
        <v>0</v>
      </c>
      <c r="W166" s="2">
        <f>SUM(R166:V166)</f>
        <v>6</v>
      </c>
      <c r="X166" s="502"/>
      <c r="Y166" s="2"/>
    </row>
    <row r="167" spans="1:25" s="530" customFormat="1" ht="18" hidden="1" customHeight="1">
      <c r="A167" s="502"/>
      <c r="B167" s="138"/>
      <c r="C167" s="770"/>
      <c r="D167" s="762" t="s">
        <v>791</v>
      </c>
      <c r="E167" s="682"/>
      <c r="F167" s="763"/>
      <c r="G167" s="763"/>
      <c r="H167" s="763"/>
      <c r="I167" s="759">
        <f t="shared" ref="I167" si="82">SUM(IF(F167="X",0,0),IF(G167="X",1,0),IF(H167="X",2,0))</f>
        <v>0</v>
      </c>
      <c r="J167" s="760">
        <f t="shared" ref="J167" si="83">SUM(IF(F167="X",0,0),IF(G167="X",1,0),IF(H167="X",2,0))</f>
        <v>0</v>
      </c>
      <c r="K167" s="502"/>
      <c r="L167" s="502"/>
      <c r="M167" s="526"/>
      <c r="N167" s="526"/>
      <c r="O167" s="526"/>
      <c r="P167" s="526"/>
      <c r="Q167" s="526"/>
      <c r="R167" s="525"/>
      <c r="S167" s="525"/>
      <c r="T167" s="525"/>
      <c r="U167" s="525"/>
      <c r="V167" s="525"/>
      <c r="W167" s="2"/>
      <c r="X167" s="502"/>
      <c r="Y167" s="2"/>
    </row>
    <row r="168" spans="1:25" s="530" customFormat="1" ht="18" hidden="1" customHeight="1">
      <c r="A168" s="502"/>
      <c r="B168" s="138"/>
      <c r="C168" s="770"/>
      <c r="D168" s="762"/>
      <c r="E168" s="682"/>
      <c r="F168" s="763"/>
      <c r="G168" s="763"/>
      <c r="H168" s="763"/>
      <c r="I168" s="759"/>
      <c r="J168" s="760"/>
      <c r="K168" s="502"/>
      <c r="L168" s="502"/>
      <c r="M168" s="526"/>
      <c r="N168" s="526"/>
      <c r="O168" s="526"/>
      <c r="P168" s="526"/>
      <c r="Q168" s="526"/>
      <c r="R168" s="525"/>
      <c r="S168" s="525"/>
      <c r="T168" s="525"/>
      <c r="U168" s="525"/>
      <c r="V168" s="525"/>
      <c r="W168" s="2"/>
      <c r="X168" s="502"/>
      <c r="Y168" s="2"/>
    </row>
    <row r="169" spans="1:25" s="530" customFormat="1" ht="18" hidden="1" customHeight="1">
      <c r="A169" s="502"/>
      <c r="B169" s="138"/>
      <c r="C169" s="770"/>
      <c r="D169" s="762"/>
      <c r="E169" s="682"/>
      <c r="F169" s="763"/>
      <c r="G169" s="763"/>
      <c r="H169" s="763"/>
      <c r="I169" s="759"/>
      <c r="J169" s="760"/>
      <c r="K169" s="502"/>
      <c r="L169" s="502"/>
      <c r="M169" s="226" t="s">
        <v>687</v>
      </c>
      <c r="N169" s="226" t="s">
        <v>687</v>
      </c>
      <c r="O169" s="226" t="s">
        <v>687</v>
      </c>
      <c r="P169" s="226"/>
      <c r="Q169" s="226"/>
      <c r="R169" s="521">
        <f t="shared" ref="R169:V169" si="84">IF(M169="X",M$8,0)</f>
        <v>1</v>
      </c>
      <c r="S169" s="521">
        <f t="shared" si="84"/>
        <v>2</v>
      </c>
      <c r="T169" s="521">
        <f t="shared" si="84"/>
        <v>3</v>
      </c>
      <c r="U169" s="521">
        <f t="shared" si="84"/>
        <v>0</v>
      </c>
      <c r="V169" s="521">
        <f t="shared" si="84"/>
        <v>0</v>
      </c>
      <c r="W169" s="2">
        <f t="shared" ref="W169" si="85">SUM(R169:V169)</f>
        <v>6</v>
      </c>
      <c r="X169" s="502"/>
      <c r="Y169" s="2"/>
    </row>
    <row r="170" spans="1:25" s="530" customFormat="1" ht="18" hidden="1" customHeight="1">
      <c r="A170" s="502"/>
      <c r="B170" s="138" t="s">
        <v>792</v>
      </c>
      <c r="C170" s="538" t="s">
        <v>793</v>
      </c>
      <c r="D170" s="762" t="s">
        <v>794</v>
      </c>
      <c r="E170" s="682" t="s">
        <v>795</v>
      </c>
      <c r="F170" s="763"/>
      <c r="G170" s="763"/>
      <c r="H170" s="763"/>
      <c r="I170" s="759">
        <f>SUM(IF(F170="X",0,0),IF(G170="X",1,0),IF(H170="X",2,0))</f>
        <v>0</v>
      </c>
      <c r="J170" s="760">
        <f>SUM(IF(F170="X",0,0),IF(G170="X",1,0),IF(H170="X",2,0))</f>
        <v>0</v>
      </c>
      <c r="K170" s="502"/>
      <c r="L170" s="502"/>
      <c r="M170" s="526"/>
      <c r="N170" s="526"/>
      <c r="O170" s="526"/>
      <c r="P170" s="526"/>
      <c r="Q170" s="526"/>
      <c r="R170" s="525"/>
      <c r="S170" s="525"/>
      <c r="T170" s="525"/>
      <c r="U170" s="525"/>
      <c r="V170" s="525"/>
      <c r="W170" s="2"/>
      <c r="X170" s="502"/>
      <c r="Y170" s="2"/>
    </row>
    <row r="171" spans="1:25" s="530" customFormat="1" ht="18" hidden="1" customHeight="1">
      <c r="A171" s="502"/>
      <c r="B171" s="138"/>
      <c r="C171" s="538"/>
      <c r="D171" s="762"/>
      <c r="E171" s="682"/>
      <c r="F171" s="763"/>
      <c r="G171" s="763"/>
      <c r="H171" s="763"/>
      <c r="I171" s="759"/>
      <c r="J171" s="760"/>
      <c r="K171" s="502"/>
      <c r="L171" s="502"/>
      <c r="M171" s="526"/>
      <c r="N171" s="526"/>
      <c r="O171" s="526"/>
      <c r="P171" s="526"/>
      <c r="Q171" s="526"/>
      <c r="R171" s="525"/>
      <c r="S171" s="525"/>
      <c r="T171" s="525"/>
      <c r="U171" s="525"/>
      <c r="V171" s="525"/>
      <c r="W171" s="2"/>
      <c r="X171" s="502"/>
      <c r="Y171" s="2"/>
    </row>
    <row r="172" spans="1:25" s="530" customFormat="1" ht="18" hidden="1" customHeight="1">
      <c r="A172" s="502"/>
      <c r="B172" s="138"/>
      <c r="C172" s="538"/>
      <c r="D172" s="762"/>
      <c r="E172" s="682"/>
      <c r="F172" s="763"/>
      <c r="G172" s="763"/>
      <c r="H172" s="763"/>
      <c r="I172" s="759"/>
      <c r="J172" s="760"/>
      <c r="K172" s="502"/>
      <c r="L172" s="502"/>
      <c r="M172" s="226" t="s">
        <v>687</v>
      </c>
      <c r="N172" s="226"/>
      <c r="O172" s="226"/>
      <c r="P172" s="226"/>
      <c r="Q172" s="226"/>
      <c r="R172" s="521">
        <f>IF(M172="X",M$8,0)</f>
        <v>1</v>
      </c>
      <c r="S172" s="521">
        <f>IF(N172="X",N$8,0)</f>
        <v>0</v>
      </c>
      <c r="T172" s="521">
        <f>IF(O172="X",O$8,0)</f>
        <v>0</v>
      </c>
      <c r="U172" s="521">
        <f>IF(P172="X",P$8,0)</f>
        <v>0</v>
      </c>
      <c r="V172" s="521">
        <f>IF(Q172="X",Q$8,0)</f>
        <v>0</v>
      </c>
      <c r="W172" s="2">
        <f>SUM(R172:V172)</f>
        <v>1</v>
      </c>
      <c r="X172" s="502"/>
      <c r="Y172" s="2"/>
    </row>
    <row r="173" spans="1:25" s="530" customFormat="1" ht="51" hidden="1">
      <c r="A173" s="502"/>
      <c r="B173" s="516" t="s">
        <v>792</v>
      </c>
      <c r="C173" s="538" t="s">
        <v>796</v>
      </c>
      <c r="D173" s="539"/>
      <c r="E173" s="682"/>
      <c r="F173" s="763"/>
      <c r="G173" s="763"/>
      <c r="H173" s="763"/>
      <c r="I173" s="759">
        <f>SUM(IF(F173="X",0,0),IF(G173="X",1,0),IF(H173="X",2,0))</f>
        <v>0</v>
      </c>
      <c r="J173" s="760">
        <f>SUM(IF(F173="X",0,0),IF(G173="X",1,0),IF(H173="X",2,0))</f>
        <v>0</v>
      </c>
      <c r="K173" s="502"/>
      <c r="L173" s="502"/>
      <c r="M173" s="526"/>
      <c r="N173" s="526"/>
      <c r="O173" s="526"/>
      <c r="P173" s="526"/>
      <c r="Q173" s="526"/>
      <c r="R173" s="525"/>
      <c r="S173" s="525"/>
      <c r="T173" s="525"/>
      <c r="U173" s="525"/>
      <c r="V173" s="525"/>
      <c r="W173" s="2"/>
      <c r="X173" s="502"/>
      <c r="Y173" s="2"/>
    </row>
    <row r="174" spans="1:25" s="530" customFormat="1" ht="14.25" hidden="1" customHeight="1">
      <c r="A174" s="502"/>
      <c r="B174" s="516"/>
      <c r="C174" s="538"/>
      <c r="D174" s="539"/>
      <c r="E174" s="682"/>
      <c r="F174" s="763"/>
      <c r="G174" s="763"/>
      <c r="H174" s="763"/>
      <c r="I174" s="759"/>
      <c r="J174" s="760"/>
      <c r="K174" s="502"/>
      <c r="L174" s="502"/>
      <c r="M174" s="526"/>
      <c r="N174" s="526"/>
      <c r="O174" s="526"/>
      <c r="P174" s="526"/>
      <c r="Q174" s="526"/>
      <c r="R174" s="525"/>
      <c r="S174" s="525"/>
      <c r="T174" s="525"/>
      <c r="U174" s="525"/>
      <c r="V174" s="525"/>
      <c r="W174" s="2"/>
      <c r="X174" s="502"/>
      <c r="Y174" s="2"/>
    </row>
    <row r="175" spans="1:25" s="530" customFormat="1" ht="14.25" hidden="1" customHeight="1">
      <c r="A175" s="502"/>
      <c r="B175" s="516"/>
      <c r="C175" s="538"/>
      <c r="D175" s="539"/>
      <c r="E175" s="682"/>
      <c r="F175" s="763"/>
      <c r="G175" s="763"/>
      <c r="H175" s="763"/>
      <c r="I175" s="759"/>
      <c r="J175" s="760"/>
      <c r="K175" s="502"/>
      <c r="L175" s="502"/>
      <c r="M175" s="226" t="s">
        <v>687</v>
      </c>
      <c r="N175" s="226"/>
      <c r="O175" s="226"/>
      <c r="P175" s="226"/>
      <c r="Q175" s="226"/>
      <c r="R175" s="521">
        <f>IF(M175="X",M$8,0)</f>
        <v>1</v>
      </c>
      <c r="S175" s="521">
        <f>IF(N175="X",N$8,0)</f>
        <v>0</v>
      </c>
      <c r="T175" s="521">
        <f>IF(O175="X",O$8,0)</f>
        <v>0</v>
      </c>
      <c r="U175" s="521">
        <f>IF(P175="X",P$8,0)</f>
        <v>0</v>
      </c>
      <c r="V175" s="521">
        <f>IF(Q175="X",Q$8,0)</f>
        <v>0</v>
      </c>
      <c r="W175" s="2">
        <f>SUM(R175:V175)</f>
        <v>1</v>
      </c>
      <c r="X175" s="502"/>
      <c r="Y175" s="2"/>
    </row>
    <row r="176" spans="1:25" s="530" customFormat="1" ht="25.5" hidden="1">
      <c r="A176" s="502"/>
      <c r="B176" s="516" t="s">
        <v>797</v>
      </c>
      <c r="C176" s="538" t="s">
        <v>798</v>
      </c>
      <c r="D176" s="539"/>
      <c r="E176" s="540"/>
      <c r="F176" s="763"/>
      <c r="G176" s="763"/>
      <c r="H176" s="763"/>
      <c r="I176" s="759">
        <f>SUM(IF(F176="X",0,0),IF(G176="X",1,0),IF(H176="X",2,0))</f>
        <v>0</v>
      </c>
      <c r="J176" s="760">
        <f>SUM(IF(F176="X",0,0),IF(G176="X",1,0),IF(H176="X",2,0))</f>
        <v>0</v>
      </c>
      <c r="K176" s="502"/>
      <c r="L176" s="502"/>
      <c r="M176" s="526"/>
      <c r="N176" s="526"/>
      <c r="O176" s="526"/>
      <c r="P176" s="526"/>
      <c r="Q176" s="526"/>
      <c r="R176" s="525"/>
      <c r="S176" s="525"/>
      <c r="T176" s="525"/>
      <c r="U176" s="525"/>
      <c r="V176" s="525"/>
      <c r="W176" s="2"/>
      <c r="X176" s="502"/>
      <c r="Y176" s="2"/>
    </row>
    <row r="177" spans="1:25" s="530" customFormat="1" ht="14.25" hidden="1" customHeight="1">
      <c r="A177" s="502"/>
      <c r="B177" s="516"/>
      <c r="C177" s="538"/>
      <c r="D177" s="539"/>
      <c r="E177" s="540"/>
      <c r="F177" s="763"/>
      <c r="G177" s="763"/>
      <c r="H177" s="763"/>
      <c r="I177" s="759"/>
      <c r="J177" s="760"/>
      <c r="K177" s="502"/>
      <c r="L177" s="502"/>
      <c r="M177" s="526"/>
      <c r="N177" s="526"/>
      <c r="O177" s="526"/>
      <c r="P177" s="526"/>
      <c r="Q177" s="526"/>
      <c r="R177" s="525"/>
      <c r="S177" s="525"/>
      <c r="T177" s="525"/>
      <c r="U177" s="525"/>
      <c r="V177" s="525"/>
      <c r="W177" s="2"/>
      <c r="X177" s="502"/>
      <c r="Y177" s="2"/>
    </row>
    <row r="178" spans="1:25" s="530" customFormat="1" ht="14.25" hidden="1" customHeight="1">
      <c r="A178" s="502"/>
      <c r="B178" s="516"/>
      <c r="C178" s="538"/>
      <c r="D178" s="539"/>
      <c r="E178" s="540"/>
      <c r="F178" s="763"/>
      <c r="G178" s="763"/>
      <c r="H178" s="763"/>
      <c r="I178" s="759"/>
      <c r="J178" s="760"/>
      <c r="K178" s="502"/>
      <c r="L178" s="502"/>
      <c r="M178" s="526"/>
      <c r="N178" s="526"/>
      <c r="O178" s="526"/>
      <c r="P178" s="526"/>
      <c r="Q178" s="526"/>
      <c r="R178" s="525"/>
      <c r="S178" s="525"/>
      <c r="T178" s="525"/>
      <c r="U178" s="525"/>
      <c r="V178" s="525"/>
      <c r="W178" s="2"/>
      <c r="X178" s="502"/>
      <c r="Y178" s="2"/>
    </row>
    <row r="179" spans="1:25" s="530" customFormat="1" ht="25.5" hidden="1">
      <c r="A179" s="502"/>
      <c r="B179" s="516" t="s">
        <v>799</v>
      </c>
      <c r="C179" s="538" t="s">
        <v>800</v>
      </c>
      <c r="D179" s="539"/>
      <c r="E179" s="540"/>
      <c r="F179" s="763"/>
      <c r="G179" s="763"/>
      <c r="H179" s="763"/>
      <c r="I179" s="759">
        <f>SUM(IF(F179="X",0,0),IF(G179="X",1,0),IF(H179="X",2,0))</f>
        <v>0</v>
      </c>
      <c r="J179" s="760">
        <f>SUM(IF(F179="X",0,0),IF(G179="X",1,0),IF(H179="X",2,0))</f>
        <v>0</v>
      </c>
      <c r="K179" s="502"/>
      <c r="L179" s="502"/>
      <c r="M179" s="2"/>
      <c r="N179" s="2"/>
      <c r="O179" s="2"/>
      <c r="P179" s="2"/>
      <c r="Q179" s="2"/>
      <c r="R179" s="525"/>
      <c r="S179" s="525"/>
      <c r="T179" s="525"/>
      <c r="U179" s="525"/>
      <c r="V179" s="525"/>
      <c r="W179" s="2"/>
      <c r="X179" s="502"/>
      <c r="Y179" s="2"/>
    </row>
    <row r="180" spans="1:25" s="530" customFormat="1" hidden="1">
      <c r="A180" s="502"/>
      <c r="B180" s="516"/>
      <c r="C180" s="538"/>
      <c r="D180" s="539"/>
      <c r="E180" s="540"/>
      <c r="F180" s="763"/>
      <c r="G180" s="763"/>
      <c r="H180" s="763"/>
      <c r="I180" s="759"/>
      <c r="J180" s="760"/>
      <c r="K180" s="502"/>
      <c r="L180" s="502"/>
      <c r="M180" s="2"/>
      <c r="N180" s="2"/>
      <c r="O180" s="2"/>
      <c r="P180" s="2"/>
      <c r="Q180" s="2"/>
      <c r="R180" s="525"/>
      <c r="S180" s="525"/>
      <c r="T180" s="525"/>
      <c r="U180" s="525"/>
      <c r="V180" s="525"/>
      <c r="W180" s="2"/>
      <c r="X180" s="502"/>
      <c r="Y180" s="2"/>
    </row>
    <row r="181" spans="1:25" s="530" customFormat="1" hidden="1">
      <c r="A181" s="502"/>
      <c r="B181" s="516"/>
      <c r="C181" s="538"/>
      <c r="D181" s="539"/>
      <c r="E181" s="540"/>
      <c r="F181" s="763"/>
      <c r="G181" s="763"/>
      <c r="H181" s="763"/>
      <c r="I181" s="759"/>
      <c r="J181" s="760"/>
      <c r="K181" s="502"/>
      <c r="L181" s="502"/>
      <c r="M181" s="2"/>
      <c r="N181" s="2"/>
      <c r="O181" s="2"/>
      <c r="P181" s="2"/>
      <c r="Q181" s="2"/>
      <c r="R181" s="525"/>
      <c r="S181" s="525"/>
      <c r="T181" s="525"/>
      <c r="U181" s="525"/>
      <c r="V181" s="525"/>
      <c r="W181" s="2"/>
      <c r="X181" s="502"/>
      <c r="Y181" s="2"/>
    </row>
    <row r="182" spans="1:25" s="530" customFormat="1" hidden="1">
      <c r="A182" s="502"/>
      <c r="B182" s="516" t="s">
        <v>801</v>
      </c>
      <c r="C182" s="538" t="s">
        <v>802</v>
      </c>
      <c r="D182" s="539"/>
      <c r="E182" s="2"/>
      <c r="F182" s="763"/>
      <c r="G182" s="763"/>
      <c r="H182" s="763"/>
      <c r="I182" s="759">
        <f t="shared" ref="I182" si="86">SUM(IF(F182="X",0,0),IF(G182="X",1,0),IF(H182="X",2,0))</f>
        <v>0</v>
      </c>
      <c r="J182" s="760">
        <f t="shared" ref="J182" si="87">SUM(IF(F182="X",0,0),IF(G182="X",1,0),IF(H182="X",2,0))</f>
        <v>0</v>
      </c>
      <c r="K182" s="502"/>
      <c r="L182" s="502"/>
      <c r="M182" s="2"/>
      <c r="N182" s="2"/>
      <c r="O182" s="2"/>
      <c r="P182" s="2"/>
      <c r="Q182" s="2"/>
      <c r="R182" s="525"/>
      <c r="S182" s="525"/>
      <c r="T182" s="525"/>
      <c r="U182" s="525"/>
      <c r="V182" s="525"/>
      <c r="W182" s="2"/>
      <c r="X182" s="502"/>
      <c r="Y182" s="2"/>
    </row>
    <row r="183" spans="1:25" s="530" customFormat="1" hidden="1">
      <c r="A183" s="502"/>
      <c r="B183" s="516"/>
      <c r="C183" s="538"/>
      <c r="D183" s="539"/>
      <c r="E183" s="2"/>
      <c r="F183" s="763"/>
      <c r="G183" s="763"/>
      <c r="H183" s="763"/>
      <c r="I183" s="759"/>
      <c r="J183" s="760"/>
      <c r="K183" s="502"/>
      <c r="L183" s="502"/>
      <c r="M183" s="2"/>
      <c r="N183" s="2"/>
      <c r="O183" s="2"/>
      <c r="P183" s="2"/>
      <c r="Q183" s="2"/>
      <c r="R183" s="525"/>
      <c r="S183" s="525"/>
      <c r="T183" s="525"/>
      <c r="U183" s="525"/>
      <c r="V183" s="525"/>
      <c r="W183" s="2"/>
      <c r="X183" s="502"/>
      <c r="Y183" s="2"/>
    </row>
    <row r="184" spans="1:25" s="530" customFormat="1" hidden="1">
      <c r="A184" s="502"/>
      <c r="B184" s="516"/>
      <c r="C184" s="538"/>
      <c r="D184" s="539"/>
      <c r="E184" s="2"/>
      <c r="F184" s="763"/>
      <c r="G184" s="763"/>
      <c r="H184" s="763"/>
      <c r="I184" s="759"/>
      <c r="J184" s="760"/>
      <c r="K184" s="502"/>
      <c r="L184" s="502"/>
      <c r="M184" s="2"/>
      <c r="N184" s="2"/>
      <c r="O184" s="2"/>
      <c r="P184" s="2"/>
      <c r="Q184" s="2"/>
      <c r="R184" s="525"/>
      <c r="S184" s="525"/>
      <c r="T184" s="525"/>
      <c r="U184" s="525"/>
      <c r="V184" s="525"/>
      <c r="W184" s="2"/>
      <c r="X184" s="502"/>
      <c r="Y184" s="2"/>
    </row>
    <row r="185" spans="1:25" s="530" customFormat="1" ht="25.5" hidden="1">
      <c r="A185" s="502"/>
      <c r="B185" s="516" t="s">
        <v>803</v>
      </c>
      <c r="C185" s="538" t="s">
        <v>804</v>
      </c>
      <c r="D185" s="539"/>
      <c r="E185" s="2"/>
      <c r="F185" s="763"/>
      <c r="G185" s="763"/>
      <c r="H185" s="763" t="s">
        <v>687</v>
      </c>
      <c r="I185" s="759">
        <f>SUM(IF(F185="X",0,0),IF(G185="X",1,0),IF(H185="X",2,0))</f>
        <v>2</v>
      </c>
      <c r="J185" s="760">
        <f>SUM(IF(F185="X",0,0),IF(G185="X",1,0),IF(H185="X",2,0))</f>
        <v>2</v>
      </c>
      <c r="K185" s="502"/>
      <c r="L185" s="502"/>
      <c r="M185" s="526"/>
      <c r="N185" s="526"/>
      <c r="O185" s="526"/>
      <c r="P185" s="526"/>
      <c r="Q185" s="526"/>
      <c r="R185" s="525"/>
      <c r="S185" s="525"/>
      <c r="T185" s="525"/>
      <c r="U185" s="525"/>
      <c r="V185" s="525"/>
      <c r="W185" s="523"/>
      <c r="X185" s="502"/>
      <c r="Y185" s="2"/>
    </row>
    <row r="186" spans="1:25" s="530" customFormat="1" ht="18" hidden="1">
      <c r="A186" s="502"/>
      <c r="B186" s="516"/>
      <c r="C186" s="538"/>
      <c r="D186" s="539"/>
      <c r="E186" s="2"/>
      <c r="F186" s="763"/>
      <c r="G186" s="763"/>
      <c r="H186" s="763"/>
      <c r="I186" s="759"/>
      <c r="J186" s="760"/>
      <c r="K186" s="502"/>
      <c r="L186" s="502"/>
      <c r="M186" s="526"/>
      <c r="N186" s="526"/>
      <c r="O186" s="526"/>
      <c r="P186" s="526"/>
      <c r="Q186" s="526"/>
      <c r="R186" s="525"/>
      <c r="S186" s="525"/>
      <c r="T186" s="525"/>
      <c r="U186" s="525"/>
      <c r="V186" s="525"/>
      <c r="W186" s="523"/>
      <c r="X186" s="502"/>
      <c r="Y186" s="2"/>
    </row>
    <row r="187" spans="1:25" s="530" customFormat="1" ht="18" hidden="1">
      <c r="A187" s="502"/>
      <c r="B187" s="516"/>
      <c r="C187" s="538"/>
      <c r="D187" s="539"/>
      <c r="E187" s="2"/>
      <c r="F187" s="763"/>
      <c r="G187" s="763"/>
      <c r="H187" s="763"/>
      <c r="I187" s="759"/>
      <c r="J187" s="760"/>
      <c r="K187" s="502"/>
      <c r="L187" s="502"/>
      <c r="M187" s="526"/>
      <c r="N187" s="526"/>
      <c r="O187" s="526"/>
      <c r="P187" s="526"/>
      <c r="Q187" s="526"/>
      <c r="R187" s="525"/>
      <c r="S187" s="525"/>
      <c r="T187" s="525"/>
      <c r="U187" s="525"/>
      <c r="V187" s="525"/>
      <c r="W187" s="523"/>
      <c r="X187" s="502"/>
      <c r="Y187" s="2"/>
    </row>
    <row r="188" spans="1:25" s="530" customFormat="1" ht="51" hidden="1">
      <c r="A188" s="502"/>
      <c r="B188" s="516" t="s">
        <v>805</v>
      </c>
      <c r="C188" s="538" t="s">
        <v>806</v>
      </c>
      <c r="D188" s="762" t="s">
        <v>807</v>
      </c>
      <c r="E188" s="682" t="s">
        <v>808</v>
      </c>
      <c r="F188" s="763"/>
      <c r="G188" s="763"/>
      <c r="H188" s="763"/>
      <c r="I188" s="759">
        <f>SUM(IF(F188="X",0,0),IF(G188="X",1,0),IF(H188="X",2,0))</f>
        <v>0</v>
      </c>
      <c r="J188" s="760">
        <f>SUM(IF(F188="X",0,0),IF(G188="X",1,0),IF(H188="X",2,0))</f>
        <v>0</v>
      </c>
      <c r="K188" s="502"/>
      <c r="L188" s="502"/>
      <c r="M188" s="526"/>
      <c r="N188" s="526"/>
      <c r="O188" s="527" t="s">
        <v>809</v>
      </c>
      <c r="P188" s="527" t="s">
        <v>810</v>
      </c>
      <c r="Q188" s="527" t="s">
        <v>811</v>
      </c>
      <c r="R188" s="525"/>
      <c r="S188" s="525"/>
      <c r="T188" s="525"/>
      <c r="U188" s="525"/>
      <c r="V188" s="525"/>
      <c r="W188" s="2"/>
      <c r="X188" s="502"/>
      <c r="Y188" s="2"/>
    </row>
    <row r="189" spans="1:25" s="530" customFormat="1" hidden="1">
      <c r="A189" s="502"/>
      <c r="B189" s="539"/>
      <c r="C189" s="538"/>
      <c r="D189" s="762"/>
      <c r="E189" s="682"/>
      <c r="F189" s="763"/>
      <c r="G189" s="763"/>
      <c r="H189" s="763"/>
      <c r="I189" s="759"/>
      <c r="J189" s="760"/>
      <c r="K189" s="502"/>
      <c r="L189" s="502"/>
      <c r="M189" s="528"/>
      <c r="N189" s="528"/>
      <c r="O189" s="528" t="s">
        <v>687</v>
      </c>
      <c r="P189" s="528"/>
      <c r="Q189" s="528"/>
      <c r="R189" s="521">
        <f>IF(M189="X",M$8,0)</f>
        <v>0</v>
      </c>
      <c r="S189" s="521">
        <f>IF(N189="X",N$8,0)</f>
        <v>0</v>
      </c>
      <c r="T189" s="521">
        <f>IF(O189="X",O$8,0)</f>
        <v>3</v>
      </c>
      <c r="U189" s="521">
        <f>IF(P189="X",P$8,0)</f>
        <v>0</v>
      </c>
      <c r="V189" s="521">
        <f>IF(Q189="X",Q$8,0)</f>
        <v>0</v>
      </c>
      <c r="W189" s="2">
        <f>SUM(R189:V189)</f>
        <v>3</v>
      </c>
      <c r="X189" s="502"/>
      <c r="Y189" s="2"/>
    </row>
    <row r="190" spans="1:25" s="530" customFormat="1" hidden="1">
      <c r="A190" s="502"/>
      <c r="B190" s="539"/>
      <c r="C190" s="538"/>
      <c r="D190" s="762"/>
      <c r="E190" s="682"/>
      <c r="F190" s="763"/>
      <c r="G190" s="763"/>
      <c r="H190" s="763"/>
      <c r="I190" s="759"/>
      <c r="J190" s="760"/>
      <c r="K190" s="502"/>
      <c r="L190" s="502"/>
      <c r="M190" s="528"/>
      <c r="N190" s="528"/>
      <c r="O190" s="528"/>
      <c r="P190" s="528"/>
      <c r="Q190" s="528"/>
      <c r="R190" s="521"/>
      <c r="S190" s="521"/>
      <c r="T190" s="521"/>
      <c r="U190" s="521"/>
      <c r="V190" s="521"/>
      <c r="W190" s="2"/>
      <c r="X190" s="502"/>
      <c r="Y190" s="2"/>
    </row>
    <row r="191" spans="1:25" s="530" customFormat="1" ht="38.25" hidden="1">
      <c r="A191" s="502"/>
      <c r="B191" s="516" t="s">
        <v>812</v>
      </c>
      <c r="C191" s="538" t="s">
        <v>813</v>
      </c>
      <c r="D191" s="539"/>
      <c r="E191" s="2"/>
      <c r="F191" s="763"/>
      <c r="G191" s="763"/>
      <c r="H191" s="763"/>
      <c r="I191" s="759">
        <f t="shared" ref="I191:I206" si="88">SUM(IF(F191="X",0,0),IF(G191="X",1,0),IF(H191="X",2,0))</f>
        <v>0</v>
      </c>
      <c r="J191" s="760">
        <f>SUM(IF(F191="X",0,0),IF(G191="X",1,0),IF(H191="X",2,0))</f>
        <v>0</v>
      </c>
      <c r="K191" s="502"/>
      <c r="L191" s="502"/>
      <c r="M191" s="526"/>
      <c r="N191" s="526"/>
      <c r="O191" s="526"/>
      <c r="P191" s="526"/>
      <c r="Q191" s="526"/>
      <c r="R191" s="525"/>
      <c r="S191" s="525"/>
      <c r="T191" s="525"/>
      <c r="U191" s="525"/>
      <c r="V191" s="525"/>
      <c r="W191" s="523"/>
      <c r="X191" s="502"/>
      <c r="Y191" s="2"/>
    </row>
    <row r="192" spans="1:25" s="530" customFormat="1" ht="18" hidden="1">
      <c r="A192" s="502"/>
      <c r="B192" s="516"/>
      <c r="C192" s="538"/>
      <c r="D192" s="539"/>
      <c r="E192" s="2"/>
      <c r="F192" s="763"/>
      <c r="G192" s="763"/>
      <c r="H192" s="763"/>
      <c r="I192" s="759"/>
      <c r="J192" s="760"/>
      <c r="K192" s="502"/>
      <c r="L192" s="502"/>
      <c r="M192" s="526"/>
      <c r="N192" s="526"/>
      <c r="O192" s="526"/>
      <c r="P192" s="526"/>
      <c r="Q192" s="526"/>
      <c r="R192" s="525"/>
      <c r="S192" s="525"/>
      <c r="T192" s="525"/>
      <c r="U192" s="525"/>
      <c r="V192" s="525"/>
      <c r="W192" s="523"/>
      <c r="X192" s="502"/>
      <c r="Y192" s="2"/>
    </row>
    <row r="193" spans="1:25" s="530" customFormat="1" ht="18" hidden="1">
      <c r="A193" s="502"/>
      <c r="B193" s="516"/>
      <c r="C193" s="538"/>
      <c r="D193" s="539"/>
      <c r="E193" s="2"/>
      <c r="F193" s="763"/>
      <c r="G193" s="763"/>
      <c r="H193" s="763"/>
      <c r="I193" s="759"/>
      <c r="J193" s="760"/>
      <c r="K193" s="502"/>
      <c r="L193" s="502"/>
      <c r="M193" s="526"/>
      <c r="N193" s="526"/>
      <c r="O193" s="526"/>
      <c r="P193" s="526"/>
      <c r="Q193" s="526"/>
      <c r="R193" s="525"/>
      <c r="S193" s="525"/>
      <c r="T193" s="525"/>
      <c r="U193" s="525"/>
      <c r="V193" s="525"/>
      <c r="W193" s="523"/>
      <c r="X193" s="502"/>
      <c r="Y193" s="2"/>
    </row>
    <row r="194" spans="1:25" s="530" customFormat="1" ht="25.5" hidden="1">
      <c r="A194" s="502"/>
      <c r="B194" s="516" t="s">
        <v>814</v>
      </c>
      <c r="C194" s="538" t="s">
        <v>815</v>
      </c>
      <c r="D194" s="539"/>
      <c r="E194" s="517"/>
      <c r="F194" s="763"/>
      <c r="G194" s="763"/>
      <c r="H194" s="763"/>
      <c r="I194" s="759">
        <f t="shared" si="88"/>
        <v>0</v>
      </c>
      <c r="J194" s="760">
        <f>SUM(IF(F194="X",0,0),IF(G194="X",1,0),IF(H194="X",2,0))</f>
        <v>0</v>
      </c>
      <c r="K194" s="502"/>
      <c r="L194" s="502"/>
      <c r="M194" s="526"/>
      <c r="N194" s="526"/>
      <c r="O194" s="526"/>
      <c r="P194" s="526"/>
      <c r="Q194" s="526"/>
      <c r="R194" s="525"/>
      <c r="S194" s="525"/>
      <c r="T194" s="525"/>
      <c r="U194" s="525"/>
      <c r="V194" s="525"/>
      <c r="W194" s="2"/>
      <c r="X194" s="502"/>
      <c r="Y194" s="2"/>
    </row>
    <row r="195" spans="1:25" s="530" customFormat="1" hidden="1">
      <c r="A195" s="502"/>
      <c r="B195" s="516"/>
      <c r="C195" s="538"/>
      <c r="D195" s="539"/>
      <c r="E195" s="517"/>
      <c r="F195" s="763"/>
      <c r="G195" s="763"/>
      <c r="H195" s="763"/>
      <c r="I195" s="759"/>
      <c r="J195" s="760"/>
      <c r="K195" s="502"/>
      <c r="L195" s="502"/>
      <c r="M195" s="526"/>
      <c r="N195" s="526"/>
      <c r="O195" s="526"/>
      <c r="P195" s="526"/>
      <c r="Q195" s="526"/>
      <c r="R195" s="525"/>
      <c r="S195" s="525"/>
      <c r="T195" s="525"/>
      <c r="U195" s="525"/>
      <c r="V195" s="525"/>
      <c r="W195" s="2"/>
      <c r="X195" s="502"/>
      <c r="Y195" s="2"/>
    </row>
    <row r="196" spans="1:25" s="530" customFormat="1" hidden="1">
      <c r="A196" s="502"/>
      <c r="B196" s="516"/>
      <c r="C196" s="538"/>
      <c r="D196" s="539"/>
      <c r="E196" s="517"/>
      <c r="F196" s="763"/>
      <c r="G196" s="763"/>
      <c r="H196" s="763"/>
      <c r="I196" s="759"/>
      <c r="J196" s="760"/>
      <c r="K196" s="502"/>
      <c r="L196" s="502"/>
      <c r="M196" s="526"/>
      <c r="N196" s="526"/>
      <c r="O196" s="526"/>
      <c r="P196" s="526"/>
      <c r="Q196" s="526"/>
      <c r="R196" s="525"/>
      <c r="S196" s="525"/>
      <c r="T196" s="525"/>
      <c r="U196" s="525"/>
      <c r="V196" s="525"/>
      <c r="W196" s="2"/>
      <c r="X196" s="502"/>
      <c r="Y196" s="2"/>
    </row>
    <row r="197" spans="1:25" s="530" customFormat="1" hidden="1">
      <c r="A197" s="502"/>
      <c r="B197" s="516" t="s">
        <v>816</v>
      </c>
      <c r="C197" s="538" t="s">
        <v>817</v>
      </c>
      <c r="D197" s="539"/>
      <c r="E197" s="517"/>
      <c r="F197" s="763"/>
      <c r="G197" s="763"/>
      <c r="H197" s="763"/>
      <c r="I197" s="759">
        <f t="shared" si="88"/>
        <v>0</v>
      </c>
      <c r="J197" s="760">
        <f>SUM(IF(F197="X",0,0),IF(G197="X",1,0),IF(H197="X",2,0))</f>
        <v>0</v>
      </c>
      <c r="K197" s="502"/>
      <c r="L197" s="502"/>
      <c r="M197" s="526"/>
      <c r="N197" s="526"/>
      <c r="O197" s="526"/>
      <c r="P197" s="526"/>
      <c r="Q197" s="526"/>
      <c r="R197" s="525"/>
      <c r="S197" s="525"/>
      <c r="T197" s="525"/>
      <c r="U197" s="525"/>
      <c r="V197" s="525"/>
      <c r="W197" s="2"/>
      <c r="X197" s="502"/>
      <c r="Y197" s="2"/>
    </row>
    <row r="198" spans="1:25" s="530" customFormat="1" hidden="1">
      <c r="A198" s="502"/>
      <c r="B198" s="516"/>
      <c r="C198" s="538"/>
      <c r="D198" s="539"/>
      <c r="E198" s="517"/>
      <c r="F198" s="763"/>
      <c r="G198" s="763"/>
      <c r="H198" s="763"/>
      <c r="I198" s="759"/>
      <c r="J198" s="760"/>
      <c r="K198" s="502"/>
      <c r="L198" s="502"/>
      <c r="M198" s="526"/>
      <c r="N198" s="526"/>
      <c r="O198" s="526"/>
      <c r="P198" s="526"/>
      <c r="Q198" s="526"/>
      <c r="R198" s="525"/>
      <c r="S198" s="525"/>
      <c r="T198" s="525"/>
      <c r="U198" s="525"/>
      <c r="V198" s="525"/>
      <c r="W198" s="2"/>
      <c r="X198" s="502"/>
      <c r="Y198" s="2"/>
    </row>
    <row r="199" spans="1:25" s="530" customFormat="1" hidden="1">
      <c r="A199" s="502"/>
      <c r="B199" s="516"/>
      <c r="C199" s="538"/>
      <c r="D199" s="539"/>
      <c r="E199" s="517"/>
      <c r="F199" s="763"/>
      <c r="G199" s="763"/>
      <c r="H199" s="763"/>
      <c r="I199" s="759"/>
      <c r="J199" s="760"/>
      <c r="K199" s="502"/>
      <c r="L199" s="502"/>
      <c r="M199" s="526"/>
      <c r="N199" s="526"/>
      <c r="O199" s="526"/>
      <c r="P199" s="526"/>
      <c r="Q199" s="526"/>
      <c r="R199" s="525"/>
      <c r="S199" s="525"/>
      <c r="T199" s="525"/>
      <c r="U199" s="525"/>
      <c r="V199" s="525"/>
      <c r="W199" s="2"/>
      <c r="X199" s="502"/>
      <c r="Y199" s="2"/>
    </row>
    <row r="200" spans="1:25" s="530" customFormat="1" ht="25.5" hidden="1">
      <c r="A200" s="502"/>
      <c r="B200" s="516" t="s">
        <v>818</v>
      </c>
      <c r="C200" s="538" t="s">
        <v>819</v>
      </c>
      <c r="D200" s="539"/>
      <c r="E200" s="517"/>
      <c r="F200" s="763"/>
      <c r="G200" s="763"/>
      <c r="H200" s="763"/>
      <c r="I200" s="759">
        <f t="shared" si="88"/>
        <v>0</v>
      </c>
      <c r="J200" s="760">
        <f>SUM(IF(F200="X",0,0),IF(G200="X",1,0),IF(H200="X",2,0))</f>
        <v>0</v>
      </c>
      <c r="K200" s="502"/>
      <c r="L200" s="502"/>
      <c r="M200" s="526"/>
      <c r="N200" s="526"/>
      <c r="O200" s="526"/>
      <c r="P200" s="526"/>
      <c r="Q200" s="526"/>
      <c r="R200" s="525"/>
      <c r="S200" s="525"/>
      <c r="T200" s="525"/>
      <c r="U200" s="525"/>
      <c r="V200" s="525"/>
      <c r="W200" s="2"/>
      <c r="X200" s="502"/>
      <c r="Y200" s="2"/>
    </row>
    <row r="201" spans="1:25" s="530" customFormat="1" hidden="1">
      <c r="A201" s="502"/>
      <c r="B201" s="516"/>
      <c r="C201" s="538"/>
      <c r="D201" s="539"/>
      <c r="E201" s="517"/>
      <c r="F201" s="763"/>
      <c r="G201" s="763"/>
      <c r="H201" s="763"/>
      <c r="I201" s="759"/>
      <c r="J201" s="760"/>
      <c r="K201" s="502"/>
      <c r="L201" s="502"/>
      <c r="M201" s="526"/>
      <c r="N201" s="526"/>
      <c r="O201" s="526"/>
      <c r="P201" s="526"/>
      <c r="Q201" s="526"/>
      <c r="R201" s="525"/>
      <c r="S201" s="525"/>
      <c r="T201" s="525"/>
      <c r="U201" s="525"/>
      <c r="V201" s="525"/>
      <c r="W201" s="2"/>
      <c r="X201" s="502"/>
      <c r="Y201" s="2"/>
    </row>
    <row r="202" spans="1:25" s="530" customFormat="1" hidden="1">
      <c r="A202" s="502"/>
      <c r="B202" s="516"/>
      <c r="C202" s="538"/>
      <c r="D202" s="539"/>
      <c r="E202" s="517"/>
      <c r="F202" s="763"/>
      <c r="G202" s="763"/>
      <c r="H202" s="763"/>
      <c r="I202" s="759"/>
      <c r="J202" s="760"/>
      <c r="K202" s="502"/>
      <c r="L202" s="502"/>
      <c r="M202" s="526"/>
      <c r="N202" s="526"/>
      <c r="O202" s="526"/>
      <c r="P202" s="526"/>
      <c r="Q202" s="526"/>
      <c r="R202" s="525"/>
      <c r="S202" s="525"/>
      <c r="T202" s="525"/>
      <c r="U202" s="525"/>
      <c r="V202" s="525"/>
      <c r="W202" s="2"/>
      <c r="X202" s="502"/>
      <c r="Y202" s="2"/>
    </row>
    <row r="203" spans="1:25" s="530" customFormat="1" hidden="1">
      <c r="A203" s="502"/>
      <c r="B203" s="516" t="s">
        <v>820</v>
      </c>
      <c r="C203" s="538" t="s">
        <v>821</v>
      </c>
      <c r="D203" s="539"/>
      <c r="E203" s="517" t="s">
        <v>822</v>
      </c>
      <c r="F203" s="763"/>
      <c r="G203" s="763"/>
      <c r="H203" s="763"/>
      <c r="I203" s="759">
        <f t="shared" si="88"/>
        <v>0</v>
      </c>
      <c r="J203" s="760">
        <f>SUM(IF(F203="X",0,0),IF(G203="X",1,0),IF(H203="X",2,0))</f>
        <v>0</v>
      </c>
      <c r="K203" s="502"/>
      <c r="L203" s="502"/>
      <c r="M203" s="526"/>
      <c r="N203" s="526"/>
      <c r="O203" s="526"/>
      <c r="P203" s="526"/>
      <c r="Q203" s="526"/>
      <c r="R203" s="525"/>
      <c r="S203" s="525"/>
      <c r="T203" s="525"/>
      <c r="U203" s="525"/>
      <c r="V203" s="525"/>
      <c r="W203" s="2"/>
      <c r="X203" s="502"/>
      <c r="Y203" s="2"/>
    </row>
    <row r="204" spans="1:25" s="530" customFormat="1" hidden="1">
      <c r="A204" s="502"/>
      <c r="B204" s="516"/>
      <c r="C204" s="538"/>
      <c r="D204" s="539"/>
      <c r="E204" s="517"/>
      <c r="F204" s="763"/>
      <c r="G204" s="763"/>
      <c r="H204" s="763"/>
      <c r="I204" s="759"/>
      <c r="J204" s="760"/>
      <c r="K204" s="502"/>
      <c r="L204" s="502"/>
      <c r="M204" s="526"/>
      <c r="N204" s="526"/>
      <c r="O204" s="526"/>
      <c r="P204" s="526"/>
      <c r="Q204" s="526"/>
      <c r="R204" s="525"/>
      <c r="S204" s="525"/>
      <c r="T204" s="525"/>
      <c r="U204" s="525"/>
      <c r="V204" s="525"/>
      <c r="W204" s="2"/>
      <c r="X204" s="502"/>
      <c r="Y204" s="2"/>
    </row>
    <row r="205" spans="1:25" s="530" customFormat="1" hidden="1">
      <c r="A205" s="502"/>
      <c r="B205" s="516"/>
      <c r="C205" s="538"/>
      <c r="D205" s="539"/>
      <c r="E205" s="517"/>
      <c r="F205" s="763"/>
      <c r="G205" s="763"/>
      <c r="H205" s="763"/>
      <c r="I205" s="759"/>
      <c r="J205" s="760"/>
      <c r="K205" s="502"/>
      <c r="L205" s="502"/>
      <c r="M205" s="526"/>
      <c r="N205" s="526"/>
      <c r="O205" s="526"/>
      <c r="P205" s="526"/>
      <c r="Q205" s="526"/>
      <c r="R205" s="525"/>
      <c r="S205" s="525"/>
      <c r="T205" s="525"/>
      <c r="U205" s="525"/>
      <c r="V205" s="525"/>
      <c r="W205" s="2"/>
      <c r="X205" s="502"/>
      <c r="Y205" s="2"/>
    </row>
    <row r="206" spans="1:25" hidden="1">
      <c r="B206" s="539"/>
      <c r="C206" s="517"/>
      <c r="D206" s="539"/>
      <c r="E206" s="517" t="s">
        <v>823</v>
      </c>
      <c r="F206" s="763"/>
      <c r="G206" s="763"/>
      <c r="H206" s="763"/>
      <c r="I206" s="759">
        <f t="shared" si="88"/>
        <v>0</v>
      </c>
      <c r="J206" s="760">
        <f>SUM(IF(F206="X",0,0),IF(G206="X",1,0),IF(H206="X",2,0))</f>
        <v>0</v>
      </c>
      <c r="M206" s="526"/>
      <c r="N206" s="526"/>
      <c r="O206" s="526"/>
      <c r="P206" s="526"/>
      <c r="Q206" s="526"/>
    </row>
    <row r="207" spans="1:25" hidden="1">
      <c r="B207" s="539"/>
      <c r="C207" s="517"/>
      <c r="D207" s="539"/>
      <c r="E207" s="517"/>
      <c r="F207" s="763"/>
      <c r="G207" s="763"/>
      <c r="H207" s="763"/>
      <c r="I207" s="759"/>
      <c r="J207" s="760"/>
      <c r="M207" s="526"/>
      <c r="N207" s="526"/>
      <c r="O207" s="526"/>
      <c r="P207" s="526"/>
      <c r="Q207" s="526"/>
    </row>
    <row r="208" spans="1:25" hidden="1">
      <c r="B208" s="539"/>
      <c r="C208" s="517"/>
      <c r="D208" s="539"/>
      <c r="E208" s="2"/>
      <c r="F208" s="763"/>
      <c r="G208" s="763"/>
      <c r="H208" s="763"/>
      <c r="I208" s="759"/>
      <c r="J208" s="760"/>
      <c r="M208" s="526"/>
      <c r="N208" s="526"/>
      <c r="O208" s="526"/>
      <c r="P208" s="526"/>
      <c r="Q208" s="526"/>
    </row>
    <row r="209" spans="1:25" hidden="1">
      <c r="C209" s="2"/>
    </row>
    <row r="210" spans="1:25">
      <c r="C210" s="2"/>
    </row>
    <row r="211" spans="1:25" s="539" customFormat="1">
      <c r="A211" s="541"/>
      <c r="B211" s="62"/>
      <c r="C211" s="2"/>
      <c r="D211" s="516"/>
      <c r="E211" s="160"/>
      <c r="F211" s="2"/>
      <c r="G211" s="2"/>
      <c r="H211" s="2"/>
      <c r="I211" s="525"/>
      <c r="J211" s="2"/>
      <c r="K211" s="502"/>
      <c r="L211" s="502"/>
      <c r="M211" s="2"/>
      <c r="N211" s="2"/>
      <c r="O211" s="2"/>
      <c r="P211" s="2"/>
      <c r="Q211" s="2"/>
      <c r="R211" s="525"/>
      <c r="S211" s="525"/>
      <c r="T211" s="525"/>
      <c r="U211" s="525"/>
      <c r="V211" s="525"/>
      <c r="W211" s="2"/>
      <c r="X211" s="502"/>
      <c r="Y211" s="2"/>
    </row>
    <row r="212" spans="1:25" s="539" customFormat="1">
      <c r="A212" s="541"/>
      <c r="B212" s="62"/>
      <c r="C212" s="2"/>
      <c r="D212" s="516"/>
      <c r="E212" s="160"/>
      <c r="F212" s="2"/>
      <c r="G212" s="2"/>
      <c r="H212" s="2"/>
      <c r="I212" s="525"/>
      <c r="J212" s="2"/>
      <c r="K212" s="502"/>
      <c r="L212" s="502"/>
      <c r="M212" s="2"/>
      <c r="N212" s="2"/>
      <c r="O212" s="2"/>
      <c r="P212" s="2"/>
      <c r="Q212" s="2"/>
      <c r="R212" s="525"/>
      <c r="S212" s="525"/>
      <c r="T212" s="525"/>
      <c r="U212" s="525"/>
      <c r="V212" s="525"/>
      <c r="W212" s="2"/>
      <c r="X212" s="502"/>
      <c r="Y212" s="2"/>
    </row>
    <row r="213" spans="1:25" s="539" customFormat="1">
      <c r="A213" s="541"/>
      <c r="B213" s="62"/>
      <c r="C213" s="2"/>
      <c r="D213" s="516"/>
      <c r="E213" s="160"/>
      <c r="F213" s="2"/>
      <c r="G213" s="2"/>
      <c r="H213" s="2"/>
      <c r="I213" s="525"/>
      <c r="J213" s="2"/>
      <c r="K213" s="502"/>
      <c r="L213" s="502"/>
      <c r="M213" s="2"/>
      <c r="N213" s="2"/>
      <c r="O213" s="2"/>
      <c r="P213" s="2"/>
      <c r="Q213" s="2"/>
      <c r="R213" s="525"/>
      <c r="S213" s="525"/>
      <c r="T213" s="525"/>
      <c r="U213" s="525"/>
      <c r="V213" s="525"/>
      <c r="W213" s="2"/>
      <c r="X213" s="502"/>
      <c r="Y213" s="2"/>
    </row>
    <row r="214" spans="1:25" s="539" customFormat="1">
      <c r="A214" s="541"/>
      <c r="B214" s="62"/>
      <c r="C214" s="2"/>
      <c r="D214" s="516"/>
      <c r="E214" s="160"/>
      <c r="F214" s="2"/>
      <c r="G214" s="2"/>
      <c r="H214" s="2"/>
      <c r="I214" s="525"/>
      <c r="J214" s="2"/>
      <c r="K214" s="502"/>
      <c r="L214" s="502"/>
      <c r="M214" s="2"/>
      <c r="N214" s="2"/>
      <c r="O214" s="2"/>
      <c r="P214" s="2"/>
      <c r="Q214" s="2"/>
      <c r="R214" s="525"/>
      <c r="S214" s="525"/>
      <c r="T214" s="525"/>
      <c r="U214" s="525"/>
      <c r="V214" s="525"/>
      <c r="W214" s="2"/>
      <c r="X214" s="502"/>
      <c r="Y214" s="2"/>
    </row>
    <row r="215" spans="1:25" s="539" customFormat="1">
      <c r="A215" s="541"/>
      <c r="B215" s="62"/>
      <c r="C215" s="2"/>
      <c r="D215" s="516"/>
      <c r="E215" s="160"/>
      <c r="F215" s="2"/>
      <c r="G215" s="2"/>
      <c r="H215" s="2"/>
      <c r="I215" s="525"/>
      <c r="J215" s="2"/>
      <c r="K215" s="502"/>
      <c r="L215" s="502"/>
      <c r="M215" s="2"/>
      <c r="N215" s="2"/>
      <c r="O215" s="2"/>
      <c r="P215" s="2"/>
      <c r="Q215" s="2"/>
      <c r="R215" s="525"/>
      <c r="S215" s="525"/>
      <c r="T215" s="525"/>
      <c r="U215" s="525"/>
      <c r="V215" s="525"/>
      <c r="W215" s="2"/>
      <c r="X215" s="502"/>
      <c r="Y215" s="2"/>
    </row>
    <row r="216" spans="1:25" s="539" customFormat="1">
      <c r="A216" s="541"/>
      <c r="B216" s="62"/>
      <c r="C216" s="2"/>
      <c r="D216" s="516"/>
      <c r="E216" s="160"/>
      <c r="F216" s="2"/>
      <c r="G216" s="2"/>
      <c r="H216" s="2"/>
      <c r="I216" s="525"/>
      <c r="J216" s="2"/>
      <c r="K216" s="502"/>
      <c r="L216" s="502"/>
      <c r="M216" s="2"/>
      <c r="N216" s="2"/>
      <c r="O216" s="2"/>
      <c r="P216" s="2"/>
      <c r="Q216" s="2"/>
      <c r="R216" s="525"/>
      <c r="S216" s="525"/>
      <c r="T216" s="525"/>
      <c r="U216" s="525"/>
      <c r="V216" s="525"/>
      <c r="W216" s="2"/>
      <c r="X216" s="502"/>
      <c r="Y216" s="2"/>
    </row>
    <row r="217" spans="1:25" s="539" customFormat="1">
      <c r="A217" s="541"/>
      <c r="B217" s="62"/>
      <c r="C217" s="2"/>
      <c r="D217" s="516"/>
      <c r="E217" s="160"/>
      <c r="F217" s="2"/>
      <c r="G217" s="2"/>
      <c r="H217" s="2"/>
      <c r="I217" s="525"/>
      <c r="J217" s="2"/>
      <c r="K217" s="502"/>
      <c r="L217" s="502"/>
      <c r="M217" s="2"/>
      <c r="N217" s="2"/>
      <c r="O217" s="2"/>
      <c r="P217" s="2"/>
      <c r="Q217" s="2"/>
      <c r="R217" s="525"/>
      <c r="S217" s="525"/>
      <c r="T217" s="525"/>
      <c r="U217" s="525"/>
      <c r="V217" s="525"/>
      <c r="W217" s="2"/>
      <c r="X217" s="502"/>
      <c r="Y217" s="2"/>
    </row>
    <row r="218" spans="1:25" s="539" customFormat="1">
      <c r="A218" s="541"/>
      <c r="B218" s="62"/>
      <c r="C218" s="2"/>
      <c r="D218" s="516"/>
      <c r="E218" s="160"/>
      <c r="F218" s="2"/>
      <c r="G218" s="2"/>
      <c r="H218" s="2"/>
      <c r="I218" s="525"/>
      <c r="J218" s="2"/>
      <c r="K218" s="502"/>
      <c r="L218" s="502"/>
      <c r="M218" s="2"/>
      <c r="N218" s="2"/>
      <c r="O218" s="2"/>
      <c r="P218" s="2"/>
      <c r="Q218" s="2"/>
      <c r="R218" s="525"/>
      <c r="S218" s="525"/>
      <c r="T218" s="525"/>
      <c r="U218" s="525"/>
      <c r="V218" s="525"/>
      <c r="W218" s="2"/>
      <c r="X218" s="502"/>
      <c r="Y218" s="2"/>
    </row>
    <row r="219" spans="1:25" s="539" customFormat="1">
      <c r="A219" s="541"/>
      <c r="B219" s="62"/>
      <c r="C219" s="2"/>
      <c r="D219" s="516"/>
      <c r="E219" s="160"/>
      <c r="F219" s="2"/>
      <c r="G219" s="2"/>
      <c r="H219" s="2"/>
      <c r="I219" s="525"/>
      <c r="J219" s="2"/>
      <c r="K219" s="502"/>
      <c r="L219" s="502"/>
      <c r="M219" s="2"/>
      <c r="N219" s="2"/>
      <c r="O219" s="2"/>
      <c r="P219" s="2"/>
      <c r="Q219" s="2"/>
      <c r="R219" s="525"/>
      <c r="S219" s="525"/>
      <c r="T219" s="525"/>
      <c r="U219" s="525"/>
      <c r="V219" s="525"/>
      <c r="W219" s="2"/>
      <c r="X219" s="502"/>
      <c r="Y219" s="2"/>
    </row>
    <row r="220" spans="1:25" s="539" customFormat="1">
      <c r="A220" s="541"/>
      <c r="B220" s="62"/>
      <c r="C220" s="2"/>
      <c r="D220" s="516"/>
      <c r="E220" s="160"/>
      <c r="F220" s="2"/>
      <c r="G220" s="2"/>
      <c r="H220" s="2"/>
      <c r="I220" s="525"/>
      <c r="J220" s="2"/>
      <c r="K220" s="502"/>
      <c r="L220" s="502"/>
      <c r="M220" s="2"/>
      <c r="N220" s="2"/>
      <c r="O220" s="2"/>
      <c r="P220" s="2"/>
      <c r="Q220" s="2"/>
      <c r="R220" s="525"/>
      <c r="S220" s="525"/>
      <c r="T220" s="525"/>
      <c r="U220" s="525"/>
      <c r="V220" s="525"/>
      <c r="W220" s="2"/>
      <c r="X220" s="502"/>
      <c r="Y220" s="2"/>
    </row>
  </sheetData>
  <mergeCells count="541">
    <mergeCell ref="B146:B148"/>
    <mergeCell ref="B149:B151"/>
    <mergeCell ref="B152:B154"/>
    <mergeCell ref="B155:B157"/>
    <mergeCell ref="B158:B160"/>
    <mergeCell ref="B161:B163"/>
    <mergeCell ref="F206:F208"/>
    <mergeCell ref="G206:G208"/>
    <mergeCell ref="H206:H208"/>
    <mergeCell ref="D188:D190"/>
    <mergeCell ref="E188:E190"/>
    <mergeCell ref="F179:F181"/>
    <mergeCell ref="G179:G181"/>
    <mergeCell ref="H179:H181"/>
    <mergeCell ref="D170:D172"/>
    <mergeCell ref="C155:C157"/>
    <mergeCell ref="D155:D157"/>
    <mergeCell ref="E155:E157"/>
    <mergeCell ref="F155:F157"/>
    <mergeCell ref="G155:G157"/>
    <mergeCell ref="H155:H157"/>
    <mergeCell ref="I206:I208"/>
    <mergeCell ref="J206:J208"/>
    <mergeCell ref="C152:C154"/>
    <mergeCell ref="F200:F202"/>
    <mergeCell ref="G200:G202"/>
    <mergeCell ref="H200:H202"/>
    <mergeCell ref="I200:I202"/>
    <mergeCell ref="J200:J202"/>
    <mergeCell ref="F203:F205"/>
    <mergeCell ref="G203:G205"/>
    <mergeCell ref="H203:H205"/>
    <mergeCell ref="I203:I205"/>
    <mergeCell ref="J203:J205"/>
    <mergeCell ref="F194:F196"/>
    <mergeCell ref="G194:G196"/>
    <mergeCell ref="H194:H196"/>
    <mergeCell ref="I194:I196"/>
    <mergeCell ref="J194:J196"/>
    <mergeCell ref="F197:F199"/>
    <mergeCell ref="G197:G199"/>
    <mergeCell ref="H197:H199"/>
    <mergeCell ref="I197:I199"/>
    <mergeCell ref="J197:J199"/>
    <mergeCell ref="I188:I190"/>
    <mergeCell ref="J188:J190"/>
    <mergeCell ref="F191:F193"/>
    <mergeCell ref="G191:G193"/>
    <mergeCell ref="H191:H193"/>
    <mergeCell ref="I191:I193"/>
    <mergeCell ref="J191:J193"/>
    <mergeCell ref="F185:F187"/>
    <mergeCell ref="G185:G187"/>
    <mergeCell ref="H185:H187"/>
    <mergeCell ref="I185:I187"/>
    <mergeCell ref="J185:J187"/>
    <mergeCell ref="F188:F190"/>
    <mergeCell ref="G188:G190"/>
    <mergeCell ref="H188:H190"/>
    <mergeCell ref="I179:I181"/>
    <mergeCell ref="J179:J181"/>
    <mergeCell ref="F182:F184"/>
    <mergeCell ref="G182:G184"/>
    <mergeCell ref="H182:H184"/>
    <mergeCell ref="I182:I184"/>
    <mergeCell ref="J182:J184"/>
    <mergeCell ref="J149:J151"/>
    <mergeCell ref="D152:D154"/>
    <mergeCell ref="E152:E154"/>
    <mergeCell ref="F152:F154"/>
    <mergeCell ref="G152:G154"/>
    <mergeCell ref="H152:H154"/>
    <mergeCell ref="I152:I154"/>
    <mergeCell ref="J152:J154"/>
    <mergeCell ref="D149:D151"/>
    <mergeCell ref="E149:E151"/>
    <mergeCell ref="F149:F151"/>
    <mergeCell ref="G149:G151"/>
    <mergeCell ref="H149:H151"/>
    <mergeCell ref="I149:I151"/>
    <mergeCell ref="F176:F178"/>
    <mergeCell ref="G176:G178"/>
    <mergeCell ref="H176:H178"/>
    <mergeCell ref="I176:I178"/>
    <mergeCell ref="J176:J178"/>
    <mergeCell ref="J170:J172"/>
    <mergeCell ref="E173:E175"/>
    <mergeCell ref="F173:F175"/>
    <mergeCell ref="G173:G175"/>
    <mergeCell ref="H173:H175"/>
    <mergeCell ref="I173:I175"/>
    <mergeCell ref="J173:J175"/>
    <mergeCell ref="E170:E172"/>
    <mergeCell ref="F170:F172"/>
    <mergeCell ref="G170:G172"/>
    <mergeCell ref="H170:H172"/>
    <mergeCell ref="I170:I172"/>
    <mergeCell ref="I167:I169"/>
    <mergeCell ref="J167:J169"/>
    <mergeCell ref="C167:C169"/>
    <mergeCell ref="D167:D169"/>
    <mergeCell ref="E167:E169"/>
    <mergeCell ref="F167:F169"/>
    <mergeCell ref="G167:G169"/>
    <mergeCell ref="H167:H169"/>
    <mergeCell ref="C164:C166"/>
    <mergeCell ref="D164:D166"/>
    <mergeCell ref="E164:E166"/>
    <mergeCell ref="F164:F166"/>
    <mergeCell ref="G164:G166"/>
    <mergeCell ref="H164:H166"/>
    <mergeCell ref="I164:I166"/>
    <mergeCell ref="J164:J166"/>
    <mergeCell ref="I158:I160"/>
    <mergeCell ref="J158:J160"/>
    <mergeCell ref="C161:C163"/>
    <mergeCell ref="D161:D163"/>
    <mergeCell ref="E161:E163"/>
    <mergeCell ref="F161:F163"/>
    <mergeCell ref="G161:G163"/>
    <mergeCell ref="H161:H163"/>
    <mergeCell ref="I161:I163"/>
    <mergeCell ref="J161:J163"/>
    <mergeCell ref="C158:C160"/>
    <mergeCell ref="D158:D160"/>
    <mergeCell ref="E158:E160"/>
    <mergeCell ref="F158:F160"/>
    <mergeCell ref="G158:G160"/>
    <mergeCell ref="H158:H160"/>
    <mergeCell ref="I155:I157"/>
    <mergeCell ref="J155:J157"/>
    <mergeCell ref="C146:C148"/>
    <mergeCell ref="D146:D148"/>
    <mergeCell ref="E146:E148"/>
    <mergeCell ref="F146:F148"/>
    <mergeCell ref="G146:G148"/>
    <mergeCell ref="H146:H148"/>
    <mergeCell ref="C149:C151"/>
    <mergeCell ref="C143:C145"/>
    <mergeCell ref="D143:D145"/>
    <mergeCell ref="E143:E145"/>
    <mergeCell ref="F143:F145"/>
    <mergeCell ref="G143:G145"/>
    <mergeCell ref="H143:H145"/>
    <mergeCell ref="I143:I145"/>
    <mergeCell ref="J143:J145"/>
    <mergeCell ref="I146:I148"/>
    <mergeCell ref="J146:J148"/>
    <mergeCell ref="H137:H139"/>
    <mergeCell ref="I137:I139"/>
    <mergeCell ref="J137:J139"/>
    <mergeCell ref="B140:B142"/>
    <mergeCell ref="C140:C142"/>
    <mergeCell ref="D140:D142"/>
    <mergeCell ref="E140:E142"/>
    <mergeCell ref="F140:F142"/>
    <mergeCell ref="G140:G142"/>
    <mergeCell ref="H140:H142"/>
    <mergeCell ref="B137:B139"/>
    <mergeCell ref="C137:C139"/>
    <mergeCell ref="D137:D139"/>
    <mergeCell ref="E137:E139"/>
    <mergeCell ref="F137:F139"/>
    <mergeCell ref="G137:G139"/>
    <mergeCell ref="I140:I142"/>
    <mergeCell ref="J140:J142"/>
    <mergeCell ref="B134:B136"/>
    <mergeCell ref="C134:C136"/>
    <mergeCell ref="D134:D136"/>
    <mergeCell ref="E134:E136"/>
    <mergeCell ref="F134:F136"/>
    <mergeCell ref="G134:G136"/>
    <mergeCell ref="H134:H136"/>
    <mergeCell ref="I134:I136"/>
    <mergeCell ref="J134:J136"/>
    <mergeCell ref="B131:B133"/>
    <mergeCell ref="C131:C133"/>
    <mergeCell ref="D131:D133"/>
    <mergeCell ref="E131:E133"/>
    <mergeCell ref="F131:F133"/>
    <mergeCell ref="G131:G133"/>
    <mergeCell ref="H131:H133"/>
    <mergeCell ref="I131:I133"/>
    <mergeCell ref="J131:J133"/>
    <mergeCell ref="H125:H127"/>
    <mergeCell ref="I125:I127"/>
    <mergeCell ref="J125:J127"/>
    <mergeCell ref="B128:B130"/>
    <mergeCell ref="C128:C130"/>
    <mergeCell ref="D128:D130"/>
    <mergeCell ref="E128:E130"/>
    <mergeCell ref="F128:F130"/>
    <mergeCell ref="G128:G130"/>
    <mergeCell ref="H128:H130"/>
    <mergeCell ref="B125:B127"/>
    <mergeCell ref="C125:C127"/>
    <mergeCell ref="D125:D127"/>
    <mergeCell ref="E125:E127"/>
    <mergeCell ref="F125:F127"/>
    <mergeCell ref="G125:G127"/>
    <mergeCell ref="I128:I130"/>
    <mergeCell ref="J128:J130"/>
    <mergeCell ref="B122:B124"/>
    <mergeCell ref="C122:C124"/>
    <mergeCell ref="D122:D124"/>
    <mergeCell ref="E122:E124"/>
    <mergeCell ref="F122:F124"/>
    <mergeCell ref="G122:G124"/>
    <mergeCell ref="H122:H124"/>
    <mergeCell ref="I122:I124"/>
    <mergeCell ref="J122:J124"/>
    <mergeCell ref="I116:I118"/>
    <mergeCell ref="J116:J118"/>
    <mergeCell ref="B119:B121"/>
    <mergeCell ref="C119:C121"/>
    <mergeCell ref="D119:D121"/>
    <mergeCell ref="E119:E121"/>
    <mergeCell ref="F119:F121"/>
    <mergeCell ref="G119:G121"/>
    <mergeCell ref="H119:H121"/>
    <mergeCell ref="I119:I121"/>
    <mergeCell ref="C116:C118"/>
    <mergeCell ref="D116:D118"/>
    <mergeCell ref="E116:E118"/>
    <mergeCell ref="F116:F118"/>
    <mergeCell ref="G116:G118"/>
    <mergeCell ref="H116:H118"/>
    <mergeCell ref="J119:J121"/>
    <mergeCell ref="B113:B115"/>
    <mergeCell ref="C113:C115"/>
    <mergeCell ref="D113:D115"/>
    <mergeCell ref="E113:E115"/>
    <mergeCell ref="F113:F115"/>
    <mergeCell ref="G113:G115"/>
    <mergeCell ref="H113:H115"/>
    <mergeCell ref="I113:I115"/>
    <mergeCell ref="J113:J115"/>
    <mergeCell ref="B110:B112"/>
    <mergeCell ref="C110:C112"/>
    <mergeCell ref="D110:D112"/>
    <mergeCell ref="E110:E112"/>
    <mergeCell ref="F110:F112"/>
    <mergeCell ref="G110:G112"/>
    <mergeCell ref="H110:H112"/>
    <mergeCell ref="I110:I112"/>
    <mergeCell ref="J110:J112"/>
    <mergeCell ref="H104:H106"/>
    <mergeCell ref="I104:I106"/>
    <mergeCell ref="J104:J106"/>
    <mergeCell ref="B107:B109"/>
    <mergeCell ref="C107:C109"/>
    <mergeCell ref="D107:D109"/>
    <mergeCell ref="E107:E109"/>
    <mergeCell ref="F107:F109"/>
    <mergeCell ref="G107:G109"/>
    <mergeCell ref="H107:H109"/>
    <mergeCell ref="B104:B106"/>
    <mergeCell ref="C104:C106"/>
    <mergeCell ref="D104:D106"/>
    <mergeCell ref="E104:E106"/>
    <mergeCell ref="F104:F106"/>
    <mergeCell ref="G104:G106"/>
    <mergeCell ref="I107:I109"/>
    <mergeCell ref="J107:J109"/>
    <mergeCell ref="B101:B103"/>
    <mergeCell ref="C101:C103"/>
    <mergeCell ref="D101:D103"/>
    <mergeCell ref="E101:E103"/>
    <mergeCell ref="F101:F103"/>
    <mergeCell ref="G101:G103"/>
    <mergeCell ref="H101:H103"/>
    <mergeCell ref="I101:I103"/>
    <mergeCell ref="J101:J103"/>
    <mergeCell ref="B98:B100"/>
    <mergeCell ref="C98:C100"/>
    <mergeCell ref="D98:D100"/>
    <mergeCell ref="E98:E100"/>
    <mergeCell ref="F98:F100"/>
    <mergeCell ref="G98:G100"/>
    <mergeCell ref="H98:H100"/>
    <mergeCell ref="I98:I100"/>
    <mergeCell ref="J98:J100"/>
    <mergeCell ref="H92:H94"/>
    <mergeCell ref="I92:I94"/>
    <mergeCell ref="J92:J94"/>
    <mergeCell ref="B95:B97"/>
    <mergeCell ref="C95:C97"/>
    <mergeCell ref="D95:D97"/>
    <mergeCell ref="E95:E97"/>
    <mergeCell ref="F95:F97"/>
    <mergeCell ref="G95:G97"/>
    <mergeCell ref="H95:H97"/>
    <mergeCell ref="B92:B94"/>
    <mergeCell ref="C92:C94"/>
    <mergeCell ref="D92:D94"/>
    <mergeCell ref="E92:E94"/>
    <mergeCell ref="F92:F94"/>
    <mergeCell ref="G92:G94"/>
    <mergeCell ref="I95:I97"/>
    <mergeCell ref="J95:J97"/>
    <mergeCell ref="B89:B91"/>
    <mergeCell ref="C89:C91"/>
    <mergeCell ref="D89:D91"/>
    <mergeCell ref="E89:E91"/>
    <mergeCell ref="F89:F91"/>
    <mergeCell ref="G89:G91"/>
    <mergeCell ref="H89:H91"/>
    <mergeCell ref="I89:I91"/>
    <mergeCell ref="J89:J91"/>
    <mergeCell ref="B86:B88"/>
    <mergeCell ref="C86:C88"/>
    <mergeCell ref="D86:D88"/>
    <mergeCell ref="E86:E88"/>
    <mergeCell ref="F86:F88"/>
    <mergeCell ref="G86:G88"/>
    <mergeCell ref="H86:H88"/>
    <mergeCell ref="I86:I88"/>
    <mergeCell ref="J86:J88"/>
    <mergeCell ref="H80:H82"/>
    <mergeCell ref="I80:I82"/>
    <mergeCell ref="J80:J82"/>
    <mergeCell ref="B83:B85"/>
    <mergeCell ref="C83:C85"/>
    <mergeCell ref="D83:D85"/>
    <mergeCell ref="E83:E85"/>
    <mergeCell ref="F83:F85"/>
    <mergeCell ref="G83:G85"/>
    <mergeCell ref="H83:H85"/>
    <mergeCell ref="B80:B82"/>
    <mergeCell ref="C80:C82"/>
    <mergeCell ref="D80:D82"/>
    <mergeCell ref="E80:E82"/>
    <mergeCell ref="F80:F82"/>
    <mergeCell ref="G80:G82"/>
    <mergeCell ref="I83:I85"/>
    <mergeCell ref="J83:J85"/>
    <mergeCell ref="B77:B79"/>
    <mergeCell ref="C77:C79"/>
    <mergeCell ref="D77:D79"/>
    <mergeCell ref="E77:E79"/>
    <mergeCell ref="F77:F79"/>
    <mergeCell ref="G77:G79"/>
    <mergeCell ref="H77:H79"/>
    <mergeCell ref="I77:I79"/>
    <mergeCell ref="J77:J79"/>
    <mergeCell ref="B74:B76"/>
    <mergeCell ref="C74:C76"/>
    <mergeCell ref="D74:D76"/>
    <mergeCell ref="E74:E76"/>
    <mergeCell ref="F74:F76"/>
    <mergeCell ref="G74:G76"/>
    <mergeCell ref="H74:H76"/>
    <mergeCell ref="I74:I76"/>
    <mergeCell ref="J74:J76"/>
    <mergeCell ref="H68:H70"/>
    <mergeCell ref="I68:I70"/>
    <mergeCell ref="J68:J70"/>
    <mergeCell ref="B71:B73"/>
    <mergeCell ref="C71:C73"/>
    <mergeCell ref="D71:D73"/>
    <mergeCell ref="E71:E73"/>
    <mergeCell ref="F71:F73"/>
    <mergeCell ref="G71:G73"/>
    <mergeCell ref="H71:H73"/>
    <mergeCell ref="B68:B70"/>
    <mergeCell ref="C68:C70"/>
    <mergeCell ref="D68:D70"/>
    <mergeCell ref="E68:E70"/>
    <mergeCell ref="F68:F70"/>
    <mergeCell ref="G68:G70"/>
    <mergeCell ref="I71:I73"/>
    <mergeCell ref="J71:J73"/>
    <mergeCell ref="B65:B67"/>
    <mergeCell ref="C65:C67"/>
    <mergeCell ref="D65:D67"/>
    <mergeCell ref="E65:E67"/>
    <mergeCell ref="F65:F67"/>
    <mergeCell ref="G65:G67"/>
    <mergeCell ref="H65:H67"/>
    <mergeCell ref="I65:I67"/>
    <mergeCell ref="J65:J67"/>
    <mergeCell ref="B62:B64"/>
    <mergeCell ref="C62:C64"/>
    <mergeCell ref="D62:D64"/>
    <mergeCell ref="E62:E64"/>
    <mergeCell ref="F62:F64"/>
    <mergeCell ref="G62:G64"/>
    <mergeCell ref="H62:H64"/>
    <mergeCell ref="I62:I64"/>
    <mergeCell ref="J62:J64"/>
    <mergeCell ref="H56:H58"/>
    <mergeCell ref="I56:I58"/>
    <mergeCell ref="J56:J58"/>
    <mergeCell ref="B59:B61"/>
    <mergeCell ref="C59:C61"/>
    <mergeCell ref="D59:D61"/>
    <mergeCell ref="E59:E61"/>
    <mergeCell ref="F59:F61"/>
    <mergeCell ref="G59:G61"/>
    <mergeCell ref="H59:H61"/>
    <mergeCell ref="B56:B58"/>
    <mergeCell ref="C56:C58"/>
    <mergeCell ref="D56:D58"/>
    <mergeCell ref="E56:E58"/>
    <mergeCell ref="F56:F58"/>
    <mergeCell ref="G56:G58"/>
    <mergeCell ref="I59:I61"/>
    <mergeCell ref="J59:J61"/>
    <mergeCell ref="B53:B55"/>
    <mergeCell ref="C53:C55"/>
    <mergeCell ref="D53:D55"/>
    <mergeCell ref="E53:E55"/>
    <mergeCell ref="F53:F55"/>
    <mergeCell ref="G53:G55"/>
    <mergeCell ref="H53:H55"/>
    <mergeCell ref="I53:I55"/>
    <mergeCell ref="J53:J55"/>
    <mergeCell ref="B50:B52"/>
    <mergeCell ref="C50:C52"/>
    <mergeCell ref="D50:D52"/>
    <mergeCell ref="E50:E52"/>
    <mergeCell ref="F50:F52"/>
    <mergeCell ref="G50:G52"/>
    <mergeCell ref="H50:H52"/>
    <mergeCell ref="I50:I52"/>
    <mergeCell ref="J50:J52"/>
    <mergeCell ref="H44:H46"/>
    <mergeCell ref="I44:I46"/>
    <mergeCell ref="J44:J46"/>
    <mergeCell ref="B47:B49"/>
    <mergeCell ref="C47:C49"/>
    <mergeCell ref="D47:D49"/>
    <mergeCell ref="E47:E49"/>
    <mergeCell ref="F47:F49"/>
    <mergeCell ref="G47:G49"/>
    <mergeCell ref="H47:H49"/>
    <mergeCell ref="B44:B46"/>
    <mergeCell ref="C44:C46"/>
    <mergeCell ref="D44:D46"/>
    <mergeCell ref="E44:E46"/>
    <mergeCell ref="F44:F46"/>
    <mergeCell ref="G44:G46"/>
    <mergeCell ref="I47:I49"/>
    <mergeCell ref="J47:J49"/>
    <mergeCell ref="B41:B43"/>
    <mergeCell ref="C41:C43"/>
    <mergeCell ref="D41:D43"/>
    <mergeCell ref="E41:E43"/>
    <mergeCell ref="F41:F43"/>
    <mergeCell ref="G41:G43"/>
    <mergeCell ref="H41:H43"/>
    <mergeCell ref="I41:I43"/>
    <mergeCell ref="J41:J43"/>
    <mergeCell ref="I33:I35"/>
    <mergeCell ref="J33:J35"/>
    <mergeCell ref="B38:B40"/>
    <mergeCell ref="C38:C40"/>
    <mergeCell ref="D38:D40"/>
    <mergeCell ref="E38:E40"/>
    <mergeCell ref="F38:F40"/>
    <mergeCell ref="G38:G40"/>
    <mergeCell ref="H38:H40"/>
    <mergeCell ref="I38:I40"/>
    <mergeCell ref="C33:C35"/>
    <mergeCell ref="D33:D35"/>
    <mergeCell ref="E33:E35"/>
    <mergeCell ref="F33:F35"/>
    <mergeCell ref="G33:G35"/>
    <mergeCell ref="H33:H35"/>
    <mergeCell ref="J38:J40"/>
    <mergeCell ref="I27:I29"/>
    <mergeCell ref="J27:J29"/>
    <mergeCell ref="C30:C32"/>
    <mergeCell ref="D30:D32"/>
    <mergeCell ref="E30:E32"/>
    <mergeCell ref="F30:F32"/>
    <mergeCell ref="G30:G32"/>
    <mergeCell ref="H30:H32"/>
    <mergeCell ref="I30:I32"/>
    <mergeCell ref="J30:J32"/>
    <mergeCell ref="C27:C29"/>
    <mergeCell ref="D27:D29"/>
    <mergeCell ref="E27:E29"/>
    <mergeCell ref="F27:F29"/>
    <mergeCell ref="G27:G29"/>
    <mergeCell ref="H27:H29"/>
    <mergeCell ref="I21:I23"/>
    <mergeCell ref="J21:J23"/>
    <mergeCell ref="C24:C26"/>
    <mergeCell ref="D24:D26"/>
    <mergeCell ref="E24:E26"/>
    <mergeCell ref="F24:F26"/>
    <mergeCell ref="G24:G26"/>
    <mergeCell ref="H24:H26"/>
    <mergeCell ref="I24:I26"/>
    <mergeCell ref="J24:J26"/>
    <mergeCell ref="C21:C23"/>
    <mergeCell ref="D21:D23"/>
    <mergeCell ref="E21:E23"/>
    <mergeCell ref="F21:F23"/>
    <mergeCell ref="G21:G23"/>
    <mergeCell ref="H21:H23"/>
    <mergeCell ref="I15:I17"/>
    <mergeCell ref="J15:J17"/>
    <mergeCell ref="C18:C20"/>
    <mergeCell ref="D18:D20"/>
    <mergeCell ref="E18:E20"/>
    <mergeCell ref="F18:F20"/>
    <mergeCell ref="G18:G20"/>
    <mergeCell ref="H18:H20"/>
    <mergeCell ref="I18:I20"/>
    <mergeCell ref="J18:J20"/>
    <mergeCell ref="C15:C17"/>
    <mergeCell ref="D15:D17"/>
    <mergeCell ref="E15:E17"/>
    <mergeCell ref="F15:F17"/>
    <mergeCell ref="G15:G17"/>
    <mergeCell ref="H15:H17"/>
    <mergeCell ref="C12:C14"/>
    <mergeCell ref="D12:D14"/>
    <mergeCell ref="E12:E14"/>
    <mergeCell ref="F12:F14"/>
    <mergeCell ref="G12:G14"/>
    <mergeCell ref="H12:H14"/>
    <mergeCell ref="I12:I14"/>
    <mergeCell ref="J12:J14"/>
    <mergeCell ref="C9:C11"/>
    <mergeCell ref="D9:D11"/>
    <mergeCell ref="E9:E11"/>
    <mergeCell ref="F9:F11"/>
    <mergeCell ref="G9:G11"/>
    <mergeCell ref="H9:H11"/>
    <mergeCell ref="B2:C3"/>
    <mergeCell ref="D2:F3"/>
    <mergeCell ref="G2:H2"/>
    <mergeCell ref="I2:J2"/>
    <mergeCell ref="M2:W3"/>
    <mergeCell ref="G3:H3"/>
    <mergeCell ref="I3:J3"/>
    <mergeCell ref="I9:I11"/>
    <mergeCell ref="J9:J11"/>
  </mergeCells>
  <phoneticPr fontId="32" type="noConversion"/>
  <conditionalFormatting sqref="W8">
    <cfRule type="iconSet" priority="260">
      <iconSet iconSet="5Rating" showValue="0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R8:V8">
    <cfRule type="iconSet" priority="261">
      <iconSet iconSet="3TrafficLights2">
        <cfvo type="percent" val="0"/>
        <cfvo type="percent" val="33"/>
        <cfvo type="percent" val="67"/>
      </iconSet>
    </cfRule>
  </conditionalFormatting>
  <conditionalFormatting sqref="W16 W12:W13">
    <cfRule type="iconSet" priority="257">
      <iconSet iconSet="5Rating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R16:V16 R12:V13">
    <cfRule type="iconSet" priority="258">
      <iconSet iconSet="3TrafficLights2">
        <cfvo type="percent" val="0"/>
        <cfvo type="percent" val="33"/>
        <cfvo type="percent" val="67"/>
      </iconSet>
    </cfRule>
  </conditionalFormatting>
  <conditionalFormatting sqref="R12:V13">
    <cfRule type="iconSet" priority="259">
      <iconSet iconSet="3TrafficLights2">
        <cfvo type="percent" val="0"/>
        <cfvo type="percent" val="33"/>
        <cfvo type="percent" val="67"/>
      </iconSet>
    </cfRule>
  </conditionalFormatting>
  <conditionalFormatting sqref="W11">
    <cfRule type="iconSet" priority="255">
      <iconSet iconSet="3Flags">
        <cfvo type="percent" val="0"/>
        <cfvo type="num" val="4"/>
        <cfvo type="num" val="10"/>
      </iconSet>
    </cfRule>
    <cfRule type="iconSet" priority="256">
      <iconSet iconSet="5Rating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W26">
    <cfRule type="iconSet" priority="251">
      <iconSet iconSet="3Flags">
        <cfvo type="percent" val="0"/>
        <cfvo type="percent" val="40"/>
        <cfvo type="percent" val="80"/>
      </iconSet>
    </cfRule>
    <cfRule type="iconSet" priority="252">
      <iconSet iconSet="5Rating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W17 W14">
    <cfRule type="iconSet" priority="263">
      <iconSet iconSet="3Flags">
        <cfvo type="percent" val="0"/>
        <cfvo type="percent" val="40"/>
        <cfvo type="percent" val="80"/>
      </iconSet>
    </cfRule>
    <cfRule type="iconSet" priority="264">
      <iconSet iconSet="5Rating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W32">
    <cfRule type="iconSet" priority="248">
      <iconSet iconSet="3Flags">
        <cfvo type="percent" val="0"/>
        <cfvo type="percent" val="40"/>
        <cfvo type="percent" val="80"/>
      </iconSet>
    </cfRule>
    <cfRule type="iconSet" priority="249">
      <iconSet iconSet="5Rating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W18:W19">
    <cfRule type="iconSet" priority="242">
      <iconSet iconSet="5Rating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R18:V19">
    <cfRule type="iconSet" priority="243">
      <iconSet iconSet="3TrafficLights2">
        <cfvo type="percent" val="0"/>
        <cfvo type="percent" val="33"/>
        <cfvo type="percent" val="67"/>
      </iconSet>
    </cfRule>
  </conditionalFormatting>
  <conditionalFormatting sqref="R18:V19">
    <cfRule type="iconSet" priority="244">
      <iconSet iconSet="3TrafficLights2">
        <cfvo type="percent" val="0"/>
        <cfvo type="percent" val="33"/>
        <cfvo type="percent" val="67"/>
      </iconSet>
    </cfRule>
  </conditionalFormatting>
  <conditionalFormatting sqref="W20">
    <cfRule type="iconSet" priority="246">
      <iconSet iconSet="3Flags">
        <cfvo type="percent" val="0"/>
        <cfvo type="percent" val="40"/>
        <cfvo type="percent" val="80"/>
      </iconSet>
    </cfRule>
    <cfRule type="iconSet" priority="247">
      <iconSet iconSet="5Rating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W103">
    <cfRule type="iconSet" priority="240">
      <iconSet iconSet="3Flags">
        <cfvo type="percent" val="0"/>
        <cfvo type="percent" val="40"/>
        <cfvo type="percent" val="80"/>
      </iconSet>
    </cfRule>
    <cfRule type="iconSet" priority="241">
      <iconSet iconSet="5Rating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I38">
    <cfRule type="iconSet" priority="236">
      <iconSet iconSet="3Symbols">
        <cfvo type="percent" val="0"/>
        <cfvo type="percent" val="33"/>
        <cfvo type="percent" val="67"/>
      </iconSet>
    </cfRule>
    <cfRule type="iconSet" priority="237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J38">
    <cfRule type="iconSet" priority="238">
      <iconSet iconSet="5Rating" showValue="0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W40:W42">
    <cfRule type="iconSet" priority="265">
      <iconSet iconSet="3Flags">
        <cfvo type="percent" val="0"/>
        <cfvo type="percent" val="40"/>
        <cfvo type="percent" val="80"/>
      </iconSet>
    </cfRule>
    <cfRule type="iconSet" priority="266">
      <iconSet iconSet="5Rating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W58">
    <cfRule type="iconSet" priority="233">
      <iconSet iconSet="3Flags">
        <cfvo type="percent" val="0"/>
        <cfvo type="percent" val="40"/>
        <cfvo type="percent" val="80"/>
      </iconSet>
    </cfRule>
    <cfRule type="iconSet" priority="234">
      <iconSet iconSet="5Rating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W43">
    <cfRule type="iconSet" priority="230">
      <iconSet iconSet="3Flags">
        <cfvo type="percent" val="0"/>
        <cfvo type="percent" val="40"/>
        <cfvo type="percent" val="80"/>
      </iconSet>
    </cfRule>
    <cfRule type="iconSet" priority="231">
      <iconSet iconSet="5Rating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J104">
    <cfRule type="iconSet" priority="229">
      <iconSet iconSet="5Rating" showValue="0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I104:I106">
    <cfRule type="iconSet" priority="228">
      <iconSet iconSet="3Symbols">
        <cfvo type="percent" val="0"/>
        <cfvo type="num" val="1"/>
        <cfvo type="num" val="2"/>
      </iconSet>
    </cfRule>
  </conditionalFormatting>
  <conditionalFormatting sqref="J107">
    <cfRule type="iconSet" priority="227">
      <iconSet iconSet="5Rating" showValue="0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I107:I109">
    <cfRule type="iconSet" priority="226">
      <iconSet iconSet="3Symbols">
        <cfvo type="percent" val="0"/>
        <cfvo type="num" val="1"/>
        <cfvo type="num" val="2"/>
      </iconSet>
    </cfRule>
  </conditionalFormatting>
  <conditionalFormatting sqref="W49">
    <cfRule type="iconSet" priority="223">
      <iconSet iconSet="3Flags">
        <cfvo type="percent" val="0"/>
        <cfvo type="percent" val="40"/>
        <cfvo type="percent" val="80"/>
      </iconSet>
    </cfRule>
    <cfRule type="iconSet" priority="224">
      <iconSet iconSet="5Rating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W52">
    <cfRule type="iconSet" priority="220">
      <iconSet iconSet="3Flags">
        <cfvo type="percent" val="0"/>
        <cfvo type="percent" val="40"/>
        <cfvo type="percent" val="80"/>
      </iconSet>
    </cfRule>
    <cfRule type="iconSet" priority="221">
      <iconSet iconSet="5Rating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J53">
    <cfRule type="iconSet" priority="219">
      <iconSet iconSet="5Rating" showValue="0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I53:I55">
    <cfRule type="iconSet" priority="218">
      <iconSet iconSet="3Symbols">
        <cfvo type="percent" val="0"/>
        <cfvo type="num" val="1"/>
        <cfvo type="num" val="2"/>
      </iconSet>
    </cfRule>
  </conditionalFormatting>
  <conditionalFormatting sqref="J50">
    <cfRule type="iconSet" priority="217">
      <iconSet iconSet="5Rating" showValue="0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I50:I52">
    <cfRule type="iconSet" priority="216">
      <iconSet iconSet="3Symbols">
        <cfvo type="percent" val="0"/>
        <cfvo type="num" val="1"/>
        <cfvo type="num" val="2"/>
      </iconSet>
    </cfRule>
  </conditionalFormatting>
  <conditionalFormatting sqref="J47">
    <cfRule type="iconSet" priority="215">
      <iconSet iconSet="5Rating" showValue="0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I47:I49">
    <cfRule type="iconSet" priority="214">
      <iconSet iconSet="3Symbols">
        <cfvo type="percent" val="0"/>
        <cfvo type="num" val="1"/>
        <cfvo type="num" val="2"/>
      </iconSet>
    </cfRule>
  </conditionalFormatting>
  <conditionalFormatting sqref="J44">
    <cfRule type="iconSet" priority="213">
      <iconSet iconSet="5Rating" showValue="0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I44:I46">
    <cfRule type="iconSet" priority="212">
      <iconSet iconSet="3Symbols">
        <cfvo type="percent" val="0"/>
        <cfvo type="num" val="1"/>
        <cfvo type="num" val="2"/>
      </iconSet>
    </cfRule>
  </conditionalFormatting>
  <conditionalFormatting sqref="J41">
    <cfRule type="iconSet" priority="211">
      <iconSet iconSet="5Rating" showValue="0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I41:I43">
    <cfRule type="iconSet" priority="210">
      <iconSet iconSet="3Symbols">
        <cfvo type="percent" val="0"/>
        <cfvo type="num" val="1"/>
        <cfvo type="num" val="2"/>
      </iconSet>
    </cfRule>
  </conditionalFormatting>
  <conditionalFormatting sqref="J62">
    <cfRule type="iconSet" priority="209">
      <iconSet iconSet="5Rating" showValue="0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I62:I64">
    <cfRule type="iconSet" priority="208">
      <iconSet iconSet="3Symbols">
        <cfvo type="percent" val="0"/>
        <cfvo type="num" val="1"/>
        <cfvo type="num" val="2"/>
      </iconSet>
    </cfRule>
  </conditionalFormatting>
  <conditionalFormatting sqref="J56 J59">
    <cfRule type="iconSet" priority="207">
      <iconSet iconSet="5Rating" showValue="0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I56:I61">
    <cfRule type="iconSet" priority="206">
      <iconSet iconSet="3Symbols">
        <cfvo type="percent" val="0"/>
        <cfvo type="num" val="1"/>
        <cfvo type="num" val="2"/>
      </iconSet>
    </cfRule>
  </conditionalFormatting>
  <conditionalFormatting sqref="I101">
    <cfRule type="iconSet" priority="204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J101">
    <cfRule type="iconSet" priority="205">
      <iconSet iconSet="5Rating" showValue="0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I101:I103">
    <cfRule type="iconSet" priority="203">
      <iconSet iconSet="3Symbols">
        <cfvo type="percent" val="0"/>
        <cfvo type="percent" val="33"/>
        <cfvo type="percent" val="67"/>
      </iconSet>
    </cfRule>
  </conditionalFormatting>
  <conditionalFormatting sqref="W29">
    <cfRule type="iconSet" priority="200">
      <iconSet iconSet="3Flags">
        <cfvo type="percent" val="0"/>
        <cfvo type="percent" val="40"/>
        <cfvo type="percent" val="80"/>
      </iconSet>
    </cfRule>
    <cfRule type="iconSet" priority="201">
      <iconSet iconSet="5Rating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W21:W22">
    <cfRule type="iconSet" priority="194">
      <iconSet iconSet="5Rating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R21:V22">
    <cfRule type="iconSet" priority="195">
      <iconSet iconSet="3TrafficLights2">
        <cfvo type="percent" val="0"/>
        <cfvo type="percent" val="33"/>
        <cfvo type="percent" val="67"/>
      </iconSet>
    </cfRule>
  </conditionalFormatting>
  <conditionalFormatting sqref="R21:V22">
    <cfRule type="iconSet" priority="196">
      <iconSet iconSet="3TrafficLights2">
        <cfvo type="percent" val="0"/>
        <cfvo type="percent" val="33"/>
        <cfvo type="percent" val="67"/>
      </iconSet>
    </cfRule>
  </conditionalFormatting>
  <conditionalFormatting sqref="W23">
    <cfRule type="iconSet" priority="198">
      <iconSet iconSet="3Flags">
        <cfvo type="percent" val="0"/>
        <cfvo type="percent" val="40"/>
        <cfvo type="percent" val="80"/>
      </iconSet>
    </cfRule>
    <cfRule type="iconSet" priority="199">
      <iconSet iconSet="5Rating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J65">
    <cfRule type="iconSet" priority="193">
      <iconSet iconSet="5Rating" showValue="0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W88">
    <cfRule type="iconSet" priority="190">
      <iconSet iconSet="3Flags">
        <cfvo type="percent" val="0"/>
        <cfvo type="percent" val="40"/>
        <cfvo type="percent" val="80"/>
      </iconSet>
    </cfRule>
    <cfRule type="iconSet" priority="191">
      <iconSet iconSet="5Rating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W91">
    <cfRule type="iconSet" priority="187">
      <iconSet iconSet="3Flags">
        <cfvo type="percent" val="0"/>
        <cfvo type="percent" val="40"/>
        <cfvo type="percent" val="80"/>
      </iconSet>
    </cfRule>
    <cfRule type="iconSet" priority="188">
      <iconSet iconSet="5Rating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W94">
    <cfRule type="iconSet" priority="184">
      <iconSet iconSet="3Flags">
        <cfvo type="percent" val="0"/>
        <cfvo type="percent" val="40"/>
        <cfvo type="percent" val="80"/>
      </iconSet>
    </cfRule>
    <cfRule type="iconSet" priority="185">
      <iconSet iconSet="5Rating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W97">
    <cfRule type="iconSet" priority="181">
      <iconSet iconSet="3Flags">
        <cfvo type="percent" val="0"/>
        <cfvo type="percent" val="40"/>
        <cfvo type="percent" val="80"/>
      </iconSet>
    </cfRule>
    <cfRule type="iconSet" priority="182">
      <iconSet iconSet="5Rating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J86 J89 J92 J95">
    <cfRule type="iconSet" priority="180">
      <iconSet iconSet="5Rating" showValue="0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I86:I97">
    <cfRule type="iconSet" priority="179">
      <iconSet iconSet="3Symbols">
        <cfvo type="percent" val="0"/>
        <cfvo type="num" val="1"/>
        <cfvo type="num" val="2"/>
      </iconSet>
    </cfRule>
  </conditionalFormatting>
  <conditionalFormatting sqref="J98">
    <cfRule type="iconSet" priority="178">
      <iconSet iconSet="5Rating" showValue="0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I98:I100">
    <cfRule type="iconSet" priority="177">
      <iconSet iconSet="3Symbols">
        <cfvo type="percent" val="0"/>
        <cfvo type="num" val="1"/>
        <cfvo type="num" val="2"/>
      </iconSet>
    </cfRule>
  </conditionalFormatting>
  <conditionalFormatting sqref="W118">
    <cfRule type="iconSet" priority="175">
      <iconSet iconSet="3Flags">
        <cfvo type="percent" val="0"/>
        <cfvo type="percent" val="40"/>
        <cfvo type="percent" val="80"/>
      </iconSet>
    </cfRule>
    <cfRule type="iconSet" priority="176">
      <iconSet iconSet="5Rating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W46">
    <cfRule type="iconSet" priority="169">
      <iconSet iconSet="3Flags">
        <cfvo type="percent" val="0"/>
        <cfvo type="percent" val="40"/>
        <cfvo type="percent" val="80"/>
      </iconSet>
    </cfRule>
    <cfRule type="iconSet" priority="170">
      <iconSet iconSet="5Rating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W55">
    <cfRule type="iconSet" priority="166">
      <iconSet iconSet="3Flags">
        <cfvo type="percent" val="0"/>
        <cfvo type="percent" val="40"/>
        <cfvo type="percent" val="80"/>
      </iconSet>
    </cfRule>
    <cfRule type="iconSet" priority="167">
      <iconSet iconSet="5Rating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W61">
    <cfRule type="iconSet" priority="163">
      <iconSet iconSet="3Flags">
        <cfvo type="percent" val="0"/>
        <cfvo type="percent" val="40"/>
        <cfvo type="percent" val="80"/>
      </iconSet>
    </cfRule>
    <cfRule type="iconSet" priority="164">
      <iconSet iconSet="5Rating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W64">
    <cfRule type="iconSet" priority="160">
      <iconSet iconSet="3Flags">
        <cfvo type="percent" val="0"/>
        <cfvo type="percent" val="40"/>
        <cfvo type="percent" val="80"/>
      </iconSet>
    </cfRule>
    <cfRule type="iconSet" priority="161">
      <iconSet iconSet="5Rating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W172">
    <cfRule type="iconSet" priority="157">
      <iconSet iconSet="3Flags">
        <cfvo type="percent" val="0"/>
        <cfvo type="percent" val="40"/>
        <cfvo type="percent" val="80"/>
      </iconSet>
    </cfRule>
    <cfRule type="iconSet" priority="158">
      <iconSet iconSet="5Rating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J110">
    <cfRule type="iconSet" priority="155">
      <iconSet iconSet="5Rating" showValue="0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I110:I112">
    <cfRule type="iconSet" priority="154">
      <iconSet iconSet="3Symbols">
        <cfvo type="percent" val="0"/>
        <cfvo type="num" val="1"/>
        <cfvo type="num" val="2"/>
      </iconSet>
    </cfRule>
  </conditionalFormatting>
  <conditionalFormatting sqref="W116">
    <cfRule type="iconSet" priority="152">
      <iconSet iconSet="3Flags">
        <cfvo type="percent" val="0"/>
        <cfvo type="percent" val="40"/>
        <cfvo type="percent" val="80"/>
      </iconSet>
    </cfRule>
    <cfRule type="iconSet" priority="153">
      <iconSet iconSet="5Rating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J113">
    <cfRule type="iconSet" priority="150">
      <iconSet iconSet="5Rating" showValue="0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I113:I115">
    <cfRule type="iconSet" priority="149">
      <iconSet iconSet="3Symbols">
        <cfvo type="percent" val="0"/>
        <cfvo type="num" val="1"/>
        <cfvo type="num" val="2"/>
      </iconSet>
    </cfRule>
  </conditionalFormatting>
  <conditionalFormatting sqref="W106">
    <cfRule type="iconSet" priority="147">
      <iconSet iconSet="3Flags">
        <cfvo type="percent" val="0"/>
        <cfvo type="percent" val="40"/>
        <cfvo type="percent" val="80"/>
      </iconSet>
    </cfRule>
    <cfRule type="iconSet" priority="148">
      <iconSet iconSet="5Rating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W109">
    <cfRule type="iconSet" priority="144">
      <iconSet iconSet="3Flags">
        <cfvo type="percent" val="0"/>
        <cfvo type="percent" val="40"/>
        <cfvo type="percent" val="80"/>
      </iconSet>
    </cfRule>
    <cfRule type="iconSet" priority="145">
      <iconSet iconSet="5Rating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W112">
    <cfRule type="iconSet" priority="141">
      <iconSet iconSet="3Flags">
        <cfvo type="percent" val="0"/>
        <cfvo type="percent" val="40"/>
        <cfvo type="percent" val="80"/>
      </iconSet>
    </cfRule>
    <cfRule type="iconSet" priority="142">
      <iconSet iconSet="5Rating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W115">
    <cfRule type="iconSet" priority="138">
      <iconSet iconSet="3Flags">
        <cfvo type="percent" val="0"/>
        <cfvo type="percent" val="40"/>
        <cfvo type="percent" val="80"/>
      </iconSet>
    </cfRule>
    <cfRule type="iconSet" priority="139">
      <iconSet iconSet="5Rating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I68:I70">
    <cfRule type="iconSet" priority="136">
      <iconSet iconSet="3Symbols">
        <cfvo type="percent" val="0"/>
        <cfvo type="num" val="1"/>
        <cfvo type="num" val="2"/>
      </iconSet>
    </cfRule>
  </conditionalFormatting>
  <conditionalFormatting sqref="J68">
    <cfRule type="iconSet" priority="135">
      <iconSet iconSet="5Rating" showValue="0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W70">
    <cfRule type="iconSet" priority="132">
      <iconSet iconSet="3Flags">
        <cfvo type="percent" val="0"/>
        <cfvo type="percent" val="40"/>
        <cfvo type="percent" val="80"/>
      </iconSet>
    </cfRule>
    <cfRule type="iconSet" priority="133">
      <iconSet iconSet="5Rating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W71:W72">
    <cfRule type="iconSet" priority="129">
      <iconSet iconSet="3Flags">
        <cfvo type="percent" val="0"/>
        <cfvo type="percent" val="40"/>
        <cfvo type="percent" val="80"/>
      </iconSet>
    </cfRule>
    <cfRule type="iconSet" priority="130">
      <iconSet iconSet="5Rating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I71:I73">
    <cfRule type="iconSet" priority="128">
      <iconSet iconSet="3Symbols">
        <cfvo type="percent" val="0"/>
        <cfvo type="num" val="1"/>
        <cfvo type="num" val="2"/>
      </iconSet>
    </cfRule>
  </conditionalFormatting>
  <conditionalFormatting sqref="J71">
    <cfRule type="iconSet" priority="127">
      <iconSet iconSet="5Rating" showValue="0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W73">
    <cfRule type="iconSet" priority="124">
      <iconSet iconSet="3Flags">
        <cfvo type="percent" val="0"/>
        <cfvo type="percent" val="40"/>
        <cfvo type="percent" val="80"/>
      </iconSet>
    </cfRule>
    <cfRule type="iconSet" priority="125">
      <iconSet iconSet="5Rating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I74:I76">
    <cfRule type="iconSet" priority="123">
      <iconSet iconSet="3Symbols">
        <cfvo type="percent" val="0"/>
        <cfvo type="num" val="1"/>
        <cfvo type="num" val="2"/>
      </iconSet>
    </cfRule>
  </conditionalFormatting>
  <conditionalFormatting sqref="J74">
    <cfRule type="iconSet" priority="122">
      <iconSet iconSet="5Rating" showValue="0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W76">
    <cfRule type="iconSet" priority="119">
      <iconSet iconSet="3Flags">
        <cfvo type="percent" val="0"/>
        <cfvo type="percent" val="40"/>
        <cfvo type="percent" val="80"/>
      </iconSet>
    </cfRule>
    <cfRule type="iconSet" priority="120">
      <iconSet iconSet="5Rating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W77:W78">
    <cfRule type="iconSet" priority="116">
      <iconSet iconSet="3Flags">
        <cfvo type="percent" val="0"/>
        <cfvo type="percent" val="40"/>
        <cfvo type="percent" val="80"/>
      </iconSet>
    </cfRule>
    <cfRule type="iconSet" priority="117">
      <iconSet iconSet="5Rating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W79">
    <cfRule type="iconSet" priority="113">
      <iconSet iconSet="3Flags">
        <cfvo type="percent" val="0"/>
        <cfvo type="percent" val="40"/>
        <cfvo type="percent" val="80"/>
      </iconSet>
    </cfRule>
    <cfRule type="iconSet" priority="114">
      <iconSet iconSet="5Rating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I77:I79">
    <cfRule type="iconSet" priority="112">
      <iconSet iconSet="3Symbols">
        <cfvo type="percent" val="0"/>
        <cfvo type="num" val="1"/>
        <cfvo type="num" val="2"/>
      </iconSet>
    </cfRule>
  </conditionalFormatting>
  <conditionalFormatting sqref="J77">
    <cfRule type="iconSet" priority="111">
      <iconSet iconSet="5Rating" showValue="0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I65:I67">
    <cfRule type="iconSet" priority="268">
      <iconSet iconSet="3Symbols">
        <cfvo type="percent" val="0"/>
        <cfvo type="num" val="1"/>
        <cfvo type="num" val="2"/>
      </iconSet>
    </cfRule>
  </conditionalFormatting>
  <conditionalFormatting sqref="W67:W69 W74:W75">
    <cfRule type="iconSet" priority="269">
      <iconSet iconSet="3Flags">
        <cfvo type="percent" val="0"/>
        <cfvo type="percent" val="40"/>
        <cfvo type="percent" val="80"/>
      </iconSet>
    </cfRule>
    <cfRule type="iconSet" priority="270">
      <iconSet iconSet="5Rating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W80:W81">
    <cfRule type="iconSet" priority="108">
      <iconSet iconSet="3Flags">
        <cfvo type="percent" val="0"/>
        <cfvo type="percent" val="40"/>
        <cfvo type="percent" val="80"/>
      </iconSet>
    </cfRule>
    <cfRule type="iconSet" priority="109">
      <iconSet iconSet="5Rating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W82">
    <cfRule type="iconSet" priority="105">
      <iconSet iconSet="3Flags">
        <cfvo type="percent" val="0"/>
        <cfvo type="percent" val="40"/>
        <cfvo type="percent" val="80"/>
      </iconSet>
    </cfRule>
    <cfRule type="iconSet" priority="106">
      <iconSet iconSet="5Rating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I80:I82">
    <cfRule type="iconSet" priority="104">
      <iconSet iconSet="3Symbols">
        <cfvo type="percent" val="0"/>
        <cfvo type="num" val="1"/>
        <cfvo type="num" val="2"/>
      </iconSet>
    </cfRule>
  </conditionalFormatting>
  <conditionalFormatting sqref="J80">
    <cfRule type="iconSet" priority="103">
      <iconSet iconSet="5Rating" showValue="0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W83:W84">
    <cfRule type="iconSet" priority="100">
      <iconSet iconSet="3Flags">
        <cfvo type="percent" val="0"/>
        <cfvo type="percent" val="40"/>
        <cfvo type="percent" val="80"/>
      </iconSet>
    </cfRule>
    <cfRule type="iconSet" priority="101">
      <iconSet iconSet="5Rating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W85">
    <cfRule type="iconSet" priority="97">
      <iconSet iconSet="3Flags">
        <cfvo type="percent" val="0"/>
        <cfvo type="percent" val="40"/>
        <cfvo type="percent" val="80"/>
      </iconSet>
    </cfRule>
    <cfRule type="iconSet" priority="98">
      <iconSet iconSet="5Rating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I83:I85">
    <cfRule type="iconSet" priority="96">
      <iconSet iconSet="3Symbols">
        <cfvo type="percent" val="0"/>
        <cfvo type="num" val="1"/>
        <cfvo type="num" val="2"/>
      </iconSet>
    </cfRule>
  </conditionalFormatting>
  <conditionalFormatting sqref="J83">
    <cfRule type="iconSet" priority="95">
      <iconSet iconSet="5Rating" showValue="0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J37 J8">
    <cfRule type="iconSet" priority="272">
      <iconSet iconSet="5Rating" showValue="0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W121:W123">
    <cfRule type="iconSet" priority="93">
      <iconSet iconSet="3Flags">
        <cfvo type="percent" val="0"/>
        <cfvo type="percent" val="40"/>
        <cfvo type="percent" val="80"/>
      </iconSet>
    </cfRule>
    <cfRule type="iconSet" priority="94">
      <iconSet iconSet="5Rating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W127">
    <cfRule type="iconSet" priority="90">
      <iconSet iconSet="3Flags">
        <cfvo type="percent" val="0"/>
        <cfvo type="percent" val="40"/>
        <cfvo type="percent" val="80"/>
      </iconSet>
    </cfRule>
    <cfRule type="iconSet" priority="91">
      <iconSet iconSet="5Rating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W130">
    <cfRule type="iconSet" priority="87">
      <iconSet iconSet="3Flags">
        <cfvo type="percent" val="0"/>
        <cfvo type="percent" val="40"/>
        <cfvo type="percent" val="80"/>
      </iconSet>
    </cfRule>
    <cfRule type="iconSet" priority="88">
      <iconSet iconSet="5Rating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W133:W135">
    <cfRule type="iconSet" priority="84">
      <iconSet iconSet="3Flags">
        <cfvo type="percent" val="0"/>
        <cfvo type="percent" val="40"/>
        <cfvo type="percent" val="80"/>
      </iconSet>
    </cfRule>
    <cfRule type="iconSet" priority="85">
      <iconSet iconSet="5Rating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W124">
    <cfRule type="iconSet" priority="81">
      <iconSet iconSet="3Flags">
        <cfvo type="percent" val="0"/>
        <cfvo type="percent" val="40"/>
        <cfvo type="percent" val="80"/>
      </iconSet>
    </cfRule>
    <cfRule type="iconSet" priority="82">
      <iconSet iconSet="5Rating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W139:W141">
    <cfRule type="iconSet" priority="273">
      <iconSet iconSet="3Flags">
        <cfvo type="percent" val="0"/>
        <cfvo type="percent" val="40"/>
        <cfvo type="percent" val="80"/>
      </iconSet>
    </cfRule>
    <cfRule type="iconSet" priority="274">
      <iconSet iconSet="5Rating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W145">
    <cfRule type="iconSet" priority="75">
      <iconSet iconSet="3Flags">
        <cfvo type="percent" val="0"/>
        <cfvo type="percent" val="40"/>
        <cfvo type="percent" val="80"/>
      </iconSet>
    </cfRule>
    <cfRule type="iconSet" priority="76">
      <iconSet iconSet="5Rating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J116">
    <cfRule type="iconSet" priority="67">
      <iconSet iconSet="5Rating" showValue="0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I116:I118">
    <cfRule type="iconSet" priority="66">
      <iconSet iconSet="3Symbols">
        <cfvo type="percent" val="0"/>
        <cfvo type="num" val="1"/>
        <cfvo type="num" val="2"/>
      </iconSet>
    </cfRule>
  </conditionalFormatting>
  <conditionalFormatting sqref="W136">
    <cfRule type="iconSet" priority="64">
      <iconSet iconSet="3Flags">
        <cfvo type="percent" val="0"/>
        <cfvo type="percent" val="40"/>
        <cfvo type="percent" val="80"/>
      </iconSet>
    </cfRule>
    <cfRule type="iconSet" priority="65">
      <iconSet iconSet="5Rating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W100">
    <cfRule type="iconSet" priority="60">
      <iconSet iconSet="3Flags">
        <cfvo type="percent" val="0"/>
        <cfvo type="percent" val="40"/>
        <cfvo type="percent" val="80"/>
      </iconSet>
    </cfRule>
    <cfRule type="iconSet" priority="61">
      <iconSet iconSet="5Rating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W189:W190">
    <cfRule type="iconSet" priority="56">
      <iconSet iconSet="3Flags">
        <cfvo type="percent" val="0"/>
        <cfvo type="percent" val="40"/>
        <cfvo type="percent" val="80"/>
      </iconSet>
    </cfRule>
    <cfRule type="iconSet" priority="57">
      <iconSet iconSet="5Rating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W175">
    <cfRule type="iconSet" priority="54">
      <iconSet iconSet="3Flags">
        <cfvo type="percent" val="0"/>
        <cfvo type="percent" val="40"/>
        <cfvo type="percent" val="80"/>
      </iconSet>
    </cfRule>
    <cfRule type="iconSet" priority="55">
      <iconSet iconSet="5Rating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J179 J152 J182 J185">
    <cfRule type="iconSet" priority="51">
      <iconSet iconSet="5Rating" showValue="0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I173:I175">
    <cfRule type="iconSet" priority="48">
      <iconSet iconSet="3Symbols">
        <cfvo type="percent" val="0"/>
        <cfvo type="num" val="1"/>
        <cfvo type="num" val="2"/>
      </iconSet>
    </cfRule>
  </conditionalFormatting>
  <conditionalFormatting sqref="I176:I178">
    <cfRule type="iconSet" priority="47">
      <iconSet iconSet="3Symbols">
        <cfvo type="percent" val="0"/>
        <cfvo type="num" val="1"/>
        <cfvo type="num" val="2"/>
      </iconSet>
    </cfRule>
  </conditionalFormatting>
  <conditionalFormatting sqref="J188 J191">
    <cfRule type="iconSet" priority="46">
      <iconSet iconSet="5Rating" showValue="0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I188:I190">
    <cfRule type="iconSet" priority="45">
      <iconSet iconSet="3Symbols">
        <cfvo type="percent" val="0"/>
        <cfvo type="num" val="1"/>
        <cfvo type="num" val="2"/>
      </iconSet>
    </cfRule>
  </conditionalFormatting>
  <conditionalFormatting sqref="J188:J193">
    <cfRule type="iconSet" priority="44">
      <iconSet iconSet="5Rating" showValue="0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J194 J197 J200 J203 J206">
    <cfRule type="iconSet" priority="43">
      <iconSet iconSet="5Rating" showValue="0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I191:I208">
    <cfRule type="iconSet" priority="42">
      <iconSet iconSet="3Symbols">
        <cfvo type="percent" val="0"/>
        <cfvo type="num" val="1"/>
        <cfvo type="num" val="2"/>
      </iconSet>
    </cfRule>
  </conditionalFormatting>
  <conditionalFormatting sqref="J194:J208">
    <cfRule type="iconSet" priority="41">
      <iconSet iconSet="5Rating" showValue="0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I37 I8">
    <cfRule type="iconSet" priority="276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I37:I40 I8">
    <cfRule type="iconSet" priority="277">
      <iconSet iconSet="3Symbols">
        <cfvo type="percent" val="0"/>
        <cfvo type="percent" val="33"/>
        <cfvo type="percent" val="67"/>
      </iconSet>
    </cfRule>
  </conditionalFormatting>
  <conditionalFormatting sqref="J9 J12 J15 J18 J21 J24 J27 J30 J33">
    <cfRule type="iconSet" priority="39">
      <iconSet iconSet="5Rating" showValue="0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I38:I145 I9:I35">
    <cfRule type="iconSet" priority="40">
      <iconSet iconSet="3Symbols">
        <cfvo type="percent" val="0"/>
        <cfvo type="percent" val="33"/>
        <cfvo type="percent" val="67"/>
      </iconSet>
    </cfRule>
  </conditionalFormatting>
  <conditionalFormatting sqref="I170:I172">
    <cfRule type="iconSet" priority="280">
      <iconSet iconSet="3Symbols">
        <cfvo type="percent" val="0"/>
        <cfvo type="num" val="1"/>
        <cfvo type="num" val="2"/>
      </iconSet>
    </cfRule>
  </conditionalFormatting>
  <conditionalFormatting sqref="J170 J149 J173 J176">
    <cfRule type="iconSet" priority="37">
      <iconSet iconSet="5Rating" showValue="0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W146:W147">
    <cfRule type="iconSet" priority="35">
      <iconSet iconSet="3Flags">
        <cfvo type="percent" val="0"/>
        <cfvo type="percent" val="40"/>
        <cfvo type="percent" val="80"/>
      </iconSet>
    </cfRule>
    <cfRule type="iconSet" priority="36">
      <iconSet iconSet="5Rating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W148">
    <cfRule type="iconSet" priority="32">
      <iconSet iconSet="3Flags">
        <cfvo type="percent" val="0"/>
        <cfvo type="percent" val="40"/>
        <cfvo type="percent" val="80"/>
      </iconSet>
    </cfRule>
    <cfRule type="iconSet" priority="33">
      <iconSet iconSet="5Rating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I146:I148">
    <cfRule type="iconSet" priority="30">
      <iconSet iconSet="3Symbols">
        <cfvo type="percent" val="0"/>
        <cfvo type="percent" val="33"/>
        <cfvo type="percent" val="67"/>
      </iconSet>
    </cfRule>
  </conditionalFormatting>
  <conditionalFormatting sqref="J146">
    <cfRule type="iconSet" priority="29">
      <iconSet iconSet="5Rating" showValue="0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I146:I148">
    <cfRule type="iconSet" priority="28">
      <iconSet iconSet="3Symbols">
        <cfvo type="percent" val="0"/>
        <cfvo type="num" val="1"/>
        <cfvo type="num" val="2"/>
      </iconSet>
    </cfRule>
  </conditionalFormatting>
  <conditionalFormatting sqref="W155:W156">
    <cfRule type="iconSet" priority="26">
      <iconSet iconSet="3Flags">
        <cfvo type="percent" val="0"/>
        <cfvo type="percent" val="40"/>
        <cfvo type="percent" val="80"/>
      </iconSet>
    </cfRule>
    <cfRule type="iconSet" priority="27">
      <iconSet iconSet="5Rating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W157">
    <cfRule type="iconSet" priority="23">
      <iconSet iconSet="3Flags">
        <cfvo type="percent" val="0"/>
        <cfvo type="percent" val="40"/>
        <cfvo type="percent" val="80"/>
      </iconSet>
    </cfRule>
    <cfRule type="iconSet" priority="24">
      <iconSet iconSet="5Rating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I155:I157">
    <cfRule type="iconSet" priority="21">
      <iconSet iconSet="3Symbols">
        <cfvo type="percent" val="0"/>
        <cfvo type="percent" val="33"/>
        <cfvo type="percent" val="67"/>
      </iconSet>
    </cfRule>
  </conditionalFormatting>
  <conditionalFormatting sqref="J155">
    <cfRule type="iconSet" priority="20">
      <iconSet iconSet="5Rating" showValue="0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I155:I157">
    <cfRule type="iconSet" priority="19">
      <iconSet iconSet="3Symbols">
        <cfvo type="percent" val="0"/>
        <cfvo type="num" val="1"/>
        <cfvo type="num" val="2"/>
      </iconSet>
    </cfRule>
  </conditionalFormatting>
  <conditionalFormatting sqref="W158:W159">
    <cfRule type="iconSet" priority="17">
      <iconSet iconSet="3Flags">
        <cfvo type="percent" val="0"/>
        <cfvo type="percent" val="40"/>
        <cfvo type="percent" val="80"/>
      </iconSet>
    </cfRule>
    <cfRule type="iconSet" priority="18">
      <iconSet iconSet="5Rating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W160">
    <cfRule type="iconSet" priority="14">
      <iconSet iconSet="3Flags">
        <cfvo type="percent" val="0"/>
        <cfvo type="percent" val="40"/>
        <cfvo type="percent" val="80"/>
      </iconSet>
    </cfRule>
    <cfRule type="iconSet" priority="15">
      <iconSet iconSet="5Rating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I158:I160">
    <cfRule type="iconSet" priority="12">
      <iconSet iconSet="3Symbols">
        <cfvo type="percent" val="0"/>
        <cfvo type="percent" val="33"/>
        <cfvo type="percent" val="67"/>
      </iconSet>
    </cfRule>
  </conditionalFormatting>
  <conditionalFormatting sqref="J158">
    <cfRule type="iconSet" priority="11">
      <iconSet iconSet="5Rating" showValue="0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I158:I160">
    <cfRule type="iconSet" priority="10">
      <iconSet iconSet="3Symbols">
        <cfvo type="percent" val="0"/>
        <cfvo type="num" val="1"/>
        <cfvo type="num" val="2"/>
      </iconSet>
    </cfRule>
  </conditionalFormatting>
  <conditionalFormatting sqref="W161:W162">
    <cfRule type="iconSet" priority="8">
      <iconSet iconSet="3Flags">
        <cfvo type="percent" val="0"/>
        <cfvo type="percent" val="40"/>
        <cfvo type="percent" val="80"/>
      </iconSet>
    </cfRule>
    <cfRule type="iconSet" priority="9">
      <iconSet iconSet="5Rating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W163">
    <cfRule type="iconSet" priority="5">
      <iconSet iconSet="3Flags">
        <cfvo type="percent" val="0"/>
        <cfvo type="percent" val="40"/>
        <cfvo type="percent" val="80"/>
      </iconSet>
    </cfRule>
    <cfRule type="iconSet" priority="6">
      <iconSet iconSet="5Rating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I161:I163">
    <cfRule type="iconSet" priority="3">
      <iconSet iconSet="3Symbols">
        <cfvo type="percent" val="0"/>
        <cfvo type="percent" val="33"/>
        <cfvo type="percent" val="67"/>
      </iconSet>
    </cfRule>
  </conditionalFormatting>
  <conditionalFormatting sqref="J161">
    <cfRule type="iconSet" priority="2">
      <iconSet iconSet="5Rating" showValue="0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I161:I163">
    <cfRule type="iconSet" priority="1">
      <iconSet iconSet="3Symbols">
        <cfvo type="percent" val="0"/>
        <cfvo type="num" val="1"/>
        <cfvo type="num" val="2"/>
      </iconSet>
    </cfRule>
  </conditionalFormatting>
  <conditionalFormatting sqref="W142:W144">
    <cfRule type="iconSet" priority="323">
      <iconSet iconSet="3Flags">
        <cfvo type="percent" val="0"/>
        <cfvo type="percent" val="40"/>
        <cfvo type="percent" val="80"/>
      </iconSet>
    </cfRule>
    <cfRule type="iconSet" priority="324">
      <iconSet iconSet="5Rating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I173:I208 I149:I154">
    <cfRule type="iconSet" priority="359">
      <iconSet iconSet="3Symbols">
        <cfvo type="percent" val="0"/>
        <cfvo type="percent" val="33"/>
        <cfvo type="percent" val="67"/>
      </iconSet>
    </cfRule>
  </conditionalFormatting>
  <conditionalFormatting sqref="J179:J208 J152:J154">
    <cfRule type="iconSet" priority="365">
      <iconSet iconSet="5Rating" showValue="0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J179:J187 J152:J154">
    <cfRule type="iconSet" priority="370">
      <iconSet iconSet="5Rating" showValue="0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I179:I187 I149:I154">
    <cfRule type="iconSet" priority="398">
      <iconSet iconSet="3Symbols">
        <cfvo type="percent" val="0"/>
        <cfvo type="num" val="1"/>
        <cfvo type="num" val="2"/>
      </iconSet>
    </cfRule>
  </conditionalFormatting>
  <conditionalFormatting sqref="J164 J119 J122 J125 J128 J131 J134 J137 J140 J143 J167">
    <cfRule type="iconSet" priority="407">
      <iconSet iconSet="5Rating" showValue="0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W166 W169">
    <cfRule type="iconSet" priority="418">
      <iconSet iconSet="3Flags">
        <cfvo type="percent" val="0"/>
        <cfvo type="percent" val="40"/>
        <cfvo type="percent" val="80"/>
      </iconSet>
    </cfRule>
    <cfRule type="iconSet" priority="419">
      <iconSet iconSet="5Rating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I164:I169 I119:I145">
    <cfRule type="iconSet" priority="427">
      <iconSet iconSet="3Symbols">
        <cfvo type="percent" val="0"/>
        <cfvo type="num" val="1"/>
        <cfvo type="num" val="2"/>
      </iconSet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64" fitToHeight="7" pageOrder="overThenDown" orientation="landscape" r:id="rId1"/>
  <rowBreaks count="7" manualBreakCount="7">
    <brk id="35" min="1" max="22" man="1"/>
    <brk id="61" min="1" max="22" man="1"/>
    <brk id="79" min="1" max="22" man="1"/>
    <brk id="103" min="1" max="22" man="1"/>
    <brk id="127" min="1" max="22" man="1"/>
    <brk id="142" min="1" max="22" man="1"/>
    <brk id="148" min="1" max="22" man="1"/>
  </rowBreaks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54" id="{5D6287C5-0971-4BBC-85DB-186B74A8F250}">
            <x14:iconSet iconSet="3Star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Stars" iconId="0"/>
              <x14:cfIcon iconSet="3Stars" iconId="0"/>
              <x14:cfIcon iconSet="3Stars" iconId="2"/>
            </x14:iconSet>
          </x14:cfRule>
          <xm:sqref>R11:V11</xm:sqref>
        </x14:conditionalFormatting>
        <x14:conditionalFormatting xmlns:xm="http://schemas.microsoft.com/office/excel/2006/main">
          <x14:cfRule type="iconSet" priority="253" id="{6579F788-16C4-4E18-9E97-02F341D1BAD3}">
            <x14:iconSet iconSet="3Star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Stars" iconId="0"/>
              <x14:cfIcon iconSet="3Stars" iconId="0"/>
              <x14:cfIcon iconSet="3Stars" iconId="2"/>
            </x14:iconSet>
          </x14:cfRule>
          <xm:sqref>R26:V26</xm:sqref>
        </x14:conditionalFormatting>
        <x14:conditionalFormatting xmlns:xm="http://schemas.microsoft.com/office/excel/2006/main">
          <x14:cfRule type="iconSet" priority="262" id="{714B8724-F086-4C44-B3A8-2791E3A23A24}">
            <x14:iconSet iconSet="3Star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Stars" iconId="0"/>
              <x14:cfIcon iconSet="3Stars" iconId="0"/>
              <x14:cfIcon iconSet="3Stars" iconId="2"/>
            </x14:iconSet>
          </x14:cfRule>
          <xm:sqref>R17:V17 R14:V14</xm:sqref>
        </x14:conditionalFormatting>
        <x14:conditionalFormatting xmlns:xm="http://schemas.microsoft.com/office/excel/2006/main">
          <x14:cfRule type="iconSet" priority="250" id="{E579458E-DDDD-42A1-A7A5-F55A7E9D9095}">
            <x14:iconSet iconSet="3Star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Stars" iconId="0"/>
              <x14:cfIcon iconSet="3Stars" iconId="0"/>
              <x14:cfIcon iconSet="3Stars" iconId="2"/>
            </x14:iconSet>
          </x14:cfRule>
          <xm:sqref>R32:V32</xm:sqref>
        </x14:conditionalFormatting>
        <x14:conditionalFormatting xmlns:xm="http://schemas.microsoft.com/office/excel/2006/main">
          <x14:cfRule type="iconSet" priority="245" id="{9C1E0C4E-E974-4E46-9680-576005DD6CA2}">
            <x14:iconSet iconSet="3Star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Stars" iconId="0"/>
              <x14:cfIcon iconSet="3Stars" iconId="0"/>
              <x14:cfIcon iconSet="3Stars" iconId="2"/>
            </x14:iconSet>
          </x14:cfRule>
          <xm:sqref>R20:V20</xm:sqref>
        </x14:conditionalFormatting>
        <x14:conditionalFormatting xmlns:xm="http://schemas.microsoft.com/office/excel/2006/main">
          <x14:cfRule type="iconSet" priority="239" id="{F919F507-52F3-40C4-BC00-6324FF6DE7B6}">
            <x14:iconSet iconSet="3Star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Stars" iconId="0"/>
              <x14:cfIcon iconSet="3Stars" iconId="0"/>
              <x14:cfIcon iconSet="3Stars" iconId="2"/>
            </x14:iconSet>
          </x14:cfRule>
          <xm:sqref>R103:V103</xm:sqref>
        </x14:conditionalFormatting>
        <x14:conditionalFormatting xmlns:xm="http://schemas.microsoft.com/office/excel/2006/main">
          <x14:cfRule type="iconSet" priority="267" id="{AA337D63-F029-45AC-B5F4-F1F4439BC312}">
            <x14:iconSet iconSet="3Star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Stars" iconId="0"/>
              <x14:cfIcon iconSet="3Stars" iconId="0"/>
              <x14:cfIcon iconSet="3Stars" iconId="2"/>
            </x14:iconSet>
          </x14:cfRule>
          <xm:sqref>R40:V42</xm:sqref>
        </x14:conditionalFormatting>
        <x14:conditionalFormatting xmlns:xm="http://schemas.microsoft.com/office/excel/2006/main">
          <x14:cfRule type="iconSet" priority="235" id="{2561289D-254C-48EA-990C-CD7A198E7952}">
            <x14:iconSet iconSet="3Star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Stars" iconId="0"/>
              <x14:cfIcon iconSet="3Stars" iconId="0"/>
              <x14:cfIcon iconSet="3Stars" iconId="2"/>
            </x14:iconSet>
          </x14:cfRule>
          <xm:sqref>R58:V58</xm:sqref>
        </x14:conditionalFormatting>
        <x14:conditionalFormatting xmlns:xm="http://schemas.microsoft.com/office/excel/2006/main">
          <x14:cfRule type="iconSet" priority="232" id="{B5EDA28B-6942-4715-9346-CCD90C183611}">
            <x14:iconSet iconSet="3Star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Stars" iconId="0"/>
              <x14:cfIcon iconSet="3Stars" iconId="0"/>
              <x14:cfIcon iconSet="3Stars" iconId="2"/>
            </x14:iconSet>
          </x14:cfRule>
          <xm:sqref>R43:V43</xm:sqref>
        </x14:conditionalFormatting>
        <x14:conditionalFormatting xmlns:xm="http://schemas.microsoft.com/office/excel/2006/main">
          <x14:cfRule type="iconSet" priority="225" id="{81D215FD-BA4E-4DF9-9BF4-015CB57E7B63}">
            <x14:iconSet iconSet="3Star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Stars" iconId="0"/>
              <x14:cfIcon iconSet="3Stars" iconId="0"/>
              <x14:cfIcon iconSet="3Stars" iconId="2"/>
            </x14:iconSet>
          </x14:cfRule>
          <xm:sqref>R49:V49</xm:sqref>
        </x14:conditionalFormatting>
        <x14:conditionalFormatting xmlns:xm="http://schemas.microsoft.com/office/excel/2006/main">
          <x14:cfRule type="iconSet" priority="222" id="{C07C6D4D-A9E8-4C0F-96E2-9C88718BCB3C}">
            <x14:iconSet iconSet="3Star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Stars" iconId="0"/>
              <x14:cfIcon iconSet="3Stars" iconId="0"/>
              <x14:cfIcon iconSet="3Stars" iconId="2"/>
            </x14:iconSet>
          </x14:cfRule>
          <xm:sqref>R52:V52</xm:sqref>
        </x14:conditionalFormatting>
        <x14:conditionalFormatting xmlns:xm="http://schemas.microsoft.com/office/excel/2006/main">
          <x14:cfRule type="iconSet" priority="202" id="{B49CFB72-58E3-4CB5-B997-9932E5A34E70}">
            <x14:iconSet iconSet="3Star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Stars" iconId="0"/>
              <x14:cfIcon iconSet="3Stars" iconId="0"/>
              <x14:cfIcon iconSet="3Stars" iconId="2"/>
            </x14:iconSet>
          </x14:cfRule>
          <xm:sqref>R29:V29</xm:sqref>
        </x14:conditionalFormatting>
        <x14:conditionalFormatting xmlns:xm="http://schemas.microsoft.com/office/excel/2006/main">
          <x14:cfRule type="iconSet" priority="197" id="{91C015CF-E7B7-426B-BEF4-3933BDC118FC}">
            <x14:iconSet iconSet="3Star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Stars" iconId="0"/>
              <x14:cfIcon iconSet="3Stars" iconId="0"/>
              <x14:cfIcon iconSet="3Stars" iconId="2"/>
            </x14:iconSet>
          </x14:cfRule>
          <xm:sqref>R23:V23</xm:sqref>
        </x14:conditionalFormatting>
        <x14:conditionalFormatting xmlns:xm="http://schemas.microsoft.com/office/excel/2006/main">
          <x14:cfRule type="iconSet" priority="192" id="{DF20E397-3136-45EE-9B49-3EBD32AC4EEC}">
            <x14:iconSet iconSet="3Star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Stars" iconId="0"/>
              <x14:cfIcon iconSet="3Stars" iconId="0"/>
              <x14:cfIcon iconSet="3Stars" iconId="2"/>
            </x14:iconSet>
          </x14:cfRule>
          <xm:sqref>R88:V88</xm:sqref>
        </x14:conditionalFormatting>
        <x14:conditionalFormatting xmlns:xm="http://schemas.microsoft.com/office/excel/2006/main">
          <x14:cfRule type="iconSet" priority="189" id="{E8BAF0FA-67E3-4528-A458-FE881BCEC1C6}">
            <x14:iconSet iconSet="3Star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Stars" iconId="0"/>
              <x14:cfIcon iconSet="3Stars" iconId="0"/>
              <x14:cfIcon iconSet="3Stars" iconId="2"/>
            </x14:iconSet>
          </x14:cfRule>
          <xm:sqref>R91:V91</xm:sqref>
        </x14:conditionalFormatting>
        <x14:conditionalFormatting xmlns:xm="http://schemas.microsoft.com/office/excel/2006/main">
          <x14:cfRule type="iconSet" priority="186" id="{766F6290-7DED-41ED-AFDD-E7846BFDA667}">
            <x14:iconSet iconSet="3Star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Stars" iconId="0"/>
              <x14:cfIcon iconSet="3Stars" iconId="0"/>
              <x14:cfIcon iconSet="3Stars" iconId="2"/>
            </x14:iconSet>
          </x14:cfRule>
          <xm:sqref>R94:V94</xm:sqref>
        </x14:conditionalFormatting>
        <x14:conditionalFormatting xmlns:xm="http://schemas.microsoft.com/office/excel/2006/main">
          <x14:cfRule type="iconSet" priority="183" id="{FF2E2CA3-2DD2-46E5-9DCC-3734D1548019}">
            <x14:iconSet iconSet="3Star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Stars" iconId="0"/>
              <x14:cfIcon iconSet="3Stars" iconId="0"/>
              <x14:cfIcon iconSet="3Stars" iconId="2"/>
            </x14:iconSet>
          </x14:cfRule>
          <xm:sqref>R97:V97</xm:sqref>
        </x14:conditionalFormatting>
        <x14:conditionalFormatting xmlns:xm="http://schemas.microsoft.com/office/excel/2006/main">
          <x14:cfRule type="iconSet" priority="174" id="{886C484C-AE5C-4922-BCD3-AE9C66226E5B}">
            <x14:iconSet iconSet="3Star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Stars" iconId="0"/>
              <x14:cfIcon iconSet="3Stars" iconId="0"/>
              <x14:cfIcon iconSet="3Stars" iconId="2"/>
            </x14:iconSet>
          </x14:cfRule>
          <xm:sqref>R118:V118</xm:sqref>
        </x14:conditionalFormatting>
        <x14:conditionalFormatting xmlns:xm="http://schemas.microsoft.com/office/excel/2006/main">
          <x14:cfRule type="iconSet" priority="168" id="{2F7A2F38-4688-49FD-B129-57897C843F5F}">
            <x14:iconSet iconSet="3Star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Stars" iconId="0"/>
              <x14:cfIcon iconSet="3Stars" iconId="0"/>
              <x14:cfIcon iconSet="3Stars" iconId="2"/>
            </x14:iconSet>
          </x14:cfRule>
          <xm:sqref>R46:V46</xm:sqref>
        </x14:conditionalFormatting>
        <x14:conditionalFormatting xmlns:xm="http://schemas.microsoft.com/office/excel/2006/main">
          <x14:cfRule type="iconSet" priority="165" id="{7851AB60-C1AD-4E9B-A202-8C71898C8B25}">
            <x14:iconSet iconSet="3Star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Stars" iconId="0"/>
              <x14:cfIcon iconSet="3Stars" iconId="0"/>
              <x14:cfIcon iconSet="3Stars" iconId="2"/>
            </x14:iconSet>
          </x14:cfRule>
          <xm:sqref>R55:V55</xm:sqref>
        </x14:conditionalFormatting>
        <x14:conditionalFormatting xmlns:xm="http://schemas.microsoft.com/office/excel/2006/main">
          <x14:cfRule type="iconSet" priority="162" id="{DEEC9E85-C8A1-4F66-A959-69F375656CB9}">
            <x14:iconSet iconSet="3Star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Stars" iconId="0"/>
              <x14:cfIcon iconSet="3Stars" iconId="0"/>
              <x14:cfIcon iconSet="3Stars" iconId="2"/>
            </x14:iconSet>
          </x14:cfRule>
          <xm:sqref>R61:V61</xm:sqref>
        </x14:conditionalFormatting>
        <x14:conditionalFormatting xmlns:xm="http://schemas.microsoft.com/office/excel/2006/main">
          <x14:cfRule type="iconSet" priority="159" id="{3ABD6DBC-98F7-4611-BE00-A19761323104}">
            <x14:iconSet iconSet="3Star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Stars" iconId="0"/>
              <x14:cfIcon iconSet="3Stars" iconId="0"/>
              <x14:cfIcon iconSet="3Stars" iconId="2"/>
            </x14:iconSet>
          </x14:cfRule>
          <xm:sqref>R64:V64</xm:sqref>
        </x14:conditionalFormatting>
        <x14:conditionalFormatting xmlns:xm="http://schemas.microsoft.com/office/excel/2006/main">
          <x14:cfRule type="iconSet" priority="156" id="{03EBBB66-6263-47DB-B840-961E99CD8E6E}">
            <x14:iconSet iconSet="3Star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Stars" iconId="0"/>
              <x14:cfIcon iconSet="3Stars" iconId="0"/>
              <x14:cfIcon iconSet="3Stars" iconId="2"/>
            </x14:iconSet>
          </x14:cfRule>
          <xm:sqref>R172:V172</xm:sqref>
        </x14:conditionalFormatting>
        <x14:conditionalFormatting xmlns:xm="http://schemas.microsoft.com/office/excel/2006/main">
          <x14:cfRule type="iconSet" priority="151" id="{F3DB7C4C-3C21-41E3-B931-938318E25490}">
            <x14:iconSet iconSet="3Star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Stars" iconId="0"/>
              <x14:cfIcon iconSet="3Stars" iconId="0"/>
              <x14:cfIcon iconSet="3Stars" iconId="2"/>
            </x14:iconSet>
          </x14:cfRule>
          <xm:sqref>R116:V116</xm:sqref>
        </x14:conditionalFormatting>
        <x14:conditionalFormatting xmlns:xm="http://schemas.microsoft.com/office/excel/2006/main">
          <x14:cfRule type="iconSet" priority="146" id="{E465D5EC-7159-4CE3-8085-E4E0612A0371}">
            <x14:iconSet iconSet="3Star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Stars" iconId="0"/>
              <x14:cfIcon iconSet="3Stars" iconId="0"/>
              <x14:cfIcon iconSet="3Stars" iconId="2"/>
            </x14:iconSet>
          </x14:cfRule>
          <xm:sqref>R106:V106</xm:sqref>
        </x14:conditionalFormatting>
        <x14:conditionalFormatting xmlns:xm="http://schemas.microsoft.com/office/excel/2006/main">
          <x14:cfRule type="iconSet" priority="143" id="{2122D5F9-BA05-4F05-A878-CB2E45D355F5}">
            <x14:iconSet iconSet="3Star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Stars" iconId="0"/>
              <x14:cfIcon iconSet="3Stars" iconId="0"/>
              <x14:cfIcon iconSet="3Stars" iconId="2"/>
            </x14:iconSet>
          </x14:cfRule>
          <xm:sqref>R109:V109</xm:sqref>
        </x14:conditionalFormatting>
        <x14:conditionalFormatting xmlns:xm="http://schemas.microsoft.com/office/excel/2006/main">
          <x14:cfRule type="iconSet" priority="140" id="{8DE9DC72-575F-440F-9492-72E0C81B3DD1}">
            <x14:iconSet iconSet="3Star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Stars" iconId="0"/>
              <x14:cfIcon iconSet="3Stars" iconId="0"/>
              <x14:cfIcon iconSet="3Stars" iconId="2"/>
            </x14:iconSet>
          </x14:cfRule>
          <xm:sqref>R112:V112</xm:sqref>
        </x14:conditionalFormatting>
        <x14:conditionalFormatting xmlns:xm="http://schemas.microsoft.com/office/excel/2006/main">
          <x14:cfRule type="iconSet" priority="137" id="{8A852951-8584-436A-A021-450359AFD417}">
            <x14:iconSet iconSet="3Star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Stars" iconId="0"/>
              <x14:cfIcon iconSet="3Stars" iconId="0"/>
              <x14:cfIcon iconSet="3Stars" iconId="2"/>
            </x14:iconSet>
          </x14:cfRule>
          <xm:sqref>R115:V115</xm:sqref>
        </x14:conditionalFormatting>
        <x14:conditionalFormatting xmlns:xm="http://schemas.microsoft.com/office/excel/2006/main">
          <x14:cfRule type="iconSet" priority="134" id="{D9D28120-5D0D-4927-8A9E-25972F50FE7F}">
            <x14:iconSet iconSet="3Star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Stars" iconId="0"/>
              <x14:cfIcon iconSet="3Stars" iconId="0"/>
              <x14:cfIcon iconSet="3Stars" iconId="2"/>
            </x14:iconSet>
          </x14:cfRule>
          <xm:sqref>R70:V70</xm:sqref>
        </x14:conditionalFormatting>
        <x14:conditionalFormatting xmlns:xm="http://schemas.microsoft.com/office/excel/2006/main">
          <x14:cfRule type="iconSet" priority="131" id="{63497135-2232-4D7C-98AD-7AB651CC1B2F}">
            <x14:iconSet iconSet="3Star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Stars" iconId="0"/>
              <x14:cfIcon iconSet="3Stars" iconId="0"/>
              <x14:cfIcon iconSet="3Stars" iconId="2"/>
            </x14:iconSet>
          </x14:cfRule>
          <xm:sqref>R71:V72</xm:sqref>
        </x14:conditionalFormatting>
        <x14:conditionalFormatting xmlns:xm="http://schemas.microsoft.com/office/excel/2006/main">
          <x14:cfRule type="iconSet" priority="126" id="{AEEFC8DB-EA3F-43C0-9CD8-F4047A2CA6F6}">
            <x14:iconSet iconSet="3Star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Stars" iconId="0"/>
              <x14:cfIcon iconSet="3Stars" iconId="0"/>
              <x14:cfIcon iconSet="3Stars" iconId="2"/>
            </x14:iconSet>
          </x14:cfRule>
          <xm:sqref>R73:V73</xm:sqref>
        </x14:conditionalFormatting>
        <x14:conditionalFormatting xmlns:xm="http://schemas.microsoft.com/office/excel/2006/main">
          <x14:cfRule type="iconSet" priority="121" id="{0F6092DA-489D-47B4-99DB-386F350CEB33}">
            <x14:iconSet iconSet="3Star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Stars" iconId="0"/>
              <x14:cfIcon iconSet="3Stars" iconId="0"/>
              <x14:cfIcon iconSet="3Stars" iconId="2"/>
            </x14:iconSet>
          </x14:cfRule>
          <xm:sqref>R76:V76</xm:sqref>
        </x14:conditionalFormatting>
        <x14:conditionalFormatting xmlns:xm="http://schemas.microsoft.com/office/excel/2006/main">
          <x14:cfRule type="iconSet" priority="118" id="{59891DFB-615D-40CA-B808-2A244E2BE487}">
            <x14:iconSet iconSet="3Star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Stars" iconId="0"/>
              <x14:cfIcon iconSet="3Stars" iconId="0"/>
              <x14:cfIcon iconSet="3Stars" iconId="2"/>
            </x14:iconSet>
          </x14:cfRule>
          <xm:sqref>R77:V78</xm:sqref>
        </x14:conditionalFormatting>
        <x14:conditionalFormatting xmlns:xm="http://schemas.microsoft.com/office/excel/2006/main">
          <x14:cfRule type="iconSet" priority="115" id="{7A3FD440-AC9A-4F30-9D2A-9069946CA429}">
            <x14:iconSet iconSet="3Star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Stars" iconId="0"/>
              <x14:cfIcon iconSet="3Stars" iconId="0"/>
              <x14:cfIcon iconSet="3Stars" iconId="2"/>
            </x14:iconSet>
          </x14:cfRule>
          <xm:sqref>R79:V79</xm:sqref>
        </x14:conditionalFormatting>
        <x14:conditionalFormatting xmlns:xm="http://schemas.microsoft.com/office/excel/2006/main">
          <x14:cfRule type="iconSet" priority="271" id="{9241837A-4665-4EDC-9AE5-446F7D93EAE3}">
            <x14:iconSet iconSet="3Star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Stars" iconId="0"/>
              <x14:cfIcon iconSet="3Stars" iconId="0"/>
              <x14:cfIcon iconSet="3Stars" iconId="2"/>
            </x14:iconSet>
          </x14:cfRule>
          <xm:sqref>R67:V69 R74:V75</xm:sqref>
        </x14:conditionalFormatting>
        <x14:conditionalFormatting xmlns:xm="http://schemas.microsoft.com/office/excel/2006/main">
          <x14:cfRule type="iconSet" priority="110" id="{B5F5DAE7-5381-4BB0-A266-F71F79E7F97B}">
            <x14:iconSet iconSet="3Star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Stars" iconId="0"/>
              <x14:cfIcon iconSet="3Stars" iconId="0"/>
              <x14:cfIcon iconSet="3Stars" iconId="2"/>
            </x14:iconSet>
          </x14:cfRule>
          <xm:sqref>R80:V81</xm:sqref>
        </x14:conditionalFormatting>
        <x14:conditionalFormatting xmlns:xm="http://schemas.microsoft.com/office/excel/2006/main">
          <x14:cfRule type="iconSet" priority="107" id="{CD3C6683-FDF1-4C58-BFB7-9AEC5625A37B}">
            <x14:iconSet iconSet="3Star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Stars" iconId="0"/>
              <x14:cfIcon iconSet="3Stars" iconId="0"/>
              <x14:cfIcon iconSet="3Stars" iconId="2"/>
            </x14:iconSet>
          </x14:cfRule>
          <xm:sqref>R82:V82</xm:sqref>
        </x14:conditionalFormatting>
        <x14:conditionalFormatting xmlns:xm="http://schemas.microsoft.com/office/excel/2006/main">
          <x14:cfRule type="iconSet" priority="102" id="{68BFE444-11AE-4BFC-810C-301277DEA5EF}">
            <x14:iconSet iconSet="3Star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Stars" iconId="0"/>
              <x14:cfIcon iconSet="3Stars" iconId="0"/>
              <x14:cfIcon iconSet="3Stars" iconId="2"/>
            </x14:iconSet>
          </x14:cfRule>
          <xm:sqref>R83:V84</xm:sqref>
        </x14:conditionalFormatting>
        <x14:conditionalFormatting xmlns:xm="http://schemas.microsoft.com/office/excel/2006/main">
          <x14:cfRule type="iconSet" priority="99" id="{9A27F727-A2DE-42D1-B1E5-B33C3EF16852}">
            <x14:iconSet iconSet="3Star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Stars" iconId="0"/>
              <x14:cfIcon iconSet="3Stars" iconId="0"/>
              <x14:cfIcon iconSet="3Stars" iconId="2"/>
            </x14:iconSet>
          </x14:cfRule>
          <xm:sqref>R85:V85</xm:sqref>
        </x14:conditionalFormatting>
        <x14:conditionalFormatting xmlns:xm="http://schemas.microsoft.com/office/excel/2006/main">
          <x14:cfRule type="iconSet" priority="92" id="{F1F18487-AAC8-4C44-BEDC-A4100048C865}">
            <x14:iconSet iconSet="3Star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Stars" iconId="0"/>
              <x14:cfIcon iconSet="3Stars" iconId="0"/>
              <x14:cfIcon iconSet="3Stars" iconId="2"/>
            </x14:iconSet>
          </x14:cfRule>
          <xm:sqref>R121:V123</xm:sqref>
        </x14:conditionalFormatting>
        <x14:conditionalFormatting xmlns:xm="http://schemas.microsoft.com/office/excel/2006/main">
          <x14:cfRule type="iconSet" priority="89" id="{E7B05B07-D986-4794-B1F1-F46211EDF8DA}">
            <x14:iconSet iconSet="3Star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Stars" iconId="0"/>
              <x14:cfIcon iconSet="3Stars" iconId="0"/>
              <x14:cfIcon iconSet="3Stars" iconId="2"/>
            </x14:iconSet>
          </x14:cfRule>
          <xm:sqref>R127:V127</xm:sqref>
        </x14:conditionalFormatting>
        <x14:conditionalFormatting xmlns:xm="http://schemas.microsoft.com/office/excel/2006/main">
          <x14:cfRule type="iconSet" priority="86" id="{6E64FFB8-8A38-4D2A-BA43-70C97E3F482B}">
            <x14:iconSet iconSet="3Star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Stars" iconId="0"/>
              <x14:cfIcon iconSet="3Stars" iconId="0"/>
              <x14:cfIcon iconSet="3Stars" iconId="2"/>
            </x14:iconSet>
          </x14:cfRule>
          <xm:sqref>R130:V130</xm:sqref>
        </x14:conditionalFormatting>
        <x14:conditionalFormatting xmlns:xm="http://schemas.microsoft.com/office/excel/2006/main">
          <x14:cfRule type="iconSet" priority="83" id="{CB806EE7-AE4B-4D1A-BA80-CD383CF6E2D4}">
            <x14:iconSet iconSet="3Star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Stars" iconId="0"/>
              <x14:cfIcon iconSet="3Stars" iconId="0"/>
              <x14:cfIcon iconSet="3Stars" iconId="2"/>
            </x14:iconSet>
          </x14:cfRule>
          <xm:sqref>R133:V135</xm:sqref>
        </x14:conditionalFormatting>
        <x14:conditionalFormatting xmlns:xm="http://schemas.microsoft.com/office/excel/2006/main">
          <x14:cfRule type="iconSet" priority="80" id="{F183CCE6-990D-4AEB-9EFF-57CA35FB689D}">
            <x14:iconSet iconSet="3Star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Stars" iconId="0"/>
              <x14:cfIcon iconSet="3Stars" iconId="0"/>
              <x14:cfIcon iconSet="3Stars" iconId="2"/>
            </x14:iconSet>
          </x14:cfRule>
          <xm:sqref>R124:V124</xm:sqref>
        </x14:conditionalFormatting>
        <x14:conditionalFormatting xmlns:xm="http://schemas.microsoft.com/office/excel/2006/main">
          <x14:cfRule type="iconSet" priority="275" id="{822E4974-DB87-44BC-B1DB-BA515C6EE2B1}">
            <x14:iconSet iconSet="3Star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Stars" iconId="0"/>
              <x14:cfIcon iconSet="3Stars" iconId="0"/>
              <x14:cfIcon iconSet="3Stars" iconId="2"/>
            </x14:iconSet>
          </x14:cfRule>
          <xm:sqref>R139:V141</xm:sqref>
        </x14:conditionalFormatting>
        <x14:conditionalFormatting xmlns:xm="http://schemas.microsoft.com/office/excel/2006/main">
          <x14:cfRule type="iconSet" priority="74" id="{82D4A522-ADD8-42AC-B344-B3C7923658E3}">
            <x14:iconSet iconSet="3Star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Stars" iconId="0"/>
              <x14:cfIcon iconSet="3Stars" iconId="0"/>
              <x14:cfIcon iconSet="3Stars" iconId="2"/>
            </x14:iconSet>
          </x14:cfRule>
          <xm:sqref>R145:V145</xm:sqref>
        </x14:conditionalFormatting>
        <x14:conditionalFormatting xmlns:xm="http://schemas.microsoft.com/office/excel/2006/main">
          <x14:cfRule type="iconSet" priority="63" id="{1802C0DF-D0C4-4967-AA1E-A6DF2F7AED8B}">
            <x14:iconSet iconSet="3Star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Stars" iconId="0"/>
              <x14:cfIcon iconSet="3Stars" iconId="0"/>
              <x14:cfIcon iconSet="3Stars" iconId="2"/>
            </x14:iconSet>
          </x14:cfRule>
          <xm:sqref>R136:V136</xm:sqref>
        </x14:conditionalFormatting>
        <x14:conditionalFormatting xmlns:xm="http://schemas.microsoft.com/office/excel/2006/main">
          <x14:cfRule type="iconSet" priority="62" id="{071C5678-4EE9-4A28-9BDD-AB83F6C0474B}">
            <x14:iconSet iconSet="3Star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Stars" iconId="0"/>
              <x14:cfIcon iconSet="3Stars" iconId="0"/>
              <x14:cfIcon iconSet="3Stars" iconId="2"/>
            </x14:iconSet>
          </x14:cfRule>
          <xm:sqref>R100:V100</xm:sqref>
        </x14:conditionalFormatting>
        <x14:conditionalFormatting xmlns:xm="http://schemas.microsoft.com/office/excel/2006/main">
          <x14:cfRule type="iconSet" priority="58" id="{D82291BE-9B9A-4CAE-B7D2-BE5A95547B7A}">
            <x14:iconSet iconSet="3Star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Stars" iconId="0"/>
              <x14:cfIcon iconSet="3Stars" iconId="0"/>
              <x14:cfIcon iconSet="3Stars" iconId="2"/>
            </x14:iconSet>
          </x14:cfRule>
          <xm:sqref>R189:V190</xm:sqref>
        </x14:conditionalFormatting>
        <x14:conditionalFormatting xmlns:xm="http://schemas.microsoft.com/office/excel/2006/main">
          <x14:cfRule type="iconSet" priority="53" id="{EB8CD879-0C5B-45BD-9A74-30881ADC145A}">
            <x14:iconSet iconSet="3Star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Stars" iconId="0"/>
              <x14:cfIcon iconSet="3Stars" iconId="0"/>
              <x14:cfIcon iconSet="3Stars" iconId="2"/>
            </x14:iconSet>
          </x14:cfRule>
          <xm:sqref>R175:V175</xm:sqref>
        </x14:conditionalFormatting>
        <x14:conditionalFormatting xmlns:xm="http://schemas.microsoft.com/office/excel/2006/main">
          <x14:cfRule type="iconSet" priority="34" id="{935D24ED-AAC4-45BE-BEF6-44B3B64386C1}">
            <x14:iconSet iconSet="3Star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Stars" iconId="0"/>
              <x14:cfIcon iconSet="3Stars" iconId="0"/>
              <x14:cfIcon iconSet="3Stars" iconId="2"/>
            </x14:iconSet>
          </x14:cfRule>
          <xm:sqref>R146:V147</xm:sqref>
        </x14:conditionalFormatting>
        <x14:conditionalFormatting xmlns:xm="http://schemas.microsoft.com/office/excel/2006/main">
          <x14:cfRule type="iconSet" priority="31" id="{84AA779C-83F4-42F6-BA7D-BB2D18309CBB}">
            <x14:iconSet iconSet="3Star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Stars" iconId="0"/>
              <x14:cfIcon iconSet="3Stars" iconId="0"/>
              <x14:cfIcon iconSet="3Stars" iconId="2"/>
            </x14:iconSet>
          </x14:cfRule>
          <xm:sqref>R148:V148</xm:sqref>
        </x14:conditionalFormatting>
        <x14:conditionalFormatting xmlns:xm="http://schemas.microsoft.com/office/excel/2006/main">
          <x14:cfRule type="iconSet" priority="25" id="{D1A6DBEF-F87F-4194-B733-AC9418624BCE}">
            <x14:iconSet iconSet="3Star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Stars" iconId="0"/>
              <x14:cfIcon iconSet="3Stars" iconId="0"/>
              <x14:cfIcon iconSet="3Stars" iconId="2"/>
            </x14:iconSet>
          </x14:cfRule>
          <xm:sqref>R155:V156</xm:sqref>
        </x14:conditionalFormatting>
        <x14:conditionalFormatting xmlns:xm="http://schemas.microsoft.com/office/excel/2006/main">
          <x14:cfRule type="iconSet" priority="22" id="{270214F0-CE49-4E25-83ED-743F5757FC0B}">
            <x14:iconSet iconSet="3Star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Stars" iconId="0"/>
              <x14:cfIcon iconSet="3Stars" iconId="0"/>
              <x14:cfIcon iconSet="3Stars" iconId="2"/>
            </x14:iconSet>
          </x14:cfRule>
          <xm:sqref>R157:V157</xm:sqref>
        </x14:conditionalFormatting>
        <x14:conditionalFormatting xmlns:xm="http://schemas.microsoft.com/office/excel/2006/main">
          <x14:cfRule type="iconSet" priority="16" id="{899E4FBD-7950-40A8-81EB-FCC0F32E2A6B}">
            <x14:iconSet iconSet="3Star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Stars" iconId="0"/>
              <x14:cfIcon iconSet="3Stars" iconId="0"/>
              <x14:cfIcon iconSet="3Stars" iconId="2"/>
            </x14:iconSet>
          </x14:cfRule>
          <xm:sqref>R158:V159</xm:sqref>
        </x14:conditionalFormatting>
        <x14:conditionalFormatting xmlns:xm="http://schemas.microsoft.com/office/excel/2006/main">
          <x14:cfRule type="iconSet" priority="13" id="{96E8B292-EEE5-41AA-B90B-B1D7E343BC96}">
            <x14:iconSet iconSet="3Star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Stars" iconId="0"/>
              <x14:cfIcon iconSet="3Stars" iconId="0"/>
              <x14:cfIcon iconSet="3Stars" iconId="2"/>
            </x14:iconSet>
          </x14:cfRule>
          <xm:sqref>R160:V160</xm:sqref>
        </x14:conditionalFormatting>
        <x14:conditionalFormatting xmlns:xm="http://schemas.microsoft.com/office/excel/2006/main">
          <x14:cfRule type="iconSet" priority="7" id="{77957370-4816-4DFE-B9D3-BFCD1F83EBE8}">
            <x14:iconSet iconSet="3Star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Stars" iconId="0"/>
              <x14:cfIcon iconSet="3Stars" iconId="0"/>
              <x14:cfIcon iconSet="3Stars" iconId="2"/>
            </x14:iconSet>
          </x14:cfRule>
          <xm:sqref>R161:V162</xm:sqref>
        </x14:conditionalFormatting>
        <x14:conditionalFormatting xmlns:xm="http://schemas.microsoft.com/office/excel/2006/main">
          <x14:cfRule type="iconSet" priority="4" id="{3CC234FA-EAB5-4926-9B1A-43767BAD0E3C}">
            <x14:iconSet iconSet="3Star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Stars" iconId="0"/>
              <x14:cfIcon iconSet="3Stars" iconId="0"/>
              <x14:cfIcon iconSet="3Stars" iconId="2"/>
            </x14:iconSet>
          </x14:cfRule>
          <xm:sqref>R163:V163</xm:sqref>
        </x14:conditionalFormatting>
        <x14:conditionalFormatting xmlns:xm="http://schemas.microsoft.com/office/excel/2006/main">
          <x14:cfRule type="iconSet" priority="358" id="{9D74A354-AEE3-4D4C-8DF5-FB4756DE260C}">
            <x14:iconSet iconSet="3Star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Stars" iconId="0"/>
              <x14:cfIcon iconSet="3Stars" iconId="0"/>
              <x14:cfIcon iconSet="3Stars" iconId="2"/>
            </x14:iconSet>
          </x14:cfRule>
          <xm:sqref>R142:V144</xm:sqref>
        </x14:conditionalFormatting>
        <x14:conditionalFormatting xmlns:xm="http://schemas.microsoft.com/office/excel/2006/main">
          <x14:cfRule type="iconSet" priority="425" id="{D877319F-50AF-495B-80BC-D8D656B427D2}">
            <x14:iconSet iconSet="3Star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Stars" iconId="0"/>
              <x14:cfIcon iconSet="3Stars" iconId="0"/>
              <x14:cfIcon iconSet="3Stars" iconId="2"/>
            </x14:iconSet>
          </x14:cfRule>
          <xm:sqref>R166:V166 R169:V169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F21DB-84D0-450E-B1FB-08CBDA047597}">
  <dimension ref="C1:AK47"/>
  <sheetViews>
    <sheetView tabSelected="1" zoomScale="85" zoomScaleNormal="85" workbookViewId="0">
      <selection activeCell="C1" sqref="C1"/>
    </sheetView>
  </sheetViews>
  <sheetFormatPr defaultRowHeight="14.25"/>
  <cols>
    <col min="1" max="1" width="1.28515625" style="2" customWidth="1"/>
    <col min="2" max="2" width="1.5703125" style="2" customWidth="1"/>
    <col min="3" max="3" width="32.140625" style="2" customWidth="1"/>
    <col min="4" max="4" width="17.5703125" style="2" customWidth="1"/>
    <col min="5" max="5" width="10.7109375" style="2" customWidth="1"/>
    <col min="6" max="6" width="16.7109375" style="2" customWidth="1"/>
    <col min="7" max="11" width="12.7109375" style="2" customWidth="1"/>
    <col min="12" max="14" width="15.5703125" style="2" customWidth="1"/>
    <col min="15" max="36" width="12.7109375" style="2" customWidth="1"/>
    <col min="37" max="16384" width="9.140625" style="2"/>
  </cols>
  <sheetData>
    <row r="1" spans="3:37" ht="57" customHeight="1"/>
    <row r="2" spans="3:37" ht="41.25" customHeight="1">
      <c r="C2" s="775"/>
      <c r="D2" s="684" t="s">
        <v>422</v>
      </c>
      <c r="E2" s="685"/>
      <c r="F2" s="685"/>
      <c r="G2" s="685"/>
      <c r="H2" s="686"/>
      <c r="I2" s="543" t="s">
        <v>1</v>
      </c>
      <c r="J2" s="542" t="s">
        <v>824</v>
      </c>
    </row>
    <row r="3" spans="3:37" ht="30.75" customHeight="1">
      <c r="C3" s="776"/>
      <c r="D3" s="687"/>
      <c r="E3" s="688"/>
      <c r="F3" s="688"/>
      <c r="G3" s="688"/>
      <c r="H3" s="689"/>
      <c r="I3" s="544">
        <f>'Resumo-Diagnóstico'!D3</f>
        <v>44258</v>
      </c>
      <c r="J3" s="544"/>
    </row>
    <row r="4" spans="3:37" ht="6.75" customHeight="1"/>
    <row r="5" spans="3:37">
      <c r="C5" s="772" t="s">
        <v>825</v>
      </c>
      <c r="D5" s="772"/>
      <c r="E5" s="772"/>
      <c r="F5" s="772"/>
      <c r="G5" s="772"/>
      <c r="H5" s="772"/>
      <c r="I5" s="772"/>
      <c r="J5" s="772"/>
      <c r="L5" s="772" t="s">
        <v>826</v>
      </c>
      <c r="M5" s="772"/>
      <c r="N5" s="772"/>
      <c r="AK5" s="546"/>
    </row>
    <row r="6" spans="3:37">
      <c r="C6" s="547" t="s">
        <v>827</v>
      </c>
      <c r="D6" s="548"/>
      <c r="E6" s="549" t="s">
        <v>168</v>
      </c>
      <c r="F6" s="550">
        <f>'[4]3.Resultados-Projeto'!G21</f>
        <v>0</v>
      </c>
      <c r="G6" s="551"/>
      <c r="H6" s="548" t="s">
        <v>828</v>
      </c>
      <c r="I6" s="551"/>
      <c r="J6" s="552">
        <v>0</v>
      </c>
      <c r="L6" s="553" t="s">
        <v>135</v>
      </c>
      <c r="M6" s="554">
        <f>E31*1000</f>
        <v>0</v>
      </c>
      <c r="N6" s="553" t="s">
        <v>168</v>
      </c>
      <c r="AK6" s="546"/>
    </row>
    <row r="7" spans="3:37">
      <c r="C7" s="547" t="s">
        <v>829</v>
      </c>
      <c r="D7" s="548"/>
      <c r="E7" s="549" t="s">
        <v>260</v>
      </c>
      <c r="F7" s="555"/>
      <c r="G7" s="551"/>
      <c r="H7" s="548"/>
      <c r="I7" s="556"/>
      <c r="J7" s="557"/>
      <c r="L7" s="553" t="s">
        <v>830</v>
      </c>
      <c r="M7" s="558">
        <v>0</v>
      </c>
      <c r="N7" s="553" t="s">
        <v>170</v>
      </c>
      <c r="AK7" s="546"/>
    </row>
    <row r="8" spans="3:37" ht="30.75" customHeight="1">
      <c r="C8" s="559" t="s">
        <v>831</v>
      </c>
      <c r="D8" s="548"/>
      <c r="E8" s="549" t="s">
        <v>134</v>
      </c>
      <c r="F8" s="560">
        <f>'[4]3.Resultados-Projeto'!E21/1000</f>
        <v>0</v>
      </c>
      <c r="G8" s="551"/>
      <c r="H8" s="771" t="s">
        <v>832</v>
      </c>
      <c r="I8" s="771"/>
      <c r="J8" s="561">
        <v>0</v>
      </c>
      <c r="L8" s="553" t="s">
        <v>833</v>
      </c>
      <c r="M8" s="562" t="e">
        <f>PMT(J13,M7,M6,0)</f>
        <v>#NUM!</v>
      </c>
      <c r="N8" s="553" t="s">
        <v>165</v>
      </c>
      <c r="AK8" s="546"/>
    </row>
    <row r="9" spans="3:37">
      <c r="C9" s="547" t="s">
        <v>390</v>
      </c>
      <c r="D9" s="548"/>
      <c r="E9" s="549" t="s">
        <v>834</v>
      </c>
      <c r="F9" s="563"/>
      <c r="G9" s="551"/>
      <c r="H9" s="773" t="s">
        <v>835</v>
      </c>
      <c r="I9" s="773"/>
      <c r="J9" s="774"/>
      <c r="AK9" s="546"/>
    </row>
    <row r="10" spans="3:37">
      <c r="C10" s="547" t="s">
        <v>836</v>
      </c>
      <c r="D10" s="548"/>
      <c r="E10" s="549" t="s">
        <v>165</v>
      </c>
      <c r="F10" s="560">
        <f>F6*0.01</f>
        <v>0</v>
      </c>
      <c r="G10" s="551"/>
      <c r="H10" s="564"/>
      <c r="I10" s="564" t="s">
        <v>837</v>
      </c>
      <c r="J10" s="565">
        <v>0</v>
      </c>
      <c r="AK10" s="546"/>
    </row>
    <row r="11" spans="3:37">
      <c r="C11" s="547" t="s">
        <v>838</v>
      </c>
      <c r="D11" s="548"/>
      <c r="E11" s="549" t="s">
        <v>170</v>
      </c>
      <c r="F11" s="563"/>
      <c r="G11" s="551"/>
      <c r="H11" s="564"/>
      <c r="I11" s="564" t="s">
        <v>839</v>
      </c>
      <c r="J11" s="566">
        <v>0</v>
      </c>
      <c r="AK11" s="546"/>
    </row>
    <row r="12" spans="3:37">
      <c r="C12" s="547" t="s">
        <v>840</v>
      </c>
      <c r="D12" s="548"/>
      <c r="E12" s="549" t="s">
        <v>170</v>
      </c>
      <c r="F12" s="563"/>
      <c r="G12" s="551"/>
      <c r="H12" s="551"/>
      <c r="I12" s="564" t="s">
        <v>841</v>
      </c>
      <c r="J12" s="565">
        <v>0</v>
      </c>
      <c r="AK12" s="546"/>
    </row>
    <row r="13" spans="3:37">
      <c r="C13" s="567" t="s">
        <v>842</v>
      </c>
      <c r="D13" s="568"/>
      <c r="E13" s="569" t="s">
        <v>843</v>
      </c>
      <c r="F13" s="570"/>
      <c r="G13" s="571"/>
      <c r="H13" s="571"/>
      <c r="I13" s="572" t="s">
        <v>844</v>
      </c>
      <c r="J13" s="573">
        <v>0</v>
      </c>
      <c r="AK13" s="546"/>
    </row>
    <row r="14" spans="3:37">
      <c r="AK14" s="546"/>
    </row>
    <row r="15" spans="3:37">
      <c r="C15" s="545" t="s">
        <v>404</v>
      </c>
      <c r="D15" s="574"/>
      <c r="E15" s="545">
        <v>0</v>
      </c>
      <c r="F15" s="545" t="str">
        <f>IFERROR(IF(E15=$F$13,"",E15+1),"")</f>
        <v/>
      </c>
      <c r="G15" s="545" t="str">
        <f t="shared" ref="G15:AJ15" si="0">IFERROR(IF(F15=$F$13,"",F15+1),"")</f>
        <v/>
      </c>
      <c r="H15" s="545" t="str">
        <f t="shared" si="0"/>
        <v/>
      </c>
      <c r="I15" s="545" t="str">
        <f t="shared" si="0"/>
        <v/>
      </c>
      <c r="J15" s="545" t="str">
        <f t="shared" si="0"/>
        <v/>
      </c>
      <c r="K15" s="545" t="str">
        <f t="shared" si="0"/>
        <v/>
      </c>
      <c r="L15" s="545" t="str">
        <f t="shared" si="0"/>
        <v/>
      </c>
      <c r="M15" s="545" t="str">
        <f t="shared" si="0"/>
        <v/>
      </c>
      <c r="N15" s="545" t="str">
        <f t="shared" si="0"/>
        <v/>
      </c>
      <c r="O15" s="545" t="str">
        <f t="shared" si="0"/>
        <v/>
      </c>
      <c r="P15" s="545" t="str">
        <f t="shared" si="0"/>
        <v/>
      </c>
      <c r="Q15" s="545" t="str">
        <f t="shared" si="0"/>
        <v/>
      </c>
      <c r="R15" s="545" t="str">
        <f t="shared" si="0"/>
        <v/>
      </c>
      <c r="S15" s="545" t="str">
        <f t="shared" si="0"/>
        <v/>
      </c>
      <c r="T15" s="545" t="str">
        <f t="shared" si="0"/>
        <v/>
      </c>
      <c r="U15" s="545" t="str">
        <f t="shared" si="0"/>
        <v/>
      </c>
      <c r="V15" s="545" t="str">
        <f t="shared" si="0"/>
        <v/>
      </c>
      <c r="W15" s="545" t="str">
        <f t="shared" si="0"/>
        <v/>
      </c>
      <c r="X15" s="545" t="str">
        <f t="shared" si="0"/>
        <v/>
      </c>
      <c r="Y15" s="545" t="str">
        <f t="shared" si="0"/>
        <v/>
      </c>
      <c r="Z15" s="545" t="str">
        <f t="shared" si="0"/>
        <v/>
      </c>
      <c r="AA15" s="545" t="str">
        <f t="shared" si="0"/>
        <v/>
      </c>
      <c r="AB15" s="545" t="str">
        <f t="shared" si="0"/>
        <v/>
      </c>
      <c r="AC15" s="545" t="str">
        <f t="shared" si="0"/>
        <v/>
      </c>
      <c r="AD15" s="545" t="str">
        <f t="shared" si="0"/>
        <v/>
      </c>
      <c r="AE15" s="545" t="str">
        <f t="shared" si="0"/>
        <v/>
      </c>
      <c r="AF15" s="545" t="str">
        <f t="shared" si="0"/>
        <v/>
      </c>
      <c r="AG15" s="545" t="str">
        <f t="shared" si="0"/>
        <v/>
      </c>
      <c r="AH15" s="545" t="str">
        <f t="shared" si="0"/>
        <v/>
      </c>
      <c r="AI15" s="545" t="str">
        <f t="shared" si="0"/>
        <v/>
      </c>
      <c r="AJ15" s="545" t="str">
        <f t="shared" si="0"/>
        <v/>
      </c>
      <c r="AK15" s="575"/>
    </row>
    <row r="16" spans="3:37">
      <c r="C16" s="576" t="s">
        <v>845</v>
      </c>
      <c r="D16" s="577" t="s">
        <v>846</v>
      </c>
      <c r="E16" s="578"/>
      <c r="F16" s="579" t="str">
        <f>IF(F15="","",F8)</f>
        <v/>
      </c>
      <c r="G16" s="579" t="str">
        <f>IF(G15="","",F16*(1-$F$13))</f>
        <v/>
      </c>
      <c r="H16" s="579" t="str">
        <f t="shared" ref="H16:AJ16" si="1">IF(H15="","",G16*(1-$F$13))</f>
        <v/>
      </c>
      <c r="I16" s="579" t="str">
        <f t="shared" si="1"/>
        <v/>
      </c>
      <c r="J16" s="579" t="str">
        <f t="shared" si="1"/>
        <v/>
      </c>
      <c r="K16" s="579" t="str">
        <f t="shared" si="1"/>
        <v/>
      </c>
      <c r="L16" s="579" t="str">
        <f t="shared" si="1"/>
        <v/>
      </c>
      <c r="M16" s="579" t="str">
        <f t="shared" si="1"/>
        <v/>
      </c>
      <c r="N16" s="579" t="str">
        <f t="shared" si="1"/>
        <v/>
      </c>
      <c r="O16" s="579" t="str">
        <f t="shared" si="1"/>
        <v/>
      </c>
      <c r="P16" s="579" t="str">
        <f t="shared" si="1"/>
        <v/>
      </c>
      <c r="Q16" s="579" t="str">
        <f t="shared" si="1"/>
        <v/>
      </c>
      <c r="R16" s="579" t="str">
        <f t="shared" si="1"/>
        <v/>
      </c>
      <c r="S16" s="579" t="str">
        <f t="shared" si="1"/>
        <v/>
      </c>
      <c r="T16" s="579" t="str">
        <f t="shared" si="1"/>
        <v/>
      </c>
      <c r="U16" s="579" t="str">
        <f t="shared" si="1"/>
        <v/>
      </c>
      <c r="V16" s="579" t="str">
        <f t="shared" si="1"/>
        <v/>
      </c>
      <c r="W16" s="579" t="str">
        <f t="shared" si="1"/>
        <v/>
      </c>
      <c r="X16" s="579" t="str">
        <f t="shared" si="1"/>
        <v/>
      </c>
      <c r="Y16" s="579" t="str">
        <f t="shared" si="1"/>
        <v/>
      </c>
      <c r="Z16" s="579" t="str">
        <f t="shared" si="1"/>
        <v/>
      </c>
      <c r="AA16" s="579" t="str">
        <f t="shared" si="1"/>
        <v/>
      </c>
      <c r="AB16" s="579" t="str">
        <f t="shared" si="1"/>
        <v/>
      </c>
      <c r="AC16" s="579" t="str">
        <f t="shared" si="1"/>
        <v/>
      </c>
      <c r="AD16" s="579" t="str">
        <f t="shared" si="1"/>
        <v/>
      </c>
      <c r="AE16" s="579" t="str">
        <f t="shared" ref="AE16" si="2">IF(AE15="","",AD16*(1-$F$13))</f>
        <v/>
      </c>
      <c r="AF16" s="579" t="str">
        <f t="shared" ref="AF16" si="3">IF(AF15="","",AE16*(1-$F$13))</f>
        <v/>
      </c>
      <c r="AG16" s="579" t="str">
        <f t="shared" ref="AG16" si="4">IF(AG15="","",AF16*(1-$F$13))</f>
        <v/>
      </c>
      <c r="AH16" s="579" t="str">
        <f t="shared" ref="AH16" si="5">IF(AH15="","",AG16*(1-$F$13))</f>
        <v/>
      </c>
      <c r="AI16" s="579" t="str">
        <f t="shared" ref="AI16" si="6">IF(AI15="","",AH16*(1-$F$13))</f>
        <v/>
      </c>
      <c r="AJ16" s="579" t="str">
        <f t="shared" ref="AJ16" si="7">IF(AJ15="","",AI16*(1-$F$13))</f>
        <v/>
      </c>
      <c r="AK16" s="546"/>
    </row>
    <row r="17" spans="3:37">
      <c r="C17" s="576" t="s">
        <v>847</v>
      </c>
      <c r="D17" s="577" t="s">
        <v>848</v>
      </c>
      <c r="E17" s="578"/>
      <c r="F17" s="579" t="str">
        <f>IF(F15="","",$F$9)</f>
        <v/>
      </c>
      <c r="G17" s="579" t="str">
        <f>IF(G15="","",F17*(1+$J$6))</f>
        <v/>
      </c>
      <c r="H17" s="579" t="str">
        <f t="shared" ref="H17:AJ17" si="8">IF(H15="","",G17*(1+$J$6))</f>
        <v/>
      </c>
      <c r="I17" s="579" t="str">
        <f t="shared" si="8"/>
        <v/>
      </c>
      <c r="J17" s="579" t="str">
        <f t="shared" si="8"/>
        <v/>
      </c>
      <c r="K17" s="579" t="str">
        <f t="shared" si="8"/>
        <v/>
      </c>
      <c r="L17" s="579" t="str">
        <f t="shared" si="8"/>
        <v/>
      </c>
      <c r="M17" s="579" t="str">
        <f t="shared" si="8"/>
        <v/>
      </c>
      <c r="N17" s="579" t="str">
        <f t="shared" si="8"/>
        <v/>
      </c>
      <c r="O17" s="579" t="str">
        <f t="shared" si="8"/>
        <v/>
      </c>
      <c r="P17" s="579" t="str">
        <f t="shared" si="8"/>
        <v/>
      </c>
      <c r="Q17" s="579" t="str">
        <f t="shared" si="8"/>
        <v/>
      </c>
      <c r="R17" s="579" t="str">
        <f t="shared" si="8"/>
        <v/>
      </c>
      <c r="S17" s="579" t="str">
        <f t="shared" si="8"/>
        <v/>
      </c>
      <c r="T17" s="579" t="str">
        <f t="shared" si="8"/>
        <v/>
      </c>
      <c r="U17" s="579" t="str">
        <f t="shared" si="8"/>
        <v/>
      </c>
      <c r="V17" s="579" t="str">
        <f t="shared" si="8"/>
        <v/>
      </c>
      <c r="W17" s="579" t="str">
        <f t="shared" si="8"/>
        <v/>
      </c>
      <c r="X17" s="579" t="str">
        <f t="shared" si="8"/>
        <v/>
      </c>
      <c r="Y17" s="579" t="str">
        <f t="shared" si="8"/>
        <v/>
      </c>
      <c r="Z17" s="579" t="str">
        <f t="shared" si="8"/>
        <v/>
      </c>
      <c r="AA17" s="579" t="str">
        <f t="shared" si="8"/>
        <v/>
      </c>
      <c r="AB17" s="579" t="str">
        <f t="shared" si="8"/>
        <v/>
      </c>
      <c r="AC17" s="579" t="str">
        <f t="shared" si="8"/>
        <v/>
      </c>
      <c r="AD17" s="579" t="str">
        <f t="shared" si="8"/>
        <v/>
      </c>
      <c r="AE17" s="579" t="str">
        <f t="shared" ref="AE17" si="9">IF(AE15="","",AD17*(1+$J$6))</f>
        <v/>
      </c>
      <c r="AF17" s="579" t="str">
        <f t="shared" ref="AF17" si="10">IF(AF15="","",AE17*(1+$J$6))</f>
        <v/>
      </c>
      <c r="AG17" s="579" t="str">
        <f t="shared" ref="AG17" si="11">IF(AG15="","",AF17*(1+$J$6))</f>
        <v/>
      </c>
      <c r="AH17" s="579" t="str">
        <f t="shared" ref="AH17" si="12">IF(AH15="","",AG17*(1+$J$6))</f>
        <v/>
      </c>
      <c r="AI17" s="579" t="str">
        <f t="shared" ref="AI17" si="13">IF(AI15="","",AH17*(1+$J$6))</f>
        <v/>
      </c>
      <c r="AJ17" s="579" t="str">
        <f t="shared" ref="AJ17" si="14">IF(AJ15="","",AI17*(1+$J$6))</f>
        <v/>
      </c>
      <c r="AK17" s="546"/>
    </row>
    <row r="18" spans="3:37">
      <c r="C18" s="576" t="s">
        <v>849</v>
      </c>
      <c r="D18" s="580" t="s">
        <v>850</v>
      </c>
      <c r="E18" s="578"/>
      <c r="F18" s="579" t="str">
        <f>IF(F15="","",F16*F17)</f>
        <v/>
      </c>
      <c r="G18" s="579" t="str">
        <f>IF(G15="","",G16*G17)</f>
        <v/>
      </c>
      <c r="H18" s="579" t="str">
        <f t="shared" ref="H18:AJ18" si="15">IF(H15="","",H16*H17)</f>
        <v/>
      </c>
      <c r="I18" s="579" t="str">
        <f t="shared" si="15"/>
        <v/>
      </c>
      <c r="J18" s="579" t="str">
        <f t="shared" si="15"/>
        <v/>
      </c>
      <c r="K18" s="579" t="str">
        <f t="shared" si="15"/>
        <v/>
      </c>
      <c r="L18" s="579" t="str">
        <f t="shared" si="15"/>
        <v/>
      </c>
      <c r="M18" s="579" t="str">
        <f t="shared" si="15"/>
        <v/>
      </c>
      <c r="N18" s="579" t="str">
        <f t="shared" si="15"/>
        <v/>
      </c>
      <c r="O18" s="579" t="str">
        <f t="shared" si="15"/>
        <v/>
      </c>
      <c r="P18" s="579" t="str">
        <f t="shared" si="15"/>
        <v/>
      </c>
      <c r="Q18" s="579" t="str">
        <f t="shared" si="15"/>
        <v/>
      </c>
      <c r="R18" s="579" t="str">
        <f t="shared" si="15"/>
        <v/>
      </c>
      <c r="S18" s="579" t="str">
        <f t="shared" si="15"/>
        <v/>
      </c>
      <c r="T18" s="579" t="str">
        <f t="shared" si="15"/>
        <v/>
      </c>
      <c r="U18" s="579" t="str">
        <f t="shared" si="15"/>
        <v/>
      </c>
      <c r="V18" s="579" t="str">
        <f t="shared" si="15"/>
        <v/>
      </c>
      <c r="W18" s="579" t="str">
        <f t="shared" si="15"/>
        <v/>
      </c>
      <c r="X18" s="579" t="str">
        <f t="shared" si="15"/>
        <v/>
      </c>
      <c r="Y18" s="579" t="str">
        <f t="shared" si="15"/>
        <v/>
      </c>
      <c r="Z18" s="579" t="str">
        <f t="shared" si="15"/>
        <v/>
      </c>
      <c r="AA18" s="579" t="str">
        <f t="shared" si="15"/>
        <v/>
      </c>
      <c r="AB18" s="579" t="str">
        <f t="shared" si="15"/>
        <v/>
      </c>
      <c r="AC18" s="579" t="str">
        <f t="shared" si="15"/>
        <v/>
      </c>
      <c r="AD18" s="579" t="str">
        <f t="shared" si="15"/>
        <v/>
      </c>
      <c r="AE18" s="579" t="str">
        <f t="shared" ref="AE18:AJ18" si="16">IF(AE15="","",AE16*AE17)</f>
        <v/>
      </c>
      <c r="AF18" s="579" t="str">
        <f t="shared" si="16"/>
        <v/>
      </c>
      <c r="AG18" s="579" t="str">
        <f t="shared" si="16"/>
        <v/>
      </c>
      <c r="AH18" s="579" t="str">
        <f t="shared" si="16"/>
        <v/>
      </c>
      <c r="AI18" s="579" t="str">
        <f t="shared" si="16"/>
        <v/>
      </c>
      <c r="AJ18" s="579" t="str">
        <f t="shared" si="16"/>
        <v/>
      </c>
      <c r="AK18" s="546"/>
    </row>
    <row r="19" spans="3:37">
      <c r="C19" s="576" t="s">
        <v>851</v>
      </c>
      <c r="D19" s="581" t="s">
        <v>850</v>
      </c>
      <c r="E19" s="578"/>
      <c r="F19" s="579" t="str">
        <f>IF(F15="","",-$F$10/1000)</f>
        <v/>
      </c>
      <c r="G19" s="579" t="str">
        <f>IF(G15="","",-$F$10/1000)</f>
        <v/>
      </c>
      <c r="H19" s="579" t="str">
        <f t="shared" ref="H19:AJ19" si="17">IF(H15="","",-$F$10/1000)</f>
        <v/>
      </c>
      <c r="I19" s="579" t="str">
        <f t="shared" si="17"/>
        <v/>
      </c>
      <c r="J19" s="579" t="str">
        <f t="shared" si="17"/>
        <v/>
      </c>
      <c r="K19" s="579" t="str">
        <f t="shared" si="17"/>
        <v/>
      </c>
      <c r="L19" s="579" t="str">
        <f t="shared" si="17"/>
        <v/>
      </c>
      <c r="M19" s="579" t="str">
        <f t="shared" si="17"/>
        <v/>
      </c>
      <c r="N19" s="579" t="str">
        <f t="shared" si="17"/>
        <v/>
      </c>
      <c r="O19" s="579" t="str">
        <f t="shared" si="17"/>
        <v/>
      </c>
      <c r="P19" s="579" t="str">
        <f t="shared" si="17"/>
        <v/>
      </c>
      <c r="Q19" s="579" t="str">
        <f t="shared" si="17"/>
        <v/>
      </c>
      <c r="R19" s="579" t="str">
        <f t="shared" si="17"/>
        <v/>
      </c>
      <c r="S19" s="579" t="str">
        <f t="shared" si="17"/>
        <v/>
      </c>
      <c r="T19" s="579" t="str">
        <f t="shared" si="17"/>
        <v/>
      </c>
      <c r="U19" s="579" t="str">
        <f t="shared" si="17"/>
        <v/>
      </c>
      <c r="V19" s="579" t="str">
        <f t="shared" si="17"/>
        <v/>
      </c>
      <c r="W19" s="579" t="str">
        <f t="shared" si="17"/>
        <v/>
      </c>
      <c r="X19" s="579" t="str">
        <f t="shared" si="17"/>
        <v/>
      </c>
      <c r="Y19" s="579" t="str">
        <f t="shared" si="17"/>
        <v/>
      </c>
      <c r="Z19" s="579" t="str">
        <f t="shared" si="17"/>
        <v/>
      </c>
      <c r="AA19" s="579" t="str">
        <f t="shared" si="17"/>
        <v/>
      </c>
      <c r="AB19" s="579" t="str">
        <f t="shared" si="17"/>
        <v/>
      </c>
      <c r="AC19" s="579" t="str">
        <f t="shared" si="17"/>
        <v/>
      </c>
      <c r="AD19" s="579" t="str">
        <f t="shared" si="17"/>
        <v/>
      </c>
      <c r="AE19" s="579" t="str">
        <f t="shared" ref="AE19:AJ19" si="18">IF(AE15="","",-$F$10/1000)</f>
        <v/>
      </c>
      <c r="AF19" s="579" t="str">
        <f t="shared" si="18"/>
        <v/>
      </c>
      <c r="AG19" s="579" t="str">
        <f t="shared" si="18"/>
        <v/>
      </c>
      <c r="AH19" s="579" t="str">
        <f t="shared" si="18"/>
        <v/>
      </c>
      <c r="AI19" s="579" t="str">
        <f t="shared" si="18"/>
        <v/>
      </c>
      <c r="AJ19" s="579" t="str">
        <f t="shared" si="18"/>
        <v/>
      </c>
      <c r="AK19" s="546"/>
    </row>
    <row r="20" spans="3:37">
      <c r="F20" s="582"/>
      <c r="G20" s="582"/>
      <c r="H20" s="582"/>
      <c r="I20" s="582"/>
      <c r="J20" s="582"/>
      <c r="K20" s="582"/>
      <c r="L20" s="582"/>
      <c r="M20" s="582"/>
      <c r="N20" s="582"/>
      <c r="O20" s="582"/>
      <c r="P20" s="582"/>
      <c r="Q20" s="582"/>
      <c r="R20" s="582"/>
      <c r="S20" s="582"/>
      <c r="T20" s="582"/>
      <c r="U20" s="582"/>
      <c r="V20" s="582"/>
      <c r="W20" s="582"/>
      <c r="X20" s="582"/>
      <c r="Y20" s="582"/>
      <c r="Z20" s="582"/>
      <c r="AA20" s="582"/>
      <c r="AB20" s="582"/>
      <c r="AC20" s="582"/>
      <c r="AD20" s="582"/>
      <c r="AE20" s="582"/>
      <c r="AF20" s="582"/>
      <c r="AG20" s="582"/>
      <c r="AH20" s="582"/>
      <c r="AI20" s="582"/>
      <c r="AJ20" s="582"/>
      <c r="AK20" s="546"/>
    </row>
    <row r="21" spans="3:37">
      <c r="C21" s="583" t="s">
        <v>852</v>
      </c>
      <c r="D21" s="584" t="s">
        <v>850</v>
      </c>
      <c r="E21" s="585"/>
      <c r="F21" s="586" t="str">
        <f>IF(F15="","",F18+F19)</f>
        <v/>
      </c>
      <c r="G21" s="586" t="str">
        <f>IF(G15="","",G18+G19)</f>
        <v/>
      </c>
      <c r="H21" s="586" t="str">
        <f t="shared" ref="H21:AJ21" si="19">IF(H15="","",H18+H19)</f>
        <v/>
      </c>
      <c r="I21" s="586" t="str">
        <f t="shared" si="19"/>
        <v/>
      </c>
      <c r="J21" s="586" t="str">
        <f t="shared" si="19"/>
        <v/>
      </c>
      <c r="K21" s="586" t="str">
        <f t="shared" si="19"/>
        <v/>
      </c>
      <c r="L21" s="586" t="str">
        <f t="shared" si="19"/>
        <v/>
      </c>
      <c r="M21" s="586" t="str">
        <f t="shared" si="19"/>
        <v/>
      </c>
      <c r="N21" s="586" t="str">
        <f t="shared" si="19"/>
        <v/>
      </c>
      <c r="O21" s="586" t="str">
        <f t="shared" si="19"/>
        <v/>
      </c>
      <c r="P21" s="586" t="str">
        <f t="shared" si="19"/>
        <v/>
      </c>
      <c r="Q21" s="586" t="str">
        <f t="shared" si="19"/>
        <v/>
      </c>
      <c r="R21" s="586" t="str">
        <f t="shared" si="19"/>
        <v/>
      </c>
      <c r="S21" s="586" t="str">
        <f t="shared" si="19"/>
        <v/>
      </c>
      <c r="T21" s="586" t="str">
        <f t="shared" si="19"/>
        <v/>
      </c>
      <c r="U21" s="586" t="str">
        <f t="shared" si="19"/>
        <v/>
      </c>
      <c r="V21" s="586" t="str">
        <f t="shared" si="19"/>
        <v/>
      </c>
      <c r="W21" s="586" t="str">
        <f t="shared" si="19"/>
        <v/>
      </c>
      <c r="X21" s="586" t="str">
        <f t="shared" si="19"/>
        <v/>
      </c>
      <c r="Y21" s="586" t="str">
        <f t="shared" si="19"/>
        <v/>
      </c>
      <c r="Z21" s="586" t="str">
        <f t="shared" si="19"/>
        <v/>
      </c>
      <c r="AA21" s="586" t="str">
        <f t="shared" si="19"/>
        <v/>
      </c>
      <c r="AB21" s="586" t="str">
        <f t="shared" si="19"/>
        <v/>
      </c>
      <c r="AC21" s="586" t="str">
        <f t="shared" si="19"/>
        <v/>
      </c>
      <c r="AD21" s="586" t="str">
        <f t="shared" si="19"/>
        <v/>
      </c>
      <c r="AE21" s="586" t="str">
        <f t="shared" ref="AE21:AJ21" si="20">IF(AE15="","",AE18+AE19)</f>
        <v/>
      </c>
      <c r="AF21" s="586" t="str">
        <f t="shared" si="20"/>
        <v/>
      </c>
      <c r="AG21" s="586" t="str">
        <f t="shared" si="20"/>
        <v/>
      </c>
      <c r="AH21" s="586" t="str">
        <f t="shared" si="20"/>
        <v/>
      </c>
      <c r="AI21" s="586" t="str">
        <f t="shared" si="20"/>
        <v/>
      </c>
      <c r="AJ21" s="586" t="str">
        <f t="shared" si="20"/>
        <v/>
      </c>
      <c r="AK21" s="587"/>
    </row>
    <row r="22" spans="3:37">
      <c r="C22" s="576" t="s">
        <v>853</v>
      </c>
      <c r="D22" s="580" t="s">
        <v>850</v>
      </c>
      <c r="E22" s="585"/>
      <c r="F22" s="586" t="str">
        <f>IF(F15="","",-$F$6/$F$11/1000)</f>
        <v/>
      </c>
      <c r="G22" s="586" t="str">
        <f>IF(G15="","",-$F$6/$F$11/1000)</f>
        <v/>
      </c>
      <c r="H22" s="586" t="str">
        <f t="shared" ref="H22:AJ22" si="21">IF(H15="","",-$F$6/$F$11/1000)</f>
        <v/>
      </c>
      <c r="I22" s="586" t="str">
        <f t="shared" si="21"/>
        <v/>
      </c>
      <c r="J22" s="586" t="str">
        <f t="shared" si="21"/>
        <v/>
      </c>
      <c r="K22" s="586" t="str">
        <f t="shared" si="21"/>
        <v/>
      </c>
      <c r="L22" s="586" t="str">
        <f t="shared" si="21"/>
        <v/>
      </c>
      <c r="M22" s="586" t="str">
        <f t="shared" si="21"/>
        <v/>
      </c>
      <c r="N22" s="586" t="str">
        <f t="shared" si="21"/>
        <v/>
      </c>
      <c r="O22" s="586" t="str">
        <f t="shared" si="21"/>
        <v/>
      </c>
      <c r="P22" s="586" t="str">
        <f t="shared" si="21"/>
        <v/>
      </c>
      <c r="Q22" s="586" t="str">
        <f t="shared" si="21"/>
        <v/>
      </c>
      <c r="R22" s="586" t="str">
        <f t="shared" si="21"/>
        <v/>
      </c>
      <c r="S22" s="586" t="str">
        <f t="shared" si="21"/>
        <v/>
      </c>
      <c r="T22" s="586" t="str">
        <f t="shared" si="21"/>
        <v/>
      </c>
      <c r="U22" s="586" t="str">
        <f t="shared" si="21"/>
        <v/>
      </c>
      <c r="V22" s="586" t="str">
        <f t="shared" si="21"/>
        <v/>
      </c>
      <c r="W22" s="586" t="str">
        <f t="shared" si="21"/>
        <v/>
      </c>
      <c r="X22" s="586" t="str">
        <f t="shared" si="21"/>
        <v/>
      </c>
      <c r="Y22" s="586" t="str">
        <f t="shared" si="21"/>
        <v/>
      </c>
      <c r="Z22" s="586" t="str">
        <f t="shared" si="21"/>
        <v/>
      </c>
      <c r="AA22" s="586" t="str">
        <f t="shared" si="21"/>
        <v/>
      </c>
      <c r="AB22" s="586" t="str">
        <f t="shared" si="21"/>
        <v/>
      </c>
      <c r="AC22" s="586" t="str">
        <f t="shared" si="21"/>
        <v/>
      </c>
      <c r="AD22" s="586" t="str">
        <f t="shared" si="21"/>
        <v/>
      </c>
      <c r="AE22" s="586" t="str">
        <f t="shared" ref="AE22:AJ22" si="22">IF(AE15="","",-$F$6/$F$11/1000)</f>
        <v/>
      </c>
      <c r="AF22" s="586" t="str">
        <f t="shared" si="22"/>
        <v/>
      </c>
      <c r="AG22" s="586" t="str">
        <f t="shared" si="22"/>
        <v/>
      </c>
      <c r="AH22" s="586" t="str">
        <f t="shared" si="22"/>
        <v/>
      </c>
      <c r="AI22" s="586" t="str">
        <f t="shared" si="22"/>
        <v/>
      </c>
      <c r="AJ22" s="586" t="str">
        <f t="shared" si="22"/>
        <v/>
      </c>
      <c r="AK22" s="587"/>
    </row>
    <row r="23" spans="3:37">
      <c r="C23" s="583" t="s">
        <v>854</v>
      </c>
      <c r="D23" s="581" t="s">
        <v>850</v>
      </c>
      <c r="E23" s="585"/>
      <c r="F23" s="586" t="str">
        <f t="shared" ref="F23:AJ23" si="23">IF(F15="","",F21+F22)</f>
        <v/>
      </c>
      <c r="G23" s="586" t="str">
        <f t="shared" si="23"/>
        <v/>
      </c>
      <c r="H23" s="586" t="str">
        <f t="shared" si="23"/>
        <v/>
      </c>
      <c r="I23" s="586" t="str">
        <f t="shared" si="23"/>
        <v/>
      </c>
      <c r="J23" s="586" t="str">
        <f t="shared" si="23"/>
        <v/>
      </c>
      <c r="K23" s="586" t="str">
        <f t="shared" si="23"/>
        <v/>
      </c>
      <c r="L23" s="586" t="str">
        <f t="shared" si="23"/>
        <v/>
      </c>
      <c r="M23" s="586" t="str">
        <f t="shared" si="23"/>
        <v/>
      </c>
      <c r="N23" s="586" t="str">
        <f t="shared" si="23"/>
        <v/>
      </c>
      <c r="O23" s="586" t="str">
        <f t="shared" si="23"/>
        <v/>
      </c>
      <c r="P23" s="586" t="str">
        <f t="shared" si="23"/>
        <v/>
      </c>
      <c r="Q23" s="586" t="str">
        <f t="shared" si="23"/>
        <v/>
      </c>
      <c r="R23" s="586" t="str">
        <f t="shared" si="23"/>
        <v/>
      </c>
      <c r="S23" s="586" t="str">
        <f t="shared" si="23"/>
        <v/>
      </c>
      <c r="T23" s="586" t="str">
        <f t="shared" si="23"/>
        <v/>
      </c>
      <c r="U23" s="586" t="str">
        <f t="shared" si="23"/>
        <v/>
      </c>
      <c r="V23" s="586" t="str">
        <f t="shared" si="23"/>
        <v/>
      </c>
      <c r="W23" s="586" t="str">
        <f t="shared" si="23"/>
        <v/>
      </c>
      <c r="X23" s="586" t="str">
        <f t="shared" si="23"/>
        <v/>
      </c>
      <c r="Y23" s="586" t="str">
        <f t="shared" si="23"/>
        <v/>
      </c>
      <c r="Z23" s="586" t="str">
        <f t="shared" si="23"/>
        <v/>
      </c>
      <c r="AA23" s="586" t="str">
        <f t="shared" si="23"/>
        <v/>
      </c>
      <c r="AB23" s="586" t="str">
        <f t="shared" si="23"/>
        <v/>
      </c>
      <c r="AC23" s="586" t="str">
        <f t="shared" si="23"/>
        <v/>
      </c>
      <c r="AD23" s="586" t="str">
        <f t="shared" si="23"/>
        <v/>
      </c>
      <c r="AE23" s="586" t="str">
        <f t="shared" ref="AE23:AJ23" si="24">IF(AE15="","",AE21+AE22)</f>
        <v/>
      </c>
      <c r="AF23" s="586" t="str">
        <f t="shared" si="24"/>
        <v/>
      </c>
      <c r="AG23" s="586" t="str">
        <f t="shared" si="24"/>
        <v/>
      </c>
      <c r="AH23" s="586" t="str">
        <f t="shared" si="24"/>
        <v/>
      </c>
      <c r="AI23" s="586" t="str">
        <f t="shared" si="24"/>
        <v/>
      </c>
      <c r="AJ23" s="586" t="str">
        <f t="shared" si="24"/>
        <v/>
      </c>
      <c r="AK23" s="587"/>
    </row>
    <row r="24" spans="3:37">
      <c r="F24" s="588"/>
      <c r="G24" s="588"/>
      <c r="H24" s="588"/>
      <c r="I24" s="588"/>
      <c r="J24" s="588"/>
      <c r="K24" s="588"/>
      <c r="L24" s="588"/>
      <c r="M24" s="588"/>
      <c r="N24" s="588"/>
      <c r="O24" s="588"/>
      <c r="P24" s="588"/>
      <c r="Q24" s="588"/>
      <c r="R24" s="588"/>
      <c r="S24" s="588"/>
      <c r="T24" s="588"/>
      <c r="U24" s="588"/>
      <c r="V24" s="588"/>
      <c r="W24" s="588"/>
      <c r="X24" s="588"/>
      <c r="Y24" s="588"/>
      <c r="Z24" s="588"/>
      <c r="AA24" s="588"/>
      <c r="AB24" s="588"/>
      <c r="AC24" s="588"/>
      <c r="AD24" s="588"/>
      <c r="AE24" s="588"/>
      <c r="AF24" s="588"/>
      <c r="AG24" s="588"/>
      <c r="AH24" s="588"/>
      <c r="AI24" s="588"/>
      <c r="AJ24" s="588"/>
      <c r="AK24" s="546"/>
    </row>
    <row r="25" spans="3:37">
      <c r="C25" s="583" t="s">
        <v>853</v>
      </c>
      <c r="D25" s="589" t="s">
        <v>850</v>
      </c>
      <c r="E25" s="585"/>
      <c r="F25" s="586" t="str">
        <f t="shared" ref="F25:AJ25" si="25">IF(F15="","",-F22)</f>
        <v/>
      </c>
      <c r="G25" s="586" t="str">
        <f t="shared" si="25"/>
        <v/>
      </c>
      <c r="H25" s="586" t="str">
        <f t="shared" si="25"/>
        <v/>
      </c>
      <c r="I25" s="586" t="str">
        <f t="shared" si="25"/>
        <v/>
      </c>
      <c r="J25" s="586" t="str">
        <f t="shared" si="25"/>
        <v/>
      </c>
      <c r="K25" s="586" t="str">
        <f t="shared" si="25"/>
        <v/>
      </c>
      <c r="L25" s="586" t="str">
        <f t="shared" si="25"/>
        <v/>
      </c>
      <c r="M25" s="586" t="str">
        <f t="shared" si="25"/>
        <v/>
      </c>
      <c r="N25" s="586" t="str">
        <f t="shared" si="25"/>
        <v/>
      </c>
      <c r="O25" s="586" t="str">
        <f t="shared" si="25"/>
        <v/>
      </c>
      <c r="P25" s="586" t="str">
        <f t="shared" si="25"/>
        <v/>
      </c>
      <c r="Q25" s="586" t="str">
        <f t="shared" si="25"/>
        <v/>
      </c>
      <c r="R25" s="586" t="str">
        <f t="shared" si="25"/>
        <v/>
      </c>
      <c r="S25" s="586" t="str">
        <f t="shared" si="25"/>
        <v/>
      </c>
      <c r="T25" s="586" t="str">
        <f t="shared" si="25"/>
        <v/>
      </c>
      <c r="U25" s="586" t="str">
        <f t="shared" si="25"/>
        <v/>
      </c>
      <c r="V25" s="586" t="str">
        <f t="shared" si="25"/>
        <v/>
      </c>
      <c r="W25" s="586" t="str">
        <f t="shared" si="25"/>
        <v/>
      </c>
      <c r="X25" s="586" t="str">
        <f t="shared" si="25"/>
        <v/>
      </c>
      <c r="Y25" s="586" t="str">
        <f t="shared" si="25"/>
        <v/>
      </c>
      <c r="Z25" s="586" t="str">
        <f t="shared" si="25"/>
        <v/>
      </c>
      <c r="AA25" s="586" t="str">
        <f t="shared" si="25"/>
        <v/>
      </c>
      <c r="AB25" s="586" t="str">
        <f t="shared" si="25"/>
        <v/>
      </c>
      <c r="AC25" s="586" t="str">
        <f t="shared" si="25"/>
        <v/>
      </c>
      <c r="AD25" s="586" t="str">
        <f t="shared" si="25"/>
        <v/>
      </c>
      <c r="AE25" s="586" t="str">
        <f t="shared" ref="AE25:AJ25" si="26">IF(AE15="","",-AE22)</f>
        <v/>
      </c>
      <c r="AF25" s="586" t="str">
        <f t="shared" si="26"/>
        <v/>
      </c>
      <c r="AG25" s="586" t="str">
        <f t="shared" si="26"/>
        <v/>
      </c>
      <c r="AH25" s="586" t="str">
        <f t="shared" si="26"/>
        <v/>
      </c>
      <c r="AI25" s="586" t="str">
        <f t="shared" si="26"/>
        <v/>
      </c>
      <c r="AJ25" s="586" t="str">
        <f t="shared" si="26"/>
        <v/>
      </c>
      <c r="AK25" s="587"/>
    </row>
    <row r="26" spans="3:37">
      <c r="F26" s="582"/>
      <c r="G26" s="582"/>
      <c r="H26" s="582"/>
      <c r="I26" s="582"/>
      <c r="J26" s="582"/>
      <c r="K26" s="582"/>
      <c r="L26" s="582"/>
      <c r="M26" s="582"/>
      <c r="N26" s="582"/>
      <c r="O26" s="582"/>
      <c r="P26" s="582"/>
      <c r="Q26" s="582"/>
      <c r="R26" s="582"/>
      <c r="S26" s="582"/>
      <c r="T26" s="582"/>
      <c r="U26" s="582"/>
      <c r="V26" s="582"/>
      <c r="W26" s="582"/>
      <c r="X26" s="582"/>
      <c r="Y26" s="582"/>
      <c r="Z26" s="582"/>
      <c r="AA26" s="582"/>
      <c r="AB26" s="582"/>
      <c r="AC26" s="582"/>
      <c r="AD26" s="582"/>
      <c r="AE26" s="582"/>
      <c r="AF26" s="582"/>
      <c r="AG26" s="582"/>
      <c r="AH26" s="582"/>
      <c r="AI26" s="582"/>
      <c r="AJ26" s="582"/>
      <c r="AK26" s="546"/>
    </row>
    <row r="27" spans="3:37">
      <c r="C27" s="583" t="s">
        <v>855</v>
      </c>
      <c r="D27" s="590"/>
      <c r="E27" s="585"/>
      <c r="F27" s="586" t="str">
        <f t="shared" ref="F27:AE27" si="27">IF(F15="","",F23+F25)</f>
        <v/>
      </c>
      <c r="G27" s="586" t="str">
        <f t="shared" si="27"/>
        <v/>
      </c>
      <c r="H27" s="586" t="str">
        <f t="shared" si="27"/>
        <v/>
      </c>
      <c r="I27" s="586" t="str">
        <f t="shared" si="27"/>
        <v/>
      </c>
      <c r="J27" s="586" t="str">
        <f t="shared" si="27"/>
        <v/>
      </c>
      <c r="K27" s="586" t="str">
        <f t="shared" si="27"/>
        <v/>
      </c>
      <c r="L27" s="586" t="str">
        <f t="shared" si="27"/>
        <v/>
      </c>
      <c r="M27" s="586" t="str">
        <f t="shared" si="27"/>
        <v/>
      </c>
      <c r="N27" s="586" t="str">
        <f t="shared" si="27"/>
        <v/>
      </c>
      <c r="O27" s="586" t="str">
        <f t="shared" si="27"/>
        <v/>
      </c>
      <c r="P27" s="586" t="str">
        <f t="shared" si="27"/>
        <v/>
      </c>
      <c r="Q27" s="586" t="str">
        <f t="shared" si="27"/>
        <v/>
      </c>
      <c r="R27" s="586" t="str">
        <f t="shared" si="27"/>
        <v/>
      </c>
      <c r="S27" s="586" t="str">
        <f t="shared" si="27"/>
        <v/>
      </c>
      <c r="T27" s="586" t="str">
        <f t="shared" si="27"/>
        <v/>
      </c>
      <c r="U27" s="586" t="str">
        <f t="shared" si="27"/>
        <v/>
      </c>
      <c r="V27" s="586" t="str">
        <f t="shared" si="27"/>
        <v/>
      </c>
      <c r="W27" s="586" t="str">
        <f t="shared" si="27"/>
        <v/>
      </c>
      <c r="X27" s="586" t="str">
        <f t="shared" si="27"/>
        <v/>
      </c>
      <c r="Y27" s="586" t="str">
        <f t="shared" si="27"/>
        <v/>
      </c>
      <c r="Z27" s="586" t="str">
        <f t="shared" si="27"/>
        <v/>
      </c>
      <c r="AA27" s="586" t="str">
        <f t="shared" si="27"/>
        <v/>
      </c>
      <c r="AB27" s="586" t="str">
        <f t="shared" si="27"/>
        <v/>
      </c>
      <c r="AC27" s="586" t="str">
        <f t="shared" si="27"/>
        <v/>
      </c>
      <c r="AD27" s="586" t="str">
        <f t="shared" si="27"/>
        <v/>
      </c>
      <c r="AE27" s="586" t="str">
        <f t="shared" ref="AE27:AJ27" si="28">IF(AE15="","",AE23+AE25)</f>
        <v/>
      </c>
      <c r="AF27" s="586" t="str">
        <f t="shared" si="28"/>
        <v/>
      </c>
      <c r="AG27" s="586" t="str">
        <f t="shared" si="28"/>
        <v/>
      </c>
      <c r="AH27" s="586" t="str">
        <f t="shared" si="28"/>
        <v/>
      </c>
      <c r="AI27" s="586" t="str">
        <f t="shared" si="28"/>
        <v/>
      </c>
      <c r="AJ27" s="586" t="str">
        <f t="shared" si="28"/>
        <v/>
      </c>
      <c r="AK27" s="587"/>
    </row>
    <row r="28" spans="3:37">
      <c r="C28" s="576" t="s">
        <v>167</v>
      </c>
      <c r="D28" s="580" t="s">
        <v>850</v>
      </c>
      <c r="E28" s="591">
        <f>-F6/1000</f>
        <v>0</v>
      </c>
      <c r="F28" s="579" t="str">
        <f>IF(F15="","",IF(F15/$F$12=INT(F15/$F$12),-$J$8*$F$6/1000,0))</f>
        <v/>
      </c>
      <c r="G28" s="579" t="str">
        <f t="shared" ref="G28:AD28" si="29">IF(G15="","",IF(G15/$F$12=INT(G15/$F$12),-$J$8*$F$6/1000,0))</f>
        <v/>
      </c>
      <c r="H28" s="579" t="str">
        <f t="shared" si="29"/>
        <v/>
      </c>
      <c r="I28" s="579" t="str">
        <f t="shared" si="29"/>
        <v/>
      </c>
      <c r="J28" s="579" t="str">
        <f t="shared" si="29"/>
        <v/>
      </c>
      <c r="K28" s="579" t="str">
        <f t="shared" si="29"/>
        <v/>
      </c>
      <c r="L28" s="579" t="str">
        <f t="shared" si="29"/>
        <v/>
      </c>
      <c r="M28" s="579" t="str">
        <f t="shared" si="29"/>
        <v/>
      </c>
      <c r="N28" s="579" t="str">
        <f t="shared" si="29"/>
        <v/>
      </c>
      <c r="O28" s="579" t="str">
        <f t="shared" si="29"/>
        <v/>
      </c>
      <c r="P28" s="579" t="str">
        <f t="shared" si="29"/>
        <v/>
      </c>
      <c r="Q28" s="579" t="str">
        <f t="shared" si="29"/>
        <v/>
      </c>
      <c r="R28" s="579" t="str">
        <f t="shared" si="29"/>
        <v/>
      </c>
      <c r="S28" s="579" t="str">
        <f t="shared" si="29"/>
        <v/>
      </c>
      <c r="T28" s="579" t="str">
        <f t="shared" si="29"/>
        <v/>
      </c>
      <c r="U28" s="579" t="str">
        <f t="shared" si="29"/>
        <v/>
      </c>
      <c r="V28" s="579" t="str">
        <f t="shared" si="29"/>
        <v/>
      </c>
      <c r="W28" s="579" t="str">
        <f t="shared" si="29"/>
        <v/>
      </c>
      <c r="X28" s="579" t="str">
        <f t="shared" si="29"/>
        <v/>
      </c>
      <c r="Y28" s="579" t="str">
        <f t="shared" si="29"/>
        <v/>
      </c>
      <c r="Z28" s="579" t="str">
        <f t="shared" si="29"/>
        <v/>
      </c>
      <c r="AA28" s="579" t="str">
        <f t="shared" si="29"/>
        <v/>
      </c>
      <c r="AB28" s="579" t="str">
        <f t="shared" si="29"/>
        <v/>
      </c>
      <c r="AC28" s="579" t="str">
        <f t="shared" si="29"/>
        <v/>
      </c>
      <c r="AD28" s="579" t="str">
        <f t="shared" si="29"/>
        <v/>
      </c>
      <c r="AE28" s="579" t="str">
        <f t="shared" ref="AE28:AJ28" si="30">IF(AE15="","",IF(AE15/$F$12=INT(AE15/$F$12),-$J$8*$F$6/1000,0))</f>
        <v/>
      </c>
      <c r="AF28" s="579" t="str">
        <f t="shared" si="30"/>
        <v/>
      </c>
      <c r="AG28" s="579" t="str">
        <f t="shared" si="30"/>
        <v/>
      </c>
      <c r="AH28" s="579" t="str">
        <f t="shared" si="30"/>
        <v/>
      </c>
      <c r="AI28" s="579" t="str">
        <f t="shared" si="30"/>
        <v/>
      </c>
      <c r="AJ28" s="579" t="str">
        <f t="shared" si="30"/>
        <v/>
      </c>
      <c r="AK28" s="546"/>
    </row>
    <row r="29" spans="3:37">
      <c r="C29" s="583" t="s">
        <v>856</v>
      </c>
      <c r="D29" s="592"/>
      <c r="E29" s="593">
        <f>E27+E28</f>
        <v>0</v>
      </c>
      <c r="F29" s="586" t="str">
        <f t="shared" ref="F29:AJ29" si="31">IF(F15="","",F27+F28)</f>
        <v/>
      </c>
      <c r="G29" s="586" t="str">
        <f t="shared" si="31"/>
        <v/>
      </c>
      <c r="H29" s="586" t="str">
        <f t="shared" si="31"/>
        <v/>
      </c>
      <c r="I29" s="586" t="str">
        <f t="shared" si="31"/>
        <v/>
      </c>
      <c r="J29" s="586" t="str">
        <f t="shared" si="31"/>
        <v/>
      </c>
      <c r="K29" s="586" t="str">
        <f t="shared" si="31"/>
        <v/>
      </c>
      <c r="L29" s="586" t="str">
        <f t="shared" si="31"/>
        <v/>
      </c>
      <c r="M29" s="586" t="str">
        <f t="shared" si="31"/>
        <v/>
      </c>
      <c r="N29" s="586" t="str">
        <f t="shared" si="31"/>
        <v/>
      </c>
      <c r="O29" s="586" t="str">
        <f t="shared" si="31"/>
        <v/>
      </c>
      <c r="P29" s="586" t="str">
        <f t="shared" si="31"/>
        <v/>
      </c>
      <c r="Q29" s="586" t="str">
        <f t="shared" si="31"/>
        <v/>
      </c>
      <c r="R29" s="586" t="str">
        <f t="shared" si="31"/>
        <v/>
      </c>
      <c r="S29" s="586" t="str">
        <f t="shared" si="31"/>
        <v/>
      </c>
      <c r="T29" s="586" t="str">
        <f t="shared" si="31"/>
        <v/>
      </c>
      <c r="U29" s="586" t="str">
        <f t="shared" si="31"/>
        <v/>
      </c>
      <c r="V29" s="586" t="str">
        <f t="shared" si="31"/>
        <v/>
      </c>
      <c r="W29" s="586" t="str">
        <f t="shared" si="31"/>
        <v/>
      </c>
      <c r="X29" s="586" t="str">
        <f t="shared" si="31"/>
        <v/>
      </c>
      <c r="Y29" s="586" t="str">
        <f t="shared" si="31"/>
        <v/>
      </c>
      <c r="Z29" s="586" t="str">
        <f t="shared" si="31"/>
        <v/>
      </c>
      <c r="AA29" s="586" t="str">
        <f t="shared" si="31"/>
        <v/>
      </c>
      <c r="AB29" s="586" t="str">
        <f t="shared" si="31"/>
        <v/>
      </c>
      <c r="AC29" s="586" t="str">
        <f t="shared" si="31"/>
        <v/>
      </c>
      <c r="AD29" s="586" t="str">
        <f t="shared" si="31"/>
        <v/>
      </c>
      <c r="AE29" s="586" t="str">
        <f t="shared" ref="AE29:AJ29" si="32">IF(AE15="","",AE27+AE28)</f>
        <v/>
      </c>
      <c r="AF29" s="586" t="str">
        <f t="shared" si="32"/>
        <v/>
      </c>
      <c r="AG29" s="586" t="str">
        <f t="shared" si="32"/>
        <v/>
      </c>
      <c r="AH29" s="586" t="str">
        <f t="shared" si="32"/>
        <v/>
      </c>
      <c r="AI29" s="586" t="str">
        <f t="shared" si="32"/>
        <v/>
      </c>
      <c r="AJ29" s="586" t="str">
        <f t="shared" si="32"/>
        <v/>
      </c>
      <c r="AK29" s="587"/>
    </row>
    <row r="30" spans="3:37">
      <c r="C30" s="576" t="s">
        <v>857</v>
      </c>
      <c r="D30" s="580" t="s">
        <v>850</v>
      </c>
      <c r="E30" s="594">
        <f>-E28*$J$10</f>
        <v>0</v>
      </c>
      <c r="F30" s="595" t="str">
        <f>F28</f>
        <v/>
      </c>
      <c r="G30" s="595" t="str">
        <f t="shared" ref="G30:AD30" si="33">G28</f>
        <v/>
      </c>
      <c r="H30" s="595" t="str">
        <f t="shared" si="33"/>
        <v/>
      </c>
      <c r="I30" s="595" t="str">
        <f t="shared" si="33"/>
        <v/>
      </c>
      <c r="J30" s="595" t="str">
        <f t="shared" si="33"/>
        <v/>
      </c>
      <c r="K30" s="595" t="str">
        <f t="shared" si="33"/>
        <v/>
      </c>
      <c r="L30" s="595" t="str">
        <f t="shared" si="33"/>
        <v/>
      </c>
      <c r="M30" s="595" t="str">
        <f t="shared" si="33"/>
        <v/>
      </c>
      <c r="N30" s="595" t="str">
        <f t="shared" si="33"/>
        <v/>
      </c>
      <c r="O30" s="595" t="str">
        <f t="shared" si="33"/>
        <v/>
      </c>
      <c r="P30" s="595" t="str">
        <f t="shared" si="33"/>
        <v/>
      </c>
      <c r="Q30" s="595" t="str">
        <f t="shared" si="33"/>
        <v/>
      </c>
      <c r="R30" s="595" t="str">
        <f t="shared" si="33"/>
        <v/>
      </c>
      <c r="S30" s="595" t="str">
        <f t="shared" si="33"/>
        <v/>
      </c>
      <c r="T30" s="595" t="str">
        <f t="shared" si="33"/>
        <v/>
      </c>
      <c r="U30" s="595" t="str">
        <f t="shared" si="33"/>
        <v/>
      </c>
      <c r="V30" s="595" t="str">
        <f t="shared" si="33"/>
        <v/>
      </c>
      <c r="W30" s="595" t="str">
        <f t="shared" si="33"/>
        <v/>
      </c>
      <c r="X30" s="595" t="str">
        <f t="shared" si="33"/>
        <v/>
      </c>
      <c r="Y30" s="595" t="str">
        <f t="shared" si="33"/>
        <v/>
      </c>
      <c r="Z30" s="595" t="str">
        <f t="shared" si="33"/>
        <v/>
      </c>
      <c r="AA30" s="595" t="str">
        <f t="shared" si="33"/>
        <v/>
      </c>
      <c r="AB30" s="595" t="str">
        <f t="shared" si="33"/>
        <v/>
      </c>
      <c r="AC30" s="595" t="str">
        <f t="shared" si="33"/>
        <v/>
      </c>
      <c r="AD30" s="595" t="str">
        <f t="shared" si="33"/>
        <v/>
      </c>
      <c r="AE30" s="595" t="str">
        <f t="shared" ref="AE30:AJ30" si="34">AE28</f>
        <v/>
      </c>
      <c r="AF30" s="595" t="str">
        <f t="shared" si="34"/>
        <v/>
      </c>
      <c r="AG30" s="595" t="str">
        <f t="shared" si="34"/>
        <v/>
      </c>
      <c r="AH30" s="595" t="str">
        <f t="shared" si="34"/>
        <v/>
      </c>
      <c r="AI30" s="595" t="str">
        <f t="shared" si="34"/>
        <v/>
      </c>
      <c r="AJ30" s="595" t="str">
        <f t="shared" si="34"/>
        <v/>
      </c>
      <c r="AK30" s="546"/>
    </row>
    <row r="31" spans="3:37">
      <c r="C31" s="576" t="s">
        <v>858</v>
      </c>
      <c r="D31" s="580" t="s">
        <v>850</v>
      </c>
      <c r="E31" s="594">
        <f>-E28*$J$11</f>
        <v>0</v>
      </c>
      <c r="F31" s="595"/>
      <c r="G31" s="595"/>
      <c r="H31" s="595"/>
      <c r="I31" s="595"/>
      <c r="J31" s="595"/>
      <c r="K31" s="595"/>
      <c r="L31" s="595"/>
      <c r="M31" s="595"/>
      <c r="N31" s="595"/>
      <c r="O31" s="595"/>
      <c r="P31" s="595"/>
      <c r="Q31" s="595"/>
      <c r="R31" s="595"/>
      <c r="S31" s="595"/>
      <c r="T31" s="595"/>
      <c r="U31" s="595"/>
      <c r="V31" s="595"/>
      <c r="W31" s="595"/>
      <c r="X31" s="595"/>
      <c r="Y31" s="595"/>
      <c r="Z31" s="595"/>
      <c r="AA31" s="595"/>
      <c r="AB31" s="595"/>
      <c r="AC31" s="595"/>
      <c r="AD31" s="595"/>
      <c r="AE31" s="595"/>
      <c r="AF31" s="595"/>
      <c r="AG31" s="595"/>
      <c r="AH31" s="595"/>
      <c r="AI31" s="595"/>
      <c r="AJ31" s="595"/>
      <c r="AK31" s="546"/>
    </row>
    <row r="32" spans="3:37">
      <c r="C32" s="576" t="s">
        <v>859</v>
      </c>
      <c r="D32" s="580" t="s">
        <v>850</v>
      </c>
      <c r="E32" s="578"/>
      <c r="F32" s="579" t="str">
        <f t="shared" ref="F32:AJ32" si="35">IF(F15="","",IF(F15&lt;=$M$7,$M$8,0))</f>
        <v/>
      </c>
      <c r="G32" s="579" t="str">
        <f t="shared" si="35"/>
        <v/>
      </c>
      <c r="H32" s="579" t="str">
        <f t="shared" si="35"/>
        <v/>
      </c>
      <c r="I32" s="579" t="str">
        <f t="shared" si="35"/>
        <v/>
      </c>
      <c r="J32" s="579" t="str">
        <f t="shared" si="35"/>
        <v/>
      </c>
      <c r="K32" s="579" t="str">
        <f t="shared" si="35"/>
        <v/>
      </c>
      <c r="L32" s="579" t="str">
        <f t="shared" si="35"/>
        <v/>
      </c>
      <c r="M32" s="579" t="str">
        <f t="shared" si="35"/>
        <v/>
      </c>
      <c r="N32" s="579" t="str">
        <f t="shared" si="35"/>
        <v/>
      </c>
      <c r="O32" s="579" t="str">
        <f t="shared" si="35"/>
        <v/>
      </c>
      <c r="P32" s="579" t="str">
        <f t="shared" si="35"/>
        <v/>
      </c>
      <c r="Q32" s="579" t="str">
        <f t="shared" si="35"/>
        <v/>
      </c>
      <c r="R32" s="579" t="str">
        <f t="shared" si="35"/>
        <v/>
      </c>
      <c r="S32" s="579" t="str">
        <f t="shared" si="35"/>
        <v/>
      </c>
      <c r="T32" s="579" t="str">
        <f t="shared" si="35"/>
        <v/>
      </c>
      <c r="U32" s="579" t="str">
        <f t="shared" si="35"/>
        <v/>
      </c>
      <c r="V32" s="579" t="str">
        <f t="shared" si="35"/>
        <v/>
      </c>
      <c r="W32" s="579" t="str">
        <f t="shared" si="35"/>
        <v/>
      </c>
      <c r="X32" s="579" t="str">
        <f t="shared" si="35"/>
        <v/>
      </c>
      <c r="Y32" s="579" t="str">
        <f t="shared" si="35"/>
        <v/>
      </c>
      <c r="Z32" s="579" t="str">
        <f t="shared" si="35"/>
        <v/>
      </c>
      <c r="AA32" s="579" t="str">
        <f t="shared" si="35"/>
        <v/>
      </c>
      <c r="AB32" s="579" t="str">
        <f t="shared" si="35"/>
        <v/>
      </c>
      <c r="AC32" s="579" t="str">
        <f t="shared" si="35"/>
        <v/>
      </c>
      <c r="AD32" s="579" t="str">
        <f t="shared" si="35"/>
        <v/>
      </c>
      <c r="AE32" s="579" t="str">
        <f t="shared" ref="AE32:AJ32" si="36">IF(AE15="","",IF(AE15&lt;=$M$7,$M$8,0))</f>
        <v/>
      </c>
      <c r="AF32" s="579" t="str">
        <f t="shared" si="36"/>
        <v/>
      </c>
      <c r="AG32" s="579" t="str">
        <f t="shared" si="36"/>
        <v/>
      </c>
      <c r="AH32" s="579" t="str">
        <f t="shared" si="36"/>
        <v/>
      </c>
      <c r="AI32" s="579" t="str">
        <f t="shared" si="36"/>
        <v/>
      </c>
      <c r="AJ32" s="579" t="str">
        <f t="shared" si="36"/>
        <v/>
      </c>
      <c r="AK32" s="546"/>
    </row>
    <row r="33" spans="3:37">
      <c r="C33" s="583" t="s">
        <v>860</v>
      </c>
      <c r="D33" s="597"/>
      <c r="E33" s="598">
        <f>E29+E31+E32</f>
        <v>0</v>
      </c>
      <c r="F33" s="599" t="str">
        <f t="shared" ref="F33:AJ33" si="37">IF(F15="","",F29+F31+F32)</f>
        <v/>
      </c>
      <c r="G33" s="599" t="str">
        <f t="shared" si="37"/>
        <v/>
      </c>
      <c r="H33" s="599" t="str">
        <f t="shared" si="37"/>
        <v/>
      </c>
      <c r="I33" s="599" t="str">
        <f t="shared" si="37"/>
        <v/>
      </c>
      <c r="J33" s="599" t="str">
        <f t="shared" si="37"/>
        <v/>
      </c>
      <c r="K33" s="599" t="str">
        <f t="shared" si="37"/>
        <v/>
      </c>
      <c r="L33" s="599" t="str">
        <f t="shared" si="37"/>
        <v/>
      </c>
      <c r="M33" s="599" t="str">
        <f t="shared" si="37"/>
        <v/>
      </c>
      <c r="N33" s="599" t="str">
        <f t="shared" si="37"/>
        <v/>
      </c>
      <c r="O33" s="599" t="str">
        <f t="shared" si="37"/>
        <v/>
      </c>
      <c r="P33" s="599" t="str">
        <f t="shared" si="37"/>
        <v/>
      </c>
      <c r="Q33" s="599" t="str">
        <f t="shared" si="37"/>
        <v/>
      </c>
      <c r="R33" s="599" t="str">
        <f t="shared" si="37"/>
        <v/>
      </c>
      <c r="S33" s="599" t="str">
        <f t="shared" si="37"/>
        <v/>
      </c>
      <c r="T33" s="599" t="str">
        <f t="shared" si="37"/>
        <v/>
      </c>
      <c r="U33" s="599" t="str">
        <f t="shared" si="37"/>
        <v/>
      </c>
      <c r="V33" s="599" t="str">
        <f t="shared" si="37"/>
        <v/>
      </c>
      <c r="W33" s="599" t="str">
        <f t="shared" si="37"/>
        <v/>
      </c>
      <c r="X33" s="599" t="str">
        <f t="shared" si="37"/>
        <v/>
      </c>
      <c r="Y33" s="599" t="str">
        <f t="shared" si="37"/>
        <v/>
      </c>
      <c r="Z33" s="599" t="str">
        <f t="shared" si="37"/>
        <v/>
      </c>
      <c r="AA33" s="599" t="str">
        <f t="shared" si="37"/>
        <v/>
      </c>
      <c r="AB33" s="599" t="str">
        <f t="shared" si="37"/>
        <v/>
      </c>
      <c r="AC33" s="599" t="str">
        <f t="shared" si="37"/>
        <v/>
      </c>
      <c r="AD33" s="599" t="str">
        <f t="shared" si="37"/>
        <v/>
      </c>
      <c r="AE33" s="599" t="str">
        <f t="shared" ref="AE33:AJ33" si="38">IF(AE15="","",AE29+AE31+AE32)</f>
        <v/>
      </c>
      <c r="AF33" s="599" t="str">
        <f t="shared" si="38"/>
        <v/>
      </c>
      <c r="AG33" s="599" t="str">
        <f t="shared" si="38"/>
        <v/>
      </c>
      <c r="AH33" s="599" t="str">
        <f t="shared" si="38"/>
        <v/>
      </c>
      <c r="AI33" s="599" t="str">
        <f t="shared" si="38"/>
        <v/>
      </c>
      <c r="AJ33" s="599" t="str">
        <f t="shared" si="38"/>
        <v/>
      </c>
      <c r="AK33" s="587"/>
    </row>
    <row r="34" spans="3:37">
      <c r="F34" s="582"/>
      <c r="G34" s="582"/>
      <c r="H34" s="582"/>
      <c r="I34" s="582"/>
      <c r="J34" s="582"/>
      <c r="K34" s="582"/>
      <c r="L34" s="582"/>
      <c r="M34" s="582"/>
      <c r="N34" s="582"/>
      <c r="O34" s="582"/>
      <c r="P34" s="582"/>
      <c r="Q34" s="582"/>
      <c r="R34" s="582"/>
      <c r="S34" s="582"/>
      <c r="T34" s="582"/>
      <c r="U34" s="582"/>
      <c r="V34" s="582"/>
      <c r="W34" s="582"/>
      <c r="X34" s="582"/>
      <c r="Y34" s="582"/>
      <c r="Z34" s="582"/>
      <c r="AA34" s="582"/>
      <c r="AB34" s="582"/>
      <c r="AC34" s="582"/>
      <c r="AD34" s="582"/>
      <c r="AE34" s="582"/>
      <c r="AF34" s="582"/>
      <c r="AG34" s="582"/>
      <c r="AH34" s="582"/>
      <c r="AI34" s="582"/>
      <c r="AJ34" s="582"/>
      <c r="AK34" s="546"/>
    </row>
    <row r="35" spans="3:37">
      <c r="C35" s="600" t="s">
        <v>861</v>
      </c>
      <c r="D35" s="589"/>
      <c r="E35" s="594">
        <f>E33/(1+$J$12)^E15</f>
        <v>0</v>
      </c>
      <c r="F35" s="595" t="str">
        <f t="shared" ref="F35:AJ35" si="39">IF(F15="","",F33/(1+$J$12)^F15)</f>
        <v/>
      </c>
      <c r="G35" s="595" t="str">
        <f t="shared" si="39"/>
        <v/>
      </c>
      <c r="H35" s="595" t="str">
        <f t="shared" si="39"/>
        <v/>
      </c>
      <c r="I35" s="595" t="str">
        <f t="shared" si="39"/>
        <v/>
      </c>
      <c r="J35" s="595" t="str">
        <f t="shared" si="39"/>
        <v/>
      </c>
      <c r="K35" s="595" t="str">
        <f t="shared" si="39"/>
        <v/>
      </c>
      <c r="L35" s="595" t="str">
        <f t="shared" si="39"/>
        <v/>
      </c>
      <c r="M35" s="595" t="str">
        <f t="shared" si="39"/>
        <v/>
      </c>
      <c r="N35" s="595" t="str">
        <f t="shared" si="39"/>
        <v/>
      </c>
      <c r="O35" s="595" t="str">
        <f t="shared" si="39"/>
        <v/>
      </c>
      <c r="P35" s="595" t="str">
        <f t="shared" si="39"/>
        <v/>
      </c>
      <c r="Q35" s="595" t="str">
        <f t="shared" si="39"/>
        <v/>
      </c>
      <c r="R35" s="595" t="str">
        <f t="shared" si="39"/>
        <v/>
      </c>
      <c r="S35" s="595" t="str">
        <f t="shared" si="39"/>
        <v/>
      </c>
      <c r="T35" s="595" t="str">
        <f t="shared" si="39"/>
        <v/>
      </c>
      <c r="U35" s="595" t="str">
        <f t="shared" si="39"/>
        <v/>
      </c>
      <c r="V35" s="595" t="str">
        <f t="shared" si="39"/>
        <v/>
      </c>
      <c r="W35" s="595" t="str">
        <f t="shared" si="39"/>
        <v/>
      </c>
      <c r="X35" s="595" t="str">
        <f t="shared" si="39"/>
        <v/>
      </c>
      <c r="Y35" s="595" t="str">
        <f t="shared" si="39"/>
        <v/>
      </c>
      <c r="Z35" s="595" t="str">
        <f t="shared" si="39"/>
        <v/>
      </c>
      <c r="AA35" s="595" t="str">
        <f t="shared" si="39"/>
        <v/>
      </c>
      <c r="AB35" s="595" t="str">
        <f t="shared" si="39"/>
        <v/>
      </c>
      <c r="AC35" s="595" t="str">
        <f t="shared" si="39"/>
        <v/>
      </c>
      <c r="AD35" s="595" t="str">
        <f t="shared" si="39"/>
        <v/>
      </c>
      <c r="AE35" s="595" t="str">
        <f t="shared" ref="AE35:AJ35" si="40">IF(AE15="","",AE33/(1+$J$12)^AE15)</f>
        <v/>
      </c>
      <c r="AF35" s="595" t="str">
        <f t="shared" si="40"/>
        <v/>
      </c>
      <c r="AG35" s="595" t="str">
        <f t="shared" si="40"/>
        <v/>
      </c>
      <c r="AH35" s="595" t="str">
        <f t="shared" si="40"/>
        <v/>
      </c>
      <c r="AI35" s="595" t="str">
        <f t="shared" si="40"/>
        <v/>
      </c>
      <c r="AJ35" s="595" t="str">
        <f t="shared" si="40"/>
        <v/>
      </c>
      <c r="AK35" s="546"/>
    </row>
    <row r="36" spans="3:37">
      <c r="F36" s="588"/>
      <c r="G36" s="588"/>
      <c r="H36" s="588"/>
      <c r="I36" s="588"/>
      <c r="J36" s="588"/>
      <c r="K36" s="588"/>
      <c r="L36" s="588"/>
      <c r="M36" s="588"/>
      <c r="N36" s="588"/>
      <c r="O36" s="588"/>
      <c r="P36" s="588"/>
      <c r="Q36" s="588"/>
      <c r="R36" s="588"/>
      <c r="S36" s="588"/>
      <c r="T36" s="588"/>
      <c r="U36" s="588"/>
      <c r="V36" s="588"/>
      <c r="W36" s="588"/>
      <c r="X36" s="588"/>
      <c r="Y36" s="588"/>
      <c r="Z36" s="588"/>
      <c r="AA36" s="588"/>
      <c r="AB36" s="588"/>
      <c r="AC36" s="588"/>
      <c r="AD36" s="588"/>
      <c r="AE36" s="588"/>
      <c r="AF36" s="588"/>
      <c r="AG36" s="588"/>
      <c r="AH36" s="588"/>
      <c r="AI36" s="588"/>
      <c r="AJ36" s="588"/>
      <c r="AK36" s="546"/>
    </row>
    <row r="37" spans="3:37">
      <c r="E37" s="596">
        <f>E33</f>
        <v>0</v>
      </c>
      <c r="F37" s="595" t="str">
        <f t="shared" ref="F37:AJ37" si="41">IF(F15="","",E37+F33)</f>
        <v/>
      </c>
      <c r="G37" s="595" t="str">
        <f t="shared" si="41"/>
        <v/>
      </c>
      <c r="H37" s="595" t="str">
        <f t="shared" si="41"/>
        <v/>
      </c>
      <c r="I37" s="595" t="str">
        <f t="shared" si="41"/>
        <v/>
      </c>
      <c r="J37" s="595" t="str">
        <f t="shared" si="41"/>
        <v/>
      </c>
      <c r="K37" s="595" t="str">
        <f t="shared" si="41"/>
        <v/>
      </c>
      <c r="L37" s="595" t="str">
        <f t="shared" si="41"/>
        <v/>
      </c>
      <c r="M37" s="595" t="str">
        <f t="shared" si="41"/>
        <v/>
      </c>
      <c r="N37" s="595" t="str">
        <f t="shared" si="41"/>
        <v/>
      </c>
      <c r="O37" s="595" t="str">
        <f t="shared" si="41"/>
        <v/>
      </c>
      <c r="P37" s="595" t="str">
        <f t="shared" si="41"/>
        <v/>
      </c>
      <c r="Q37" s="595" t="str">
        <f t="shared" si="41"/>
        <v/>
      </c>
      <c r="R37" s="595" t="str">
        <f t="shared" si="41"/>
        <v/>
      </c>
      <c r="S37" s="595" t="str">
        <f t="shared" si="41"/>
        <v/>
      </c>
      <c r="T37" s="595" t="str">
        <f t="shared" si="41"/>
        <v/>
      </c>
      <c r="U37" s="595" t="str">
        <f t="shared" si="41"/>
        <v/>
      </c>
      <c r="V37" s="595" t="str">
        <f t="shared" si="41"/>
        <v/>
      </c>
      <c r="W37" s="595" t="str">
        <f t="shared" si="41"/>
        <v/>
      </c>
      <c r="X37" s="595" t="str">
        <f t="shared" si="41"/>
        <v/>
      </c>
      <c r="Y37" s="595" t="str">
        <f t="shared" si="41"/>
        <v/>
      </c>
      <c r="Z37" s="595" t="str">
        <f t="shared" si="41"/>
        <v/>
      </c>
      <c r="AA37" s="595" t="str">
        <f t="shared" si="41"/>
        <v/>
      </c>
      <c r="AB37" s="595" t="str">
        <f t="shared" si="41"/>
        <v/>
      </c>
      <c r="AC37" s="595" t="str">
        <f t="shared" si="41"/>
        <v/>
      </c>
      <c r="AD37" s="595" t="str">
        <f t="shared" si="41"/>
        <v/>
      </c>
      <c r="AE37" s="595" t="str">
        <f t="shared" ref="AE37" si="42">IF(AE15="","",AD37+AE33)</f>
        <v/>
      </c>
      <c r="AF37" s="595" t="str">
        <f t="shared" ref="AF37" si="43">IF(AF15="","",AE37+AF33)</f>
        <v/>
      </c>
      <c r="AG37" s="595" t="str">
        <f t="shared" ref="AG37" si="44">IF(AG15="","",AF37+AG33)</f>
        <v/>
      </c>
      <c r="AH37" s="595" t="str">
        <f t="shared" ref="AH37" si="45">IF(AH15="","",AG37+AH33)</f>
        <v/>
      </c>
      <c r="AI37" s="595" t="str">
        <f t="shared" ref="AI37" si="46">IF(AI15="","",AH37+AI33)</f>
        <v/>
      </c>
      <c r="AJ37" s="595" t="str">
        <f t="shared" ref="AJ37" si="47">IF(AJ15="","",AI37+AJ33)</f>
        <v/>
      </c>
      <c r="AK37" s="546"/>
    </row>
    <row r="38" spans="3:37">
      <c r="C38" s="601" t="s">
        <v>862</v>
      </c>
      <c r="D38" s="608">
        <f>SUM(E38:AC38)</f>
        <v>0</v>
      </c>
      <c r="E38" s="602" t="str">
        <f t="shared" ref="E38:AJ38" si="48">IF(F37="","",IF(SIGN(E37)&lt;&gt;SIGN(F37),ABS(E37)/(F37-E37)+E15,""))</f>
        <v/>
      </c>
      <c r="F38" s="603" t="str">
        <f t="shared" si="48"/>
        <v/>
      </c>
      <c r="G38" s="603" t="str">
        <f t="shared" si="48"/>
        <v/>
      </c>
      <c r="H38" s="603" t="str">
        <f t="shared" si="48"/>
        <v/>
      </c>
      <c r="I38" s="603" t="str">
        <f t="shared" si="48"/>
        <v/>
      </c>
      <c r="J38" s="603" t="str">
        <f t="shared" si="48"/>
        <v/>
      </c>
      <c r="K38" s="603" t="str">
        <f t="shared" si="48"/>
        <v/>
      </c>
      <c r="L38" s="603" t="str">
        <f t="shared" si="48"/>
        <v/>
      </c>
      <c r="M38" s="603" t="str">
        <f t="shared" si="48"/>
        <v/>
      </c>
      <c r="N38" s="603" t="str">
        <f t="shared" si="48"/>
        <v/>
      </c>
      <c r="O38" s="603" t="str">
        <f t="shared" si="48"/>
        <v/>
      </c>
      <c r="P38" s="603" t="str">
        <f t="shared" si="48"/>
        <v/>
      </c>
      <c r="Q38" s="603" t="str">
        <f t="shared" si="48"/>
        <v/>
      </c>
      <c r="R38" s="603" t="str">
        <f t="shared" si="48"/>
        <v/>
      </c>
      <c r="S38" s="603" t="str">
        <f t="shared" si="48"/>
        <v/>
      </c>
      <c r="T38" s="603" t="str">
        <f t="shared" si="48"/>
        <v/>
      </c>
      <c r="U38" s="603" t="str">
        <f t="shared" si="48"/>
        <v/>
      </c>
      <c r="V38" s="603" t="str">
        <f t="shared" si="48"/>
        <v/>
      </c>
      <c r="W38" s="603" t="str">
        <f t="shared" si="48"/>
        <v/>
      </c>
      <c r="X38" s="603" t="str">
        <f t="shared" si="48"/>
        <v/>
      </c>
      <c r="Y38" s="603" t="str">
        <f t="shared" si="48"/>
        <v/>
      </c>
      <c r="Z38" s="603" t="str">
        <f t="shared" si="48"/>
        <v/>
      </c>
      <c r="AA38" s="603" t="str">
        <f t="shared" si="48"/>
        <v/>
      </c>
      <c r="AB38" s="603" t="str">
        <f t="shared" si="48"/>
        <v/>
      </c>
      <c r="AC38" s="603" t="str">
        <f t="shared" si="48"/>
        <v/>
      </c>
      <c r="AD38" s="603" t="str">
        <f t="shared" si="48"/>
        <v/>
      </c>
      <c r="AE38" s="603" t="str">
        <f t="shared" ref="AE38" si="49">IF(AF37="","",IF(SIGN(AE37)&lt;&gt;SIGN(AF37),ABS(AE37)/(AF37-AE37)+AE15,""))</f>
        <v/>
      </c>
      <c r="AF38" s="603" t="str">
        <f t="shared" ref="AF38" si="50">IF(AG37="","",IF(SIGN(AF37)&lt;&gt;SIGN(AG37),ABS(AF37)/(AG37-AF37)+AF15,""))</f>
        <v/>
      </c>
      <c r="AG38" s="603" t="str">
        <f t="shared" ref="AG38" si="51">IF(AH37="","",IF(SIGN(AG37)&lt;&gt;SIGN(AH37),ABS(AG37)/(AH37-AG37)+AG15,""))</f>
        <v/>
      </c>
      <c r="AH38" s="603" t="str">
        <f t="shared" ref="AH38" si="52">IF(AI37="","",IF(SIGN(AH37)&lt;&gt;SIGN(AI37),ABS(AH37)/(AI37-AH37)+AH15,""))</f>
        <v/>
      </c>
      <c r="AI38" s="603" t="str">
        <f t="shared" ref="AI38" si="53">IF(AJ37="","",IF(SIGN(AI37)&lt;&gt;SIGN(AJ37),ABS(AI37)/(AJ37-AI37)+AI15,""))</f>
        <v/>
      </c>
      <c r="AJ38" s="603" t="str">
        <f t="shared" ref="AJ38" si="54">IF(AK37="","",IF(SIGN(AJ37)&lt;&gt;SIGN(AK37),ABS(AJ37)/(AK37-AJ37)+AJ15,""))</f>
        <v/>
      </c>
      <c r="AK38" s="546"/>
    </row>
    <row r="39" spans="3:37">
      <c r="F39" s="588"/>
      <c r="G39" s="588"/>
      <c r="H39" s="588"/>
      <c r="I39" s="588"/>
      <c r="J39" s="588"/>
      <c r="K39" s="588"/>
      <c r="L39" s="588"/>
      <c r="M39" s="588"/>
      <c r="N39" s="588"/>
      <c r="O39" s="588"/>
      <c r="P39" s="588"/>
      <c r="Q39" s="588"/>
      <c r="R39" s="588"/>
      <c r="S39" s="588"/>
      <c r="T39" s="588"/>
      <c r="U39" s="588"/>
      <c r="V39" s="588"/>
      <c r="W39" s="588"/>
      <c r="X39" s="588"/>
      <c r="Y39" s="588"/>
      <c r="Z39" s="588"/>
      <c r="AA39" s="588"/>
      <c r="AB39" s="588"/>
      <c r="AC39" s="588"/>
      <c r="AD39" s="588"/>
      <c r="AE39" s="588"/>
      <c r="AF39" s="588"/>
      <c r="AG39" s="588"/>
      <c r="AH39" s="588"/>
      <c r="AI39" s="588"/>
      <c r="AJ39" s="588"/>
      <c r="AK39" s="546"/>
    </row>
    <row r="40" spans="3:37">
      <c r="E40" s="596">
        <f>E35</f>
        <v>0</v>
      </c>
      <c r="F40" s="595" t="str">
        <f t="shared" ref="F40:AJ40" si="55">IF(F15="","",E40+F35)</f>
        <v/>
      </c>
      <c r="G40" s="595" t="str">
        <f t="shared" si="55"/>
        <v/>
      </c>
      <c r="H40" s="595" t="str">
        <f t="shared" si="55"/>
        <v/>
      </c>
      <c r="I40" s="595" t="str">
        <f t="shared" si="55"/>
        <v/>
      </c>
      <c r="J40" s="595" t="str">
        <f t="shared" si="55"/>
        <v/>
      </c>
      <c r="K40" s="595" t="str">
        <f t="shared" si="55"/>
        <v/>
      </c>
      <c r="L40" s="595" t="str">
        <f t="shared" si="55"/>
        <v/>
      </c>
      <c r="M40" s="595" t="str">
        <f t="shared" si="55"/>
        <v/>
      </c>
      <c r="N40" s="595" t="str">
        <f t="shared" si="55"/>
        <v/>
      </c>
      <c r="O40" s="595" t="str">
        <f t="shared" si="55"/>
        <v/>
      </c>
      <c r="P40" s="595" t="str">
        <f t="shared" si="55"/>
        <v/>
      </c>
      <c r="Q40" s="595" t="str">
        <f t="shared" si="55"/>
        <v/>
      </c>
      <c r="R40" s="595" t="str">
        <f t="shared" si="55"/>
        <v/>
      </c>
      <c r="S40" s="595" t="str">
        <f t="shared" si="55"/>
        <v/>
      </c>
      <c r="T40" s="595" t="str">
        <f t="shared" si="55"/>
        <v/>
      </c>
      <c r="U40" s="595" t="str">
        <f t="shared" si="55"/>
        <v/>
      </c>
      <c r="V40" s="595" t="str">
        <f t="shared" si="55"/>
        <v/>
      </c>
      <c r="W40" s="595" t="str">
        <f t="shared" si="55"/>
        <v/>
      </c>
      <c r="X40" s="595" t="str">
        <f t="shared" si="55"/>
        <v/>
      </c>
      <c r="Y40" s="595" t="str">
        <f t="shared" si="55"/>
        <v/>
      </c>
      <c r="Z40" s="595" t="str">
        <f t="shared" si="55"/>
        <v/>
      </c>
      <c r="AA40" s="595" t="str">
        <f t="shared" si="55"/>
        <v/>
      </c>
      <c r="AB40" s="595" t="str">
        <f t="shared" si="55"/>
        <v/>
      </c>
      <c r="AC40" s="595" t="str">
        <f t="shared" si="55"/>
        <v/>
      </c>
      <c r="AD40" s="595" t="str">
        <f t="shared" si="55"/>
        <v/>
      </c>
      <c r="AE40" s="595" t="str">
        <f t="shared" ref="AE40" si="56">IF(AE15="","",AD40+AE35)</f>
        <v/>
      </c>
      <c r="AF40" s="595" t="str">
        <f t="shared" ref="AF40" si="57">IF(AF15="","",AE40+AF35)</f>
        <v/>
      </c>
      <c r="AG40" s="595" t="str">
        <f t="shared" ref="AG40" si="58">IF(AG15="","",AF40+AG35)</f>
        <v/>
      </c>
      <c r="AH40" s="595" t="str">
        <f t="shared" ref="AH40" si="59">IF(AH15="","",AG40+AH35)</f>
        <v/>
      </c>
      <c r="AI40" s="595" t="str">
        <f t="shared" ref="AI40" si="60">IF(AI15="","",AH40+AI35)</f>
        <v/>
      </c>
      <c r="AJ40" s="595" t="str">
        <f t="shared" ref="AJ40" si="61">IF(AJ15="","",AI40+AJ35)</f>
        <v/>
      </c>
      <c r="AK40" s="546"/>
    </row>
    <row r="41" spans="3:37">
      <c r="C41" s="601" t="s">
        <v>863</v>
      </c>
      <c r="D41" s="608">
        <f>SUM(E41:AC41)</f>
        <v>0</v>
      </c>
      <c r="E41" s="602" t="str">
        <f t="shared" ref="E41:AJ41" si="62">IF(F40="","",IF(SIGN(E40)&lt;&gt;SIGN(F40),ABS(E40)/(F40-E40)+E15,""))</f>
        <v/>
      </c>
      <c r="F41" s="603" t="str">
        <f t="shared" si="62"/>
        <v/>
      </c>
      <c r="G41" s="603" t="str">
        <f t="shared" si="62"/>
        <v/>
      </c>
      <c r="H41" s="603" t="str">
        <f t="shared" si="62"/>
        <v/>
      </c>
      <c r="I41" s="603" t="str">
        <f t="shared" si="62"/>
        <v/>
      </c>
      <c r="J41" s="603" t="str">
        <f t="shared" si="62"/>
        <v/>
      </c>
      <c r="K41" s="603" t="str">
        <f t="shared" si="62"/>
        <v/>
      </c>
      <c r="L41" s="603" t="str">
        <f t="shared" si="62"/>
        <v/>
      </c>
      <c r="M41" s="603" t="str">
        <f t="shared" si="62"/>
        <v/>
      </c>
      <c r="N41" s="603" t="str">
        <f t="shared" si="62"/>
        <v/>
      </c>
      <c r="O41" s="603" t="str">
        <f t="shared" si="62"/>
        <v/>
      </c>
      <c r="P41" s="603" t="str">
        <f t="shared" si="62"/>
        <v/>
      </c>
      <c r="Q41" s="603" t="str">
        <f t="shared" si="62"/>
        <v/>
      </c>
      <c r="R41" s="603" t="str">
        <f t="shared" si="62"/>
        <v/>
      </c>
      <c r="S41" s="603" t="str">
        <f t="shared" si="62"/>
        <v/>
      </c>
      <c r="T41" s="603" t="str">
        <f t="shared" si="62"/>
        <v/>
      </c>
      <c r="U41" s="603" t="str">
        <f t="shared" si="62"/>
        <v/>
      </c>
      <c r="V41" s="603" t="str">
        <f t="shared" si="62"/>
        <v/>
      </c>
      <c r="W41" s="603" t="str">
        <f t="shared" si="62"/>
        <v/>
      </c>
      <c r="X41" s="603" t="str">
        <f t="shared" si="62"/>
        <v/>
      </c>
      <c r="Y41" s="603" t="str">
        <f t="shared" si="62"/>
        <v/>
      </c>
      <c r="Z41" s="603" t="str">
        <f t="shared" si="62"/>
        <v/>
      </c>
      <c r="AA41" s="603" t="str">
        <f t="shared" si="62"/>
        <v/>
      </c>
      <c r="AB41" s="603" t="str">
        <f t="shared" si="62"/>
        <v/>
      </c>
      <c r="AC41" s="603" t="str">
        <f t="shared" si="62"/>
        <v/>
      </c>
      <c r="AD41" s="603" t="str">
        <f t="shared" si="62"/>
        <v/>
      </c>
      <c r="AE41" s="603" t="str">
        <f t="shared" ref="AE41" si="63">IF(AF40="","",IF(SIGN(AE40)&lt;&gt;SIGN(AF40),ABS(AE40)/(AF40-AE40)+AE15,""))</f>
        <v/>
      </c>
      <c r="AF41" s="603" t="str">
        <f t="shared" ref="AF41" si="64">IF(AG40="","",IF(SIGN(AF40)&lt;&gt;SIGN(AG40),ABS(AF40)/(AG40-AF40)+AF15,""))</f>
        <v/>
      </c>
      <c r="AG41" s="603" t="str">
        <f t="shared" ref="AG41" si="65">IF(AH40="","",IF(SIGN(AG40)&lt;&gt;SIGN(AH40),ABS(AG40)/(AH40-AG40)+AG15,""))</f>
        <v/>
      </c>
      <c r="AH41" s="603" t="str">
        <f t="shared" ref="AH41" si="66">IF(AI40="","",IF(SIGN(AH40)&lt;&gt;SIGN(AI40),ABS(AH40)/(AI40-AH40)+AH15,""))</f>
        <v/>
      </c>
      <c r="AI41" s="603" t="str">
        <f t="shared" ref="AI41" si="67">IF(AJ40="","",IF(SIGN(AI40)&lt;&gt;SIGN(AJ40),ABS(AI40)/(AJ40-AI40)+AI15,""))</f>
        <v/>
      </c>
      <c r="AJ41" s="603" t="str">
        <f t="shared" ref="AJ41" si="68">IF(AK40="","",IF(SIGN(AJ40)&lt;&gt;SIGN(AK40),ABS(AJ40)/(AK40-AJ40)+AJ15,""))</f>
        <v/>
      </c>
      <c r="AK41" s="546"/>
    </row>
    <row r="42" spans="3:37">
      <c r="AK42" s="546"/>
    </row>
    <row r="43" spans="3:37" ht="28.5">
      <c r="C43" s="613" t="s">
        <v>864</v>
      </c>
      <c r="D43" s="609" t="str">
        <f>IFERROR(IRR(E33:AD33),"-")</f>
        <v>-</v>
      </c>
      <c r="F43" s="604" t="s">
        <v>865</v>
      </c>
      <c r="G43" s="73" t="s">
        <v>866</v>
      </c>
      <c r="AK43" s="546"/>
    </row>
    <row r="44" spans="3:37">
      <c r="C44" s="583" t="s">
        <v>867</v>
      </c>
      <c r="D44" s="610">
        <f>NPV(J12,F33:AD33)+E33</f>
        <v>0</v>
      </c>
      <c r="F44" s="605"/>
      <c r="G44" s="58" t="s">
        <v>868</v>
      </c>
      <c r="AK44" s="546"/>
    </row>
    <row r="45" spans="3:37">
      <c r="C45" s="583" t="s">
        <v>869</v>
      </c>
      <c r="D45" s="611" t="str">
        <f>IFERROR((-NPV(J12,F28:AD28)-E28+NPV(J12,F19:AD19))/NPV(J12,F16:AD16),"-")</f>
        <v>-</v>
      </c>
      <c r="G45" s="58" t="s">
        <v>870</v>
      </c>
      <c r="AK45" s="546"/>
    </row>
    <row r="46" spans="3:37">
      <c r="C46" s="583" t="s">
        <v>871</v>
      </c>
      <c r="D46" s="612" t="str">
        <f>IFERROR(NPV(J12,F18:AD18)/(NPV(J12,F19:AD19)+NPV(J12,F30:Z30)+E30),"-")</f>
        <v>-</v>
      </c>
      <c r="G46" s="58" t="s">
        <v>872</v>
      </c>
      <c r="AK46" s="546"/>
    </row>
    <row r="47" spans="3:37">
      <c r="C47" s="606"/>
      <c r="D47" s="606"/>
      <c r="E47" s="606"/>
      <c r="F47" s="606"/>
      <c r="G47" s="606"/>
      <c r="H47" s="606"/>
      <c r="I47" s="606"/>
      <c r="J47" s="606"/>
      <c r="K47" s="606"/>
      <c r="L47" s="606"/>
      <c r="M47" s="606"/>
      <c r="N47" s="606"/>
      <c r="O47" s="606"/>
      <c r="P47" s="606"/>
      <c r="Q47" s="606"/>
      <c r="R47" s="606"/>
      <c r="S47" s="606"/>
      <c r="T47" s="606"/>
      <c r="U47" s="606"/>
      <c r="V47" s="606"/>
      <c r="W47" s="606"/>
      <c r="X47" s="606"/>
      <c r="Y47" s="606"/>
      <c r="Z47" s="606"/>
      <c r="AA47" s="606"/>
      <c r="AB47" s="606"/>
      <c r="AC47" s="606"/>
      <c r="AD47" s="606"/>
      <c r="AE47" s="606"/>
      <c r="AF47" s="606"/>
      <c r="AG47" s="606"/>
      <c r="AH47" s="606"/>
      <c r="AI47" s="606"/>
      <c r="AJ47" s="606"/>
      <c r="AK47" s="607"/>
    </row>
  </sheetData>
  <mergeCells count="6">
    <mergeCell ref="D2:H3"/>
    <mergeCell ref="H8:I8"/>
    <mergeCell ref="C5:J5"/>
    <mergeCell ref="L5:N5"/>
    <mergeCell ref="H9:J9"/>
    <mergeCell ref="C2:C3"/>
  </mergeCells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B552E21DD589B4F87D2BD59DB323555" ma:contentTypeVersion="6" ma:contentTypeDescription="Create a new document." ma:contentTypeScope="" ma:versionID="b850c783ff842cc28b732c21e1a7713a">
  <xsd:schema xmlns:xsd="http://www.w3.org/2001/XMLSchema" xmlns:xs="http://www.w3.org/2001/XMLSchema" xmlns:p="http://schemas.microsoft.com/office/2006/metadata/properties" xmlns:ns2="1ab1b7ce-6eb8-48be-bdee-e0c864999da3" xmlns:ns3="8736dd5e-700d-43d1-b3cb-bfb481c2b069" targetNamespace="http://schemas.microsoft.com/office/2006/metadata/properties" ma:root="true" ma:fieldsID="fc8bcf737aabc0f3afa490c12aa5f1d3" ns2:_="" ns3:_="">
    <xsd:import namespace="1ab1b7ce-6eb8-48be-bdee-e0c864999da3"/>
    <xsd:import namespace="8736dd5e-700d-43d1-b3cb-bfb481c2b06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b1b7ce-6eb8-48be-bdee-e0c864999da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36dd5e-700d-43d1-b3cb-bfb481c2b0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B47B487-C1AB-4DBF-BD7A-9F9742E958BE}"/>
</file>

<file path=customXml/itemProps2.xml><?xml version="1.0" encoding="utf-8"?>
<ds:datastoreItem xmlns:ds="http://schemas.openxmlformats.org/officeDocument/2006/customXml" ds:itemID="{9898112A-A428-4B8F-89E9-3F88BC31CCDB}"/>
</file>

<file path=customXml/itemProps3.xml><?xml version="1.0" encoding="utf-8"?>
<ds:datastoreItem xmlns:ds="http://schemas.openxmlformats.org/officeDocument/2006/customXml" ds:itemID="{42D60C5A-0030-4A96-8853-2D0FF9B8F3C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Hamilton Ortiz</dc:creator>
  <cp:keywords/>
  <dc:description/>
  <cp:lastModifiedBy>Santos, Felipe GIZ BR</cp:lastModifiedBy>
  <cp:revision/>
  <dcterms:created xsi:type="dcterms:W3CDTF">2020-08-29T05:12:11Z</dcterms:created>
  <dcterms:modified xsi:type="dcterms:W3CDTF">2022-02-07T19:30:54Z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0x010100DB552E21DD589B4F87D2BD59DB323555</vt:lpwstr>
  </property>
</Properties>
</file>