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123AB01E-E81B-4626-87C2-F98B3BAF73F7}" xr6:coauthVersionLast="36" xr6:coauthVersionMax="36" xr10:uidLastSave="{00000000-0000-0000-0000-000000000000}"/>
  <bookViews>
    <workbookView xWindow="0" yWindow="0" windowWidth="23040" windowHeight="9060" xr2:uid="{D2615FE2-BCAE-4876-8278-2DEF4477B1D0}"/>
  </bookViews>
  <sheets>
    <sheet name="Informações" sheetId="2" r:id="rId1"/>
    <sheet name="GD Fotovoltaico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6" i="1" l="1"/>
  <c r="I40" i="1" s="1"/>
  <c r="E11" i="1"/>
  <c r="F11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D13" i="1"/>
  <c r="E14" i="1"/>
  <c r="E39" i="1" s="1"/>
  <c r="C18" i="1"/>
  <c r="C24" i="1" s="1"/>
  <c r="C38" i="1"/>
  <c r="D39" i="1" l="1"/>
  <c r="J40" i="1"/>
  <c r="D43" i="1"/>
  <c r="U40" i="1"/>
  <c r="D44" i="1"/>
  <c r="T40" i="1"/>
  <c r="K40" i="1"/>
  <c r="AA40" i="1"/>
  <c r="R40" i="1"/>
  <c r="G40" i="1"/>
  <c r="F14" i="1"/>
  <c r="G14" i="1" s="1"/>
  <c r="H14" i="1" s="1"/>
  <c r="I14" i="1" s="1"/>
  <c r="AB40" i="1"/>
  <c r="H40" i="1"/>
  <c r="P40" i="1"/>
  <c r="X40" i="1"/>
  <c r="O40" i="1"/>
  <c r="W40" i="1"/>
  <c r="N40" i="1"/>
  <c r="D40" i="1"/>
  <c r="S40" i="1"/>
  <c r="Z40" i="1"/>
  <c r="F40" i="1"/>
  <c r="E40" i="1"/>
  <c r="V40" i="1"/>
  <c r="M40" i="1"/>
  <c r="L40" i="1"/>
  <c r="G39" i="1"/>
  <c r="E13" i="1"/>
  <c r="E18" i="1" s="1"/>
  <c r="E24" i="1" s="1"/>
  <c r="D18" i="1"/>
  <c r="D24" i="1" s="1"/>
  <c r="E43" i="1"/>
  <c r="C25" i="1"/>
  <c r="H39" i="1"/>
  <c r="F39" i="1"/>
  <c r="G11" i="1"/>
  <c r="F43" i="1"/>
  <c r="C19" i="1"/>
  <c r="F13" i="1"/>
  <c r="Y40" i="1"/>
  <c r="Q40" i="1"/>
  <c r="C40" i="1" l="1"/>
  <c r="D19" i="1"/>
  <c r="E19" i="1" s="1"/>
  <c r="F19" i="1" s="1"/>
  <c r="D25" i="1"/>
  <c r="E25" i="1" s="1"/>
  <c r="E44" i="1"/>
  <c r="I39" i="1"/>
  <c r="J14" i="1"/>
  <c r="F18" i="1"/>
  <c r="F44" i="1"/>
  <c r="H11" i="1"/>
  <c r="G13" i="1"/>
  <c r="G43" i="1"/>
  <c r="I11" i="1" l="1"/>
  <c r="H13" i="1"/>
  <c r="H43" i="1"/>
  <c r="F24" i="1"/>
  <c r="K14" i="1"/>
  <c r="J39" i="1"/>
  <c r="G18" i="1"/>
  <c r="G24" i="1" s="1"/>
  <c r="G44" i="1"/>
  <c r="G19" i="1" l="1"/>
  <c r="F25" i="1"/>
  <c r="G25" i="1" s="1"/>
  <c r="H44" i="1"/>
  <c r="H18" i="1"/>
  <c r="K39" i="1"/>
  <c r="L14" i="1"/>
  <c r="J11" i="1"/>
  <c r="I13" i="1"/>
  <c r="I43" i="1"/>
  <c r="H19" i="1" l="1"/>
  <c r="J43" i="1"/>
  <c r="K11" i="1"/>
  <c r="J13" i="1"/>
  <c r="H24" i="1"/>
  <c r="H25" i="1"/>
  <c r="I44" i="1"/>
  <c r="I18" i="1"/>
  <c r="I24" i="1" s="1"/>
  <c r="L39" i="1"/>
  <c r="M14" i="1"/>
  <c r="I25" i="1" l="1"/>
  <c r="N14" i="1"/>
  <c r="M39" i="1"/>
  <c r="J18" i="1"/>
  <c r="J44" i="1"/>
  <c r="K43" i="1"/>
  <c r="L11" i="1"/>
  <c r="K13" i="1"/>
  <c r="I19" i="1"/>
  <c r="J24" i="1" l="1"/>
  <c r="O14" i="1"/>
  <c r="N39" i="1"/>
  <c r="J19" i="1"/>
  <c r="M11" i="1"/>
  <c r="L13" i="1"/>
  <c r="L43" i="1"/>
  <c r="K44" i="1"/>
  <c r="K18" i="1"/>
  <c r="K24" i="1" s="1"/>
  <c r="K19" i="1" l="1"/>
  <c r="M43" i="1"/>
  <c r="M13" i="1"/>
  <c r="N11" i="1"/>
  <c r="P14" i="1"/>
  <c r="O39" i="1"/>
  <c r="L44" i="1"/>
  <c r="L18" i="1"/>
  <c r="L19" i="1" s="1"/>
  <c r="J25" i="1"/>
  <c r="K25" i="1" s="1"/>
  <c r="P39" i="1" l="1"/>
  <c r="Q14" i="1"/>
  <c r="N43" i="1"/>
  <c r="N13" i="1"/>
  <c r="O11" i="1"/>
  <c r="L24" i="1"/>
  <c r="L25" i="1" s="1"/>
  <c r="M18" i="1"/>
  <c r="M24" i="1" s="1"/>
  <c r="M44" i="1"/>
  <c r="C31" i="1"/>
  <c r="M25" i="1" l="1"/>
  <c r="M19" i="1"/>
  <c r="N18" i="1"/>
  <c r="N24" i="1" s="1"/>
  <c r="N44" i="1"/>
  <c r="N19" i="1"/>
  <c r="P11" i="1"/>
  <c r="O13" i="1"/>
  <c r="O43" i="1"/>
  <c r="Q39" i="1"/>
  <c r="R14" i="1"/>
  <c r="N25" i="1" l="1"/>
  <c r="Q11" i="1"/>
  <c r="P13" i="1"/>
  <c r="P43" i="1"/>
  <c r="O18" i="1"/>
  <c r="O24" i="1" s="1"/>
  <c r="O44" i="1"/>
  <c r="S14" i="1"/>
  <c r="R39" i="1"/>
  <c r="O25" i="1" l="1"/>
  <c r="O19" i="1"/>
  <c r="R11" i="1"/>
  <c r="Q13" i="1"/>
  <c r="Q43" i="1"/>
  <c r="S39" i="1"/>
  <c r="T14" i="1"/>
  <c r="P44" i="1"/>
  <c r="P18" i="1"/>
  <c r="P24" i="1" s="1"/>
  <c r="P25" i="1" s="1"/>
  <c r="P19" i="1" l="1"/>
  <c r="R43" i="1"/>
  <c r="S11" i="1"/>
  <c r="R13" i="1"/>
  <c r="Q44" i="1"/>
  <c r="Q18" i="1"/>
  <c r="Q24" i="1" s="1"/>
  <c r="Q25" i="1" s="1"/>
  <c r="T39" i="1"/>
  <c r="U14" i="1"/>
  <c r="Q19" i="1" l="1"/>
  <c r="R18" i="1"/>
  <c r="R24" i="1" s="1"/>
  <c r="R25" i="1" s="1"/>
  <c r="R44" i="1"/>
  <c r="S43" i="1"/>
  <c r="T11" i="1"/>
  <c r="S13" i="1"/>
  <c r="V14" i="1"/>
  <c r="U39" i="1"/>
  <c r="U11" i="1" l="1"/>
  <c r="T13" i="1"/>
  <c r="T43" i="1"/>
  <c r="C32" i="1"/>
  <c r="S44" i="1"/>
  <c r="S18" i="1"/>
  <c r="S24" i="1" s="1"/>
  <c r="S25" i="1" s="1"/>
  <c r="R19" i="1"/>
  <c r="W14" i="1"/>
  <c r="V39" i="1"/>
  <c r="S19" i="1" l="1"/>
  <c r="U43" i="1"/>
  <c r="U13" i="1"/>
  <c r="V11" i="1"/>
  <c r="T44" i="1"/>
  <c r="T18" i="1"/>
  <c r="T24" i="1" s="1"/>
  <c r="T25" i="1" s="1"/>
  <c r="X14" i="1"/>
  <c r="W39" i="1"/>
  <c r="X39" i="1" l="1"/>
  <c r="Y14" i="1"/>
  <c r="U18" i="1"/>
  <c r="U24" i="1" s="1"/>
  <c r="U25" i="1" s="1"/>
  <c r="U44" i="1"/>
  <c r="T19" i="1"/>
  <c r="U19" i="1" s="1"/>
  <c r="V43" i="1"/>
  <c r="V13" i="1"/>
  <c r="W11" i="1"/>
  <c r="V18" i="1" l="1"/>
  <c r="V24" i="1" s="1"/>
  <c r="V25" i="1" s="1"/>
  <c r="V44" i="1"/>
  <c r="Y39" i="1"/>
  <c r="Z14" i="1"/>
  <c r="X11" i="1"/>
  <c r="W13" i="1"/>
  <c r="W43" i="1"/>
  <c r="W18" i="1" l="1"/>
  <c r="W24" i="1" s="1"/>
  <c r="W25" i="1" s="1"/>
  <c r="W44" i="1"/>
  <c r="AA14" i="1"/>
  <c r="Z39" i="1"/>
  <c r="V19" i="1"/>
  <c r="W19" i="1" s="1"/>
  <c r="Y11" i="1"/>
  <c r="X13" i="1"/>
  <c r="X43" i="1"/>
  <c r="Z11" i="1" l="1"/>
  <c r="Y13" i="1"/>
  <c r="Y43" i="1"/>
  <c r="X44" i="1"/>
  <c r="X18" i="1"/>
  <c r="X24" i="1" s="1"/>
  <c r="X25" i="1" s="1"/>
  <c r="AA39" i="1"/>
  <c r="AB14" i="1"/>
  <c r="AB39" i="1" s="1"/>
  <c r="Y44" i="1" l="1"/>
  <c r="Y18" i="1"/>
  <c r="Y24" i="1" s="1"/>
  <c r="Y25" i="1" s="1"/>
  <c r="Z43" i="1"/>
  <c r="AA11" i="1"/>
  <c r="Z13" i="1"/>
  <c r="X19" i="1"/>
  <c r="Y19" i="1" s="1"/>
  <c r="C39" i="1"/>
  <c r="C41" i="1" s="1"/>
  <c r="AA43" i="1" l="1"/>
  <c r="AB11" i="1"/>
  <c r="AA13" i="1"/>
  <c r="Z44" i="1"/>
  <c r="Z18" i="1"/>
  <c r="Z24" i="1" s="1"/>
  <c r="Z25" i="1" s="1"/>
  <c r="AA44" i="1" l="1"/>
  <c r="AA18" i="1"/>
  <c r="AA24" i="1" s="1"/>
  <c r="AA25" i="1" s="1"/>
  <c r="AB13" i="1"/>
  <c r="AB43" i="1"/>
  <c r="C43" i="1" s="1"/>
  <c r="C36" i="1" s="1"/>
  <c r="C42" i="1"/>
  <c r="Z19" i="1"/>
  <c r="AA19" i="1" s="1"/>
  <c r="AB44" i="1" l="1"/>
  <c r="C44" i="1" s="1"/>
  <c r="C37" i="1" s="1"/>
  <c r="AB18" i="1"/>
  <c r="AB24" i="1" l="1"/>
  <c r="C34" i="1"/>
  <c r="AB19" i="1"/>
  <c r="C33" i="1" l="1"/>
  <c r="AB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Gontijo</author>
  </authors>
  <commentList>
    <comment ref="B9" authorId="0" shapeId="0" xr:uid="{2CD56219-C5B7-4550-92A6-C670AD3843B4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Todas as saídas de caixa deve ser registradas com sinal negativo. Isto se aplica a Manutenção, Reinvestimento, Alavancagem e Investimento.</t>
        </r>
      </text>
    </comment>
    <comment ref="B16" authorId="0" shapeId="0" xr:uid="{7C859B88-71F5-42E9-897F-F7DA4FD87C50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Aqui entram as parcelas que amortizam o financiamento, se for o caso.</t>
        </r>
      </text>
    </comment>
  </commentList>
</comments>
</file>

<file path=xl/sharedStrings.xml><?xml version="1.0" encoding="utf-8"?>
<sst xmlns="http://schemas.openxmlformats.org/spreadsheetml/2006/main" count="42" uniqueCount="40">
  <si>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IBC deve ser maior que zero.</t>
    </r>
  </si>
  <si>
    <t>IBC [R$ obtido/R$ investido]</t>
  </si>
  <si>
    <t>LCOE [R$/kWh gerado]</t>
  </si>
  <si>
    <t>VPL Economia total [mil R$]</t>
  </si>
  <si>
    <t>VPL Geração [mil kWh]</t>
  </si>
  <si>
    <t>Geração total [mil kWh]</t>
  </si>
  <si>
    <t>VPL Total Investimento [mil R$]</t>
  </si>
  <si>
    <t>VPL Reinvestimento [mil R$]</t>
  </si>
  <si>
    <t>VPL OPEX [mil R$]</t>
  </si>
  <si>
    <t>VPL CAPEX [mil R$]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</si>
  <si>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 deve ser maior que a TMA.</t>
    </r>
  </si>
  <si>
    <t>TIR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</si>
  <si>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VPL deve ser maior que zero.</t>
    </r>
  </si>
  <si>
    <t>Valor Presente Líquido [mil R$]</t>
  </si>
  <si>
    <t>Payback descontado [anos]</t>
  </si>
  <si>
    <t>Payback simples [anos]</t>
  </si>
  <si>
    <t>Total acumulado descontado [mil R$]</t>
  </si>
  <si>
    <t>Fluxo de caixa descontado [mil R$]</t>
  </si>
  <si>
    <t>Total acumulado [mil R$]</t>
  </si>
  <si>
    <t>Fluxo de caixa [mil R$]</t>
  </si>
  <si>
    <t>Reinvestimento [mil R$]</t>
  </si>
  <si>
    <t>Manutenção [mil R$]</t>
  </si>
  <si>
    <t>Economia total com energia [mil R$]</t>
  </si>
  <si>
    <t>Tarifa média [R$/kWh]</t>
  </si>
  <si>
    <t>Geração de energia [mil kWh/ano]</t>
  </si>
  <si>
    <t>Ano</t>
  </si>
  <si>
    <t>Taxa Mínima de Atratividade [% a.a.]</t>
  </si>
  <si>
    <t>Taxa de juros [% a.a.]</t>
  </si>
  <si>
    <t>Tesouro IPCA+</t>
  </si>
  <si>
    <t>Projeção IPCA BC (16/04/2021) [% a.a.]</t>
  </si>
  <si>
    <t>Inflação [% a.a.]</t>
  </si>
  <si>
    <r>
      <t xml:space="preserve">Análise de Viabilidade
</t>
    </r>
    <r>
      <rPr>
        <b/>
        <sz val="20"/>
        <color theme="5"/>
        <rFont val="Calibri"/>
        <family val="2"/>
        <scheme val="minor"/>
      </rPr>
      <t>Geração Fotovoltaica</t>
    </r>
  </si>
  <si>
    <t>Investimento [mil R$]</t>
  </si>
  <si>
    <t>Fluxo de caixa simples</t>
  </si>
  <si>
    <t>Fluxo de caixa descontado</t>
  </si>
  <si>
    <t>Cálculo dos Indicadores</t>
  </si>
  <si>
    <t>TIRM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</si>
  <si>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TIRM deve ser maior que a TMA.</t>
    </r>
  </si>
  <si>
    <t>Alavancagem (financiamento) [mil R$]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</si>
  <si>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Análise de viabilidade econômico financeira de Ações de Eficiência Energética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</si>
</sst>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2" fillId="0" borderId="0" xfId="0" applyFont="1" applyAlignment="1"/>
    <xf numFmtId="164" fontId="0" fillId="2" borderId="1" xfId="0" applyNumberFormat="1" applyFill="1" applyBorder="1" applyAlignment="1">
      <alignment horizontal="center"/>
    </xf>
    <xf numFmtId="0" fontId="3" fillId="3" borderId="1" xfId="0" applyFont="1" applyFill="1" applyBorder="1"/>
    <xf numFmtId="1" fontId="0" fillId="0" borderId="1" xfId="0" applyNumberFormat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6" borderId="1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indent="2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7" borderId="0" xfId="0" applyFont="1" applyFill="1" applyAlignment="1" applyProtection="1">
      <alignment vertical="center" wrapText="1"/>
      <protection locked="0"/>
    </xf>
    <xf numFmtId="0" fontId="0" fillId="0" borderId="0" xfId="0" applyAlignment="1"/>
    <xf numFmtId="0" fontId="8" fillId="3" borderId="4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3" fillId="5" borderId="1" xfId="0" applyFont="1" applyFill="1" applyBorder="1" applyAlignment="1">
      <alignment horizontal="right" indent="1"/>
    </xf>
    <xf numFmtId="0" fontId="0" fillId="3" borderId="1" xfId="0" applyFill="1" applyBorder="1" applyAlignment="1">
      <alignment horizontal="left" indent="4"/>
    </xf>
    <xf numFmtId="0" fontId="6" fillId="7" borderId="0" xfId="0" applyFont="1" applyFill="1" applyAlignment="1" applyProtection="1">
      <alignment vertical="center" wrapText="1"/>
      <protection locked="0"/>
    </xf>
    <xf numFmtId="0" fontId="0" fillId="7" borderId="0" xfId="0" applyFill="1" applyAlignment="1" applyProtection="1"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7" borderId="0" xfId="0" applyFont="1" applyFill="1" applyAlignment="1" applyProtection="1">
      <alignment horizontal="left" vertical="center" wrapText="1" indent="4"/>
      <protection locked="0"/>
    </xf>
    <xf numFmtId="0" fontId="0" fillId="7" borderId="5" xfId="0" applyFill="1" applyBorder="1" applyAlignment="1" applyProtection="1">
      <alignment vertical="center" wrapText="1"/>
      <protection locked="0"/>
    </xf>
    <xf numFmtId="0" fontId="0" fillId="7" borderId="6" xfId="0" applyFill="1" applyBorder="1" applyAlignment="1" applyProtection="1">
      <alignment vertical="center" wrapText="1"/>
      <protection locked="0"/>
    </xf>
    <xf numFmtId="0" fontId="0" fillId="7" borderId="7" xfId="0" applyFill="1" applyBorder="1" applyAlignment="1" applyProtection="1">
      <alignment vertical="center" wrapText="1"/>
      <protection locked="0"/>
    </xf>
    <xf numFmtId="0" fontId="0" fillId="7" borderId="8" xfId="0" applyFill="1" applyBorder="1" applyAlignment="1" applyProtection="1">
      <alignment vertical="center" wrapText="1"/>
      <protection locked="0"/>
    </xf>
    <xf numFmtId="0" fontId="0" fillId="7" borderId="0" xfId="0" applyFill="1" applyBorder="1" applyAlignment="1" applyProtection="1">
      <alignment vertical="center" wrapText="1"/>
      <protection locked="0"/>
    </xf>
    <xf numFmtId="0" fontId="0" fillId="7" borderId="9" xfId="0" applyFill="1" applyBorder="1" applyAlignment="1" applyProtection="1">
      <alignment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7" borderId="11" xfId="0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0" fillId="7" borderId="5" xfId="0" applyFill="1" applyBorder="1" applyAlignment="1" applyProtection="1">
      <alignment horizontal="center" vertical="top" wrapText="1"/>
      <protection locked="0"/>
    </xf>
    <xf numFmtId="0" fontId="0" fillId="7" borderId="6" xfId="0" applyFill="1" applyBorder="1" applyAlignment="1" applyProtection="1">
      <alignment horizontal="center" vertical="top" wrapText="1"/>
      <protection locked="0"/>
    </xf>
    <xf numFmtId="0" fontId="0" fillId="7" borderId="7" xfId="0" applyFill="1" applyBorder="1" applyAlignment="1" applyProtection="1">
      <alignment horizontal="center" vertical="top" wrapText="1"/>
      <protection locked="0"/>
    </xf>
    <xf numFmtId="0" fontId="0" fillId="7" borderId="8" xfId="0" applyFill="1" applyBorder="1" applyAlignment="1" applyProtection="1">
      <alignment horizontal="center" vertical="top" wrapText="1"/>
      <protection locked="0"/>
    </xf>
    <xf numFmtId="0" fontId="0" fillId="7" borderId="0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10" xfId="0" applyFill="1" applyBorder="1" applyAlignment="1" applyProtection="1">
      <alignment horizontal="center" vertical="top" wrapText="1"/>
      <protection locked="0"/>
    </xf>
    <xf numFmtId="0" fontId="0" fillId="7" borderId="11" xfId="0" applyFill="1" applyBorder="1" applyAlignment="1" applyProtection="1">
      <alignment horizontal="center" vertical="top" wrapText="1"/>
      <protection locked="0"/>
    </xf>
    <xf numFmtId="0" fontId="0" fillId="7" borderId="12" xfId="0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1069322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7A81B0-2ECE-4597-8375-4D1E4C2D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354330</xdr:colOff>
      <xdr:row>17</xdr:row>
      <xdr:rowOff>116205</xdr:rowOff>
    </xdr:from>
    <xdr:to>
      <xdr:col>6</xdr:col>
      <xdr:colOff>506730</xdr:colOff>
      <xdr:row>21</xdr:row>
      <xdr:rowOff>135315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529353-475E-4739-9C73-9AC9140D2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930" y="4147185"/>
          <a:ext cx="4617720" cy="75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1488422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D271A0-00E5-4BB6-BDFB-E38B78B2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F0D0-3911-49B1-BF67-EA6F50CCC340}">
  <dimension ref="A1:I22"/>
  <sheetViews>
    <sheetView showGridLines="0" tabSelected="1" zoomScaleNormal="100" workbookViewId="0">
      <selection activeCell="A3" sqref="A3"/>
    </sheetView>
  </sheetViews>
  <sheetFormatPr defaultRowHeight="14.4" x14ac:dyDescent="0.3"/>
  <cols>
    <col min="2" max="2" width="15.77734375" customWidth="1"/>
    <col min="5" max="7" width="15.77734375" customWidth="1"/>
    <col min="9" max="9" width="15.21875" bestFit="1" customWidth="1"/>
    <col min="12" max="14" width="15.77734375" customWidth="1"/>
  </cols>
  <sheetData>
    <row r="1" spans="1:9" s="29" customFormat="1" ht="85.95" customHeight="1" x14ac:dyDescent="0.3">
      <c r="A1" s="36"/>
      <c r="B1" s="36"/>
      <c r="C1" s="40" t="s">
        <v>31</v>
      </c>
      <c r="D1" s="40"/>
      <c r="E1" s="40"/>
      <c r="F1" s="40"/>
      <c r="G1" s="40"/>
      <c r="H1" s="40"/>
      <c r="I1" s="35"/>
    </row>
    <row r="4" spans="1:9" ht="15" thickBot="1" x14ac:dyDescent="0.35"/>
    <row r="5" spans="1:9" x14ac:dyDescent="0.3">
      <c r="B5" s="41" t="s">
        <v>39</v>
      </c>
      <c r="C5" s="42"/>
      <c r="D5" s="42"/>
      <c r="E5" s="42"/>
      <c r="F5" s="42"/>
      <c r="G5" s="43"/>
    </row>
    <row r="6" spans="1:9" x14ac:dyDescent="0.3">
      <c r="B6" s="44"/>
      <c r="C6" s="45"/>
      <c r="D6" s="45"/>
      <c r="E6" s="45"/>
      <c r="F6" s="45"/>
      <c r="G6" s="46"/>
    </row>
    <row r="7" spans="1:9" x14ac:dyDescent="0.3">
      <c r="B7" s="44"/>
      <c r="C7" s="45"/>
      <c r="D7" s="45"/>
      <c r="E7" s="45"/>
      <c r="F7" s="45"/>
      <c r="G7" s="46"/>
    </row>
    <row r="8" spans="1:9" x14ac:dyDescent="0.3">
      <c r="B8" s="44"/>
      <c r="C8" s="45"/>
      <c r="D8" s="45"/>
      <c r="E8" s="45"/>
      <c r="F8" s="45"/>
      <c r="G8" s="46"/>
    </row>
    <row r="9" spans="1:9" x14ac:dyDescent="0.3">
      <c r="B9" s="44"/>
      <c r="C9" s="45"/>
      <c r="D9" s="45"/>
      <c r="E9" s="45"/>
      <c r="F9" s="45"/>
      <c r="G9" s="46"/>
    </row>
    <row r="10" spans="1:9" x14ac:dyDescent="0.3">
      <c r="B10" s="44"/>
      <c r="C10" s="45"/>
      <c r="D10" s="45"/>
      <c r="E10" s="45"/>
      <c r="F10" s="45"/>
      <c r="G10" s="46"/>
    </row>
    <row r="11" spans="1:9" x14ac:dyDescent="0.3">
      <c r="B11" s="44"/>
      <c r="C11" s="45"/>
      <c r="D11" s="45"/>
      <c r="E11" s="45"/>
      <c r="F11" s="45"/>
      <c r="G11" s="46"/>
    </row>
    <row r="12" spans="1:9" x14ac:dyDescent="0.3">
      <c r="B12" s="44"/>
      <c r="C12" s="45"/>
      <c r="D12" s="45"/>
      <c r="E12" s="45"/>
      <c r="F12" s="45"/>
      <c r="G12" s="46"/>
    </row>
    <row r="13" spans="1:9" x14ac:dyDescent="0.3">
      <c r="B13" s="44"/>
      <c r="C13" s="45"/>
      <c r="D13" s="45"/>
      <c r="E13" s="45"/>
      <c r="F13" s="45"/>
      <c r="G13" s="46"/>
    </row>
    <row r="14" spans="1:9" x14ac:dyDescent="0.3">
      <c r="B14" s="44"/>
      <c r="C14" s="45"/>
      <c r="D14" s="45"/>
      <c r="E14" s="45"/>
      <c r="F14" s="45"/>
      <c r="G14" s="46"/>
    </row>
    <row r="15" spans="1:9" x14ac:dyDescent="0.3">
      <c r="B15" s="44"/>
      <c r="C15" s="45"/>
      <c r="D15" s="45"/>
      <c r="E15" s="45"/>
      <c r="F15" s="45"/>
      <c r="G15" s="46"/>
    </row>
    <row r="16" spans="1:9" x14ac:dyDescent="0.3">
      <c r="B16" s="44"/>
      <c r="C16" s="45"/>
      <c r="D16" s="45"/>
      <c r="E16" s="45"/>
      <c r="F16" s="45"/>
      <c r="G16" s="46"/>
    </row>
    <row r="17" spans="2:7" ht="15" thickBot="1" x14ac:dyDescent="0.35">
      <c r="B17" s="47"/>
      <c r="C17" s="48"/>
      <c r="D17" s="48"/>
      <c r="E17" s="48"/>
      <c r="F17" s="48"/>
      <c r="G17" s="49"/>
    </row>
    <row r="18" spans="2:7" x14ac:dyDescent="0.3">
      <c r="B18" s="50"/>
      <c r="C18" s="51"/>
      <c r="D18" s="51"/>
      <c r="E18" s="51"/>
      <c r="F18" s="51"/>
      <c r="G18" s="52"/>
    </row>
    <row r="19" spans="2:7" x14ac:dyDescent="0.3">
      <c r="B19" s="53"/>
      <c r="C19" s="54"/>
      <c r="D19" s="54"/>
      <c r="E19" s="54"/>
      <c r="F19" s="54"/>
      <c r="G19" s="55"/>
    </row>
    <row r="20" spans="2:7" x14ac:dyDescent="0.3">
      <c r="B20" s="53"/>
      <c r="C20" s="54"/>
      <c r="D20" s="54"/>
      <c r="E20" s="54"/>
      <c r="F20" s="54"/>
      <c r="G20" s="55"/>
    </row>
    <row r="21" spans="2:7" x14ac:dyDescent="0.3">
      <c r="B21" s="53"/>
      <c r="C21" s="54"/>
      <c r="D21" s="54"/>
      <c r="E21" s="54"/>
      <c r="F21" s="54"/>
      <c r="G21" s="55"/>
    </row>
    <row r="22" spans="2:7" ht="15" thickBot="1" x14ac:dyDescent="0.35">
      <c r="B22" s="56"/>
      <c r="C22" s="57"/>
      <c r="D22" s="57"/>
      <c r="E22" s="57"/>
      <c r="F22" s="57"/>
      <c r="G22" s="58"/>
    </row>
  </sheetData>
  <mergeCells count="4">
    <mergeCell ref="A1:B1"/>
    <mergeCell ref="C1:H1"/>
    <mergeCell ref="B5:G17"/>
    <mergeCell ref="B18:G2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F79A-8FC8-4FF9-B219-B02DDEE1FEDB}">
  <dimension ref="A1:AB57"/>
  <sheetViews>
    <sheetView showGridLines="0" workbookViewId="0">
      <selection activeCell="A2" sqref="A2"/>
    </sheetView>
  </sheetViews>
  <sheetFormatPr defaultRowHeight="14.4" x14ac:dyDescent="0.3"/>
  <cols>
    <col min="1" max="1" width="2.77734375" customWidth="1"/>
    <col min="2" max="2" width="34.33203125" customWidth="1"/>
    <col min="3" max="3" width="9.6640625" style="1" customWidth="1"/>
    <col min="4" max="10" width="9.109375" style="1" bestFit="1" customWidth="1"/>
    <col min="11" max="24" width="9" style="1" bestFit="1" customWidth="1"/>
    <col min="25" max="28" width="9.44140625" style="1" bestFit="1" customWidth="1"/>
  </cols>
  <sheetData>
    <row r="1" spans="1:28" s="29" customFormat="1" ht="85.95" customHeight="1" x14ac:dyDescent="0.3">
      <c r="A1" s="36"/>
      <c r="B1" s="36"/>
      <c r="C1" s="37" t="s">
        <v>31</v>
      </c>
      <c r="D1" s="37"/>
      <c r="E1" s="37"/>
      <c r="F1" s="37"/>
      <c r="G1" s="37"/>
      <c r="H1" s="37"/>
      <c r="I1" s="28"/>
    </row>
    <row r="4" spans="1:28" x14ac:dyDescent="0.3">
      <c r="B4" s="7" t="s">
        <v>30</v>
      </c>
      <c r="C4" s="22">
        <v>3.3500000000000002E-2</v>
      </c>
      <c r="E4" s="25" t="s">
        <v>29</v>
      </c>
      <c r="F4" s="27"/>
      <c r="G4" s="27"/>
      <c r="H4" s="27"/>
      <c r="I4" s="26"/>
      <c r="K4" s="25" t="s">
        <v>28</v>
      </c>
      <c r="L4" s="24"/>
      <c r="M4" s="23"/>
    </row>
    <row r="5" spans="1:28" x14ac:dyDescent="0.3">
      <c r="B5" s="7" t="s">
        <v>27</v>
      </c>
      <c r="C5" s="22">
        <v>3.7400000000000003E-2</v>
      </c>
      <c r="E5" s="21">
        <v>2021</v>
      </c>
      <c r="F5" s="21">
        <v>2022</v>
      </c>
      <c r="G5" s="21">
        <v>2023</v>
      </c>
      <c r="H5" s="21">
        <v>2024</v>
      </c>
      <c r="I5" s="21">
        <v>2025</v>
      </c>
      <c r="K5" s="21">
        <v>2026</v>
      </c>
      <c r="L5" s="21">
        <v>2035</v>
      </c>
      <c r="M5" s="21">
        <v>2045</v>
      </c>
      <c r="O5" s="13"/>
    </row>
    <row r="6" spans="1:28" x14ac:dyDescent="0.3">
      <c r="B6" s="7" t="s">
        <v>26</v>
      </c>
      <c r="C6" s="9">
        <f>((1+C4)*(1+C5)-1)</f>
        <v>7.2152900000000297E-2</v>
      </c>
      <c r="E6" s="20">
        <v>4.9099999999999998E-2</v>
      </c>
      <c r="F6" s="20">
        <v>3.6400000000000002E-2</v>
      </c>
      <c r="G6" s="20">
        <v>3.3500000000000002E-2</v>
      </c>
      <c r="H6" s="20">
        <v>3.2899999999999999E-2</v>
      </c>
      <c r="I6" s="20">
        <v>3.27E-2</v>
      </c>
      <c r="K6" s="20">
        <v>3.7400000000000003E-2</v>
      </c>
      <c r="L6" s="20">
        <v>4.1799999999999997E-2</v>
      </c>
      <c r="M6" s="20">
        <v>4.1799999999999997E-2</v>
      </c>
    </row>
    <row r="9" spans="1:28" ht="28.8" customHeight="1" x14ac:dyDescent="0.3">
      <c r="B9" s="30" t="s">
        <v>33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2"/>
    </row>
    <row r="10" spans="1:28" x14ac:dyDescent="0.3">
      <c r="B10" s="33" t="s">
        <v>25</v>
      </c>
      <c r="C10" s="19">
        <v>0</v>
      </c>
      <c r="D10" s="19">
        <v>1</v>
      </c>
      <c r="E10" s="19">
        <v>2</v>
      </c>
      <c r="F10" s="19">
        <v>3</v>
      </c>
      <c r="G10" s="19">
        <v>4</v>
      </c>
      <c r="H10" s="19">
        <v>5</v>
      </c>
      <c r="I10" s="19">
        <v>6</v>
      </c>
      <c r="J10" s="19">
        <v>7</v>
      </c>
      <c r="K10" s="19">
        <v>8</v>
      </c>
      <c r="L10" s="19">
        <v>9</v>
      </c>
      <c r="M10" s="19">
        <v>10</v>
      </c>
      <c r="N10" s="19">
        <v>11</v>
      </c>
      <c r="O10" s="19">
        <v>12</v>
      </c>
      <c r="P10" s="19">
        <v>13</v>
      </c>
      <c r="Q10" s="19">
        <v>14</v>
      </c>
      <c r="R10" s="19">
        <v>15</v>
      </c>
      <c r="S10" s="19">
        <v>16</v>
      </c>
      <c r="T10" s="19">
        <v>17</v>
      </c>
      <c r="U10" s="19">
        <v>18</v>
      </c>
      <c r="V10" s="19">
        <v>19</v>
      </c>
      <c r="W10" s="19">
        <v>20</v>
      </c>
      <c r="X10" s="19">
        <v>21</v>
      </c>
      <c r="Y10" s="19">
        <v>22</v>
      </c>
      <c r="Z10" s="19">
        <v>23</v>
      </c>
      <c r="AA10" s="19">
        <v>24</v>
      </c>
      <c r="AB10" s="19">
        <v>25</v>
      </c>
    </row>
    <row r="11" spans="1:28" x14ac:dyDescent="0.3">
      <c r="B11" s="7" t="s">
        <v>24</v>
      </c>
      <c r="C11" s="14"/>
      <c r="D11" s="15">
        <v>94.9</v>
      </c>
      <c r="E11" s="8">
        <f t="shared" ref="E11:AB11" si="0">D11*0.995</f>
        <v>94.4255</v>
      </c>
      <c r="F11" s="8">
        <f t="shared" si="0"/>
        <v>93.9533725</v>
      </c>
      <c r="G11" s="8">
        <f t="shared" si="0"/>
        <v>93.483605637500006</v>
      </c>
      <c r="H11" s="8">
        <f t="shared" si="0"/>
        <v>93.01618760931251</v>
      </c>
      <c r="I11" s="8">
        <f t="shared" si="0"/>
        <v>92.551106671265941</v>
      </c>
      <c r="J11" s="8">
        <f t="shared" si="0"/>
        <v>92.088351137909612</v>
      </c>
      <c r="K11" s="8">
        <f t="shared" si="0"/>
        <v>91.627909382220068</v>
      </c>
      <c r="L11" s="8">
        <f t="shared" si="0"/>
        <v>91.169769835308969</v>
      </c>
      <c r="M11" s="8">
        <f t="shared" si="0"/>
        <v>90.713920986132422</v>
      </c>
      <c r="N11" s="8">
        <f t="shared" si="0"/>
        <v>90.260351381201758</v>
      </c>
      <c r="O11" s="8">
        <f t="shared" si="0"/>
        <v>89.809049624295753</v>
      </c>
      <c r="P11" s="8">
        <f t="shared" si="0"/>
        <v>89.360004376174274</v>
      </c>
      <c r="Q11" s="8">
        <f t="shared" si="0"/>
        <v>88.913204354293399</v>
      </c>
      <c r="R11" s="8">
        <f t="shared" si="0"/>
        <v>88.468638332521934</v>
      </c>
      <c r="S11" s="8">
        <f t="shared" si="0"/>
        <v>88.026295140859318</v>
      </c>
      <c r="T11" s="8">
        <f t="shared" si="0"/>
        <v>87.586163665155027</v>
      </c>
      <c r="U11" s="8">
        <f t="shared" si="0"/>
        <v>87.148232846829245</v>
      </c>
      <c r="V11" s="8">
        <f t="shared" si="0"/>
        <v>86.7124916825951</v>
      </c>
      <c r="W11" s="8">
        <f t="shared" si="0"/>
        <v>86.278929224182122</v>
      </c>
      <c r="X11" s="8">
        <f t="shared" si="0"/>
        <v>85.847534578061214</v>
      </c>
      <c r="Y11" s="8">
        <f t="shared" si="0"/>
        <v>85.418296905170905</v>
      </c>
      <c r="Z11" s="8">
        <f t="shared" si="0"/>
        <v>84.991205420645045</v>
      </c>
      <c r="AA11" s="8">
        <f t="shared" si="0"/>
        <v>84.566249393541824</v>
      </c>
      <c r="AB11" s="8">
        <f t="shared" si="0"/>
        <v>84.14341814657412</v>
      </c>
    </row>
    <row r="12" spans="1:28" x14ac:dyDescent="0.3">
      <c r="B12" s="7" t="s">
        <v>23</v>
      </c>
      <c r="C12" s="14"/>
      <c r="D12" s="18">
        <v>0.66542999999999997</v>
      </c>
      <c r="E12" s="17">
        <f t="shared" ref="E12:AB12" si="1">D12*(1+$C$4)</f>
        <v>0.68772190499999997</v>
      </c>
      <c r="F12" s="17">
        <f t="shared" si="1"/>
        <v>0.71076058881750004</v>
      </c>
      <c r="G12" s="17">
        <f t="shared" si="1"/>
        <v>0.73457106854288634</v>
      </c>
      <c r="H12" s="17">
        <f t="shared" si="1"/>
        <v>0.75917919933907307</v>
      </c>
      <c r="I12" s="17">
        <f t="shared" si="1"/>
        <v>0.78461170251693213</v>
      </c>
      <c r="J12" s="17">
        <f t="shared" si="1"/>
        <v>0.81089619455124939</v>
      </c>
      <c r="K12" s="17">
        <f t="shared" si="1"/>
        <v>0.83806121706871628</v>
      </c>
      <c r="L12" s="17">
        <f t="shared" si="1"/>
        <v>0.86613626784051834</v>
      </c>
      <c r="M12" s="17">
        <f t="shared" si="1"/>
        <v>0.89515183281317579</v>
      </c>
      <c r="N12" s="17">
        <f t="shared" si="1"/>
        <v>0.92513941921241727</v>
      </c>
      <c r="O12" s="17">
        <f t="shared" si="1"/>
        <v>0.9561315897560333</v>
      </c>
      <c r="P12" s="17">
        <f t="shared" si="1"/>
        <v>0.98816199801286053</v>
      </c>
      <c r="Q12" s="17">
        <f t="shared" si="1"/>
        <v>1.0212654249462914</v>
      </c>
      <c r="R12" s="17">
        <f t="shared" si="1"/>
        <v>1.0554778166819923</v>
      </c>
      <c r="S12" s="17">
        <f t="shared" si="1"/>
        <v>1.0908363235408391</v>
      </c>
      <c r="T12" s="17">
        <f t="shared" si="1"/>
        <v>1.1273793403794574</v>
      </c>
      <c r="U12" s="17">
        <f t="shared" si="1"/>
        <v>1.1651465482821692</v>
      </c>
      <c r="V12" s="17">
        <f t="shared" si="1"/>
        <v>1.204178957649622</v>
      </c>
      <c r="W12" s="17">
        <f t="shared" si="1"/>
        <v>1.2445189527308844</v>
      </c>
      <c r="X12" s="17">
        <f t="shared" si="1"/>
        <v>1.2862103376473693</v>
      </c>
      <c r="Y12" s="17">
        <f t="shared" si="1"/>
        <v>1.3292983839585562</v>
      </c>
      <c r="Z12" s="17">
        <f t="shared" si="1"/>
        <v>1.3738298798211679</v>
      </c>
      <c r="AA12" s="17">
        <f t="shared" si="1"/>
        <v>1.4198531807951771</v>
      </c>
      <c r="AB12" s="17">
        <f t="shared" si="1"/>
        <v>1.4674182623518157</v>
      </c>
    </row>
    <row r="13" spans="1:28" x14ac:dyDescent="0.3">
      <c r="B13" s="7" t="s">
        <v>22</v>
      </c>
      <c r="C13" s="14"/>
      <c r="D13" s="8">
        <f t="shared" ref="D13:AB13" si="2">D11*D12</f>
        <v>63.149307</v>
      </c>
      <c r="E13" s="8">
        <f t="shared" si="2"/>
        <v>64.938484740577493</v>
      </c>
      <c r="F13" s="8">
        <f t="shared" si="2"/>
        <v>66.77835435948991</v>
      </c>
      <c r="G13" s="8">
        <f t="shared" si="2"/>
        <v>68.67035208438017</v>
      </c>
      <c r="H13" s="8">
        <f t="shared" si="2"/>
        <v>70.615954834810879</v>
      </c>
      <c r="I13" s="8">
        <f t="shared" si="2"/>
        <v>72.61668137516817</v>
      </c>
      <c r="J13" s="8">
        <f t="shared" si="2"/>
        <v>74.674093500230114</v>
      </c>
      <c r="K13" s="8">
        <f t="shared" si="2"/>
        <v>76.789797254325393</v>
      </c>
      <c r="L13" s="8">
        <f t="shared" si="2"/>
        <v>78.965444185033576</v>
      </c>
      <c r="M13" s="8">
        <f t="shared" si="2"/>
        <v>81.202732632406054</v>
      </c>
      <c r="N13" s="8">
        <f t="shared" si="2"/>
        <v>83.5034090547137</v>
      </c>
      <c r="O13" s="8">
        <f t="shared" si="2"/>
        <v>85.869269391756376</v>
      </c>
      <c r="P13" s="8">
        <f t="shared" si="2"/>
        <v>88.302160466798327</v>
      </c>
      <c r="Q13" s="8">
        <f t="shared" si="2"/>
        <v>90.803981428223892</v>
      </c>
      <c r="R13" s="8">
        <f t="shared" si="2"/>
        <v>93.376685232039065</v>
      </c>
      <c r="S13" s="8">
        <f t="shared" si="2"/>
        <v>96.022280166375808</v>
      </c>
      <c r="T13" s="8">
        <f t="shared" si="2"/>
        <v>98.74283141918967</v>
      </c>
      <c r="U13" s="8">
        <f t="shared" si="2"/>
        <v>101.54046269037386</v>
      </c>
      <c r="V13" s="8">
        <f t="shared" si="2"/>
        <v>104.41735784954889</v>
      </c>
      <c r="W13" s="8">
        <f t="shared" si="2"/>
        <v>107.37576264082124</v>
      </c>
      <c r="X13" s="8">
        <f t="shared" si="2"/>
        <v>110.41798643584232</v>
      </c>
      <c r="Y13" s="8">
        <f t="shared" si="2"/>
        <v>113.54640403653582</v>
      </c>
      <c r="Z13" s="8">
        <f t="shared" si="2"/>
        <v>116.76345752890097</v>
      </c>
      <c r="AA13" s="8">
        <f t="shared" si="2"/>
        <v>120.07165818933858</v>
      </c>
      <c r="AB13" s="8">
        <f t="shared" si="2"/>
        <v>123.47358844498804</v>
      </c>
    </row>
    <row r="14" spans="1:28" x14ac:dyDescent="0.3">
      <c r="B14" s="7" t="s">
        <v>21</v>
      </c>
      <c r="C14" s="14"/>
      <c r="D14" s="16">
        <v>-6</v>
      </c>
      <c r="E14" s="8">
        <f t="shared" ref="E14:AB14" si="3">D14*(1+$C$4)</f>
        <v>-6.2010000000000005</v>
      </c>
      <c r="F14" s="8">
        <f t="shared" si="3"/>
        <v>-6.4087335000000012</v>
      </c>
      <c r="G14" s="8">
        <f t="shared" si="3"/>
        <v>-6.6234260722500018</v>
      </c>
      <c r="H14" s="8">
        <f t="shared" si="3"/>
        <v>-6.8453108456703777</v>
      </c>
      <c r="I14" s="8">
        <f t="shared" si="3"/>
        <v>-7.0746287590003361</v>
      </c>
      <c r="J14" s="8">
        <f t="shared" si="3"/>
        <v>-7.3116288224268482</v>
      </c>
      <c r="K14" s="8">
        <f t="shared" si="3"/>
        <v>-7.5565683879781487</v>
      </c>
      <c r="L14" s="8">
        <f t="shared" si="3"/>
        <v>-7.8097134289754173</v>
      </c>
      <c r="M14" s="8">
        <f t="shared" si="3"/>
        <v>-8.0713388288460948</v>
      </c>
      <c r="N14" s="8">
        <f t="shared" si="3"/>
        <v>-8.341728679612439</v>
      </c>
      <c r="O14" s="8">
        <f t="shared" si="3"/>
        <v>-8.6211765903794557</v>
      </c>
      <c r="P14" s="8">
        <f t="shared" si="3"/>
        <v>-8.909986006157169</v>
      </c>
      <c r="Q14" s="8">
        <f t="shared" si="3"/>
        <v>-9.2084705373634357</v>
      </c>
      <c r="R14" s="8">
        <f t="shared" si="3"/>
        <v>-9.5169543003651107</v>
      </c>
      <c r="S14" s="8">
        <f t="shared" si="3"/>
        <v>-9.8357722694273431</v>
      </c>
      <c r="T14" s="8">
        <f t="shared" si="3"/>
        <v>-10.16527064045316</v>
      </c>
      <c r="U14" s="8">
        <f t="shared" si="3"/>
        <v>-10.505807206908342</v>
      </c>
      <c r="V14" s="8">
        <f t="shared" si="3"/>
        <v>-10.857751748339773</v>
      </c>
      <c r="W14" s="8">
        <f t="shared" si="3"/>
        <v>-11.221486431909156</v>
      </c>
      <c r="X14" s="8">
        <f t="shared" si="3"/>
        <v>-11.597406227378114</v>
      </c>
      <c r="Y14" s="8">
        <f t="shared" si="3"/>
        <v>-11.985919335995282</v>
      </c>
      <c r="Z14" s="8">
        <f t="shared" si="3"/>
        <v>-12.387447633751126</v>
      </c>
      <c r="AA14" s="8">
        <f t="shared" si="3"/>
        <v>-12.80242712948179</v>
      </c>
      <c r="AB14" s="8">
        <f t="shared" si="3"/>
        <v>-13.231308438319431</v>
      </c>
    </row>
    <row r="15" spans="1:28" x14ac:dyDescent="0.3">
      <c r="B15" s="7" t="s">
        <v>20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6">
        <v>-45</v>
      </c>
      <c r="O15" s="14"/>
      <c r="P15" s="14"/>
      <c r="Q15" s="14"/>
      <c r="R15" s="14"/>
      <c r="S15" s="14"/>
      <c r="T15" s="14"/>
      <c r="U15" s="14"/>
      <c r="V15" s="14"/>
      <c r="W15" s="14"/>
      <c r="X15" s="16">
        <v>-45</v>
      </c>
      <c r="Y15" s="14"/>
      <c r="Z15" s="14"/>
      <c r="AA15" s="14"/>
      <c r="AB15" s="14"/>
    </row>
    <row r="16" spans="1:28" x14ac:dyDescent="0.3">
      <c r="B16" s="7" t="s">
        <v>38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6"/>
      <c r="O16" s="14"/>
      <c r="P16" s="14"/>
      <c r="Q16" s="14"/>
      <c r="R16" s="14"/>
      <c r="S16" s="14"/>
      <c r="T16" s="14"/>
      <c r="U16" s="14"/>
      <c r="V16" s="14"/>
      <c r="W16" s="14"/>
      <c r="X16" s="16"/>
      <c r="Y16" s="14"/>
      <c r="Z16" s="14"/>
      <c r="AA16" s="14"/>
      <c r="AB16" s="14"/>
    </row>
    <row r="17" spans="2:28" x14ac:dyDescent="0.3">
      <c r="B17" s="7" t="s">
        <v>32</v>
      </c>
      <c r="C17" s="15">
        <v>-560.47663999999997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2:28" x14ac:dyDescent="0.3">
      <c r="B18" s="7" t="s">
        <v>19</v>
      </c>
      <c r="C18" s="8">
        <f t="shared" ref="C18:AB18" si="4">SUM(C13:C17)</f>
        <v>-560.47663999999997</v>
      </c>
      <c r="D18" s="8">
        <f t="shared" si="4"/>
        <v>57.149307</v>
      </c>
      <c r="E18" s="8">
        <f t="shared" si="4"/>
        <v>58.737484740577493</v>
      </c>
      <c r="F18" s="8">
        <f t="shared" si="4"/>
        <v>60.369620859489906</v>
      </c>
      <c r="G18" s="8">
        <f t="shared" si="4"/>
        <v>62.046926012130172</v>
      </c>
      <c r="H18" s="8">
        <f t="shared" si="4"/>
        <v>63.770643989140503</v>
      </c>
      <c r="I18" s="8">
        <f t="shared" si="4"/>
        <v>65.542052616167837</v>
      </c>
      <c r="J18" s="8">
        <f t="shared" si="4"/>
        <v>67.36246467780326</v>
      </c>
      <c r="K18" s="8">
        <f t="shared" si="4"/>
        <v>69.233228866347247</v>
      </c>
      <c r="L18" s="8">
        <f t="shared" si="4"/>
        <v>71.155730756058162</v>
      </c>
      <c r="M18" s="8">
        <f t="shared" si="4"/>
        <v>73.131393803559959</v>
      </c>
      <c r="N18" s="8">
        <f t="shared" si="4"/>
        <v>30.161680375101255</v>
      </c>
      <c r="O18" s="8">
        <f t="shared" si="4"/>
        <v>77.248092801376913</v>
      </c>
      <c r="P18" s="8">
        <f t="shared" si="4"/>
        <v>79.392174460641158</v>
      </c>
      <c r="Q18" s="8">
        <f t="shared" si="4"/>
        <v>81.595510890860453</v>
      </c>
      <c r="R18" s="8">
        <f t="shared" si="4"/>
        <v>83.859730931673951</v>
      </c>
      <c r="S18" s="8">
        <f t="shared" si="4"/>
        <v>86.18650789694847</v>
      </c>
      <c r="T18" s="8">
        <f t="shared" si="4"/>
        <v>88.577560778736512</v>
      </c>
      <c r="U18" s="8">
        <f t="shared" si="4"/>
        <v>91.034655483465514</v>
      </c>
      <c r="V18" s="8">
        <f t="shared" si="4"/>
        <v>93.559606101209113</v>
      </c>
      <c r="W18" s="8">
        <f t="shared" si="4"/>
        <v>96.15427620891208</v>
      </c>
      <c r="X18" s="8">
        <f t="shared" si="4"/>
        <v>53.820580208464207</v>
      </c>
      <c r="Y18" s="8">
        <f t="shared" si="4"/>
        <v>101.56048470054054</v>
      </c>
      <c r="Z18" s="8">
        <f t="shared" si="4"/>
        <v>104.37600989514985</v>
      </c>
      <c r="AA18" s="8">
        <f t="shared" si="4"/>
        <v>107.26923105985679</v>
      </c>
      <c r="AB18" s="8">
        <f t="shared" si="4"/>
        <v>110.24228000666861</v>
      </c>
    </row>
    <row r="19" spans="2:28" x14ac:dyDescent="0.3">
      <c r="B19" s="7" t="s">
        <v>18</v>
      </c>
      <c r="C19" s="8">
        <f>C18</f>
        <v>-560.47663999999997</v>
      </c>
      <c r="D19" s="8">
        <f t="shared" ref="D19:AB19" si="5">C19+D18</f>
        <v>-503.32733299999995</v>
      </c>
      <c r="E19" s="8">
        <f t="shared" si="5"/>
        <v>-444.58984825942247</v>
      </c>
      <c r="F19" s="8">
        <f t="shared" si="5"/>
        <v>-384.22022739993258</v>
      </c>
      <c r="G19" s="8">
        <f t="shared" si="5"/>
        <v>-322.17330138780244</v>
      </c>
      <c r="H19" s="8">
        <f t="shared" si="5"/>
        <v>-258.40265739866192</v>
      </c>
      <c r="I19" s="8">
        <f t="shared" si="5"/>
        <v>-192.86060478249408</v>
      </c>
      <c r="J19" s="8">
        <f t="shared" si="5"/>
        <v>-125.49814010469082</v>
      </c>
      <c r="K19" s="8">
        <f t="shared" si="5"/>
        <v>-56.264911238343572</v>
      </c>
      <c r="L19" s="12">
        <f t="shared" si="5"/>
        <v>14.89081951771459</v>
      </c>
      <c r="M19" s="8">
        <f t="shared" si="5"/>
        <v>88.022213321274549</v>
      </c>
      <c r="N19" s="8">
        <f t="shared" si="5"/>
        <v>118.1838936963758</v>
      </c>
      <c r="O19" s="8">
        <f t="shared" si="5"/>
        <v>195.43198649775272</v>
      </c>
      <c r="P19" s="8">
        <f t="shared" si="5"/>
        <v>274.82416095839386</v>
      </c>
      <c r="Q19" s="8">
        <f t="shared" si="5"/>
        <v>356.41967184925431</v>
      </c>
      <c r="R19" s="8">
        <f t="shared" si="5"/>
        <v>440.27940278092825</v>
      </c>
      <c r="S19" s="8">
        <f t="shared" si="5"/>
        <v>526.46591067787676</v>
      </c>
      <c r="T19" s="8">
        <f t="shared" si="5"/>
        <v>615.04347145661325</v>
      </c>
      <c r="U19" s="8">
        <f t="shared" si="5"/>
        <v>706.07812694007873</v>
      </c>
      <c r="V19" s="8">
        <f t="shared" si="5"/>
        <v>799.6377330412879</v>
      </c>
      <c r="W19" s="8">
        <f t="shared" si="5"/>
        <v>895.79200925019995</v>
      </c>
      <c r="X19" s="8">
        <f t="shared" si="5"/>
        <v>949.61258945866416</v>
      </c>
      <c r="Y19" s="8">
        <f t="shared" si="5"/>
        <v>1051.1730741592046</v>
      </c>
      <c r="Z19" s="8">
        <f t="shared" si="5"/>
        <v>1155.5490840543544</v>
      </c>
      <c r="AA19" s="8">
        <f t="shared" si="5"/>
        <v>1262.8183151142111</v>
      </c>
      <c r="AB19" s="8">
        <f t="shared" si="5"/>
        <v>1373.0605951208797</v>
      </c>
    </row>
    <row r="22" spans="2:28" ht="28.8" customHeight="1" x14ac:dyDescent="0.3">
      <c r="B22" s="30" t="s">
        <v>34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2"/>
    </row>
    <row r="23" spans="2:28" x14ac:dyDescent="0.3">
      <c r="B23" s="33" t="s">
        <v>25</v>
      </c>
      <c r="C23" s="19">
        <v>0</v>
      </c>
      <c r="D23" s="19">
        <v>1</v>
      </c>
      <c r="E23" s="19">
        <v>2</v>
      </c>
      <c r="F23" s="19">
        <v>3</v>
      </c>
      <c r="G23" s="19">
        <v>4</v>
      </c>
      <c r="H23" s="19">
        <v>5</v>
      </c>
      <c r="I23" s="19">
        <v>6</v>
      </c>
      <c r="J23" s="19">
        <v>7</v>
      </c>
      <c r="K23" s="19">
        <v>8</v>
      </c>
      <c r="L23" s="19">
        <v>9</v>
      </c>
      <c r="M23" s="19">
        <v>10</v>
      </c>
      <c r="N23" s="19">
        <v>11</v>
      </c>
      <c r="O23" s="19">
        <v>12</v>
      </c>
      <c r="P23" s="19">
        <v>13</v>
      </c>
      <c r="Q23" s="19">
        <v>14</v>
      </c>
      <c r="R23" s="19">
        <v>15</v>
      </c>
      <c r="S23" s="19">
        <v>16</v>
      </c>
      <c r="T23" s="19">
        <v>17</v>
      </c>
      <c r="U23" s="19">
        <v>18</v>
      </c>
      <c r="V23" s="19">
        <v>19</v>
      </c>
      <c r="W23" s="19">
        <v>20</v>
      </c>
      <c r="X23" s="19">
        <v>21</v>
      </c>
      <c r="Y23" s="19">
        <v>22</v>
      </c>
      <c r="Z23" s="19">
        <v>23</v>
      </c>
      <c r="AA23" s="19">
        <v>24</v>
      </c>
      <c r="AB23" s="19">
        <v>25</v>
      </c>
    </row>
    <row r="24" spans="2:28" x14ac:dyDescent="0.3">
      <c r="B24" s="7" t="s">
        <v>17</v>
      </c>
      <c r="C24" s="8">
        <f>C18</f>
        <v>-560.47663999999997</v>
      </c>
      <c r="D24" s="8">
        <f t="shared" ref="D24:AB24" si="6">D18/(1+$C$6)^D10</f>
        <v>53.303318024882444</v>
      </c>
      <c r="E24" s="8">
        <f t="shared" si="6"/>
        <v>51.097763978301344</v>
      </c>
      <c r="F24" s="8">
        <f t="shared" si="6"/>
        <v>48.983326430952353</v>
      </c>
      <c r="G24" s="8">
        <f t="shared" si="6"/>
        <v>46.956246266565834</v>
      </c>
      <c r="H24" s="8">
        <f t="shared" si="6"/>
        <v>45.012919273098319</v>
      </c>
      <c r="I24" s="8">
        <f t="shared" si="6"/>
        <v>43.149889766014809</v>
      </c>
      <c r="J24" s="8">
        <f t="shared" si="6"/>
        <v>41.363844473838974</v>
      </c>
      <c r="K24" s="8">
        <f t="shared" si="6"/>
        <v>39.65160667519315</v>
      </c>
      <c r="L24" s="8">
        <f t="shared" si="6"/>
        <v>38.010130576991877</v>
      </c>
      <c r="M24" s="8">
        <f t="shared" si="6"/>
        <v>36.436495923878134</v>
      </c>
      <c r="N24" s="8">
        <f t="shared" si="6"/>
        <v>14.016241202370377</v>
      </c>
      <c r="O24" s="8">
        <f t="shared" si="6"/>
        <v>33.481666819797738</v>
      </c>
      <c r="P24" s="8">
        <f t="shared" si="6"/>
        <v>32.095214081710495</v>
      </c>
      <c r="Q24" s="8">
        <f t="shared" si="6"/>
        <v>30.76607690534075</v>
      </c>
      <c r="R24" s="8">
        <f t="shared" si="6"/>
        <v>29.491889315121533</v>
      </c>
      <c r="S24" s="8">
        <f t="shared" si="6"/>
        <v>28.270382880131343</v>
      </c>
      <c r="T24" s="8">
        <f t="shared" si="6"/>
        <v>27.099382696883374</v>
      </c>
      <c r="U24" s="8">
        <f t="shared" si="6"/>
        <v>25.976803537400649</v>
      </c>
      <c r="V24" s="8">
        <f t="shared" si="6"/>
        <v>24.900646155782063</v>
      </c>
      <c r="W24" s="8">
        <f t="shared" si="6"/>
        <v>23.868993746743339</v>
      </c>
      <c r="X24" s="8">
        <f t="shared" si="6"/>
        <v>12.461122295899614</v>
      </c>
      <c r="Y24" s="8">
        <f t="shared" si="6"/>
        <v>21.931928593695272</v>
      </c>
      <c r="Z24" s="8">
        <f t="shared" si="6"/>
        <v>21.023064573543955</v>
      </c>
      <c r="AA24" s="8">
        <f t="shared" si="6"/>
        <v>20.151796858155866</v>
      </c>
      <c r="AB24" s="8">
        <f t="shared" si="6"/>
        <v>19.316572619282983</v>
      </c>
    </row>
    <row r="25" spans="2:28" x14ac:dyDescent="0.3">
      <c r="B25" s="7" t="s">
        <v>16</v>
      </c>
      <c r="C25" s="8">
        <f>C24</f>
        <v>-560.47663999999997</v>
      </c>
      <c r="D25" s="8">
        <f t="shared" ref="D25:AB25" si="7">C25+D24</f>
        <v>-507.17332197511752</v>
      </c>
      <c r="E25" s="8">
        <f t="shared" si="7"/>
        <v>-456.0755579968162</v>
      </c>
      <c r="F25" s="8">
        <f t="shared" si="7"/>
        <v>-407.09223156586387</v>
      </c>
      <c r="G25" s="8">
        <f t="shared" si="7"/>
        <v>-360.13598529929806</v>
      </c>
      <c r="H25" s="8">
        <f t="shared" si="7"/>
        <v>-315.12306602619975</v>
      </c>
      <c r="I25" s="8">
        <f t="shared" si="7"/>
        <v>-271.97317626018491</v>
      </c>
      <c r="J25" s="8">
        <f t="shared" si="7"/>
        <v>-230.60933178634593</v>
      </c>
      <c r="K25" s="8">
        <f t="shared" si="7"/>
        <v>-190.9577251111528</v>
      </c>
      <c r="L25" s="8">
        <f t="shared" si="7"/>
        <v>-152.94759453416091</v>
      </c>
      <c r="M25" s="8">
        <f t="shared" si="7"/>
        <v>-116.51109861028277</v>
      </c>
      <c r="N25" s="8">
        <f t="shared" si="7"/>
        <v>-102.49485740791239</v>
      </c>
      <c r="O25" s="8">
        <f t="shared" si="7"/>
        <v>-69.013190588114654</v>
      </c>
      <c r="P25" s="8">
        <f t="shared" si="7"/>
        <v>-36.917976506404159</v>
      </c>
      <c r="Q25" s="8">
        <f t="shared" si="7"/>
        <v>-6.1518996010634091</v>
      </c>
      <c r="R25" s="12">
        <f t="shared" si="7"/>
        <v>23.339989714058124</v>
      </c>
      <c r="S25" s="8">
        <f t="shared" si="7"/>
        <v>51.610372594189471</v>
      </c>
      <c r="T25" s="8">
        <f t="shared" si="7"/>
        <v>78.709755291072838</v>
      </c>
      <c r="U25" s="8">
        <f t="shared" si="7"/>
        <v>104.68655882847349</v>
      </c>
      <c r="V25" s="8">
        <f t="shared" si="7"/>
        <v>129.58720498425555</v>
      </c>
      <c r="W25" s="8">
        <f t="shared" si="7"/>
        <v>153.45619873099889</v>
      </c>
      <c r="X25" s="8">
        <f t="shared" si="7"/>
        <v>165.91732102689849</v>
      </c>
      <c r="Y25" s="8">
        <f t="shared" si="7"/>
        <v>187.84924962059375</v>
      </c>
      <c r="Z25" s="8">
        <f t="shared" si="7"/>
        <v>208.87231419413772</v>
      </c>
      <c r="AA25" s="8">
        <f t="shared" si="7"/>
        <v>229.02411105229359</v>
      </c>
      <c r="AB25" s="8">
        <f t="shared" si="7"/>
        <v>248.34068367157658</v>
      </c>
    </row>
    <row r="27" spans="2:28" x14ac:dyDescent="0.3">
      <c r="S27"/>
      <c r="T27"/>
      <c r="U27"/>
      <c r="V27"/>
      <c r="W27"/>
      <c r="X27"/>
      <c r="Y27"/>
      <c r="Z27"/>
      <c r="AA27"/>
      <c r="AB27"/>
    </row>
    <row r="28" spans="2:28" x14ac:dyDescent="0.3">
      <c r="S28"/>
      <c r="T28"/>
      <c r="U28"/>
      <c r="V28"/>
      <c r="W28"/>
      <c r="X28"/>
      <c r="Y28"/>
      <c r="Z28"/>
      <c r="AA28"/>
      <c r="AB28"/>
    </row>
    <row r="29" spans="2:28" ht="28.8" customHeight="1" x14ac:dyDescent="0.3">
      <c r="B29" s="38" t="s">
        <v>35</v>
      </c>
      <c r="C29" s="39"/>
      <c r="S29"/>
      <c r="T29"/>
      <c r="U29"/>
      <c r="V29"/>
      <c r="W29"/>
      <c r="X29"/>
      <c r="Y29"/>
      <c r="Z29"/>
      <c r="AA29"/>
      <c r="AB29"/>
    </row>
    <row r="30" spans="2:28" x14ac:dyDescent="0.3">
      <c r="S30"/>
      <c r="T30"/>
      <c r="U30"/>
      <c r="V30"/>
      <c r="W30"/>
      <c r="X30"/>
      <c r="Y30"/>
      <c r="Z30"/>
      <c r="AA30"/>
      <c r="AB30"/>
    </row>
    <row r="31" spans="2:28" x14ac:dyDescent="0.3">
      <c r="B31" s="7" t="s">
        <v>15</v>
      </c>
      <c r="C31" s="11">
        <f>K10-K19/L18</f>
        <v>8.7907291603993993</v>
      </c>
    </row>
    <row r="32" spans="2:28" x14ac:dyDescent="0.3">
      <c r="B32" s="7" t="s">
        <v>14</v>
      </c>
      <c r="C32" s="11">
        <f>Q10-Q25/R24</f>
        <v>14.208596320680924</v>
      </c>
    </row>
    <row r="33" spans="2:28" x14ac:dyDescent="0.3">
      <c r="B33" s="7" t="s">
        <v>13</v>
      </c>
      <c r="C33" s="10">
        <f>C24+SUM(D24:AB24)</f>
        <v>248.34068367157636</v>
      </c>
      <c r="D33" s="4"/>
      <c r="E33" s="5" t="s">
        <v>12</v>
      </c>
    </row>
    <row r="34" spans="2:28" x14ac:dyDescent="0.3">
      <c r="B34" s="7" t="s">
        <v>11</v>
      </c>
      <c r="C34" s="9">
        <f>IRR(C18:AB18)</f>
        <v>0.11298714149535205</v>
      </c>
      <c r="E34" s="5" t="s">
        <v>10</v>
      </c>
    </row>
    <row r="35" spans="2:28" x14ac:dyDescent="0.3">
      <c r="B35" s="7" t="s">
        <v>36</v>
      </c>
      <c r="C35" s="9">
        <f>MIRR(C18:AB18,C6,C6)</f>
        <v>8.7998863602669619E-2</v>
      </c>
      <c r="E35" s="5" t="s">
        <v>37</v>
      </c>
    </row>
    <row r="36" spans="2:28" x14ac:dyDescent="0.3">
      <c r="B36" s="7" t="s">
        <v>2</v>
      </c>
      <c r="C36" s="6">
        <f>C41/C43</f>
        <v>0.65877079959442053</v>
      </c>
    </row>
    <row r="37" spans="2:28" x14ac:dyDescent="0.3">
      <c r="B37" s="7" t="s">
        <v>1</v>
      </c>
      <c r="C37" s="6">
        <f>C44/C41</f>
        <v>1.3625167522354227</v>
      </c>
      <c r="E37" s="5" t="s">
        <v>0</v>
      </c>
    </row>
    <row r="38" spans="2:28" x14ac:dyDescent="0.3">
      <c r="B38" s="34" t="s">
        <v>9</v>
      </c>
      <c r="C38" s="8">
        <f>-C17</f>
        <v>560.47663999999997</v>
      </c>
    </row>
    <row r="39" spans="2:28" x14ac:dyDescent="0.3">
      <c r="B39" s="34" t="s">
        <v>8</v>
      </c>
      <c r="C39" s="8">
        <f>-SUM(D39:AB39)</f>
        <v>93.238902100234256</v>
      </c>
      <c r="D39" s="8">
        <f t="shared" ref="D39:AB39" si="8">D14/(1+$C$6)^D10</f>
        <v>-5.5962167336393893</v>
      </c>
      <c r="E39" s="8">
        <f t="shared" si="8"/>
        <v>-5.3944637879693342</v>
      </c>
      <c r="F39" s="8">
        <f t="shared" si="8"/>
        <v>-5.1999843724400749</v>
      </c>
      <c r="G39" s="8">
        <f t="shared" si="8"/>
        <v>-5.0125162641604719</v>
      </c>
      <c r="H39" s="8">
        <f t="shared" si="8"/>
        <v>-4.8318066938119069</v>
      </c>
      <c r="I39" s="8">
        <f t="shared" si="8"/>
        <v>-4.6576120048312175</v>
      </c>
      <c r="J39" s="8">
        <f t="shared" si="8"/>
        <v>-4.4896973248806793</v>
      </c>
      <c r="K39" s="8">
        <f t="shared" si="8"/>
        <v>-4.3278362491620195</v>
      </c>
      <c r="L39" s="8">
        <f t="shared" si="8"/>
        <v>-4.1718105351475021</v>
      </c>
      <c r="M39" s="8">
        <f t="shared" si="8"/>
        <v>-4.0214098083164656</v>
      </c>
      <c r="N39" s="8">
        <f t="shared" si="8"/>
        <v>-3.8764312785005437</v>
      </c>
      <c r="O39" s="8">
        <f t="shared" si="8"/>
        <v>-3.7366794664551217</v>
      </c>
      <c r="P39" s="8">
        <f t="shared" si="8"/>
        <v>-3.6019659402883373</v>
      </c>
      <c r="Q39" s="8">
        <f t="shared" si="8"/>
        <v>-3.472109061392266</v>
      </c>
      <c r="R39" s="8">
        <f t="shared" si="8"/>
        <v>-3.3469337395337044</v>
      </c>
      <c r="S39" s="8">
        <f t="shared" si="8"/>
        <v>-3.2262711967743436</v>
      </c>
      <c r="T39" s="8">
        <f t="shared" si="8"/>
        <v>-3.1099587399020079</v>
      </c>
      <c r="U39" s="8">
        <f t="shared" si="8"/>
        <v>-2.997839541066134</v>
      </c>
      <c r="V39" s="8">
        <f t="shared" si="8"/>
        <v>-2.8897624263217017</v>
      </c>
      <c r="W39" s="8">
        <f t="shared" si="8"/>
        <v>-2.7855816717965118</v>
      </c>
      <c r="X39" s="8">
        <f t="shared" si="8"/>
        <v>-2.6851568072069707</v>
      </c>
      <c r="Y39" s="8">
        <f t="shared" si="8"/>
        <v>-2.5883524264574609</v>
      </c>
      <c r="Z39" s="8">
        <f t="shared" si="8"/>
        <v>-2.4950380050679204</v>
      </c>
      <c r="AA39" s="8">
        <f t="shared" si="8"/>
        <v>-2.405087724183459</v>
      </c>
      <c r="AB39" s="8">
        <f t="shared" si="8"/>
        <v>-2.3183803009287236</v>
      </c>
    </row>
    <row r="40" spans="2:28" x14ac:dyDescent="0.3">
      <c r="B40" s="34" t="s">
        <v>7</v>
      </c>
      <c r="C40" s="8">
        <f>-SUM(D40:AB40)</f>
        <v>31.33054788101262</v>
      </c>
      <c r="D40" s="8">
        <f t="shared" ref="D40:AB40" si="9">D15/(1+$C$6)^D10</f>
        <v>0</v>
      </c>
      <c r="E40" s="8">
        <f t="shared" si="9"/>
        <v>0</v>
      </c>
      <c r="F40" s="8">
        <f t="shared" si="9"/>
        <v>0</v>
      </c>
      <c r="G40" s="8">
        <f t="shared" si="9"/>
        <v>0</v>
      </c>
      <c r="H40" s="8">
        <f t="shared" si="9"/>
        <v>0</v>
      </c>
      <c r="I40" s="8">
        <f t="shared" si="9"/>
        <v>0</v>
      </c>
      <c r="J40" s="8">
        <f t="shared" si="9"/>
        <v>0</v>
      </c>
      <c r="K40" s="8">
        <f t="shared" si="9"/>
        <v>0</v>
      </c>
      <c r="L40" s="8">
        <f t="shared" si="9"/>
        <v>0</v>
      </c>
      <c r="M40" s="8">
        <f t="shared" si="9"/>
        <v>0</v>
      </c>
      <c r="N40" s="8">
        <f t="shared" si="9"/>
        <v>-20.911661627027289</v>
      </c>
      <c r="O40" s="8">
        <f t="shared" si="9"/>
        <v>0</v>
      </c>
      <c r="P40" s="8">
        <f t="shared" si="9"/>
        <v>0</v>
      </c>
      <c r="Q40" s="8">
        <f t="shared" si="9"/>
        <v>0</v>
      </c>
      <c r="R40" s="8">
        <f t="shared" si="9"/>
        <v>0</v>
      </c>
      <c r="S40" s="8">
        <f t="shared" si="9"/>
        <v>0</v>
      </c>
      <c r="T40" s="8">
        <f t="shared" si="9"/>
        <v>0</v>
      </c>
      <c r="U40" s="8">
        <f t="shared" si="9"/>
        <v>0</v>
      </c>
      <c r="V40" s="8">
        <f t="shared" si="9"/>
        <v>0</v>
      </c>
      <c r="W40" s="8">
        <f t="shared" si="9"/>
        <v>0</v>
      </c>
      <c r="X40" s="8">
        <f t="shared" si="9"/>
        <v>-10.418886253985329</v>
      </c>
      <c r="Y40" s="8">
        <f t="shared" si="9"/>
        <v>0</v>
      </c>
      <c r="Z40" s="8">
        <f t="shared" si="9"/>
        <v>0</v>
      </c>
      <c r="AA40" s="8">
        <f t="shared" si="9"/>
        <v>0</v>
      </c>
      <c r="AB40" s="8">
        <f t="shared" si="9"/>
        <v>0</v>
      </c>
    </row>
    <row r="41" spans="2:28" x14ac:dyDescent="0.3">
      <c r="B41" s="34" t="s">
        <v>6</v>
      </c>
      <c r="C41" s="8">
        <f>SUM(C38:C40)</f>
        <v>685.04608998124684</v>
      </c>
    </row>
    <row r="42" spans="2:28" x14ac:dyDescent="0.3">
      <c r="B42" s="34" t="s">
        <v>5</v>
      </c>
      <c r="C42" s="8">
        <f>SUM(D11:AB11)</f>
        <v>2235.4597888317508</v>
      </c>
    </row>
    <row r="43" spans="2:28" x14ac:dyDescent="0.3">
      <c r="B43" s="34" t="s">
        <v>4</v>
      </c>
      <c r="C43" s="8">
        <f>SUM(D43:AB43)</f>
        <v>1039.8853294696773</v>
      </c>
      <c r="D43" s="8">
        <f t="shared" ref="D43:AB43" si="10">D11/(1+$C$6)^D10</f>
        <v>88.513494670396341</v>
      </c>
      <c r="E43" s="8">
        <f t="shared" si="10"/>
        <v>82.14399942120599</v>
      </c>
      <c r="F43" s="8">
        <f t="shared" si="10"/>
        <v>76.232857668062024</v>
      </c>
      <c r="G43" s="8">
        <f t="shared" si="10"/>
        <v>70.747085961080458</v>
      </c>
      <c r="H43" s="8">
        <f t="shared" si="10"/>
        <v>65.656074363344118</v>
      </c>
      <c r="I43" s="8">
        <f t="shared" si="10"/>
        <v>60.931415651188708</v>
      </c>
      <c r="J43" s="8">
        <f t="shared" si="10"/>
        <v>56.546746805360272</v>
      </c>
      <c r="K43" s="8">
        <f t="shared" si="10"/>
        <v>52.477601908583615</v>
      </c>
      <c r="L43" s="8">
        <f t="shared" si="10"/>
        <v>48.701275628728588</v>
      </c>
      <c r="M43" s="8">
        <f t="shared" si="10"/>
        <v>45.196696525826617</v>
      </c>
      <c r="N43" s="8">
        <f t="shared" si="10"/>
        <v>41.94430947600614</v>
      </c>
      <c r="O43" s="8">
        <f t="shared" si="10"/>
        <v>38.925966556286987</v>
      </c>
      <c r="P43" s="8">
        <f t="shared" si="10"/>
        <v>36.124825781383926</v>
      </c>
      <c r="Q43" s="8">
        <f t="shared" si="10"/>
        <v>33.5252571274834</v>
      </c>
      <c r="R43" s="8">
        <f t="shared" si="10"/>
        <v>31.112755318617307</v>
      </c>
      <c r="S43" s="8">
        <f t="shared" si="10"/>
        <v>28.873858888992618</v>
      </c>
      <c r="T43" s="8">
        <f t="shared" si="10"/>
        <v>26.796075069654382</v>
      </c>
      <c r="U43" s="8">
        <f t="shared" si="10"/>
        <v>24.867810080358968</v>
      </c>
      <c r="V43" s="8">
        <f t="shared" si="10"/>
        <v>23.07830443769463</v>
      </c>
      <c r="W43" s="8">
        <f t="shared" si="10"/>
        <v>21.417572918476601</v>
      </c>
      <c r="X43" s="8">
        <f t="shared" si="10"/>
        <v>19.876348843419827</v>
      </c>
      <c r="Y43" s="8">
        <f t="shared" si="10"/>
        <v>18.446032370198989</v>
      </c>
      <c r="Z43" s="8">
        <f t="shared" si="10"/>
        <v>17.118642507377434</v>
      </c>
      <c r="AA43" s="8">
        <f t="shared" si="10"/>
        <v>15.886772581448545</v>
      </c>
      <c r="AB43" s="8">
        <f t="shared" si="10"/>
        <v>14.743548908501108</v>
      </c>
    </row>
    <row r="44" spans="2:28" x14ac:dyDescent="0.3">
      <c r="B44" s="34" t="s">
        <v>3</v>
      </c>
      <c r="C44" s="8">
        <f>SUM(D44:AB44)</f>
        <v>933.38677365282354</v>
      </c>
      <c r="D44" s="8">
        <f t="shared" ref="D44:AB44" si="11">D13/(1+$C$6)^D10</f>
        <v>58.899534758521831</v>
      </c>
      <c r="E44" s="8">
        <f t="shared" si="11"/>
        <v>56.49222776627068</v>
      </c>
      <c r="F44" s="8">
        <f t="shared" si="11"/>
        <v>54.18331080339243</v>
      </c>
      <c r="G44" s="8">
        <f t="shared" si="11"/>
        <v>51.968762530726302</v>
      </c>
      <c r="H44" s="8">
        <f t="shared" si="11"/>
        <v>49.844725966910225</v>
      </c>
      <c r="I44" s="8">
        <f t="shared" si="11"/>
        <v>47.807501770846024</v>
      </c>
      <c r="J44" s="8">
        <f t="shared" si="11"/>
        <v>45.853541798719654</v>
      </c>
      <c r="K44" s="8">
        <f t="shared" si="11"/>
        <v>43.979442924355169</v>
      </c>
      <c r="L44" s="8">
        <f t="shared" si="11"/>
        <v>42.18194111213937</v>
      </c>
      <c r="M44" s="8">
        <f t="shared" si="11"/>
        <v>40.457905732194597</v>
      </c>
      <c r="N44" s="8">
        <f t="shared" si="11"/>
        <v>38.804334107898214</v>
      </c>
      <c r="O44" s="8">
        <f t="shared" si="11"/>
        <v>37.21834628625286</v>
      </c>
      <c r="P44" s="8">
        <f t="shared" si="11"/>
        <v>35.697180021998832</v>
      </c>
      <c r="Q44" s="8">
        <f t="shared" si="11"/>
        <v>34.238185966733013</v>
      </c>
      <c r="R44" s="8">
        <f t="shared" si="11"/>
        <v>32.838823054655236</v>
      </c>
      <c r="S44" s="8">
        <f t="shared" si="11"/>
        <v>31.496654076905685</v>
      </c>
      <c r="T44" s="8">
        <f t="shared" si="11"/>
        <v>30.20934143678538</v>
      </c>
      <c r="U44" s="8">
        <f t="shared" si="11"/>
        <v>28.974643078466784</v>
      </c>
      <c r="V44" s="8">
        <f t="shared" si="11"/>
        <v>27.790408582103769</v>
      </c>
      <c r="W44" s="8">
        <f t="shared" si="11"/>
        <v>26.654575418539849</v>
      </c>
      <c r="X44" s="8">
        <f t="shared" si="11"/>
        <v>25.565165357091914</v>
      </c>
      <c r="Y44" s="8">
        <f t="shared" si="11"/>
        <v>24.52028102015273</v>
      </c>
      <c r="Z44" s="8">
        <f t="shared" si="11"/>
        <v>23.518102578611874</v>
      </c>
      <c r="AA44" s="8">
        <f t="shared" si="11"/>
        <v>22.556884582339322</v>
      </c>
      <c r="AB44" s="8">
        <f t="shared" si="11"/>
        <v>21.634952920211706</v>
      </c>
    </row>
    <row r="50" spans="3:4" x14ac:dyDescent="0.3">
      <c r="C50" s="3"/>
    </row>
    <row r="51" spans="3:4" x14ac:dyDescent="0.3">
      <c r="C51" s="3"/>
      <c r="D51" s="4"/>
    </row>
    <row r="52" spans="3:4" x14ac:dyDescent="0.3">
      <c r="C52" s="3"/>
    </row>
    <row r="53" spans="3:4" x14ac:dyDescent="0.3">
      <c r="C53" s="3"/>
    </row>
    <row r="54" spans="3:4" x14ac:dyDescent="0.3">
      <c r="C54" s="3"/>
      <c r="D54" s="4"/>
    </row>
    <row r="55" spans="3:4" x14ac:dyDescent="0.3">
      <c r="C55" s="3"/>
    </row>
    <row r="57" spans="3:4" x14ac:dyDescent="0.3">
      <c r="C57" s="2"/>
    </row>
  </sheetData>
  <mergeCells count="3">
    <mergeCell ref="A1:B1"/>
    <mergeCell ref="C1:H1"/>
    <mergeCell ref="B29:C29"/>
  </mergeCell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E13:AB1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Informações</vt:lpstr>
      <vt:lpstr>GD Fotovoltaico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2021-04-23T11:11:38Z</dcterms:created>
  <dcterms:modified xsi:type="dcterms:W3CDTF">2021-06-23T15:25:16Z</dcterms:modified>
</cp:coreProperties>
</file>