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\AppData\Local\Microsoft\Windows\Temporary Internet Files\Content.Outlook\VRCLG66F\"/>
    </mc:Choice>
  </mc:AlternateContent>
  <bookViews>
    <workbookView xWindow="0" yWindow="0" windowWidth="20490" windowHeight="7620" activeTab="2"/>
  </bookViews>
  <sheets>
    <sheet name="Premissas" sheetId="5" r:id="rId1"/>
    <sheet name="Custos e Margens" sheetId="11" r:id="rId2"/>
    <sheet name="CUSTOS E MARGENS_JAN19" sheetId="14" r:id="rId3"/>
    <sheet name="PRECO_GLP_JAN19" sheetId="12" r:id="rId4"/>
    <sheet name="VENDA_GLP_JAN19" sheetId="13" r:id="rId5"/>
    <sheet name="Despesas" sheetId="1" r:id="rId6"/>
    <sheet name="Ativos" sheetId="4" r:id="rId7"/>
    <sheet name="Dados 2" sheetId="6" state="hidden" r:id="rId8"/>
    <sheet name="Plan6" sheetId="7" state="hidden" r:id="rId9"/>
    <sheet name="Plan1" sheetId="10" r:id="rId10"/>
    <sheet name="Faixa em Horas - pedidos GLP" sheetId="8" r:id="rId11"/>
    <sheet name="Por Faixa de Horário" sheetId="9" state="hidden" r:id="rId12"/>
    <sheet name="Despesas manutenção Liquigás " sheetId="2" r:id="rId13"/>
  </sheets>
  <definedNames>
    <definedName name="_xlnm._FilterDatabase" localSheetId="7" hidden="1">'Dados 2'!$A$1:$L$1343</definedName>
  </definedNames>
  <calcPr calcId="162913"/>
  <pivotCaches>
    <pivotCache cacheId="0" r:id="rId1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38" i="5" l="1"/>
  <c r="S38" i="5"/>
  <c r="AI22" i="14" l="1"/>
  <c r="AH24" i="14"/>
  <c r="AH26" i="14"/>
  <c r="AH22" i="14"/>
  <c r="C5" i="14"/>
  <c r="C23" i="14" l="1"/>
  <c r="C4" i="14"/>
  <c r="Y7" i="5" l="1"/>
  <c r="AB7" i="5"/>
  <c r="AE7" i="5"/>
  <c r="AE4" i="5" l="1"/>
  <c r="AB4" i="5"/>
  <c r="Y4" i="5"/>
  <c r="AB67" i="5"/>
  <c r="AB56" i="5"/>
  <c r="B10" i="14" l="1"/>
  <c r="E5" i="14"/>
  <c r="F5" i="14"/>
  <c r="G5" i="14"/>
  <c r="H5" i="14"/>
  <c r="I5" i="14"/>
  <c r="J5" i="14"/>
  <c r="K5" i="14"/>
  <c r="L5" i="14"/>
  <c r="M5" i="14"/>
  <c r="N5" i="14"/>
  <c r="O5" i="14"/>
  <c r="P5" i="14"/>
  <c r="Q5" i="14"/>
  <c r="R5" i="14"/>
  <c r="S5" i="14"/>
  <c r="T5" i="14"/>
  <c r="U5" i="14"/>
  <c r="V5" i="14"/>
  <c r="W5" i="14"/>
  <c r="X5" i="14"/>
  <c r="Y5" i="14"/>
  <c r="Z5" i="14"/>
  <c r="AA5" i="14"/>
  <c r="AB5" i="14"/>
  <c r="AC5" i="14"/>
  <c r="AD5" i="14"/>
  <c r="D5" i="14"/>
  <c r="E4" i="14"/>
  <c r="F4" i="14"/>
  <c r="G4" i="14"/>
  <c r="G23" i="14" s="1"/>
  <c r="H4" i="14"/>
  <c r="I4" i="14"/>
  <c r="J4" i="14"/>
  <c r="K4" i="14"/>
  <c r="K23" i="14" s="1"/>
  <c r="L4" i="14"/>
  <c r="L31" i="14" s="1"/>
  <c r="M4" i="14"/>
  <c r="N4" i="14"/>
  <c r="O4" i="14"/>
  <c r="O23" i="14" s="1"/>
  <c r="P4" i="14"/>
  <c r="P31" i="14" s="1"/>
  <c r="Q4" i="14"/>
  <c r="R4" i="14"/>
  <c r="S4" i="14"/>
  <c r="S23" i="14" s="1"/>
  <c r="T4" i="14"/>
  <c r="T31" i="14" s="1"/>
  <c r="U4" i="14"/>
  <c r="V4" i="14"/>
  <c r="W4" i="14"/>
  <c r="W23" i="14" s="1"/>
  <c r="X4" i="14"/>
  <c r="Y4" i="14"/>
  <c r="Z4" i="14"/>
  <c r="AA4" i="14"/>
  <c r="AA23" i="14" s="1"/>
  <c r="AB4" i="14"/>
  <c r="AB31" i="14" s="1"/>
  <c r="AC4" i="14"/>
  <c r="AD4" i="14"/>
  <c r="D4" i="14"/>
  <c r="AC24" i="12"/>
  <c r="AB24" i="12"/>
  <c r="AA24" i="12"/>
  <c r="Z24" i="12"/>
  <c r="Y24" i="12"/>
  <c r="X24" i="12"/>
  <c r="W24" i="12"/>
  <c r="V24" i="12"/>
  <c r="U24" i="12"/>
  <c r="T24" i="12"/>
  <c r="S24" i="12"/>
  <c r="R24" i="12"/>
  <c r="Q24" i="12"/>
  <c r="P24" i="12"/>
  <c r="O24" i="12"/>
  <c r="N24" i="12"/>
  <c r="M24" i="12"/>
  <c r="L24" i="12"/>
  <c r="K24" i="12"/>
  <c r="J24" i="12"/>
  <c r="I24" i="12"/>
  <c r="H24" i="12"/>
  <c r="G24" i="12"/>
  <c r="F24" i="12"/>
  <c r="E24" i="12"/>
  <c r="D24" i="12"/>
  <c r="C24" i="12"/>
  <c r="AC23" i="12"/>
  <c r="AB23" i="12"/>
  <c r="AA23" i="12"/>
  <c r="Z23" i="12"/>
  <c r="Y23" i="12"/>
  <c r="X23" i="12"/>
  <c r="W23" i="12"/>
  <c r="V23" i="12"/>
  <c r="U23" i="12"/>
  <c r="T23" i="12"/>
  <c r="S23" i="12"/>
  <c r="R23" i="12"/>
  <c r="Q23" i="12"/>
  <c r="P23" i="12"/>
  <c r="O23" i="12"/>
  <c r="N23" i="12"/>
  <c r="M23" i="12"/>
  <c r="L23" i="12"/>
  <c r="K23" i="12"/>
  <c r="J23" i="12"/>
  <c r="I23" i="12"/>
  <c r="H23" i="12"/>
  <c r="G23" i="12"/>
  <c r="F23" i="12"/>
  <c r="E23" i="12"/>
  <c r="D23" i="12"/>
  <c r="C23" i="12"/>
  <c r="AC22" i="12"/>
  <c r="AB22" i="12"/>
  <c r="AA22" i="12"/>
  <c r="Z22" i="12"/>
  <c r="Y22" i="12"/>
  <c r="X22" i="12"/>
  <c r="W22" i="12"/>
  <c r="V22" i="12"/>
  <c r="U22" i="12"/>
  <c r="T22" i="12"/>
  <c r="S22" i="12"/>
  <c r="R22" i="12"/>
  <c r="Q22" i="12"/>
  <c r="P22" i="12"/>
  <c r="O22" i="12"/>
  <c r="N22" i="12"/>
  <c r="M22" i="12"/>
  <c r="L22" i="12"/>
  <c r="K22" i="12"/>
  <c r="J22" i="12"/>
  <c r="I22" i="12"/>
  <c r="H22" i="12"/>
  <c r="G22" i="12"/>
  <c r="F22" i="12"/>
  <c r="E22" i="12"/>
  <c r="D22" i="12"/>
  <c r="C22" i="12"/>
  <c r="AC20" i="12"/>
  <c r="AB20" i="12"/>
  <c r="AA20" i="12"/>
  <c r="Z20" i="12"/>
  <c r="Y20" i="12"/>
  <c r="X20" i="12"/>
  <c r="W20" i="12"/>
  <c r="V20" i="12"/>
  <c r="U20" i="12"/>
  <c r="T20" i="12"/>
  <c r="S20" i="12"/>
  <c r="R20" i="12"/>
  <c r="Q20" i="12"/>
  <c r="P20" i="12"/>
  <c r="O20" i="12"/>
  <c r="N20" i="12"/>
  <c r="M20" i="12"/>
  <c r="L20" i="12"/>
  <c r="K20" i="12"/>
  <c r="J20" i="12"/>
  <c r="I20" i="12"/>
  <c r="H20" i="12"/>
  <c r="G20" i="12"/>
  <c r="F20" i="12"/>
  <c r="E20" i="12"/>
  <c r="D20" i="12"/>
  <c r="C20" i="12"/>
  <c r="AC18" i="12"/>
  <c r="AB18" i="12"/>
  <c r="AA18" i="12"/>
  <c r="Z18" i="12"/>
  <c r="Y18" i="12"/>
  <c r="X18" i="12"/>
  <c r="W18" i="12"/>
  <c r="V18" i="12"/>
  <c r="U18" i="12"/>
  <c r="T18" i="12"/>
  <c r="S18" i="12"/>
  <c r="R18" i="12"/>
  <c r="Q18" i="12"/>
  <c r="P18" i="12"/>
  <c r="O18" i="12"/>
  <c r="N18" i="12"/>
  <c r="M18" i="12"/>
  <c r="L18" i="12"/>
  <c r="K18" i="12"/>
  <c r="J18" i="12"/>
  <c r="I18" i="12"/>
  <c r="H18" i="12"/>
  <c r="G18" i="12"/>
  <c r="F18" i="12"/>
  <c r="E18" i="12"/>
  <c r="D18" i="12"/>
  <c r="C18" i="12"/>
  <c r="AC16" i="12"/>
  <c r="AB16" i="12"/>
  <c r="AA16" i="12"/>
  <c r="Z16" i="12"/>
  <c r="Y16" i="12"/>
  <c r="X16" i="12"/>
  <c r="W16" i="12"/>
  <c r="V16" i="12"/>
  <c r="U16" i="12"/>
  <c r="T16" i="12"/>
  <c r="S16" i="12"/>
  <c r="R16" i="12"/>
  <c r="Q16" i="12"/>
  <c r="P16" i="12"/>
  <c r="O16" i="12"/>
  <c r="N16" i="12"/>
  <c r="M16" i="12"/>
  <c r="L16" i="12"/>
  <c r="K16" i="12"/>
  <c r="J16" i="12"/>
  <c r="I16" i="12"/>
  <c r="H16" i="12"/>
  <c r="G16" i="12"/>
  <c r="F16" i="12"/>
  <c r="E16" i="12"/>
  <c r="D16" i="12"/>
  <c r="C16" i="12"/>
  <c r="AC13" i="12"/>
  <c r="AC14" i="12" s="1"/>
  <c r="AB13" i="12"/>
  <c r="AB14" i="12" s="1"/>
  <c r="AA13" i="12"/>
  <c r="AA14" i="12" s="1"/>
  <c r="Z13" i="12"/>
  <c r="Z14" i="12" s="1"/>
  <c r="Y13" i="12"/>
  <c r="Y14" i="12" s="1"/>
  <c r="X13" i="12"/>
  <c r="X14" i="12" s="1"/>
  <c r="W13" i="12"/>
  <c r="W14" i="12" s="1"/>
  <c r="V13" i="12"/>
  <c r="V14" i="12" s="1"/>
  <c r="U13" i="12"/>
  <c r="U14" i="12" s="1"/>
  <c r="T13" i="12"/>
  <c r="T14" i="12" s="1"/>
  <c r="S13" i="12"/>
  <c r="S14" i="12" s="1"/>
  <c r="R13" i="12"/>
  <c r="R14" i="12" s="1"/>
  <c r="Q13" i="12"/>
  <c r="Q14" i="12" s="1"/>
  <c r="P13" i="12"/>
  <c r="P14" i="12" s="1"/>
  <c r="O13" i="12"/>
  <c r="O14" i="12" s="1"/>
  <c r="N13" i="12"/>
  <c r="N14" i="12" s="1"/>
  <c r="M13" i="12"/>
  <c r="M14" i="12" s="1"/>
  <c r="L13" i="12"/>
  <c r="L14" i="12" s="1"/>
  <c r="K13" i="12"/>
  <c r="K14" i="12" s="1"/>
  <c r="J13" i="12"/>
  <c r="J14" i="12" s="1"/>
  <c r="I13" i="12"/>
  <c r="I14" i="12" s="1"/>
  <c r="H13" i="12"/>
  <c r="H14" i="12" s="1"/>
  <c r="G13" i="12"/>
  <c r="G14" i="12" s="1"/>
  <c r="F13" i="12"/>
  <c r="F14" i="12" s="1"/>
  <c r="E13" i="12"/>
  <c r="E14" i="12" s="1"/>
  <c r="D13" i="12"/>
  <c r="D14" i="12" s="1"/>
  <c r="C13" i="12"/>
  <c r="C14" i="12" s="1"/>
  <c r="AC12" i="12"/>
  <c r="AB12" i="12"/>
  <c r="AA12" i="12"/>
  <c r="Z12" i="12"/>
  <c r="Y12" i="12"/>
  <c r="X12" i="12"/>
  <c r="W12" i="12"/>
  <c r="V12" i="12"/>
  <c r="U12" i="12"/>
  <c r="T12" i="12"/>
  <c r="S12" i="12"/>
  <c r="R12" i="12"/>
  <c r="Q12" i="12"/>
  <c r="P12" i="12"/>
  <c r="O12" i="12"/>
  <c r="N12" i="12"/>
  <c r="M12" i="12"/>
  <c r="L12" i="12"/>
  <c r="K12" i="12"/>
  <c r="J12" i="12"/>
  <c r="I12" i="12"/>
  <c r="H12" i="12"/>
  <c r="G12" i="12"/>
  <c r="F12" i="12"/>
  <c r="E12" i="12"/>
  <c r="D12" i="12"/>
  <c r="C12" i="12"/>
  <c r="AC10" i="12"/>
  <c r="AB10" i="12"/>
  <c r="AA10" i="12"/>
  <c r="Z10" i="12"/>
  <c r="Y10" i="12"/>
  <c r="X10" i="12"/>
  <c r="W10" i="12"/>
  <c r="V10" i="12"/>
  <c r="U10" i="12"/>
  <c r="T10" i="12"/>
  <c r="S10" i="12"/>
  <c r="R10" i="12"/>
  <c r="Q10" i="12"/>
  <c r="P10" i="12"/>
  <c r="O10" i="12"/>
  <c r="N10" i="12"/>
  <c r="M10" i="12"/>
  <c r="L10" i="12"/>
  <c r="K10" i="12"/>
  <c r="J10" i="12"/>
  <c r="I10" i="12"/>
  <c r="H10" i="12"/>
  <c r="G10" i="12"/>
  <c r="F10" i="12"/>
  <c r="E10" i="12"/>
  <c r="D10" i="12"/>
  <c r="C10" i="12"/>
  <c r="AC8" i="12"/>
  <c r="AB8" i="12"/>
  <c r="AA8" i="12"/>
  <c r="Z8" i="12"/>
  <c r="Y8" i="12"/>
  <c r="X8" i="12"/>
  <c r="W8" i="12"/>
  <c r="V8" i="12"/>
  <c r="U8" i="12"/>
  <c r="T8" i="12"/>
  <c r="S8" i="12"/>
  <c r="R8" i="12"/>
  <c r="Q8" i="12"/>
  <c r="P8" i="12"/>
  <c r="O8" i="12"/>
  <c r="N8" i="12"/>
  <c r="M8" i="12"/>
  <c r="L8" i="12"/>
  <c r="K8" i="12"/>
  <c r="J8" i="12"/>
  <c r="I8" i="12"/>
  <c r="H8" i="12"/>
  <c r="G8" i="12"/>
  <c r="F8" i="12"/>
  <c r="E8" i="12"/>
  <c r="D8" i="12"/>
  <c r="C8" i="12"/>
  <c r="AC4" i="12"/>
  <c r="AB4" i="12"/>
  <c r="AA4" i="12"/>
  <c r="Z4" i="12"/>
  <c r="Y4" i="12"/>
  <c r="X4" i="12"/>
  <c r="W4" i="12"/>
  <c r="V4" i="12"/>
  <c r="U4" i="12"/>
  <c r="T4" i="12"/>
  <c r="S4" i="12"/>
  <c r="R4" i="12"/>
  <c r="Q4" i="12"/>
  <c r="P4" i="12"/>
  <c r="O4" i="12"/>
  <c r="N4" i="12"/>
  <c r="M4" i="12"/>
  <c r="L4" i="12"/>
  <c r="K4" i="12"/>
  <c r="J4" i="12"/>
  <c r="I4" i="12"/>
  <c r="H4" i="12"/>
  <c r="G4" i="12"/>
  <c r="F4" i="12"/>
  <c r="E4" i="12"/>
  <c r="D4" i="12"/>
  <c r="C4" i="12"/>
  <c r="AD31" i="14" l="1"/>
  <c r="J31" i="14"/>
  <c r="Z31" i="14"/>
  <c r="N31" i="14"/>
  <c r="V31" i="14"/>
  <c r="F31" i="14"/>
  <c r="R31" i="14"/>
  <c r="AC31" i="14"/>
  <c r="Y31" i="14"/>
  <c r="U31" i="14"/>
  <c r="Q31" i="14"/>
  <c r="M31" i="14"/>
  <c r="I31" i="14"/>
  <c r="E31" i="14"/>
  <c r="X31" i="14"/>
  <c r="H31" i="14"/>
  <c r="D31" i="14"/>
  <c r="AA31" i="14"/>
  <c r="W31" i="14"/>
  <c r="S31" i="14"/>
  <c r="O31" i="14"/>
  <c r="K31" i="14"/>
  <c r="G31" i="14"/>
  <c r="U23" i="14"/>
  <c r="E23" i="14"/>
  <c r="M23" i="14"/>
  <c r="AC23" i="14"/>
  <c r="Z23" i="14"/>
  <c r="R23" i="14"/>
  <c r="J23" i="14"/>
  <c r="Y23" i="14"/>
  <c r="Q23" i="14"/>
  <c r="I23" i="14"/>
  <c r="AD23" i="14"/>
  <c r="V23" i="14"/>
  <c r="N23" i="14"/>
  <c r="F23" i="14"/>
  <c r="AB23" i="14"/>
  <c r="X23" i="14"/>
  <c r="T23" i="14"/>
  <c r="P23" i="14"/>
  <c r="L23" i="14"/>
  <c r="H23" i="14"/>
  <c r="D23" i="14"/>
  <c r="AA6" i="14"/>
  <c r="J6" i="14"/>
  <c r="G6" i="14"/>
  <c r="W6" i="14"/>
  <c r="O6" i="14"/>
  <c r="S6" i="14"/>
  <c r="K6" i="14"/>
  <c r="E6" i="14"/>
  <c r="AC6" i="14"/>
  <c r="U6" i="14"/>
  <c r="M6" i="14"/>
  <c r="Y6" i="14"/>
  <c r="Q6" i="14"/>
  <c r="I6" i="14"/>
  <c r="AB6" i="14"/>
  <c r="H6" i="14"/>
  <c r="T6" i="14"/>
  <c r="L6" i="14"/>
  <c r="Z6" i="14"/>
  <c r="R6" i="14"/>
  <c r="X6" i="14"/>
  <c r="P6" i="14"/>
  <c r="AD6" i="14"/>
  <c r="V6" i="14"/>
  <c r="N6" i="14"/>
  <c r="F6" i="14"/>
  <c r="B4" i="14"/>
  <c r="D6" i="14"/>
  <c r="B31" i="14" l="1"/>
  <c r="B23" i="14"/>
  <c r="B6" i="14"/>
  <c r="B5" i="14" s="1"/>
  <c r="AE43" i="5" l="1"/>
  <c r="AE45" i="5" s="1"/>
  <c r="Y45" i="5"/>
  <c r="Y43" i="5"/>
  <c r="L71" i="5"/>
  <c r="E10" i="11"/>
  <c r="E15" i="11" l="1"/>
  <c r="D13" i="11" l="1"/>
  <c r="D7" i="11"/>
  <c r="B7" i="11"/>
  <c r="D6" i="11"/>
  <c r="D3" i="11"/>
  <c r="D10" i="11" s="1"/>
  <c r="B3" i="11"/>
  <c r="AB51" i="5"/>
  <c r="AE36" i="5"/>
  <c r="Y36" i="5"/>
  <c r="E13" i="11" l="1"/>
  <c r="D15" i="11"/>
  <c r="E7" i="11"/>
  <c r="E6" i="11"/>
  <c r="C7" i="11"/>
  <c r="S16" i="5"/>
  <c r="S21" i="5"/>
  <c r="S20" i="5"/>
  <c r="V16" i="14" l="1"/>
  <c r="R16" i="14"/>
  <c r="W16" i="14"/>
  <c r="AB16" i="14"/>
  <c r="L16" i="14"/>
  <c r="AC16" i="14"/>
  <c r="M16" i="14"/>
  <c r="E16" i="14"/>
  <c r="P16" i="14"/>
  <c r="AA16" i="14"/>
  <c r="N16" i="14"/>
  <c r="J16" i="14"/>
  <c r="O16" i="14"/>
  <c r="X16" i="14"/>
  <c r="H16" i="14"/>
  <c r="Y16" i="14"/>
  <c r="I16" i="14"/>
  <c r="T16" i="14"/>
  <c r="U16" i="14"/>
  <c r="Z16" i="14"/>
  <c r="S16" i="14"/>
  <c r="K16" i="14"/>
  <c r="F16" i="14"/>
  <c r="G16" i="14"/>
  <c r="AD16" i="14"/>
  <c r="D16" i="14"/>
  <c r="Q16" i="14"/>
  <c r="AA12" i="14"/>
  <c r="E12" i="14"/>
  <c r="R12" i="14"/>
  <c r="V12" i="14"/>
  <c r="P12" i="14"/>
  <c r="U12" i="14"/>
  <c r="M12" i="14"/>
  <c r="Z12" i="14"/>
  <c r="D12" i="14"/>
  <c r="K12" i="14"/>
  <c r="J12" i="14"/>
  <c r="N12" i="14"/>
  <c r="AB12" i="14"/>
  <c r="L12" i="14"/>
  <c r="Q12" i="14"/>
  <c r="H12" i="14"/>
  <c r="G12" i="14"/>
  <c r="AD12" i="14"/>
  <c r="T12" i="14"/>
  <c r="I12" i="14"/>
  <c r="S12" i="14"/>
  <c r="O12" i="14"/>
  <c r="W12" i="14"/>
  <c r="F12" i="14"/>
  <c r="X12" i="14"/>
  <c r="AC12" i="14"/>
  <c r="Y12" i="14"/>
  <c r="Y17" i="14"/>
  <c r="N17" i="14"/>
  <c r="M17" i="14"/>
  <c r="R17" i="14"/>
  <c r="AB17" i="14"/>
  <c r="X17" i="14"/>
  <c r="L17" i="14"/>
  <c r="W17" i="14"/>
  <c r="G17" i="14"/>
  <c r="T17" i="14"/>
  <c r="I17" i="14"/>
  <c r="U17" i="14"/>
  <c r="Z17" i="14"/>
  <c r="Q17" i="14"/>
  <c r="F17" i="14"/>
  <c r="E17" i="14"/>
  <c r="J17" i="14"/>
  <c r="H17" i="14"/>
  <c r="S17" i="14"/>
  <c r="O17" i="14"/>
  <c r="V17" i="14"/>
  <c r="AA17" i="14"/>
  <c r="AD17" i="14"/>
  <c r="AC17" i="14"/>
  <c r="P17" i="14"/>
  <c r="D17" i="14"/>
  <c r="B17" i="14" s="1"/>
  <c r="K17" i="14"/>
  <c r="E16" i="11"/>
  <c r="D16" i="11" s="1"/>
  <c r="J27" i="14"/>
  <c r="J35" i="14" s="1"/>
  <c r="T27" i="14"/>
  <c r="T35" i="14" s="1"/>
  <c r="AA27" i="14"/>
  <c r="AA35" i="14" s="1"/>
  <c r="K27" i="14"/>
  <c r="K35" i="14" s="1"/>
  <c r="V27" i="14"/>
  <c r="V35" i="14" s="1"/>
  <c r="L27" i="14"/>
  <c r="L35" i="14" s="1"/>
  <c r="AD27" i="14"/>
  <c r="AD35" i="14" s="1"/>
  <c r="AC27" i="14"/>
  <c r="AC35" i="14" s="1"/>
  <c r="Y27" i="14"/>
  <c r="Y35" i="14" s="1"/>
  <c r="X27" i="14"/>
  <c r="X35" i="14" s="1"/>
  <c r="W27" i="14"/>
  <c r="W35" i="14" s="1"/>
  <c r="G27" i="14"/>
  <c r="G35" i="14" s="1"/>
  <c r="R27" i="14"/>
  <c r="R35" i="14" s="1"/>
  <c r="S27" i="14"/>
  <c r="S35" i="14" s="1"/>
  <c r="N27" i="14"/>
  <c r="N35" i="14" s="1"/>
  <c r="H27" i="14"/>
  <c r="H35" i="14" s="1"/>
  <c r="D27" i="14"/>
  <c r="F27" i="14"/>
  <c r="F35" i="14" s="1"/>
  <c r="Q27" i="14"/>
  <c r="Q35" i="14" s="1"/>
  <c r="M27" i="14"/>
  <c r="M35" i="14" s="1"/>
  <c r="I27" i="14"/>
  <c r="I35" i="14" s="1"/>
  <c r="U27" i="14"/>
  <c r="U35" i="14" s="1"/>
  <c r="AB27" i="14"/>
  <c r="AB35" i="14" s="1"/>
  <c r="E27" i="14"/>
  <c r="E35" i="14" s="1"/>
  <c r="P27" i="14"/>
  <c r="P35" i="14" s="1"/>
  <c r="O27" i="14"/>
  <c r="O35" i="14" s="1"/>
  <c r="Z27" i="14"/>
  <c r="Z35" i="14" s="1"/>
  <c r="AE22" i="5"/>
  <c r="AE18" i="5"/>
  <c r="AE10" i="5"/>
  <c r="AB39" i="5"/>
  <c r="AB18" i="5"/>
  <c r="AB22" i="5"/>
  <c r="Y22" i="5"/>
  <c r="AB10" i="5"/>
  <c r="Y10" i="5"/>
  <c r="B12" i="14" l="1"/>
  <c r="C12" i="14" s="1"/>
  <c r="B27" i="14"/>
  <c r="C27" i="14" s="1"/>
  <c r="C35" i="14" s="1"/>
  <c r="D35" i="14"/>
  <c r="B35" i="14" s="1"/>
  <c r="B16" i="14"/>
  <c r="C16" i="14" s="1"/>
  <c r="V43" i="5"/>
  <c r="V13" i="5"/>
  <c r="V11" i="5"/>
  <c r="S33" i="5"/>
  <c r="S31" i="5"/>
  <c r="S28" i="5"/>
  <c r="S13" i="5"/>
  <c r="S11" i="5"/>
  <c r="P13" i="5"/>
  <c r="P11" i="5"/>
  <c r="P3" i="5"/>
  <c r="Y30" i="5" s="1"/>
  <c r="L65" i="5"/>
  <c r="L64" i="5"/>
  <c r="L53" i="5"/>
  <c r="L46" i="5"/>
  <c r="L44" i="5"/>
  <c r="S7" i="5" s="1"/>
  <c r="L43" i="5"/>
  <c r="S5" i="5" s="1"/>
  <c r="L32" i="5"/>
  <c r="L25" i="5"/>
  <c r="L23" i="5"/>
  <c r="L20" i="5"/>
  <c r="L19" i="5"/>
  <c r="L16" i="5"/>
  <c r="S34" i="5" s="1"/>
  <c r="L14" i="5"/>
  <c r="L13" i="5"/>
  <c r="L12" i="5"/>
  <c r="S25" i="5" s="1"/>
  <c r="AB50" i="5" s="1"/>
  <c r="L9" i="5"/>
  <c r="L8" i="5"/>
  <c r="L6" i="5"/>
  <c r="L5" i="5"/>
  <c r="Y3" i="5" s="1"/>
  <c r="S3" i="5" l="1"/>
  <c r="AB6" i="5"/>
  <c r="AE6" i="5"/>
  <c r="AB26" i="5"/>
  <c r="AE26" i="5"/>
  <c r="AB48" i="5"/>
  <c r="Y26" i="5"/>
  <c r="AB30" i="5"/>
  <c r="AB28" i="5"/>
  <c r="AE39" i="5"/>
  <c r="AB34" i="5"/>
  <c r="Y39" i="5"/>
  <c r="Y86" i="5"/>
  <c r="AA86" i="5" s="1"/>
  <c r="Y90" i="5"/>
  <c r="Y88" i="5"/>
  <c r="AA88" i="5" s="1"/>
  <c r="Y77" i="5"/>
  <c r="U75" i="5" s="1"/>
  <c r="AB68" i="5"/>
  <c r="AB78" i="5" s="1"/>
  <c r="AA90" i="5" l="1"/>
  <c r="AB73" i="5" l="1"/>
  <c r="AB74" i="5" s="1"/>
  <c r="AB75" i="5" s="1"/>
  <c r="AB57" i="5"/>
  <c r="AE23" i="5"/>
  <c r="AE19" i="5"/>
  <c r="AE14" i="5"/>
  <c r="AE15" i="5" s="1"/>
  <c r="V8" i="5"/>
  <c r="V9" i="5" s="1"/>
  <c r="AB80" i="5" l="1"/>
  <c r="Y85" i="5"/>
  <c r="Y76" i="5"/>
  <c r="AB44" i="5"/>
  <c r="P36" i="5"/>
  <c r="Y19" i="5"/>
  <c r="AB23" i="5"/>
  <c r="Y23" i="5"/>
  <c r="AB19" i="5"/>
  <c r="AB14" i="5"/>
  <c r="AB15" i="5" s="1"/>
  <c r="Y14" i="5"/>
  <c r="Y15" i="5" s="1"/>
  <c r="S6" i="5"/>
  <c r="P8" i="5"/>
  <c r="P9" i="5" s="1"/>
  <c r="S8" i="5"/>
  <c r="S9" i="5" s="1"/>
  <c r="X85" i="5" l="1"/>
  <c r="AA85" i="5"/>
  <c r="X90" i="5"/>
  <c r="X88" i="5"/>
  <c r="X86" i="5"/>
  <c r="X76" i="5"/>
  <c r="U74" i="5"/>
  <c r="X77" i="5"/>
  <c r="V44" i="5"/>
  <c r="S22" i="5"/>
  <c r="V3" i="5"/>
  <c r="P19" i="5"/>
  <c r="P15" i="5"/>
  <c r="V45" i="5" l="1"/>
  <c r="P14" i="5"/>
  <c r="V14" i="5"/>
  <c r="V4" i="5"/>
  <c r="P4" i="5"/>
  <c r="Y8" i="5" s="1"/>
  <c r="Y9" i="5" s="1"/>
  <c r="Y11" i="5" s="1"/>
  <c r="B5" i="11" s="1"/>
  <c r="C5" i="11" s="1"/>
  <c r="AE30" i="5"/>
  <c r="S14" i="5"/>
  <c r="AB29" i="5"/>
  <c r="S26" i="5"/>
  <c r="P22" i="5"/>
  <c r="S4" i="5"/>
  <c r="H13" i="4"/>
  <c r="D8" i="14" l="1"/>
  <c r="R8" i="14"/>
  <c r="Q8" i="14"/>
  <c r="AB8" i="14"/>
  <c r="L8" i="14"/>
  <c r="S8" i="14"/>
  <c r="P8" i="14"/>
  <c r="W8" i="14"/>
  <c r="AD8" i="14"/>
  <c r="N8" i="14"/>
  <c r="AC8" i="14"/>
  <c r="M8" i="14"/>
  <c r="X8" i="14"/>
  <c r="H8" i="14"/>
  <c r="O8" i="14"/>
  <c r="U8" i="14"/>
  <c r="G8" i="14"/>
  <c r="Z8" i="14"/>
  <c r="F8" i="14"/>
  <c r="J8" i="14"/>
  <c r="Y8" i="14"/>
  <c r="I8" i="14"/>
  <c r="T8" i="14"/>
  <c r="AA8" i="14"/>
  <c r="K8" i="14"/>
  <c r="V8" i="14"/>
  <c r="E8" i="14"/>
  <c r="Y29" i="5"/>
  <c r="AB3" i="5"/>
  <c r="AB8" i="5" s="1"/>
  <c r="AB9" i="5" s="1"/>
  <c r="AB11" i="5" s="1"/>
  <c r="D5" i="11" s="1"/>
  <c r="E5" i="11" s="1"/>
  <c r="S10" i="5"/>
  <c r="Y5" i="5"/>
  <c r="B4" i="11" s="1"/>
  <c r="C4" i="11" s="1"/>
  <c r="P10" i="5"/>
  <c r="Y25" i="5" s="1"/>
  <c r="AE3" i="5"/>
  <c r="V10" i="5"/>
  <c r="S35" i="5"/>
  <c r="AB47" i="5"/>
  <c r="AB49" i="5" s="1"/>
  <c r="AB43" i="5"/>
  <c r="AB45" i="5" s="1"/>
  <c r="AB38" i="5"/>
  <c r="AB41" i="5" s="1"/>
  <c r="S32" i="5"/>
  <c r="S29" i="5"/>
  <c r="G12" i="4"/>
  <c r="G2" i="10"/>
  <c r="D5" i="10" s="1"/>
  <c r="C16" i="10"/>
  <c r="J21" i="4"/>
  <c r="I21" i="4"/>
  <c r="H21" i="4"/>
  <c r="H27" i="4" s="1"/>
  <c r="G21" i="4"/>
  <c r="G27" i="4" s="1"/>
  <c r="B8" i="14" l="1"/>
  <c r="C8" i="14" s="1"/>
  <c r="AE29" i="5"/>
  <c r="AB5" i="5"/>
  <c r="AB25" i="5"/>
  <c r="AB27" i="5" s="1"/>
  <c r="AB33" i="5"/>
  <c r="AB36" i="5" s="1"/>
  <c r="S12" i="5"/>
  <c r="P12" i="5"/>
  <c r="P38" i="5" s="1"/>
  <c r="P39" i="5" s="1"/>
  <c r="AE38" i="5"/>
  <c r="AE41" i="5" s="1"/>
  <c r="AE51" i="5" s="1"/>
  <c r="Y38" i="5"/>
  <c r="Y41" i="5" s="1"/>
  <c r="Y51" i="5" s="1"/>
  <c r="S36" i="5"/>
  <c r="S39" i="5" s="1"/>
  <c r="Y27" i="5"/>
  <c r="Y31" i="5" s="1"/>
  <c r="B6" i="11" s="1"/>
  <c r="AE25" i="5"/>
  <c r="AE27" i="5" s="1"/>
  <c r="V39" i="5"/>
  <c r="V12" i="5"/>
  <c r="AE8" i="5"/>
  <c r="AE9" i="5" s="1"/>
  <c r="AE11" i="5" s="1"/>
  <c r="AE5" i="5"/>
  <c r="D4" i="10"/>
  <c r="D3" i="10"/>
  <c r="D11" i="10"/>
  <c r="D7" i="10"/>
  <c r="D12" i="10"/>
  <c r="D8" i="10"/>
  <c r="D14" i="10"/>
  <c r="D10" i="10"/>
  <c r="D6" i="10"/>
  <c r="D13" i="10"/>
  <c r="D9" i="10"/>
  <c r="I24" i="4"/>
  <c r="J24" i="4" s="1"/>
  <c r="I23" i="4"/>
  <c r="J23" i="4" s="1"/>
  <c r="I20" i="4"/>
  <c r="J20" i="4" s="1"/>
  <c r="J19" i="4"/>
  <c r="I19" i="4"/>
  <c r="I18" i="4"/>
  <c r="J18" i="4" s="1"/>
  <c r="I13" i="4"/>
  <c r="J13" i="4" s="1"/>
  <c r="I10" i="4"/>
  <c r="J10" i="4" s="1"/>
  <c r="F17" i="7"/>
  <c r="G14" i="7" s="1"/>
  <c r="C19" i="14" l="1"/>
  <c r="C25" i="14" s="1"/>
  <c r="AB53" i="5"/>
  <c r="AB62" i="5" s="1"/>
  <c r="AB63" i="5" s="1"/>
  <c r="D4" i="11"/>
  <c r="Y53" i="5"/>
  <c r="Y54" i="5" s="1"/>
  <c r="Y87" i="5" s="1"/>
  <c r="B13" i="11"/>
  <c r="C13" i="11" s="1"/>
  <c r="B8" i="11"/>
  <c r="C8" i="11" s="1"/>
  <c r="C6" i="11"/>
  <c r="AE31" i="5"/>
  <c r="AE53" i="5" s="1"/>
  <c r="AE54" i="5" s="1"/>
  <c r="AB31" i="5"/>
  <c r="P43" i="5"/>
  <c r="S49" i="5" s="1"/>
  <c r="S50" i="5" s="1"/>
  <c r="S41" i="5"/>
  <c r="S42" i="5" s="1"/>
  <c r="G8" i="7"/>
  <c r="G13" i="7"/>
  <c r="G7" i="7"/>
  <c r="G12" i="7"/>
  <c r="G9" i="7"/>
  <c r="G15" i="7"/>
  <c r="G5" i="7"/>
  <c r="G11" i="7"/>
  <c r="G16" i="7"/>
  <c r="J27" i="4"/>
  <c r="I26" i="4"/>
  <c r="I27" i="4"/>
  <c r="G6" i="7"/>
  <c r="G10" i="7"/>
  <c r="Q13" i="14" l="1"/>
  <c r="Q14" i="14" s="1"/>
  <c r="Y13" i="14"/>
  <c r="Y14" i="14" s="1"/>
  <c r="I13" i="14"/>
  <c r="I14" i="14" s="1"/>
  <c r="V13" i="14"/>
  <c r="V14" i="14" s="1"/>
  <c r="AC13" i="14"/>
  <c r="AC14" i="14" s="1"/>
  <c r="Z13" i="14"/>
  <c r="Z14" i="14" s="1"/>
  <c r="P13" i="14"/>
  <c r="P14" i="14" s="1"/>
  <c r="L13" i="14"/>
  <c r="L14" i="14" s="1"/>
  <c r="H13" i="14"/>
  <c r="H14" i="14" s="1"/>
  <c r="D13" i="14"/>
  <c r="O13" i="14"/>
  <c r="O14" i="14" s="1"/>
  <c r="K13" i="14"/>
  <c r="K14" i="14" s="1"/>
  <c r="T13" i="14"/>
  <c r="T14" i="14" s="1"/>
  <c r="N13" i="14"/>
  <c r="N14" i="14" s="1"/>
  <c r="U13" i="14"/>
  <c r="U14" i="14" s="1"/>
  <c r="R13" i="14"/>
  <c r="R14" i="14" s="1"/>
  <c r="AB13" i="14"/>
  <c r="AB14" i="14" s="1"/>
  <c r="AA13" i="14"/>
  <c r="AA14" i="14" s="1"/>
  <c r="F13" i="14"/>
  <c r="F14" i="14" s="1"/>
  <c r="M13" i="14"/>
  <c r="M14" i="14" s="1"/>
  <c r="J13" i="14"/>
  <c r="J14" i="14" s="1"/>
  <c r="X13" i="14"/>
  <c r="X14" i="14" s="1"/>
  <c r="W13" i="14"/>
  <c r="W14" i="14" s="1"/>
  <c r="G13" i="14"/>
  <c r="G14" i="14" s="1"/>
  <c r="AD13" i="14"/>
  <c r="AD14" i="14" s="1"/>
  <c r="E13" i="14"/>
  <c r="E14" i="14" s="1"/>
  <c r="S13" i="14"/>
  <c r="S14" i="14" s="1"/>
  <c r="AC28" i="14"/>
  <c r="AC29" i="14" s="1"/>
  <c r="M28" i="14"/>
  <c r="M29" i="14" s="1"/>
  <c r="X28" i="14"/>
  <c r="X29" i="14" s="1"/>
  <c r="T28" i="14"/>
  <c r="T29" i="14" s="1"/>
  <c r="O28" i="14"/>
  <c r="O29" i="14" s="1"/>
  <c r="V28" i="14"/>
  <c r="V29" i="14" s="1"/>
  <c r="F28" i="14"/>
  <c r="F29" i="14" s="1"/>
  <c r="R28" i="14"/>
  <c r="R29" i="14" s="1"/>
  <c r="AA28" i="14"/>
  <c r="AA29" i="14" s="1"/>
  <c r="W28" i="14"/>
  <c r="W29" i="14" s="1"/>
  <c r="G28" i="14"/>
  <c r="G29" i="14" s="1"/>
  <c r="Y28" i="14"/>
  <c r="Y29" i="14" s="1"/>
  <c r="I28" i="14"/>
  <c r="I29" i="14" s="1"/>
  <c r="L28" i="14"/>
  <c r="L29" i="14" s="1"/>
  <c r="H28" i="14"/>
  <c r="H29" i="14" s="1"/>
  <c r="AB28" i="14"/>
  <c r="AB29" i="14" s="1"/>
  <c r="K28" i="14"/>
  <c r="K29" i="14" s="1"/>
  <c r="J28" i="14"/>
  <c r="J29" i="14" s="1"/>
  <c r="U28" i="14"/>
  <c r="U29" i="14" s="1"/>
  <c r="E28" i="14"/>
  <c r="E29" i="14" s="1"/>
  <c r="P28" i="14"/>
  <c r="P29" i="14" s="1"/>
  <c r="D28" i="14"/>
  <c r="AD28" i="14"/>
  <c r="AD29" i="14" s="1"/>
  <c r="N28" i="14"/>
  <c r="N29" i="14" s="1"/>
  <c r="S28" i="14"/>
  <c r="S29" i="14" s="1"/>
  <c r="Q28" i="14"/>
  <c r="Q29" i="14" s="1"/>
  <c r="Z28" i="14"/>
  <c r="Z29" i="14" s="1"/>
  <c r="D8" i="11"/>
  <c r="E8" i="11" s="1"/>
  <c r="E4" i="11"/>
  <c r="G20" i="14"/>
  <c r="Z20" i="14"/>
  <c r="N20" i="14"/>
  <c r="Q20" i="14"/>
  <c r="M20" i="14"/>
  <c r="V20" i="14"/>
  <c r="W20" i="14"/>
  <c r="D20" i="14"/>
  <c r="R20" i="14"/>
  <c r="F20" i="14"/>
  <c r="AA20" i="14"/>
  <c r="X20" i="14"/>
  <c r="T20" i="14"/>
  <c r="P20" i="14"/>
  <c r="L20" i="14"/>
  <c r="H20" i="14"/>
  <c r="AC20" i="14"/>
  <c r="U20" i="14"/>
  <c r="O20" i="14"/>
  <c r="J20" i="14"/>
  <c r="AD20" i="14"/>
  <c r="S20" i="14"/>
  <c r="AB20" i="14"/>
  <c r="Y20" i="14"/>
  <c r="I20" i="14"/>
  <c r="K20" i="14"/>
  <c r="E20" i="14"/>
  <c r="AB54" i="5"/>
  <c r="AB77" i="5" s="1"/>
  <c r="P44" i="5"/>
  <c r="P46" i="5"/>
  <c r="P47" i="5" s="1"/>
  <c r="AB64" i="5"/>
  <c r="AB69" i="5" s="1"/>
  <c r="AB70" i="5" s="1"/>
  <c r="AB71" i="5" s="1"/>
  <c r="Y78" i="5"/>
  <c r="AA87" i="5"/>
  <c r="X87" i="5"/>
  <c r="Y89" i="5"/>
  <c r="E9" i="4"/>
  <c r="G9" i="4"/>
  <c r="D14" i="14" l="1"/>
  <c r="B13" i="14"/>
  <c r="D29" i="14"/>
  <c r="B28" i="14"/>
  <c r="E11" i="11"/>
  <c r="H19" i="14"/>
  <c r="H25" i="14" s="1"/>
  <c r="T19" i="14"/>
  <c r="T25" i="14" s="1"/>
  <c r="R19" i="14"/>
  <c r="R25" i="14" s="1"/>
  <c r="O19" i="14"/>
  <c r="O25" i="14" s="1"/>
  <c r="Y19" i="14"/>
  <c r="Y25" i="14" s="1"/>
  <c r="I19" i="14"/>
  <c r="I25" i="14" s="1"/>
  <c r="AB19" i="14"/>
  <c r="AB25" i="14" s="1"/>
  <c r="J19" i="14"/>
  <c r="J25" i="14" s="1"/>
  <c r="Q19" i="14"/>
  <c r="Q25" i="14" s="1"/>
  <c r="L19" i="14"/>
  <c r="L25" i="14" s="1"/>
  <c r="V19" i="14"/>
  <c r="V25" i="14" s="1"/>
  <c r="AA19" i="14"/>
  <c r="AA25" i="14" s="1"/>
  <c r="AC19" i="14"/>
  <c r="AC25" i="14" s="1"/>
  <c r="X19" i="14"/>
  <c r="X25" i="14" s="1"/>
  <c r="P19" i="14"/>
  <c r="P25" i="14" s="1"/>
  <c r="W19" i="14"/>
  <c r="W25" i="14" s="1"/>
  <c r="AD19" i="14"/>
  <c r="AD25" i="14" s="1"/>
  <c r="N19" i="14"/>
  <c r="N25" i="14" s="1"/>
  <c r="G19" i="14"/>
  <c r="G25" i="14" s="1"/>
  <c r="U19" i="14"/>
  <c r="U25" i="14" s="1"/>
  <c r="E19" i="14"/>
  <c r="E25" i="14" s="1"/>
  <c r="S19" i="14"/>
  <c r="S25" i="14" s="1"/>
  <c r="Z19" i="14"/>
  <c r="Z25" i="14" s="1"/>
  <c r="D19" i="14"/>
  <c r="K19" i="14"/>
  <c r="K25" i="14" s="1"/>
  <c r="F19" i="14"/>
  <c r="F25" i="14" s="1"/>
  <c r="M19" i="14"/>
  <c r="M25" i="14" s="1"/>
  <c r="AB58" i="5"/>
  <c r="AB59" i="5" s="1"/>
  <c r="Y58" i="5" s="1"/>
  <c r="Y56" i="5" s="1"/>
  <c r="Y60" i="5" s="1"/>
  <c r="Y62" i="5" s="1"/>
  <c r="AB79" i="5"/>
  <c r="Y79" i="5" s="1"/>
  <c r="V54" i="5"/>
  <c r="V55" i="5" s="1"/>
  <c r="V56" i="5" s="1"/>
  <c r="Y38" i="14"/>
  <c r="X38" i="14"/>
  <c r="Q38" i="14"/>
  <c r="E21" i="14"/>
  <c r="E38" i="14"/>
  <c r="E39" i="14" s="1"/>
  <c r="AB38" i="14"/>
  <c r="O21" i="14"/>
  <c r="O38" i="14"/>
  <c r="O39" i="14" s="1"/>
  <c r="L38" i="14"/>
  <c r="AA21" i="14"/>
  <c r="AA38" i="14"/>
  <c r="AA39" i="14" s="1"/>
  <c r="W38" i="14"/>
  <c r="W39" i="14" s="1"/>
  <c r="N38" i="14"/>
  <c r="J38" i="14"/>
  <c r="J21" i="14"/>
  <c r="B20" i="14"/>
  <c r="D21" i="14"/>
  <c r="D38" i="14"/>
  <c r="K38" i="14"/>
  <c r="K21" i="14"/>
  <c r="U21" i="14"/>
  <c r="U38" i="14"/>
  <c r="P38" i="14"/>
  <c r="F38" i="14"/>
  <c r="F39" i="14" s="1"/>
  <c r="V38" i="14"/>
  <c r="Z38" i="14"/>
  <c r="H38" i="14"/>
  <c r="S38" i="14"/>
  <c r="S39" i="14" s="1"/>
  <c r="I38" i="14"/>
  <c r="AD21" i="14"/>
  <c r="AD38" i="14"/>
  <c r="AD39" i="14" s="1"/>
  <c r="AC38" i="14"/>
  <c r="T38" i="14"/>
  <c r="R38" i="14"/>
  <c r="M38" i="14"/>
  <c r="G38" i="14"/>
  <c r="X78" i="5"/>
  <c r="U76" i="5"/>
  <c r="Y80" i="5"/>
  <c r="AB81" i="5"/>
  <c r="Y81" i="5" s="1"/>
  <c r="X89" i="5"/>
  <c r="AA89" i="5"/>
  <c r="Y57" i="5"/>
  <c r="C11" i="11" s="1"/>
  <c r="C15" i="11" s="1"/>
  <c r="Z32" i="14" s="1"/>
  <c r="Z41" i="14" s="1"/>
  <c r="H9" i="4"/>
  <c r="I9" i="4" s="1"/>
  <c r="J26" i="4"/>
  <c r="H26" i="4"/>
  <c r="G26" i="4"/>
  <c r="H14" i="4"/>
  <c r="H30" i="4" s="1"/>
  <c r="G14" i="4"/>
  <c r="G30" i="4" s="1"/>
  <c r="E26" i="4"/>
  <c r="D26" i="4"/>
  <c r="G18" i="1"/>
  <c r="F18" i="1"/>
  <c r="E18" i="1"/>
  <c r="E26" i="1" s="1"/>
  <c r="D18" i="1"/>
  <c r="B29" i="14" l="1"/>
  <c r="C28" i="14"/>
  <c r="B14" i="14"/>
  <c r="C13" i="14"/>
  <c r="C20" i="14" s="1"/>
  <c r="C38" i="14" s="1"/>
  <c r="T21" i="14"/>
  <c r="N21" i="14"/>
  <c r="X39" i="14"/>
  <c r="V21" i="14"/>
  <c r="P21" i="14"/>
  <c r="R21" i="14"/>
  <c r="G21" i="14"/>
  <c r="G39" i="14"/>
  <c r="R39" i="14"/>
  <c r="V39" i="14"/>
  <c r="Z39" i="14"/>
  <c r="AB39" i="14"/>
  <c r="M21" i="14"/>
  <c r="M39" i="14"/>
  <c r="Z21" i="14"/>
  <c r="P39" i="14"/>
  <c r="AB21" i="14"/>
  <c r="G32" i="14"/>
  <c r="G41" i="14" s="1"/>
  <c r="G42" i="14" s="1"/>
  <c r="X32" i="14"/>
  <c r="V32" i="14"/>
  <c r="V41" i="14" s="1"/>
  <c r="V42" i="14" s="1"/>
  <c r="N32" i="14"/>
  <c r="I32" i="14"/>
  <c r="I41" i="14" s="1"/>
  <c r="I42" i="14" s="1"/>
  <c r="R32" i="14"/>
  <c r="AC32" i="14"/>
  <c r="AC41" i="14" s="1"/>
  <c r="K32" i="14"/>
  <c r="AA32" i="14"/>
  <c r="AA41" i="14" s="1"/>
  <c r="AA42" i="14" s="1"/>
  <c r="T32" i="14"/>
  <c r="AB32" i="14"/>
  <c r="AB41" i="14" s="1"/>
  <c r="AB42" i="14" s="1"/>
  <c r="W32" i="14"/>
  <c r="AD32" i="14"/>
  <c r="AD41" i="14" s="1"/>
  <c r="AD42" i="14" s="1"/>
  <c r="Y32" i="14"/>
  <c r="H32" i="14"/>
  <c r="H41" i="14" s="1"/>
  <c r="H42" i="14" s="1"/>
  <c r="S32" i="14"/>
  <c r="L32" i="14"/>
  <c r="L41" i="14" s="1"/>
  <c r="L42" i="14" s="1"/>
  <c r="J32" i="14"/>
  <c r="C18" i="11"/>
  <c r="D18" i="11" s="1"/>
  <c r="M32" i="14"/>
  <c r="Q32" i="14"/>
  <c r="Q41" i="14" s="1"/>
  <c r="Q42" i="14" s="1"/>
  <c r="B15" i="11"/>
  <c r="E32" i="14"/>
  <c r="E41" i="14" s="1"/>
  <c r="E42" i="14" s="1"/>
  <c r="D32" i="14"/>
  <c r="D41" i="14" s="1"/>
  <c r="O32" i="14"/>
  <c r="O33" i="14" s="1"/>
  <c r="U32" i="14"/>
  <c r="F32" i="14"/>
  <c r="F41" i="14" s="1"/>
  <c r="F42" i="14" s="1"/>
  <c r="P32" i="14"/>
  <c r="AC39" i="14"/>
  <c r="I39" i="14"/>
  <c r="K39" i="14"/>
  <c r="L39" i="14"/>
  <c r="Q21" i="14"/>
  <c r="Y21" i="14"/>
  <c r="B19" i="14"/>
  <c r="B21" i="14" s="1"/>
  <c r="D25" i="14"/>
  <c r="B25" i="14" s="1"/>
  <c r="AC21" i="14"/>
  <c r="I21" i="14"/>
  <c r="H21" i="14"/>
  <c r="F21" i="14"/>
  <c r="U39" i="14"/>
  <c r="J39" i="14"/>
  <c r="W21" i="14"/>
  <c r="L21" i="14"/>
  <c r="Q39" i="14"/>
  <c r="Y39" i="14"/>
  <c r="T39" i="14"/>
  <c r="S21" i="14"/>
  <c r="N39" i="14"/>
  <c r="X21" i="14"/>
  <c r="H39" i="14"/>
  <c r="P33" i="14"/>
  <c r="B38" i="14"/>
  <c r="AC42" i="14"/>
  <c r="Z33" i="14"/>
  <c r="Z42" i="14"/>
  <c r="AD33" i="14"/>
  <c r="B18" i="11"/>
  <c r="U79" i="5"/>
  <c r="X81" i="5"/>
  <c r="U78" i="5"/>
  <c r="X80" i="5"/>
  <c r="U77" i="5"/>
  <c r="X79" i="5"/>
  <c r="I14" i="4"/>
  <c r="J9" i="4"/>
  <c r="J14" i="4" s="1"/>
  <c r="J30" i="4" s="1"/>
  <c r="E19" i="1"/>
  <c r="H28" i="4"/>
  <c r="G28" i="4"/>
  <c r="G19" i="1"/>
  <c r="F19" i="1"/>
  <c r="V33" i="14" l="1"/>
  <c r="AB33" i="14"/>
  <c r="H33" i="14"/>
  <c r="AC33" i="14"/>
  <c r="F33" i="14"/>
  <c r="Q33" i="14"/>
  <c r="L33" i="14"/>
  <c r="AA33" i="14"/>
  <c r="I33" i="14"/>
  <c r="G33" i="14"/>
  <c r="E33" i="14"/>
  <c r="U33" i="14"/>
  <c r="U41" i="14"/>
  <c r="U42" i="14" s="1"/>
  <c r="J41" i="14"/>
  <c r="J42" i="14" s="1"/>
  <c r="T41" i="14"/>
  <c r="T42" i="14" s="1"/>
  <c r="R41" i="14"/>
  <c r="R42" i="14" s="1"/>
  <c r="O41" i="14"/>
  <c r="O42" i="14" s="1"/>
  <c r="P41" i="14"/>
  <c r="P42" i="14" s="1"/>
  <c r="M41" i="14"/>
  <c r="M42" i="14" s="1"/>
  <c r="S33" i="14"/>
  <c r="S41" i="14"/>
  <c r="S42" i="14" s="1"/>
  <c r="W33" i="14"/>
  <c r="W41" i="14"/>
  <c r="K33" i="14"/>
  <c r="K41" i="14"/>
  <c r="K42" i="14" s="1"/>
  <c r="N33" i="14"/>
  <c r="N41" i="14"/>
  <c r="Y41" i="14"/>
  <c r="Y42" i="14" s="1"/>
  <c r="X33" i="14"/>
  <c r="X41" i="14"/>
  <c r="X42" i="14" s="1"/>
  <c r="T33" i="14"/>
  <c r="J33" i="14"/>
  <c r="Y33" i="14"/>
  <c r="R33" i="14"/>
  <c r="B32" i="14"/>
  <c r="N42" i="14"/>
  <c r="M33" i="14"/>
  <c r="D33" i="14"/>
  <c r="W42" i="14"/>
  <c r="D42" i="14"/>
  <c r="B39" i="14"/>
  <c r="D39" i="14"/>
  <c r="I28" i="4"/>
  <c r="I30" i="4"/>
  <c r="J28" i="4"/>
  <c r="F21" i="1"/>
  <c r="F22" i="1" s="1"/>
  <c r="F24" i="1" s="1"/>
  <c r="E21" i="1"/>
  <c r="E22" i="1" s="1"/>
  <c r="E24" i="1" s="1"/>
  <c r="G21" i="1"/>
  <c r="G22" i="1" s="1"/>
  <c r="G24" i="1" s="1"/>
  <c r="B33" i="14" l="1"/>
  <c r="B41" i="14"/>
  <c r="C41" i="14" s="1"/>
  <c r="B42" i="14"/>
</calcChain>
</file>

<file path=xl/comments1.xml><?xml version="1.0" encoding="utf-8"?>
<comments xmlns="http://schemas.openxmlformats.org/spreadsheetml/2006/main">
  <authors>
    <author>mario.demmer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mario.demmer:</t>
        </r>
        <r>
          <rPr>
            <sz val="9"/>
            <color indexed="81"/>
            <rFont val="Tahoma"/>
            <family val="2"/>
          </rPr>
          <t xml:space="preserve">
Ver onde esta distância esta sendo valorizada no processo</t>
        </r>
      </text>
    </comment>
    <comment ref="C8" authorId="0" shapeId="0">
      <text>
        <r>
          <rPr>
            <b/>
            <sz val="9"/>
            <color indexed="81"/>
            <rFont val="Tahoma"/>
            <family val="2"/>
          </rPr>
          <t>mario.demmer:</t>
        </r>
        <r>
          <rPr>
            <sz val="9"/>
            <color indexed="81"/>
            <rFont val="Tahoma"/>
            <family val="2"/>
          </rPr>
          <t xml:space="preserve">
Discutir para termos a requalificação identica</t>
        </r>
      </text>
    </comment>
    <comment ref="C13" authorId="0" shapeId="0">
      <text>
        <r>
          <rPr>
            <b/>
            <sz val="9"/>
            <color indexed="81"/>
            <rFont val="Tahoma"/>
            <family val="2"/>
          </rPr>
          <t>mario.demmer:</t>
        </r>
        <r>
          <rPr>
            <sz val="9"/>
            <color indexed="81"/>
            <rFont val="Tahoma"/>
            <family val="2"/>
          </rPr>
          <t xml:space="preserve">
Mesma base salarial ajudante</t>
        </r>
      </text>
    </comment>
    <comment ref="C15" authorId="0" shapeId="0">
      <text>
        <r>
          <rPr>
            <b/>
            <sz val="9"/>
            <color indexed="81"/>
            <rFont val="Tahoma"/>
            <family val="2"/>
          </rPr>
          <t>mario.demmer:</t>
        </r>
        <r>
          <rPr>
            <sz val="9"/>
            <color indexed="81"/>
            <rFont val="Tahoma"/>
            <family val="2"/>
          </rPr>
          <t xml:space="preserve">
Revendas com veículos 1 caminhão e 2 picape leve R$ 164.000,00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mario.demmer:</t>
        </r>
        <r>
          <rPr>
            <sz val="9"/>
            <color indexed="81"/>
            <rFont val="Tahoma"/>
            <family val="2"/>
          </rPr>
          <t xml:space="preserve">
Valor do VPG R$ 160.000</t>
        </r>
      </text>
    </comment>
    <comment ref="C19" authorId="0" shapeId="0">
      <text>
        <r>
          <rPr>
            <b/>
            <sz val="9"/>
            <color indexed="81"/>
            <rFont val="Tahoma"/>
            <family val="2"/>
          </rPr>
          <t>mario.demmer:</t>
        </r>
        <r>
          <rPr>
            <sz val="9"/>
            <color indexed="81"/>
            <rFont val="Tahoma"/>
            <family val="2"/>
          </rPr>
          <t xml:space="preserve">
Consumo de 4</t>
        </r>
      </text>
    </comment>
    <comment ref="C21" authorId="0" shapeId="0">
      <text>
        <r>
          <rPr>
            <b/>
            <sz val="9"/>
            <color indexed="81"/>
            <rFont val="Tahoma"/>
            <family val="2"/>
          </rPr>
          <t>mario.demmer:</t>
        </r>
        <r>
          <rPr>
            <sz val="9"/>
            <color indexed="81"/>
            <rFont val="Tahoma"/>
            <family val="2"/>
          </rPr>
          <t xml:space="preserve">
Consumo KM/Litro = 7
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</rPr>
          <t>mario.demmer:</t>
        </r>
        <r>
          <rPr>
            <sz val="9"/>
            <color indexed="81"/>
            <rFont val="Tahoma"/>
            <family val="2"/>
          </rPr>
          <t xml:space="preserve">
Máximo 5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</rPr>
          <t>mario.demmer:</t>
        </r>
        <r>
          <rPr>
            <sz val="9"/>
            <color indexed="81"/>
            <rFont val="Tahoma"/>
            <family val="2"/>
          </rPr>
          <t xml:space="preserve">
R$ 160.000,00</t>
        </r>
      </text>
    </comment>
  </commentList>
</comments>
</file>

<file path=xl/comments2.xml><?xml version="1.0" encoding="utf-8"?>
<comments xmlns="http://schemas.openxmlformats.org/spreadsheetml/2006/main">
  <authors>
    <author>mario.demmer</author>
    <author>Cassio Caldas Camurca</author>
  </authors>
  <commentList>
    <comment ref="F2" authorId="0" shapeId="0">
      <text>
        <r>
          <rPr>
            <b/>
            <sz val="9"/>
            <color indexed="81"/>
            <rFont val="Tahoma"/>
            <family val="2"/>
          </rPr>
          <t>mario.demmer:</t>
        </r>
        <r>
          <rPr>
            <sz val="9"/>
            <color indexed="81"/>
            <rFont val="Tahoma"/>
            <family val="2"/>
          </rPr>
          <t xml:space="preserve">
Esta questão deve estar vinculada exclusivamente a faixa de horasxpedidos</t>
        </r>
      </text>
    </comment>
    <comment ref="C4" authorId="1" shapeId="0">
      <text>
        <r>
          <rPr>
            <b/>
            <sz val="9"/>
            <color indexed="81"/>
            <rFont val="Tahoma"/>
            <family val="2"/>
          </rPr>
          <t>Valor Referência ponderado pela venda das Unidades: R$/P13</t>
        </r>
      </text>
    </comment>
    <comment ref="C6" authorId="1" shapeId="0">
      <text>
        <r>
          <rPr>
            <b/>
            <sz val="9"/>
            <color indexed="81"/>
            <rFont val="Tahoma"/>
            <family val="2"/>
          </rPr>
          <t>Valor Rerefência podenrado pela venda das Unidades R$/P13</t>
        </r>
      </text>
    </comment>
    <comment ref="C7" authorId="1" shapeId="0">
      <text>
        <r>
          <rPr>
            <b/>
            <sz val="9"/>
            <color indexed="81"/>
            <rFont val="Tahoma"/>
            <family val="2"/>
          </rPr>
          <t>Valor Rerefência podenrado pela venda das Unidades R$/P13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" authorId="1" shapeId="0">
      <text>
        <r>
          <rPr>
            <b/>
            <sz val="9"/>
            <color indexed="81"/>
            <rFont val="Tahoma"/>
            <family val="2"/>
          </rPr>
          <t>Valor considerando unidade com venda média de 320.000 P13/Mês</t>
        </r>
      </text>
    </comment>
    <comment ref="C10" authorId="1" shapeId="0">
      <text>
        <r>
          <rPr>
            <b/>
            <sz val="9"/>
            <color indexed="81"/>
            <rFont val="Tahoma"/>
            <family val="2"/>
          </rPr>
          <t>RTK considerando deslocamento de 40km
Envasado: 2,423 - Granel: 0,822</t>
        </r>
      </text>
    </comment>
    <comment ref="C11" authorId="1" shapeId="0">
      <text>
        <r>
          <rPr>
            <b/>
            <sz val="9"/>
            <color indexed="81"/>
            <rFont val="Tahoma"/>
            <family val="2"/>
          </rPr>
          <t xml:space="preserve">Valor requalificação R$15,00/P13 - Vida Útil P13: 50 Anos
Envasado: 5 requalificações  - </t>
        </r>
        <r>
          <rPr>
            <b/>
            <sz val="12"/>
            <color indexed="81"/>
            <rFont val="Tahoma"/>
            <family val="2"/>
          </rPr>
          <t>BGL: 6,25 requalificaçõe</t>
        </r>
        <r>
          <rPr>
            <b/>
            <sz val="9"/>
            <color indexed="81"/>
            <rFont val="Tahoma"/>
            <family val="2"/>
          </rPr>
          <t>s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 xml:space="preserve">Assist. Carga/Desc: R$3.000 - </t>
        </r>
        <r>
          <rPr>
            <b/>
            <sz val="12"/>
            <color indexed="81"/>
            <rFont val="Tahoma"/>
            <family val="2"/>
          </rPr>
          <t>Operador Granel: não há necessidade</t>
        </r>
        <r>
          <rPr>
            <b/>
            <sz val="9"/>
            <color indexed="81"/>
            <rFont val="Tahoma"/>
            <family val="2"/>
          </rPr>
          <t xml:space="preserve">
Venda P13: 2.500/Mês</t>
        </r>
      </text>
    </comment>
    <comment ref="C14" authorId="1" shapeId="0">
      <text>
        <r>
          <rPr>
            <b/>
            <sz val="9"/>
            <color indexed="81"/>
            <rFont val="Tahoma"/>
            <family val="2"/>
          </rPr>
          <t>Venda 2.500 P13/Mês  - Envasado: 3 Motoristas R$13.200   BGL: 1 Motorista R$4.400 + 1 Operador R$3.000
Combustível 200km/dia: Picape Leve:7km/litro - R$2,80/litro  - VPG: 7,0km/litro - R$2,34/litro</t>
        </r>
      </text>
    </comment>
    <comment ref="C15" authorId="1" shapeId="0">
      <text>
        <r>
          <rPr>
            <b/>
            <sz val="9"/>
            <color indexed="81"/>
            <rFont val="Tahoma"/>
            <family val="2"/>
          </rPr>
          <t xml:space="preserve">Venda 2.500P13/Mês - Equipamentos : R$164.000*1%  - VPG: R$160.000*1%  </t>
        </r>
      </text>
    </comment>
    <comment ref="C16" authorId="1" shapeId="0">
      <text>
        <r>
          <rPr>
            <b/>
            <sz val="9"/>
            <color indexed="81"/>
            <rFont val="Tahoma"/>
            <family val="2"/>
          </rPr>
          <t>Despesas Gerais: R$7.000 - Venda 2.500P13/Mês</t>
        </r>
      </text>
    </comment>
    <comment ref="B20" authorId="1" shapeId="0">
      <text>
        <r>
          <rPr>
            <b/>
            <sz val="9"/>
            <color indexed="81"/>
            <rFont val="Tahoma"/>
            <family val="2"/>
          </rPr>
          <t>Preço GLP Envasado R$/kg: 1,302588
Preço GLP Granel       R$/kg: 1,843521</t>
        </r>
        <r>
          <rPr>
            <sz val="9"/>
            <color indexed="81"/>
            <rFont val="Tahoma"/>
            <family val="2"/>
          </rPr>
          <t xml:space="preserve">
Mudança Legislação
</t>
        </r>
      </text>
    </comment>
  </commentList>
</comments>
</file>

<file path=xl/comments3.xml><?xml version="1.0" encoding="utf-8"?>
<comments xmlns="http://schemas.openxmlformats.org/spreadsheetml/2006/main">
  <authors>
    <author>Cassio Caldas Camurca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InstalaçõesGerais do CO + Armazenagem Granel: R$20.000.000</t>
        </r>
      </text>
    </comment>
    <comment ref="C8" authorId="0" shapeId="0">
      <text>
        <r>
          <rPr>
            <b/>
            <sz val="9"/>
            <color indexed="81"/>
            <rFont val="Tahoma"/>
            <family val="2"/>
          </rPr>
          <t>Galpão + Carrosel: R$ 17.000.000</t>
        </r>
      </text>
    </comment>
    <comment ref="C9" authorId="0" shapeId="0">
      <text>
        <r>
          <rPr>
            <b/>
            <sz val="9"/>
            <color indexed="81"/>
            <rFont val="Tahoma"/>
            <family val="2"/>
          </rPr>
          <t>Envasado:  Necess. Oper. P13: 1.500.000 / Total P13/Mês: 8.500.000 / * Valor P13 R$82,00 * 320.000 P13
           BGL:  Necess. Oper. P13: 750.000 / Total P13/Mês: 8.500.000 / * Valor P13 R$82,00 * 320.000 P13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>Computadores e mobiliário</t>
        </r>
      </text>
    </comment>
    <comment ref="C12" authorId="0" shapeId="0">
      <text>
        <r>
          <rPr>
            <b/>
            <sz val="9"/>
            <color indexed="81"/>
            <rFont val="Tahoma"/>
            <family val="2"/>
          </rPr>
          <t xml:space="preserve">Truck: R$150.000 * 13 veíc. (Capac.500 P13 - 50 Viagens/Mês) / 320.000 P13/Mês - na verdade é necessário 26 caminhões
</t>
        </r>
      </text>
    </comment>
    <comment ref="C13" authorId="0" shapeId="0">
      <text>
        <r>
          <rPr>
            <b/>
            <sz val="9"/>
            <color indexed="81"/>
            <rFont val="Tahoma"/>
            <family val="2"/>
          </rPr>
          <t>VGG: R$650.000 *10 veíc (Capacidade 18 ton * 25 viagens/Mês / 13) = 34.615 P13/Mês
34.615 P13/Mês /R$650,000 (valor VGG)</t>
        </r>
      </text>
    </comment>
    <comment ref="C18" authorId="0" shapeId="0">
      <text>
        <r>
          <rPr>
            <b/>
            <sz val="9"/>
            <color indexed="81"/>
            <rFont val="Tahoma"/>
            <family val="2"/>
          </rPr>
          <t xml:space="preserve">Envasado: Plataforma Revenda: R$10.000
BGL: Instalação 2 P2.000: R$41.000 </t>
        </r>
      </text>
    </comment>
    <comment ref="C19" authorId="0" shapeId="0">
      <text>
        <r>
          <rPr>
            <b/>
            <sz val="9"/>
            <color indexed="81"/>
            <rFont val="Tahoma"/>
            <family val="2"/>
          </rPr>
          <t>Envasado: Picape Leve (30.000*3)
BGL: VPG: R$350.000 / cada</t>
        </r>
      </text>
    </comment>
    <comment ref="C21" authorId="0" shapeId="0">
      <text>
        <r>
          <rPr>
            <b/>
            <sz val="9"/>
            <color indexed="81"/>
            <rFont val="Tahoma"/>
            <family val="2"/>
          </rPr>
          <t>Envasado: Classe III (480 P13 * R$82,00/P13) 
BGL: Classe II (120 P13 * R$82,00/P13)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Válvula R$6,00 nos botijões do circuito</t>
        </r>
      </text>
    </comment>
    <comment ref="C23" authorId="0" shapeId="0">
      <text>
        <r>
          <rPr>
            <b/>
            <sz val="9"/>
            <color indexed="81"/>
            <rFont val="Tahoma"/>
            <family val="2"/>
          </rPr>
          <t>OPD R$25,00  nos botijões do circuito</t>
        </r>
      </text>
    </comment>
    <comment ref="C24" authorId="0" shapeId="0">
      <text>
        <r>
          <rPr>
            <b/>
            <sz val="9"/>
            <color indexed="81"/>
            <rFont val="Tahoma"/>
            <family val="2"/>
          </rPr>
          <t>Chip RFID R$2,00 nos botijões do circuito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Envasado: Invest. Revenda R$19.118.080 + Invest. Válvula P13 p/ Giro e Operação R$ 2.627.464
           BGL: Invest. Revenda R$52,587,520 + Invest. OPD e Chip P13 p/ Giro e Operação R$ 9.817.073</t>
        </r>
      </text>
    </comment>
  </commentList>
</comments>
</file>

<file path=xl/sharedStrings.xml><?xml version="1.0" encoding="utf-8"?>
<sst xmlns="http://schemas.openxmlformats.org/spreadsheetml/2006/main" count="11557" uniqueCount="527">
  <si>
    <t>Refinaria - C.O.</t>
  </si>
  <si>
    <t>Frete Granel</t>
  </si>
  <si>
    <t>C.O.</t>
  </si>
  <si>
    <t>Armazenamento Granel</t>
  </si>
  <si>
    <t>Engarrafamento</t>
  </si>
  <si>
    <t>Adm, Vigilância, Mov  OM</t>
  </si>
  <si>
    <t>C.O. - Revenda</t>
  </si>
  <si>
    <t xml:space="preserve">Frete </t>
  </si>
  <si>
    <t>Requalificação</t>
  </si>
  <si>
    <t>Revenda</t>
  </si>
  <si>
    <t>Descarga / Armaz</t>
  </si>
  <si>
    <t>Combustível e Pessoal</t>
  </si>
  <si>
    <t>Manutençao</t>
  </si>
  <si>
    <t>Desp Adm Gerais</t>
  </si>
  <si>
    <t>Envasado</t>
  </si>
  <si>
    <t>1 VPG</t>
  </si>
  <si>
    <t>2 VPG</t>
  </si>
  <si>
    <t>3 VPG</t>
  </si>
  <si>
    <t>BGL</t>
  </si>
  <si>
    <t>Total P13</t>
  </si>
  <si>
    <t>∆ BGL x Envasado</t>
  </si>
  <si>
    <t>Venda 320.000 P13/Mês</t>
  </si>
  <si>
    <t>=</t>
  </si>
  <si>
    <t>Instalações Escritorios</t>
  </si>
  <si>
    <t>VGG</t>
  </si>
  <si>
    <t>Distribuição</t>
  </si>
  <si>
    <t>Instal. Escrit.</t>
  </si>
  <si>
    <t>Botijões</t>
  </si>
  <si>
    <t>Válvula P13</t>
  </si>
  <si>
    <t>OPD</t>
  </si>
  <si>
    <t>Chip</t>
  </si>
  <si>
    <t>Total</t>
  </si>
  <si>
    <t>Valores Absolutos</t>
  </si>
  <si>
    <t>Estrutura</t>
  </si>
  <si>
    <t>30 Anos</t>
  </si>
  <si>
    <t>20 Anos</t>
  </si>
  <si>
    <t>5 Anos</t>
  </si>
  <si>
    <t>6 Anos</t>
  </si>
  <si>
    <t>Total Distribuidora</t>
  </si>
  <si>
    <t>50 Anos</t>
  </si>
  <si>
    <t>Total Revenda</t>
  </si>
  <si>
    <t>Venda P13 no C.O. (Média/Mês)</t>
  </si>
  <si>
    <t>Deslocamento RTK (km)</t>
  </si>
  <si>
    <t>Requalificação P13 (R$)</t>
  </si>
  <si>
    <t>Vida Útil P13 (meses)</t>
  </si>
  <si>
    <t>Salário + Encargos Motorista (R$)</t>
  </si>
  <si>
    <t>Salário + Encargos Ajudante (R$)</t>
  </si>
  <si>
    <t>Salário + Encargos Operador Granel (R$)</t>
  </si>
  <si>
    <t>Qtde Requalificações Envasado</t>
  </si>
  <si>
    <t>Qtde Requalificações BGL</t>
  </si>
  <si>
    <t>Venda P13 na Revenda (Média/Mês)</t>
  </si>
  <si>
    <t>Estimativa de km médio percorrido/dia</t>
  </si>
  <si>
    <t>Preço Médio Gasolina Comum (R$)</t>
  </si>
  <si>
    <t>Estrutura Frota Revenda BGL (VPG)</t>
  </si>
  <si>
    <t>Preço Médio Diesel (R$)</t>
  </si>
  <si>
    <t>Estimativa de Manutenção Veículos (% do Valor)</t>
  </si>
  <si>
    <t>Estimativa de Despesas Administrativas Gerais (R$)</t>
  </si>
  <si>
    <t>Depreciação VPG (Meses)</t>
  </si>
  <si>
    <t>Despesas</t>
  </si>
  <si>
    <t>Ativos</t>
  </si>
  <si>
    <t>Instalações Granel (R$)</t>
  </si>
  <si>
    <t>Estrutura Engarrafamento (Carrosel + Galpão) R$</t>
  </si>
  <si>
    <t>Depreciação Instalação Granel (Meses)</t>
  </si>
  <si>
    <t>Depreciação Engarrafamento (Meses)</t>
  </si>
  <si>
    <t>Depreciação Instal. Escrit. (Meses)</t>
  </si>
  <si>
    <t>Capacidade P13</t>
  </si>
  <si>
    <t>Viagens/Mês</t>
  </si>
  <si>
    <t>Período de Depreciação do Caminhão (Meses)</t>
  </si>
  <si>
    <t>VGG (R$)</t>
  </si>
  <si>
    <t>Capacidade (kg)</t>
  </si>
  <si>
    <t>Plataforma Revenda (R$)</t>
  </si>
  <si>
    <t>Período de Depreciação da Plataforma (Meses)</t>
  </si>
  <si>
    <t>Instalação 2 P2.000 (R$)</t>
  </si>
  <si>
    <t>Período de Depreciação P2.000 (Meses)</t>
  </si>
  <si>
    <t>Frota BGL (1 VPG) R$</t>
  </si>
  <si>
    <t>Período de Depreciação VPG (Meses)</t>
  </si>
  <si>
    <t>Período de Depreciação das Instalações (Meses)</t>
  </si>
  <si>
    <t>Revenda Classe III - Qtde Botijões</t>
  </si>
  <si>
    <t>Período de Depreciação do Botijão (Meses)</t>
  </si>
  <si>
    <t>Revenda Classe II - Qtde Botijões</t>
  </si>
  <si>
    <t>Válvula P13 (R$)</t>
  </si>
  <si>
    <t>OPD (R$)</t>
  </si>
  <si>
    <t>Chip RFID</t>
  </si>
  <si>
    <t>Estrutura Frota Revenda Envasado (Picape Leve)</t>
  </si>
  <si>
    <t>Valor Estimado Picape Leve</t>
  </si>
  <si>
    <t>Depreciação Picape Leve (Meses)</t>
  </si>
  <si>
    <t>Frota Envasado (3 Picape Leve) R$</t>
  </si>
  <si>
    <t>Período de Depreciação Picape Leve (Meses)</t>
  </si>
  <si>
    <t>Valor do Botijão sem Válvula (R$)</t>
  </si>
  <si>
    <t>Investimento Mensal Troca Válvula (meses)</t>
  </si>
  <si>
    <t>Valor Estimado VPG</t>
  </si>
  <si>
    <t>Total Geral</t>
  </si>
  <si>
    <t>Instalações Escritórios C.O.(R$)</t>
  </si>
  <si>
    <t>Instalações Escritório Revenda (R$)</t>
  </si>
  <si>
    <t>50 anos</t>
  </si>
  <si>
    <t xml:space="preserve">Botijões de giro </t>
  </si>
  <si>
    <t>Gerencia Mercado</t>
  </si>
  <si>
    <t>Gerencia Vendas</t>
  </si>
  <si>
    <t>Area Atuacao</t>
  </si>
  <si>
    <t>Data Inclusao</t>
  </si>
  <si>
    <t>Data</t>
  </si>
  <si>
    <t>Horário</t>
  </si>
  <si>
    <t>Faixa em Horas</t>
  </si>
  <si>
    <t>Faixa de Horário</t>
  </si>
  <si>
    <t>Nome Centro</t>
  </si>
  <si>
    <t>Cod.R/3 Recebedor</t>
  </si>
  <si>
    <t>Nome Cliente</t>
  </si>
  <si>
    <t>Pedido/Demanda</t>
  </si>
  <si>
    <t>Z507 GME-SP</t>
  </si>
  <si>
    <t>G80 GVE Capuava</t>
  </si>
  <si>
    <t>0001500G85</t>
  </si>
  <si>
    <t>das 07h00 às 08h00</t>
  </si>
  <si>
    <t>das 07h00 às 09h00</t>
  </si>
  <si>
    <t>1002-CO CAPUAVA</t>
  </si>
  <si>
    <t>ELSHADAI SHALOM COMERCIO DE GAS LTDA</t>
  </si>
  <si>
    <t>Demanda</t>
  </si>
  <si>
    <t>ITALIA COMERCIO GAS LTDA - EPP</t>
  </si>
  <si>
    <t>0001500G82</t>
  </si>
  <si>
    <t>das 08h00 às 09h00</t>
  </si>
  <si>
    <t>COML. VIAGAS LTDA.</t>
  </si>
  <si>
    <t>Pedido</t>
  </si>
  <si>
    <t>0001500G84</t>
  </si>
  <si>
    <t>IMPERIUM COM. DE GAS E AGUA LTDA.ME</t>
  </si>
  <si>
    <t>0001500G81</t>
  </si>
  <si>
    <t>GILBERTO DANIEL JUNIOR GAS</t>
  </si>
  <si>
    <t>G70 GVE S J Campos</t>
  </si>
  <si>
    <t>0001500G75</t>
  </si>
  <si>
    <t>das 09h00 às 10h00</t>
  </si>
  <si>
    <t>das 09h00 às 11h00</t>
  </si>
  <si>
    <t>COM. GAS HIGASHI LTDA.</t>
  </si>
  <si>
    <t>BRASGAS TRANSP. COM. LTDA.</t>
  </si>
  <si>
    <t>0001500G71</t>
  </si>
  <si>
    <t>JOAO LOPES  DA SILVA ITAQUAQUECETUBA ME</t>
  </si>
  <si>
    <t>0001500G83</t>
  </si>
  <si>
    <t>CARIJOS COMERCIO DE GAS LT ME</t>
  </si>
  <si>
    <t>das 10h00 às 11h00</t>
  </si>
  <si>
    <t>COMERCIAL ANGIL LTDA.</t>
  </si>
  <si>
    <t>G90 GVE Osasco</t>
  </si>
  <si>
    <t>0001500G94</t>
  </si>
  <si>
    <t>PETROGAS COMERCIO DE GAS LIMITADA ME</t>
  </si>
  <si>
    <t>das 12h00 às 13h00</t>
  </si>
  <si>
    <t>das 11h00 às 13h00</t>
  </si>
  <si>
    <t>MONIGAS COMERCIO DE GAS LTDA.</t>
  </si>
  <si>
    <t>BIL GAS COMERCIO DE GAS LTDA ME</t>
  </si>
  <si>
    <t>SHEKINA COMERCIO DE GAS LTDA ME</t>
  </si>
  <si>
    <t>LEALDO RODRIGUES DOS SANTOS - ME</t>
  </si>
  <si>
    <t>das 13h00 às 14h00</t>
  </si>
  <si>
    <t>das 13h00 às 15h00</t>
  </si>
  <si>
    <t>COMÉRCIO DE GÁS ZANATTA LTDA - EPP</t>
  </si>
  <si>
    <t>das 14h00 às 15h00</t>
  </si>
  <si>
    <t>VILLE GAS COMERCIO DE GAS LTDA ME</t>
  </si>
  <si>
    <t>CLAUDETE APARECIDA FERREIRA MACHADO - ME.</t>
  </si>
  <si>
    <t>MTM COMERCIO DE GAS LTDA-ME</t>
  </si>
  <si>
    <t>CIDADE GAS LTDA - ME</t>
  </si>
  <si>
    <t>das 15h00 às 16h00</t>
  </si>
  <si>
    <t>das 15h00 às 17h00</t>
  </si>
  <si>
    <t>BOUTIQUE DO GAS LTDA - ME</t>
  </si>
  <si>
    <t>0001500G93</t>
  </si>
  <si>
    <t>SARY GAS COMERCIO DE GAS LTDA EPP</t>
  </si>
  <si>
    <t>JACUI GAS LTDA</t>
  </si>
  <si>
    <t>ANA CRISTINA MONTEIRO SILVA - ME</t>
  </si>
  <si>
    <t>das 16h00 às 17h00</t>
  </si>
  <si>
    <t>VALTERLUCIA TEIXEIRA CURVELO - ME</t>
  </si>
  <si>
    <t>COMERCIO DE GAS PIRANI LTDA -EPP</t>
  </si>
  <si>
    <t>COML. AGAS LTDA.</t>
  </si>
  <si>
    <t>das 17h00 às 18h00</t>
  </si>
  <si>
    <t>das 17h00 às 19h00</t>
  </si>
  <si>
    <t>BELOGAS COMERCIO DE GAS LTDA</t>
  </si>
  <si>
    <t>ITIBAN COMERCIO DE GAS LTDA EPP</t>
  </si>
  <si>
    <t>DILUZ COMERCIO DE GAS LTDA.</t>
  </si>
  <si>
    <t>AUTO POSTO TRÊS MARIAS LTDA</t>
  </si>
  <si>
    <t>das 11h00 às 12h00</t>
  </si>
  <si>
    <t>EMANUEL SHALON COMERCIO DE GAS LTDA</t>
  </si>
  <si>
    <t>MILA COM. GAS AGUA MINERAL LTDA EPP</t>
  </si>
  <si>
    <t>ROGERIO NONATO DE GOIS GAS ME</t>
  </si>
  <si>
    <t>Após as 18h00</t>
  </si>
  <si>
    <t>COMERCIO  DE GAS J C LTDA - EPP</t>
  </si>
  <si>
    <t>COM. GAS AVAI LTDA-ME</t>
  </si>
  <si>
    <t>ITAQUERUNA COMERCIO DE GAS LTDA.</t>
  </si>
  <si>
    <t>VIEIRA COMERCIO DE GAS LTDA</t>
  </si>
  <si>
    <t>ROSEGAS COM.GAS LTDA.</t>
  </si>
  <si>
    <t>0001500G76</t>
  </si>
  <si>
    <t>WASHINGTON SANTOS NOVAIS ME</t>
  </si>
  <si>
    <t>I. L. SILVA COM. GAS ME</t>
  </si>
  <si>
    <t>BAETA COMERCIO DE GAS, AGUA, PEÇAS E ACESSORIOS LTDA ME.</t>
  </si>
  <si>
    <t>M &amp; M COMERCIO DE GAS BEBIDAS E ACESSORIOS LTDA.-ME</t>
  </si>
  <si>
    <t>EXPRESSO GAS COM. DISTR. GAS LTDA.</t>
  </si>
  <si>
    <t>DRAGAO GAS COM GAS AGUA MIN.LTDA-ME</t>
  </si>
  <si>
    <t>COM. GAS NOVA S.JORGE LTDA.</t>
  </si>
  <si>
    <t>QUEROGAS COMERCIO DE GAS LTDA ME</t>
  </si>
  <si>
    <t>TACTOR GÁS LTDA - ME</t>
  </si>
  <si>
    <t>FABRIS GAS COMERCIO GAS LTDA ME</t>
  </si>
  <si>
    <t>HIGASHI &amp; MELO LTDA</t>
  </si>
  <si>
    <t>SANTA CLARA COMERCIO DE GAS LTDA-ME</t>
  </si>
  <si>
    <t>BOA SORTE COMERCIO DE GAS LTDA ME</t>
  </si>
  <si>
    <t>DEPOSITO DE GAS E AGUA YAMAGAS LTDA ME</t>
  </si>
  <si>
    <t>PALMARES COM.GAS ACESSORIOS LTDA.ME</t>
  </si>
  <si>
    <t>ZANGAO COMERCIO GAS LTDA. - ME</t>
  </si>
  <si>
    <t>PAMELA DA SILVA FRANCISCO LTDA EPP</t>
  </si>
  <si>
    <t>JD RAMALHO COM. GAS LTDA.</t>
  </si>
  <si>
    <t>LUZIA RUBIO FAVORIN MAUA - ME</t>
  </si>
  <si>
    <t>FRANCILENE MACHADO NUNES ANDRADE ME</t>
  </si>
  <si>
    <t>VILAUBA NUNES RIBEIRO - ME</t>
  </si>
  <si>
    <t>MARIA APARECIDA DA COSTA GAS</t>
  </si>
  <si>
    <t>COMERCIO DE GAS 3  MARIAS LTDA.</t>
  </si>
  <si>
    <t>PAPAGAS COM. GAS LTDA - ME</t>
  </si>
  <si>
    <t>PESSOTA COMERCIO GAS LTDA. - ME</t>
  </si>
  <si>
    <t>COM. GAS MEIRELLES LTDA.</t>
  </si>
  <si>
    <t>B.V. COM. DE GAS LIQUEFEITO LTDA-ME</t>
  </si>
  <si>
    <t>GASAZUL COMERCIO GAS LTDA.</t>
  </si>
  <si>
    <t>RANGEL ABC COMERCIO DE GAS LTDA- EPP</t>
  </si>
  <si>
    <t>ANTONIO CICERO ARAUJO GAS-ME.</t>
  </si>
  <si>
    <t>FELINTO LOPES FEITOSA GAS LTDA.</t>
  </si>
  <si>
    <t>YAMA COMERCIO DE GAS LTDA</t>
  </si>
  <si>
    <t>CHAMA GAS COMERCIAL  LTDA-ME</t>
  </si>
  <si>
    <t>KEID GAS LTDA-ME.</t>
  </si>
  <si>
    <t>MARIA LEANDRINI DELLA COLLETA</t>
  </si>
  <si>
    <t>ARAUJO COMERCIO DE GAS  E AGUA LTDA EPP</t>
  </si>
  <si>
    <t>O.J. DIAS DISTRIBUIDORA DE GAS ME</t>
  </si>
  <si>
    <t>LGM COMERCIO GAS LTDA. - ME</t>
  </si>
  <si>
    <t>MARCOS FERNANDES SOARES GAS - ME</t>
  </si>
  <si>
    <t>OPS COMERCIO DE GAS E AGUA LTDA</t>
  </si>
  <si>
    <t>R. DOS SANTOS BRITO GAS ME</t>
  </si>
  <si>
    <t>WTTB COMERCIO DE GAS LTDA. EPP</t>
  </si>
  <si>
    <t>JFS COMERCIO DE GAS LTDA</t>
  </si>
  <si>
    <t>Rótulos de Linha</t>
  </si>
  <si>
    <t>Contagem de Nome Cliente</t>
  </si>
  <si>
    <t>Mês</t>
  </si>
  <si>
    <t>%</t>
  </si>
  <si>
    <t>% de Ligações</t>
  </si>
  <si>
    <t>3 Picapes</t>
  </si>
  <si>
    <t>Qtde Requalificações</t>
  </si>
  <si>
    <t>Estimativa de Consumo de Combustível Picape (km/litro)</t>
  </si>
  <si>
    <t>Estimativa de Consumo de Combustível VPG (km/litro)</t>
  </si>
  <si>
    <t>Venda Total P13 (Média/Mês)</t>
  </si>
  <si>
    <t>Necessidade Operacional Total (P13)</t>
  </si>
  <si>
    <t>Caminhão (Truck) R$</t>
  </si>
  <si>
    <t>Qtde Necessária de Trucks para venda de 320.000 P13</t>
  </si>
  <si>
    <t>Qtde Necessária de VGGs para venda de 320.000 P13</t>
  </si>
  <si>
    <t>Caminhão Truck</t>
  </si>
  <si>
    <r>
      <t xml:space="preserve"> ∆</t>
    </r>
    <r>
      <rPr>
        <b/>
        <sz val="8.8000000000000007"/>
        <color theme="0"/>
        <rFont val="Calibri"/>
        <family val="2"/>
      </rPr>
      <t xml:space="preserve"> </t>
    </r>
    <r>
      <rPr>
        <b/>
        <sz val="11"/>
        <color theme="0"/>
        <rFont val="Calibri"/>
        <family val="2"/>
      </rPr>
      <t>Preço GLP R$/P13</t>
    </r>
  </si>
  <si>
    <t>∆ BGL x Envasado - Revenda</t>
  </si>
  <si>
    <t>Vida útil</t>
  </si>
  <si>
    <t>3 Veic. Leves</t>
  </si>
  <si>
    <t>07 - 08 hs</t>
  </si>
  <si>
    <t>08 - 09 hs</t>
  </si>
  <si>
    <t>09 - 10 hs</t>
  </si>
  <si>
    <t>10 - 11 hs</t>
  </si>
  <si>
    <t>11 - 12hs</t>
  </si>
  <si>
    <t>12 - 13 hs</t>
  </si>
  <si>
    <t>13 - 14 hs</t>
  </si>
  <si>
    <t>14 - 15 hs</t>
  </si>
  <si>
    <t>15 - 16 hs</t>
  </si>
  <si>
    <t>16 - 17 hs</t>
  </si>
  <si>
    <t>17 - 18 hs</t>
  </si>
  <si>
    <t>Após 18 hs</t>
  </si>
  <si>
    <t>Média mês</t>
  </si>
  <si>
    <t xml:space="preserve">Média dia </t>
  </si>
  <si>
    <t>botijões</t>
  </si>
  <si>
    <t>RECÁLCULO</t>
  </si>
  <si>
    <t>NOVO TOTAL</t>
  </si>
  <si>
    <t>Enchimento Total mês em quilos</t>
  </si>
  <si>
    <t>Custo do Veículo Abastecedor BGL</t>
  </si>
  <si>
    <t>Valor do Investimento em Veículos BGL</t>
  </si>
  <si>
    <t>Qtde. de P13 a serem enchidos no mês</t>
  </si>
  <si>
    <t>Custo do P13 com OPD e TAGs BGL</t>
  </si>
  <si>
    <t>Valor do Investimento em P13 BGL</t>
  </si>
  <si>
    <t>Custo unitário de Tanques Estacionários P60.000</t>
  </si>
  <si>
    <t>Qtde. de Bases de Reabastecimento BGL</t>
  </si>
  <si>
    <t>Custo do Terreno da Base BGL</t>
  </si>
  <si>
    <t>Custo de Instalação da Base BGL</t>
  </si>
  <si>
    <t>Total do Custo de 1 Base BGL.....</t>
  </si>
  <si>
    <t>Investimento Total do Sistema BGL</t>
  </si>
  <si>
    <t>Investimento por Consumidor BGL atendido</t>
  </si>
  <si>
    <t>Custo do P13 atual</t>
  </si>
  <si>
    <t>Valor do Investimento Total em Bases BGL</t>
  </si>
  <si>
    <t>Valor do Investimento em P13 atual</t>
  </si>
  <si>
    <t>Instalações Escritórios C.O.</t>
  </si>
  <si>
    <t>Qtde.de veículos necessária</t>
  </si>
  <si>
    <t>Capacidade de Transporte de P13 por Caminhão</t>
  </si>
  <si>
    <t>Qtde. de viagens/mês</t>
  </si>
  <si>
    <t xml:space="preserve">Capacidade de transporte de P13 mês </t>
  </si>
  <si>
    <t>Capacidade de transporte de GLP por Veículo BGL/mês</t>
  </si>
  <si>
    <t>Venda Potencial de GLP por Veículo BGL/mês</t>
  </si>
  <si>
    <t>Qtde. de veículos necessária</t>
  </si>
  <si>
    <t>Venda Potencial de GLP por Veículo atual/mês</t>
  </si>
  <si>
    <t>Capacidade de transporte de GLP por Veículo BGL (Kg)</t>
  </si>
  <si>
    <t>Capacidade de transporte de GLP por Veículo atual (Kg)</t>
  </si>
  <si>
    <t>Custo do Caminhão Truck</t>
  </si>
  <si>
    <t>Valor do Investimento em Caminhões Truck</t>
  </si>
  <si>
    <t>Qtde. de Bases de Envasilhamento</t>
  </si>
  <si>
    <t>Estrutura de Engarrafamento (Carrosel + Galpão)</t>
  </si>
  <si>
    <t>Valor do Investimento em Base Atual</t>
  </si>
  <si>
    <t>Investimento Total do Sistema Atual</t>
  </si>
  <si>
    <t>Investimento por Consumidor atual atendido</t>
  </si>
  <si>
    <t>Instalações de 1 Base Granel</t>
  </si>
  <si>
    <t>ATIVOS</t>
  </si>
  <si>
    <t>Custo do GLP Ex-Refinaria</t>
  </si>
  <si>
    <t>Transporte Primário (Polo x Base) Km</t>
  </si>
  <si>
    <t>Salário Médio+Encargos</t>
  </si>
  <si>
    <t>Funcionários Administrativos</t>
  </si>
  <si>
    <t>Qtde.</t>
  </si>
  <si>
    <t>Custo Total...</t>
  </si>
  <si>
    <t>Funcionários para carga e descarga</t>
  </si>
  <si>
    <t>Funcionários Operacionais</t>
  </si>
  <si>
    <t>Motoristas e Ajudantes</t>
  </si>
  <si>
    <t>Despesas Gerais de Produção</t>
  </si>
  <si>
    <t>Custo de Destroca de Botijões</t>
  </si>
  <si>
    <t>Custo de Requalificação de Botijões</t>
  </si>
  <si>
    <t>qtde de veículos</t>
  </si>
  <si>
    <t>Custo km/rodado</t>
  </si>
  <si>
    <t>Custo mensal do GLP...</t>
  </si>
  <si>
    <t>Custo mensal do Frete Primário ...</t>
  </si>
  <si>
    <t>Capacidade de Transporte das Carretas de GLP (Kg)</t>
  </si>
  <si>
    <t>Qtde. de Viagens de Carretas mês</t>
  </si>
  <si>
    <t>Quilometragem de Carretas mês</t>
  </si>
  <si>
    <t>Custo Unitário do Frete R$/Km</t>
  </si>
  <si>
    <t>Km/mês por veículo</t>
  </si>
  <si>
    <t>Custo Geral.....</t>
  </si>
  <si>
    <t>Custo de Distribuição ao consumidor final</t>
  </si>
  <si>
    <t>Custo de Distribuição aos revendedores</t>
  </si>
  <si>
    <t>Custo do GLP ao Consumidor Final R$/kg ==&gt;</t>
  </si>
  <si>
    <t>Estimativa de Venda de P13/mês por Revendedor</t>
  </si>
  <si>
    <t>Qtde.de Revendedores Necessária</t>
  </si>
  <si>
    <t>Custo do Terreno do Revendedor</t>
  </si>
  <si>
    <t>Custo da Plataforma do Revendedor</t>
  </si>
  <si>
    <t>Valor Unitário de Picape para Revenda de P13</t>
  </si>
  <si>
    <t>Qtde. estimada de Picapes por Revendedor</t>
  </si>
  <si>
    <t>Custo da Infra-Estrutura da Revenda</t>
  </si>
  <si>
    <t>Custo da Frota de Revenda</t>
  </si>
  <si>
    <t>Qtde. de Botijões para o Rodízio Operacional (Classe II)</t>
  </si>
  <si>
    <t>Custo do Rodizio Operacional da Revenda</t>
  </si>
  <si>
    <t>Custo Total da Estrutura da Revenda</t>
  </si>
  <si>
    <t>Rede de Revenda</t>
  </si>
  <si>
    <t>Despesas Gerais da Revenda</t>
  </si>
  <si>
    <t>DESPESAS</t>
  </si>
  <si>
    <t>SISTEMA BGL - INVESTIMENTOS</t>
  </si>
  <si>
    <t>SISTEMA ATUAL - INVESTIMENTOS</t>
  </si>
  <si>
    <t>Custo de Requalificação de Botijões (*)</t>
  </si>
  <si>
    <t>Custo do OPD e TAGs BGL</t>
  </si>
  <si>
    <t>Investimento Total na Transformação</t>
  </si>
  <si>
    <t>RECEITA POR VENDA DE ATIVOS</t>
  </si>
  <si>
    <t>Qtde. de veículos TRUCK</t>
  </si>
  <si>
    <t>Valor do Desinvestimento em Caminhões Truck</t>
  </si>
  <si>
    <t>INVESTIMENTOS</t>
  </si>
  <si>
    <t>Preço médio de venda ao Consumidor Final R$/Kg</t>
  </si>
  <si>
    <t>Margem líquida Final R$/Kg</t>
  </si>
  <si>
    <t>Margem líquida Final %</t>
  </si>
  <si>
    <t>ou seja um Botijão de 13 quilos cheio custará R$</t>
  </si>
  <si>
    <t>Possibidade de Redução do preço final ao consumidor - %</t>
  </si>
  <si>
    <t>(*) Fonte: ANP</t>
  </si>
  <si>
    <t>SISTEMA BGL - CUSTOS</t>
  </si>
  <si>
    <t>SISTEMA ATUAL - CUSTOS</t>
  </si>
  <si>
    <t>CUSTOS</t>
  </si>
  <si>
    <t>ADAPTAÇÃO LIQUIGAS PARA SISTEMA BGL</t>
  </si>
  <si>
    <t>(*) Requalificação BGL terá 30% de custo maior que o sistema atual</t>
  </si>
  <si>
    <t>LIQUIGAS COM SISTEMA BGL - CUSTOS</t>
  </si>
  <si>
    <t>Redução Necessidade de Investimento - R$</t>
  </si>
  <si>
    <t>Redução %</t>
  </si>
  <si>
    <t>Redução Custo Operacional - R$</t>
  </si>
  <si>
    <t>Margem Final (possibilidade efeito) - R$</t>
  </si>
  <si>
    <t>Aumento %</t>
  </si>
  <si>
    <t>Apuração pela</t>
  </si>
  <si>
    <t>Planilha atual</t>
  </si>
  <si>
    <t>Dados de seu Slide</t>
  </si>
  <si>
    <t>????</t>
  </si>
  <si>
    <t>MÁRIO FAVOR VERIFICAR ESTES DADOS DE SEU SLIDE, CONFORME OS NÚMEROS DESTA PLANILHA</t>
  </si>
  <si>
    <t>preço de faturamento tem sido por volta de R$/P13</t>
  </si>
  <si>
    <t>ou seja, R$/Kg.</t>
  </si>
  <si>
    <t>a margem bruta desses revendedores tem sido de R$/P13</t>
  </si>
  <si>
    <t xml:space="preserve">ou seja uma margem bruta de </t>
  </si>
  <si>
    <t>ou seja uma margem líquida de</t>
  </si>
  <si>
    <t>se o Custo do GLP ao Consumidor Final R$/Kg é de</t>
  </si>
  <si>
    <t>se o preço de faturamento da liquigas é de R$/Kg</t>
  </si>
  <si>
    <t>se o custo de distribuição da revenda é de R$/P13</t>
  </si>
  <si>
    <t>se o Preço médio de venda ao consumidor final é de R$/Kg</t>
  </si>
  <si>
    <t>então a margem líquida da revenda é de R$/Kg</t>
  </si>
  <si>
    <t>então o Custo por Kg é de R$/Kg</t>
  </si>
  <si>
    <t>e o custo por  P13 é de R$</t>
  </si>
  <si>
    <t>portanto a margem Liquigas para esses Revendedores é de R$/P13</t>
  </si>
  <si>
    <t>onde teremos R$/Kg.</t>
  </si>
  <si>
    <t>preço de venda</t>
  </si>
  <si>
    <t>custo da distribuidora</t>
  </si>
  <si>
    <t>custo da revenda</t>
  </si>
  <si>
    <t>margem da distribuidora</t>
  </si>
  <si>
    <t>margem da revenda</t>
  </si>
  <si>
    <t>Preço de faturamento Petrobras</t>
  </si>
  <si>
    <t>LIQUIGAS</t>
  </si>
  <si>
    <t>VALOR ATUALIZADO</t>
  </si>
  <si>
    <t>FONTES</t>
  </si>
  <si>
    <t>Fonte:MPTEC</t>
  </si>
  <si>
    <t>pmpf - Ato COTEPE No.04, de 22/02/2019</t>
  </si>
  <si>
    <t>Fonte: www.sitecontabil.com.br</t>
  </si>
  <si>
    <t>BGL = US$ 158.000 X 3,80</t>
  </si>
  <si>
    <t>Fonte: Aratell</t>
  </si>
  <si>
    <t>Fonte:Aratell</t>
  </si>
  <si>
    <t>Chip RFID (Válvula e Botijão)</t>
  </si>
  <si>
    <t>Preço médio de venda ao Consumidor Final P13 (Jan/19)(*)</t>
  </si>
  <si>
    <t>como o preço médio de venda ao consumidor Final P13 (Jan/19) é de</t>
  </si>
  <si>
    <t>se o Custo Total p/Liquigás chegar até chegar ao Consumidor é de R$</t>
  </si>
  <si>
    <t>Total dos Custos de Produção.....</t>
  </si>
  <si>
    <t>Total dos Custos de Comercialização...</t>
  </si>
  <si>
    <t>Total dos Custos da Revenda...</t>
  </si>
  <si>
    <t>ITEM</t>
  </si>
  <si>
    <t>VALOR TOTAL</t>
  </si>
  <si>
    <t>VALOR KG</t>
  </si>
  <si>
    <t>Venda mensal</t>
  </si>
  <si>
    <t>Matéria Prima</t>
  </si>
  <si>
    <t>Qtde.Movimentada</t>
  </si>
  <si>
    <t>Frete Primário</t>
  </si>
  <si>
    <t>SISTEMA BGL</t>
  </si>
  <si>
    <t>SISTEMA ATUAL</t>
  </si>
  <si>
    <t>VALOR R$/ KG</t>
  </si>
  <si>
    <t>Custo de Produção</t>
  </si>
  <si>
    <t>Custo de Comercialização</t>
  </si>
  <si>
    <t>Custo da Revenda</t>
  </si>
  <si>
    <t>Custo Total Distribuidora</t>
  </si>
  <si>
    <t>Faturamento ao Revendedor</t>
  </si>
  <si>
    <t>Margem da Distribuidora</t>
  </si>
  <si>
    <t>Preço médio de Venda ao Consumidor</t>
  </si>
  <si>
    <t>Margem da Revenda</t>
  </si>
  <si>
    <t>Possibilidade de redução do preço ao consumidor final</t>
  </si>
  <si>
    <t>SP jan/2019</t>
  </si>
  <si>
    <t>Segundo pesquisa de preços da ANP, o</t>
  </si>
  <si>
    <t>BGL = US$ 8 X R$ 3,80</t>
  </si>
  <si>
    <t>VALID</t>
  </si>
  <si>
    <t>Custo de Monitoramento e Rastreabilidade</t>
  </si>
  <si>
    <t>Enchimentos/mês</t>
  </si>
  <si>
    <t>R$ / Operação</t>
  </si>
  <si>
    <t>Custo Total.....</t>
  </si>
  <si>
    <t>UF</t>
  </si>
  <si>
    <t>AC</t>
  </si>
  <si>
    <t>AL</t>
  </si>
  <si>
    <t>AP (2)</t>
  </si>
  <si>
    <t>AM</t>
  </si>
  <si>
    <t>BA</t>
  </si>
  <si>
    <t>CE</t>
  </si>
  <si>
    <t>DF (3)</t>
  </si>
  <si>
    <t>ES</t>
  </si>
  <si>
    <t>GO (3)</t>
  </si>
  <si>
    <t>MA</t>
  </si>
  <si>
    <t>MG</t>
  </si>
  <si>
    <t>MS (3)</t>
  </si>
  <si>
    <t>MT (3)</t>
  </si>
  <si>
    <t>PA</t>
  </si>
  <si>
    <t>PB (2)</t>
  </si>
  <si>
    <t>PE</t>
  </si>
  <si>
    <t>PI (2)</t>
  </si>
  <si>
    <t>PR</t>
  </si>
  <si>
    <t>RJ</t>
  </si>
  <si>
    <t>RN</t>
  </si>
  <si>
    <t>RS</t>
  </si>
  <si>
    <t>RO (2)</t>
  </si>
  <si>
    <t>RR (2)</t>
  </si>
  <si>
    <t>SC</t>
  </si>
  <si>
    <t>SE</t>
  </si>
  <si>
    <t>SP</t>
  </si>
  <si>
    <t>TO (2)</t>
  </si>
  <si>
    <t>alíquota de ICMS do produtor</t>
  </si>
  <si>
    <t>Preço de Realização do Produtor</t>
  </si>
  <si>
    <t>P13</t>
  </si>
  <si>
    <t>Kg</t>
  </si>
  <si>
    <t>CIDE</t>
  </si>
  <si>
    <t>-</t>
  </si>
  <si>
    <t>PIS/COFINS</t>
  </si>
  <si>
    <t>Preço do Produtor s/ ICMS c/ CIDE/PIS/COFINS</t>
  </si>
  <si>
    <t>ICMS</t>
  </si>
  <si>
    <t>Preço de Faturamento Petrobras</t>
  </si>
  <si>
    <t>Margem Bruta de Distribuição</t>
  </si>
  <si>
    <t>Preço de Distribuição</t>
  </si>
  <si>
    <t>Margem Bruta de Revenda</t>
  </si>
  <si>
    <t>Preço Final ao Consumidor</t>
  </si>
  <si>
    <t>% ICMS</t>
  </si>
  <si>
    <t>% PIS/COFINS</t>
  </si>
  <si>
    <r>
      <t xml:space="preserve">Obs: </t>
    </r>
    <r>
      <rPr>
        <i/>
        <sz val="9"/>
        <rFont val="Calibri"/>
        <family val="2"/>
      </rPr>
      <t>A partir de abril/04, passou a vigorar a nova sistemática de cobrança de ICMS de GLP em 11 estados (AM, AL, BA, CE, MA, RN, PA, PB, PE, RJ e SE), queconsideram que parte do produto é produzida a partir do gás natural.A parcela referente à bi-tributação de ICMS nestes estados está incluída na Margem Bruta de Distribuição.</t>
    </r>
  </si>
  <si>
    <t xml:space="preserve"> à bi-tributação de ICMS nestes estados está incluída na Margem Bruta de Distribuição.</t>
  </si>
  <si>
    <t xml:space="preserve">(2) Devido à ausência do preço médio de faturamento do produtor para o estado, para fins de cálculo, foi utilizado o preço médio regional de faturamento.
</t>
  </si>
  <si>
    <t>(3) Devido à ausência do preço médio de faturamento do produtor tanto para o estado quanto para a região, para fins de cálculo, foi utilizado o preço médio nacional de faturamento.</t>
  </si>
  <si>
    <t>Notas:</t>
  </si>
  <si>
    <t>Preços de Produtores:</t>
  </si>
  <si>
    <t xml:space="preserve">   - Desde janeiro de 2002, preços informados, semanalmente, pelos produtores e importadores, nos termos da Portaria ANP nº 297, de 18/12/2001.</t>
  </si>
  <si>
    <t xml:space="preserve">   - Em contrapartida à retirada do subsídio aos preços de GLP, foi instituído, por meio do Decreto nº 4.102, de 24/01/2002, o programa "Auxílio-Gás" no valor de R$ 7,50 / mês para famílias de baixa renda, posteriormente unificado pelo programa </t>
  </si>
  <si>
    <r>
      <rPr>
        <i/>
        <sz val="9"/>
        <rFont val="Calibri"/>
        <family val="2"/>
      </rPr>
      <t xml:space="preserve">     "Bolsa-Família" por meio da Lei nº 10.836, de 09 de janeiro de 2004.
Os preços referem-se às vendas de GLP por botijão de 13 kg.
</t>
    </r>
    <r>
      <rPr>
        <b/>
        <sz val="9"/>
        <rFont val="Calibri"/>
        <family val="2"/>
      </rPr>
      <t xml:space="preserve">ICMS:
</t>
    </r>
    <r>
      <rPr>
        <i/>
        <sz val="9"/>
        <rFont val="Calibri"/>
        <family val="2"/>
      </rPr>
      <t xml:space="preserve">As alíquotas, as margens de valor agregado e os preços médios ponderados ao consumidor final (PMPF) são estabelecidos por Convênios CONFAZ e Atos COTEPE e variam de estado para estado.
Para formação do preço Brasil, o ICMS foi calculado com base nos valores de cada estado, ponderado pelos  respectivos volumes de comercialização.
</t>
    </r>
    <r>
      <rPr>
        <b/>
        <sz val="9"/>
        <rFont val="Calibri"/>
        <family val="2"/>
      </rPr>
      <t xml:space="preserve">Margens de Distribuição e de Revenda:
</t>
    </r>
    <r>
      <rPr>
        <i/>
        <sz val="9"/>
        <rFont val="Calibri"/>
        <family val="2"/>
      </rPr>
      <t>Calculadas com base nos dados semanais do Levantamento de Preços e de Margens de Comercialização de Combustíveis da ANP, regulamentado pela Portaria ANP nº 202, de
15/08/2000.</t>
    </r>
  </si>
  <si>
    <t xml:space="preserve">   - Os preços referem-se às vendas de GLP por botijão de 13 kg.</t>
  </si>
  <si>
    <t>ICMS:</t>
  </si>
  <si>
    <r>
      <rPr>
        <i/>
        <sz val="9"/>
        <rFont val="Calibri"/>
        <family val="2"/>
      </rPr>
      <t xml:space="preserve">   - As alíquotas, as margens de valor agregado e os preços médios ponderados ao consumidor final (PMPF) são estabelecidos por Convênios CONFAZ e Atos COTEPE e variam de estado para estado.
Para formação do preço Brasil, o ICMS foi calculado com base nos valores de cada estado, ponderado pelos  respectivos volumes de comercialização.
</t>
    </r>
    <r>
      <rPr>
        <b/>
        <sz val="9"/>
        <rFont val="Calibri"/>
        <family val="2"/>
      </rPr>
      <t xml:space="preserve">Margens de Distribuição e de Revenda:
</t>
    </r>
    <r>
      <rPr>
        <i/>
        <sz val="9"/>
        <rFont val="Calibri"/>
        <family val="2"/>
      </rPr>
      <t>Calculadas com base nos dados semanais do Levantamento de Preços e de Margens de Comercialização de Combustíveis da ANP, regulamentado pela Portaria ANP nº 202, de
15/08/2000.</t>
    </r>
  </si>
  <si>
    <r>
      <rPr>
        <i/>
        <sz val="9"/>
        <rFont val="Calibri"/>
        <family val="2"/>
      </rPr>
      <t xml:space="preserve">   - Para formação do preço Brasil, o ICMS foi calculado com base nos valores de cada estado, ponderado pelos  respectivos volumes de comercialização.
</t>
    </r>
    <r>
      <rPr>
        <b/>
        <sz val="9"/>
        <rFont val="Calibri"/>
        <family val="2"/>
      </rPr>
      <t xml:space="preserve">Margens de Distribuição e de Revenda:
</t>
    </r>
    <r>
      <rPr>
        <i/>
        <sz val="9"/>
        <rFont val="Calibri"/>
        <family val="2"/>
      </rPr>
      <t>Calculadas com base nos dados semanais do Levantamento de Preços e de Margens de Comercialização de Combustíveis da ANP, regulamentado pela Portaria ANP nº 202, de
15/08/2000.</t>
    </r>
  </si>
  <si>
    <r>
      <rPr>
        <b/>
        <sz val="9"/>
        <rFont val="Calibri"/>
        <family val="2"/>
      </rPr>
      <t xml:space="preserve">Margens de Distribuição e de Revenda:
</t>
    </r>
    <r>
      <rPr>
        <i/>
        <sz val="9"/>
        <rFont val="Calibri"/>
        <family val="2"/>
      </rPr>
      <t>Calculadas com base nos dados semanais do Levantamento de Preços e de Margens de Comercialização de Combustíveis da ANP, regulamentado pela Portaria ANP nº 202, de
15/08/2000.</t>
    </r>
  </si>
  <si>
    <t xml:space="preserve">   - Calculadas com base nos dados semanais do Levantamento de Preços e de Margens de Comercialização de Combustíveis da ANP, regulamentado pela Portaria ANP nº 202, de15/08/2000.</t>
  </si>
  <si>
    <t>Outros</t>
  </si>
  <si>
    <t>P13-equivalente</t>
  </si>
  <si>
    <t>AP</t>
  </si>
  <si>
    <t>DF</t>
  </si>
  <si>
    <t>GO</t>
  </si>
  <si>
    <t>MS</t>
  </si>
  <si>
    <t>MT</t>
  </si>
  <si>
    <t>PB</t>
  </si>
  <si>
    <t>PI</t>
  </si>
  <si>
    <t>RO</t>
  </si>
  <si>
    <t>RR</t>
  </si>
  <si>
    <t>TO</t>
  </si>
  <si>
    <t>TOTAL BRASIL</t>
  </si>
  <si>
    <t>Frete Secundário - Valor</t>
  </si>
  <si>
    <t>Frete Secundário - Km</t>
  </si>
  <si>
    <t>Atual</t>
  </si>
  <si>
    <t>Possibilidade de redução do preço ao consumidor final pelo SISTEMA BGL</t>
  </si>
  <si>
    <t>Margem da Distribuidora com Sistema Atual</t>
  </si>
  <si>
    <t>% de diferença...</t>
  </si>
  <si>
    <t>Frete Primário - Valor</t>
  </si>
  <si>
    <t>Fretes</t>
  </si>
  <si>
    <t>Margem da Distribuidora com Sistema BGL</t>
  </si>
  <si>
    <t>Obs.:</t>
  </si>
  <si>
    <t xml:space="preserve">Devido à ausência do preço médio de faturamento do produtor para os estados de: AP,PB,PI,RO,RR e TO, para fins de cálculo, foi utilizado o preço médio regional de faturamento.
</t>
  </si>
  <si>
    <t>Devido à ausência do preço médio de faturamento do produtor tanto para os estados (MS,MT,GO e DF) quanto para a região Centro-oeste, para fins de cálculo, foi utilizado o preço médio nacional de faturamento.</t>
  </si>
  <si>
    <t>Preço de Realização do Produtor 25,24</t>
  </si>
  <si>
    <t>CIDE -</t>
  </si>
  <si>
    <t>PIS/COFINS 2,18</t>
  </si>
  <si>
    <t>Preço do Produtor s/ ICMS c/ CIDE/PIS/COFINS 27,43</t>
  </si>
  <si>
    <t>ICMS 8,63</t>
  </si>
  <si>
    <t>Margem Bruta de Distribuição 16,36</t>
  </si>
  <si>
    <t>Preço de Distribuição 52,41</t>
  </si>
  <si>
    <t>Margem Bruta de Revenda 16,74</t>
  </si>
  <si>
    <t>Preço Final ao Consumidor 69,15</t>
  </si>
  <si>
    <t>Daniel - BGL</t>
  </si>
  <si>
    <t>ESTAS FORAM ALGUMAS PREMISSAS CONFIRMADAS / ATUALIZADAS EM 2019</t>
  </si>
  <si>
    <t>Daniel</t>
  </si>
  <si>
    <t>ESTAS PREMISSAS FORAM RETIRADAS DAS PLANILHAS ENVIADAS PELA LIQUIGAS DISTRIBUIDORA NA ÉPOCA DA APRESENTAÇÃO DO SISTEMA BGL PARA A SUA DIRETORIA - 2013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</si>
</sst>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6" formatCode="&quot;R$&quot;\ #,##0;[Red]\-&quot;R$&quot;\ #,##0"/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h:mm;@"/>
    <numFmt numFmtId="167" formatCode="_(* #,##0.00_);_(* \(#,##0.00\);_(* &quot;-&quot;??_);_(@_)"/>
    <numFmt numFmtId="168" formatCode="0.0%"/>
    <numFmt numFmtId="169" formatCode="#,##0_ ;\-#,##0\ "/>
    <numFmt numFmtId="170" formatCode="&quot;R$&quot;\ #,##0"/>
    <numFmt numFmtId="171" formatCode="&quot;R$&quot;\ #,##0.00"/>
    <numFmt numFmtId="172" formatCode="#,##0.0000"/>
    <numFmt numFmtId="173" formatCode="&quot;R$&quot;#,##0.00"/>
    <numFmt numFmtId="174" formatCode="0.0000"/>
  </numFmts>
  <fonts count="3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0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8.8000000000000007"/>
      <color theme="0"/>
      <name val="Calibri"/>
      <family val="2"/>
    </font>
    <font>
      <b/>
      <sz val="12"/>
      <color indexed="81"/>
      <name val="Tahoma"/>
      <family val="2"/>
    </font>
    <font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</font>
    <font>
      <b/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</font>
    <font>
      <i/>
      <sz val="9"/>
      <name val="Calibri"/>
      <family val="2"/>
    </font>
    <font>
      <b/>
      <sz val="9"/>
      <name val="Calibri"/>
      <family val="2"/>
    </font>
    <font>
      <b/>
      <sz val="9"/>
      <color theme="1"/>
      <name val="Calibri"/>
      <scheme val="minor"/>
    </font>
    <font>
      <sz val="9"/>
      <name val="Calibri"/>
    </font>
    <font>
      <b/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E0ECB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7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rgb="FFFF0000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FF0000"/>
      </top>
      <bottom style="thin">
        <color auto="1"/>
      </bottom>
      <diagonal/>
    </border>
    <border>
      <left style="medium">
        <color rgb="FFFF0000"/>
      </left>
      <right style="medium">
        <color rgb="FFFF0000"/>
      </right>
      <top style="thin">
        <color auto="1"/>
      </top>
      <bottom style="thin">
        <color auto="1"/>
      </bottom>
      <diagonal/>
    </border>
    <border>
      <left/>
      <right style="medium">
        <color rgb="FFFF0000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 style="thin">
        <color auto="1"/>
      </right>
      <top style="medium">
        <color rgb="FFFF0000"/>
      </top>
      <bottom style="thin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/>
      <diagonal/>
    </border>
    <border>
      <left style="medium">
        <color rgb="FFFF0000"/>
      </left>
      <right style="thin">
        <color auto="1"/>
      </right>
      <top/>
      <bottom/>
      <diagonal/>
    </border>
    <border>
      <left style="medium">
        <color rgb="FFFF0000"/>
      </left>
      <right style="thin">
        <color auto="1"/>
      </right>
      <top/>
      <bottom style="thin">
        <color auto="1"/>
      </bottom>
      <diagonal/>
    </border>
    <border>
      <left style="medium">
        <color rgb="FFFF0000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rgb="FFFF0000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/>
      <top style="thin">
        <color auto="1"/>
      </top>
      <bottom style="thin">
        <color auto="1"/>
      </bottom>
      <diagonal/>
    </border>
    <border>
      <left style="medium">
        <color rgb="FFFF0000"/>
      </left>
      <right style="hair">
        <color auto="1"/>
      </right>
      <top style="medium">
        <color rgb="FFFF0000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rgb="FFFF0000"/>
      </top>
      <bottom style="thin">
        <color auto="1"/>
      </bottom>
      <diagonal/>
    </border>
    <border>
      <left style="hair">
        <color auto="1"/>
      </left>
      <right style="medium">
        <color rgb="FFFF0000"/>
      </right>
      <top style="medium">
        <color rgb="FFFF0000"/>
      </top>
      <bottom style="thin">
        <color auto="1"/>
      </bottom>
      <diagonal/>
    </border>
    <border>
      <left style="medium">
        <color rgb="FFFF0000"/>
      </left>
      <right/>
      <top style="medium">
        <color rgb="FFFF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medium">
        <color rgb="FFFF0000"/>
      </right>
      <top style="medium">
        <color rgb="FFFF0000"/>
      </top>
      <bottom style="thin">
        <color auto="1"/>
      </bottom>
      <diagonal/>
    </border>
    <border>
      <left/>
      <right style="hair">
        <color auto="1"/>
      </right>
      <top style="medium">
        <color rgb="FFFF0000"/>
      </top>
      <bottom style="thin">
        <color auto="1"/>
      </bottom>
      <diagonal/>
    </border>
    <border>
      <left style="medium">
        <color rgb="FFFF0000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rgb="FFFF0000"/>
      </right>
      <top style="thin">
        <color auto="1"/>
      </top>
      <bottom style="hair">
        <color auto="1"/>
      </bottom>
      <diagonal/>
    </border>
    <border>
      <left style="medium">
        <color rgb="FFFF0000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rgb="FFFF0000"/>
      </right>
      <top style="hair">
        <color auto="1"/>
      </top>
      <bottom style="hair">
        <color auto="1"/>
      </bottom>
      <diagonal/>
    </border>
    <border>
      <left style="medium">
        <color rgb="FFFF0000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rgb="FFFF0000"/>
      </right>
      <top style="hair">
        <color auto="1"/>
      </top>
      <bottom style="thin">
        <color auto="1"/>
      </bottom>
      <diagonal/>
    </border>
    <border>
      <left style="medium">
        <color rgb="FFFF0000"/>
      </left>
      <right style="hair">
        <color auto="1"/>
      </right>
      <top style="hair">
        <color auto="1"/>
      </top>
      <bottom style="medium">
        <color rgb="FFFF0000"/>
      </bottom>
      <diagonal/>
    </border>
    <border>
      <left style="hair">
        <color auto="1"/>
      </left>
      <right style="medium">
        <color rgb="FFFF0000"/>
      </right>
      <top style="hair">
        <color auto="1"/>
      </top>
      <bottom style="medium">
        <color rgb="FFFF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medium">
        <color rgb="FFFF0000"/>
      </left>
      <right style="medium">
        <color rgb="FFFF0000"/>
      </right>
      <top/>
      <bottom style="thin">
        <color auto="1"/>
      </bottom>
      <diagonal/>
    </border>
    <border>
      <left style="medium">
        <color rgb="FFFF0000"/>
      </left>
      <right style="medium">
        <color rgb="FFFF0000"/>
      </right>
      <top style="hair">
        <color auto="1"/>
      </top>
      <bottom style="thin">
        <color auto="1"/>
      </bottom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 style="thin">
        <color auto="1"/>
      </top>
      <bottom style="hair">
        <color auto="1"/>
      </bottom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 style="hair">
        <color auto="1"/>
      </top>
      <bottom style="hair">
        <color auto="1"/>
      </bottom>
      <diagonal/>
    </border>
    <border>
      <left style="medium">
        <color rgb="FFFF0000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rgb="FFFF0000"/>
      </right>
      <top/>
      <bottom style="thin">
        <color auto="1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hair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auto="1"/>
      </left>
      <right/>
      <top/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rgb="FFFF0000"/>
      </bottom>
      <diagonal/>
    </border>
    <border>
      <left style="hair">
        <color auto="1"/>
      </left>
      <right style="medium">
        <color rgb="FFFF0000"/>
      </right>
      <top/>
      <bottom style="hair">
        <color auto="1"/>
      </bottom>
      <diagonal/>
    </border>
    <border>
      <left style="thin">
        <color rgb="FFFF0000"/>
      </left>
      <right style="thin">
        <color auto="1"/>
      </right>
      <top style="thin">
        <color rgb="FFFF0000"/>
      </top>
      <bottom style="thin">
        <color auto="1"/>
      </bottom>
      <diagonal/>
    </border>
    <border>
      <left style="thin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0000"/>
      </left>
      <right style="thin">
        <color auto="1"/>
      </right>
      <top style="thin">
        <color auto="1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/>
      <diagonal/>
    </border>
  </borders>
  <cellStyleXfs count="10">
    <xf numFmtId="0" fontId="0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/>
    <xf numFmtId="0" fontId="8" fillId="0" borderId="0"/>
    <xf numFmtId="0" fontId="9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38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2" fontId="0" fillId="0" borderId="5" xfId="0" applyNumberFormat="1" applyBorder="1" applyAlignment="1">
      <alignment horizontal="center" vertical="center"/>
    </xf>
    <xf numFmtId="0" fontId="1" fillId="2" borderId="6" xfId="0" applyFont="1" applyFill="1" applyBorder="1" applyAlignment="1">
      <alignment horizontal="center"/>
    </xf>
    <xf numFmtId="2" fontId="0" fillId="0" borderId="15" xfId="0" applyNumberFormat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2" fontId="0" fillId="0" borderId="0" xfId="0" applyNumberFormat="1" applyAlignment="1">
      <alignment horizontal="center" vertical="center"/>
    </xf>
    <xf numFmtId="0" fontId="1" fillId="3" borderId="8" xfId="0" applyFont="1" applyFill="1" applyBorder="1" applyAlignment="1">
      <alignment horizontal="center"/>
    </xf>
    <xf numFmtId="2" fontId="2" fillId="0" borderId="9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2" fillId="0" borderId="27" xfId="0" applyFont="1" applyBorder="1"/>
    <xf numFmtId="3" fontId="0" fillId="0" borderId="28" xfId="0" applyNumberFormat="1" applyBorder="1" applyAlignment="1">
      <alignment horizontal="center"/>
    </xf>
    <xf numFmtId="0" fontId="2" fillId="0" borderId="29" xfId="0" applyFont="1" applyBorder="1"/>
    <xf numFmtId="0" fontId="0" fillId="0" borderId="30" xfId="0" applyBorder="1" applyAlignment="1">
      <alignment horizontal="center"/>
    </xf>
    <xf numFmtId="2" fontId="0" fillId="0" borderId="30" xfId="0" applyNumberFormat="1" applyBorder="1" applyAlignment="1">
      <alignment horizontal="center"/>
    </xf>
    <xf numFmtId="0" fontId="2" fillId="0" borderId="31" xfId="0" applyFont="1" applyBorder="1"/>
    <xf numFmtId="0" fontId="0" fillId="0" borderId="32" xfId="0" applyBorder="1" applyAlignment="1">
      <alignment horizontal="center"/>
    </xf>
    <xf numFmtId="4" fontId="0" fillId="0" borderId="30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4" fontId="0" fillId="0" borderId="32" xfId="0" applyNumberFormat="1" applyBorder="1" applyAlignment="1">
      <alignment horizontal="center"/>
    </xf>
    <xf numFmtId="0" fontId="0" fillId="0" borderId="28" xfId="0" applyBorder="1" applyAlignment="1">
      <alignment horizontal="center"/>
    </xf>
    <xf numFmtId="3" fontId="0" fillId="0" borderId="32" xfId="0" applyNumberFormat="1" applyBorder="1" applyAlignment="1">
      <alignment horizontal="center"/>
    </xf>
    <xf numFmtId="0" fontId="2" fillId="0" borderId="33" xfId="0" applyFont="1" applyBorder="1"/>
    <xf numFmtId="0" fontId="0" fillId="0" borderId="34" xfId="0" applyBorder="1" applyAlignment="1">
      <alignment horizontal="center"/>
    </xf>
    <xf numFmtId="4" fontId="0" fillId="0" borderId="34" xfId="0" applyNumberFormat="1" applyBorder="1" applyAlignment="1">
      <alignment horizontal="center"/>
    </xf>
    <xf numFmtId="4" fontId="6" fillId="0" borderId="30" xfId="0" applyNumberFormat="1" applyFont="1" applyBorder="1" applyAlignment="1">
      <alignment horizontal="center"/>
    </xf>
    <xf numFmtId="164" fontId="0" fillId="0" borderId="30" xfId="0" applyNumberFormat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165" fontId="0" fillId="0" borderId="15" xfId="1" applyNumberFormat="1" applyFont="1" applyBorder="1" applyAlignment="1">
      <alignment horizontal="center" vertical="center"/>
    </xf>
    <xf numFmtId="3" fontId="0" fillId="0" borderId="0" xfId="0" applyNumberFormat="1"/>
    <xf numFmtId="22" fontId="0" fillId="0" borderId="0" xfId="0" applyNumberFormat="1"/>
    <xf numFmtId="14" fontId="0" fillId="0" borderId="0" xfId="0" applyNumberFormat="1"/>
    <xf numFmtId="21" fontId="0" fillId="0" borderId="0" xfId="0" applyNumberFormat="1"/>
    <xf numFmtId="166" fontId="0" fillId="0" borderId="0" xfId="0" applyNumberFormat="1" applyAlignment="1">
      <alignment horizontal="center"/>
    </xf>
    <xf numFmtId="0" fontId="0" fillId="4" borderId="0" xfId="0" applyFill="1"/>
    <xf numFmtId="0" fontId="0" fillId="5" borderId="0" xfId="0" applyFill="1"/>
    <xf numFmtId="21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9" fontId="0" fillId="0" borderId="0" xfId="2" applyFont="1"/>
    <xf numFmtId="168" fontId="0" fillId="0" borderId="0" xfId="0" applyNumberFormat="1"/>
    <xf numFmtId="0" fontId="1" fillId="3" borderId="8" xfId="0" applyFont="1" applyFill="1" applyBorder="1" applyAlignment="1">
      <alignment horizontal="center" vertical="center"/>
    </xf>
    <xf numFmtId="3" fontId="0" fillId="0" borderId="27" xfId="0" applyNumberFormat="1" applyBorder="1" applyAlignment="1">
      <alignment horizontal="center" vertical="center"/>
    </xf>
    <xf numFmtId="3" fontId="0" fillId="0" borderId="36" xfId="0" applyNumberFormat="1" applyBorder="1" applyAlignment="1">
      <alignment horizontal="center" vertical="center"/>
    </xf>
    <xf numFmtId="1" fontId="0" fillId="0" borderId="29" xfId="0" applyNumberFormat="1" applyBorder="1" applyAlignment="1">
      <alignment horizontal="center" vertical="center"/>
    </xf>
    <xf numFmtId="2" fontId="0" fillId="0" borderId="37" xfId="0" applyNumberFormat="1" applyBorder="1" applyAlignment="1">
      <alignment horizontal="center" vertical="center"/>
    </xf>
    <xf numFmtId="3" fontId="0" fillId="0" borderId="31" xfId="0" applyNumberFormat="1" applyBorder="1" applyAlignment="1">
      <alignment horizontal="center" vertical="center"/>
    </xf>
    <xf numFmtId="3" fontId="0" fillId="0" borderId="38" xfId="0" applyNumberFormat="1" applyBorder="1" applyAlignment="1">
      <alignment horizontal="center" vertical="center"/>
    </xf>
    <xf numFmtId="1" fontId="0" fillId="0" borderId="27" xfId="0" applyNumberFormat="1" applyBorder="1" applyAlignment="1">
      <alignment horizontal="center" vertical="center"/>
    </xf>
    <xf numFmtId="1" fontId="0" fillId="0" borderId="36" xfId="0" applyNumberFormat="1" applyBorder="1" applyAlignment="1">
      <alignment horizontal="center" vertical="center"/>
    </xf>
    <xf numFmtId="3" fontId="0" fillId="0" borderId="29" xfId="0" applyNumberFormat="1" applyBorder="1" applyAlignment="1">
      <alignment horizontal="center" vertical="center"/>
    </xf>
    <xf numFmtId="3" fontId="0" fillId="0" borderId="37" xfId="0" applyNumberFormat="1" applyBorder="1" applyAlignment="1">
      <alignment horizontal="center" vertical="center"/>
    </xf>
    <xf numFmtId="3" fontId="2" fillId="0" borderId="38" xfId="0" applyNumberFormat="1" applyFont="1" applyBorder="1" applyAlignment="1">
      <alignment horizontal="center" vertical="center"/>
    </xf>
    <xf numFmtId="3" fontId="0" fillId="0" borderId="30" xfId="0" applyNumberFormat="1" applyBorder="1" applyAlignment="1">
      <alignment horizontal="center" vertical="center"/>
    </xf>
    <xf numFmtId="2" fontId="0" fillId="0" borderId="29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169" fontId="0" fillId="0" borderId="29" xfId="1" applyNumberFormat="1" applyFont="1" applyBorder="1" applyAlignment="1">
      <alignment horizontal="center" vertical="center"/>
    </xf>
    <xf numFmtId="169" fontId="0" fillId="0" borderId="37" xfId="1" applyNumberFormat="1" applyFont="1" applyBorder="1" applyAlignment="1">
      <alignment horizontal="center" vertical="center"/>
    </xf>
    <xf numFmtId="3" fontId="2" fillId="0" borderId="15" xfId="0" applyNumberFormat="1" applyFont="1" applyBorder="1" applyAlignment="1">
      <alignment horizontal="center" vertical="center"/>
    </xf>
    <xf numFmtId="3" fontId="2" fillId="0" borderId="16" xfId="0" applyNumberFormat="1" applyFont="1" applyBorder="1" applyAlignment="1">
      <alignment horizontal="center" vertical="center"/>
    </xf>
    <xf numFmtId="165" fontId="0" fillId="0" borderId="0" xfId="0" applyNumberFormat="1"/>
    <xf numFmtId="0" fontId="1" fillId="2" borderId="39" xfId="0" applyFont="1" applyFill="1" applyBorder="1" applyAlignment="1">
      <alignment horizontal="center"/>
    </xf>
    <xf numFmtId="2" fontId="0" fillId="0" borderId="9" xfId="0" applyNumberFormat="1" applyBorder="1" applyAlignment="1">
      <alignment horizontal="center" vertical="center"/>
    </xf>
    <xf numFmtId="3" fontId="0" fillId="0" borderId="28" xfId="0" applyNumberFormat="1" applyBorder="1" applyAlignment="1">
      <alignment horizontal="center" vertical="center"/>
    </xf>
    <xf numFmtId="2" fontId="0" fillId="0" borderId="30" xfId="0" applyNumberFormat="1" applyBorder="1" applyAlignment="1">
      <alignment horizontal="center" vertical="center"/>
    </xf>
    <xf numFmtId="169" fontId="0" fillId="0" borderId="30" xfId="1" applyNumberFormat="1" applyFont="1" applyBorder="1" applyAlignment="1">
      <alignment horizontal="center" vertical="center"/>
    </xf>
    <xf numFmtId="3" fontId="0" fillId="0" borderId="35" xfId="0" applyNumberFormat="1" applyBorder="1" applyAlignment="1">
      <alignment horizontal="center" vertical="center"/>
    </xf>
    <xf numFmtId="1" fontId="0" fillId="0" borderId="35" xfId="0" applyNumberFormat="1" applyBorder="1" applyAlignment="1">
      <alignment horizontal="center" vertical="center"/>
    </xf>
    <xf numFmtId="3" fontId="2" fillId="0" borderId="35" xfId="0" applyNumberFormat="1" applyFont="1" applyBorder="1" applyAlignment="1">
      <alignment horizontal="center" vertical="center"/>
    </xf>
    <xf numFmtId="1" fontId="0" fillId="0" borderId="28" xfId="0" applyNumberFormat="1" applyBorder="1" applyAlignment="1">
      <alignment horizontal="center" vertical="center"/>
    </xf>
    <xf numFmtId="3" fontId="2" fillId="0" borderId="31" xfId="0" applyNumberFormat="1" applyFont="1" applyBorder="1" applyAlignment="1">
      <alignment horizontal="center" vertical="center"/>
    </xf>
    <xf numFmtId="3" fontId="2" fillId="0" borderId="30" xfId="0" applyNumberFormat="1" applyFont="1" applyBorder="1" applyAlignment="1">
      <alignment horizontal="center" vertical="center"/>
    </xf>
    <xf numFmtId="3" fontId="2" fillId="0" borderId="28" xfId="0" applyNumberFormat="1" applyFont="1" applyBorder="1" applyAlignment="1">
      <alignment horizontal="center" vertical="center"/>
    </xf>
    <xf numFmtId="2" fontId="2" fillId="0" borderId="42" xfId="0" applyNumberFormat="1" applyFont="1" applyBorder="1" applyAlignment="1">
      <alignment horizontal="center" vertical="center"/>
    </xf>
    <xf numFmtId="2" fontId="2" fillId="0" borderId="44" xfId="0" applyNumberFormat="1" applyFont="1" applyBorder="1" applyAlignment="1">
      <alignment horizontal="center" vertical="center"/>
    </xf>
    <xf numFmtId="2" fontId="2" fillId="0" borderId="40" xfId="0" applyNumberFormat="1" applyFont="1" applyBorder="1" applyAlignment="1">
      <alignment horizontal="center" vertical="center"/>
    </xf>
    <xf numFmtId="2" fontId="2" fillId="0" borderId="27" xfId="0" applyNumberFormat="1" applyFont="1" applyBorder="1" applyAlignment="1">
      <alignment horizontal="center" vertical="center"/>
    </xf>
    <xf numFmtId="2" fontId="2" fillId="0" borderId="36" xfId="0" applyNumberFormat="1" applyFont="1" applyBorder="1" applyAlignment="1">
      <alignment horizontal="center" vertical="center"/>
    </xf>
    <xf numFmtId="2" fontId="2" fillId="0" borderId="28" xfId="0" applyNumberFormat="1" applyFont="1" applyBorder="1" applyAlignment="1">
      <alignment horizontal="center" vertical="center"/>
    </xf>
    <xf numFmtId="2" fontId="2" fillId="0" borderId="29" xfId="0" applyNumberFormat="1" applyFont="1" applyBorder="1" applyAlignment="1">
      <alignment horizontal="center" vertical="center"/>
    </xf>
    <xf numFmtId="2" fontId="2" fillId="0" borderId="37" xfId="0" applyNumberFormat="1" applyFont="1" applyBorder="1" applyAlignment="1">
      <alignment horizontal="center" vertical="center"/>
    </xf>
    <xf numFmtId="2" fontId="2" fillId="0" borderId="30" xfId="0" applyNumberFormat="1" applyFont="1" applyBorder="1" applyAlignment="1">
      <alignment horizontal="center" vertical="center"/>
    </xf>
    <xf numFmtId="0" fontId="1" fillId="2" borderId="45" xfId="0" applyFont="1" applyFill="1" applyBorder="1" applyAlignment="1">
      <alignment horizontal="center"/>
    </xf>
    <xf numFmtId="0" fontId="1" fillId="2" borderId="46" xfId="0" applyFont="1" applyFill="1" applyBorder="1" applyAlignment="1">
      <alignment horizontal="center"/>
    </xf>
    <xf numFmtId="0" fontId="1" fillId="2" borderId="47" xfId="0" applyFont="1" applyFill="1" applyBorder="1" applyAlignment="1">
      <alignment horizontal="center"/>
    </xf>
    <xf numFmtId="43" fontId="0" fillId="0" borderId="0" xfId="1" applyFont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3" fontId="2" fillId="0" borderId="51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" fontId="2" fillId="0" borderId="27" xfId="0" applyNumberFormat="1" applyFont="1" applyBorder="1" applyAlignment="1">
      <alignment horizontal="center" vertical="center"/>
    </xf>
    <xf numFmtId="4" fontId="2" fillId="0" borderId="36" xfId="0" applyNumberFormat="1" applyFont="1" applyBorder="1" applyAlignment="1">
      <alignment horizontal="center" vertical="center"/>
    </xf>
    <xf numFmtId="4" fontId="2" fillId="0" borderId="28" xfId="0" applyNumberFormat="1" applyFont="1" applyBorder="1" applyAlignment="1">
      <alignment horizontal="center" vertical="center"/>
    </xf>
    <xf numFmtId="3" fontId="2" fillId="0" borderId="27" xfId="0" applyNumberFormat="1" applyFont="1" applyBorder="1" applyAlignment="1">
      <alignment horizontal="center" vertical="center"/>
    </xf>
    <xf numFmtId="3" fontId="2" fillId="0" borderId="36" xfId="0" applyNumberFormat="1" applyFont="1" applyBorder="1" applyAlignment="1">
      <alignment horizontal="center" vertical="center"/>
    </xf>
    <xf numFmtId="2" fontId="0" fillId="0" borderId="0" xfId="0" applyNumberFormat="1"/>
    <xf numFmtId="10" fontId="0" fillId="0" borderId="0" xfId="2" applyNumberFormat="1" applyFont="1"/>
    <xf numFmtId="10" fontId="0" fillId="0" borderId="0" xfId="0" applyNumberFormat="1"/>
    <xf numFmtId="165" fontId="0" fillId="0" borderId="0" xfId="1" applyNumberFormat="1" applyFont="1"/>
    <xf numFmtId="0" fontId="1" fillId="3" borderId="0" xfId="0" applyFont="1" applyFill="1" applyAlignment="1">
      <alignment vertical="center"/>
    </xf>
    <xf numFmtId="43" fontId="12" fillId="0" borderId="0" xfId="1" applyFont="1"/>
    <xf numFmtId="0" fontId="12" fillId="0" borderId="0" xfId="0" applyFont="1"/>
    <xf numFmtId="165" fontId="12" fillId="0" borderId="0" xfId="1" applyNumberFormat="1" applyFont="1"/>
    <xf numFmtId="170" fontId="0" fillId="0" borderId="0" xfId="0" applyNumberFormat="1"/>
    <xf numFmtId="0" fontId="0" fillId="0" borderId="0" xfId="0" applyAlignment="1">
      <alignment horizontal="right"/>
    </xf>
    <xf numFmtId="171" fontId="0" fillId="0" borderId="0" xfId="0" applyNumberFormat="1"/>
    <xf numFmtId="0" fontId="0" fillId="0" borderId="0" xfId="0" applyAlignment="1">
      <alignment horizontal="right" indent="1"/>
    </xf>
    <xf numFmtId="0" fontId="0" fillId="0" borderId="0" xfId="0" applyAlignment="1">
      <alignment horizontal="left" indent="2"/>
    </xf>
    <xf numFmtId="4" fontId="0" fillId="0" borderId="0" xfId="0" applyNumberFormat="1"/>
    <xf numFmtId="171" fontId="0" fillId="0" borderId="0" xfId="0" applyNumberFormat="1" applyAlignment="1">
      <alignment horizontal="left"/>
    </xf>
    <xf numFmtId="0" fontId="0" fillId="0" borderId="1" xfId="0" applyBorder="1"/>
    <xf numFmtId="4" fontId="0" fillId="0" borderId="1" xfId="0" applyNumberFormat="1" applyBorder="1"/>
    <xf numFmtId="0" fontId="2" fillId="0" borderId="0" xfId="0" applyFont="1" applyAlignment="1">
      <alignment horizontal="center" vertical="center"/>
    </xf>
    <xf numFmtId="0" fontId="13" fillId="0" borderId="0" xfId="0" applyFont="1"/>
    <xf numFmtId="0" fontId="0" fillId="0" borderId="52" xfId="0" applyBorder="1"/>
    <xf numFmtId="3" fontId="0" fillId="0" borderId="52" xfId="0" applyNumberFormat="1" applyBorder="1"/>
    <xf numFmtId="0" fontId="13" fillId="0" borderId="52" xfId="0" applyFont="1" applyBorder="1"/>
    <xf numFmtId="0" fontId="2" fillId="0" borderId="52" xfId="0" applyFont="1" applyBorder="1" applyAlignment="1">
      <alignment horizontal="right"/>
    </xf>
    <xf numFmtId="170" fontId="2" fillId="0" borderId="52" xfId="0" applyNumberFormat="1" applyFont="1" applyBorder="1"/>
    <xf numFmtId="3" fontId="13" fillId="0" borderId="52" xfId="0" applyNumberFormat="1" applyFont="1" applyBorder="1"/>
    <xf numFmtId="171" fontId="13" fillId="0" borderId="52" xfId="0" applyNumberFormat="1" applyFont="1" applyBorder="1"/>
    <xf numFmtId="170" fontId="0" fillId="0" borderId="52" xfId="0" applyNumberFormat="1" applyBorder="1"/>
    <xf numFmtId="171" fontId="2" fillId="0" borderId="52" xfId="0" applyNumberFormat="1" applyFont="1" applyBorder="1"/>
    <xf numFmtId="0" fontId="2" fillId="0" borderId="52" xfId="0" applyFont="1" applyBorder="1"/>
    <xf numFmtId="0" fontId="0" fillId="0" borderId="52" xfId="0" applyBorder="1" applyAlignment="1">
      <alignment horizontal="right"/>
    </xf>
    <xf numFmtId="170" fontId="13" fillId="0" borderId="52" xfId="0" applyNumberFormat="1" applyFont="1" applyBorder="1"/>
    <xf numFmtId="0" fontId="2" fillId="0" borderId="52" xfId="0" applyFont="1" applyBorder="1" applyAlignment="1">
      <alignment horizontal="left"/>
    </xf>
    <xf numFmtId="170" fontId="14" fillId="0" borderId="52" xfId="0" applyNumberFormat="1" applyFont="1" applyBorder="1"/>
    <xf numFmtId="0" fontId="0" fillId="0" borderId="54" xfId="0" applyBorder="1" applyAlignment="1">
      <alignment horizontal="left"/>
    </xf>
    <xf numFmtId="0" fontId="0" fillId="0" borderId="55" xfId="0" applyBorder="1"/>
    <xf numFmtId="0" fontId="0" fillId="0" borderId="56" xfId="0" applyBorder="1" applyAlignment="1">
      <alignment horizontal="right"/>
    </xf>
    <xf numFmtId="3" fontId="0" fillId="0" borderId="57" xfId="0" applyNumberFormat="1" applyBorder="1"/>
    <xf numFmtId="171" fontId="0" fillId="0" borderId="57" xfId="0" applyNumberFormat="1" applyBorder="1"/>
    <xf numFmtId="0" fontId="2" fillId="0" borderId="54" xfId="0" applyFont="1" applyBorder="1" applyAlignment="1">
      <alignment horizontal="left"/>
    </xf>
    <xf numFmtId="171" fontId="13" fillId="0" borderId="57" xfId="0" applyNumberFormat="1" applyFont="1" applyBorder="1"/>
    <xf numFmtId="0" fontId="2" fillId="0" borderId="56" xfId="0" applyFont="1" applyBorder="1" applyAlignment="1">
      <alignment horizontal="right"/>
    </xf>
    <xf numFmtId="170" fontId="2" fillId="0" borderId="57" xfId="0" applyNumberFormat="1" applyFont="1" applyBorder="1"/>
    <xf numFmtId="0" fontId="0" fillId="0" borderId="56" xfId="0" applyBorder="1"/>
    <xf numFmtId="0" fontId="0" fillId="0" borderId="57" xfId="0" applyBorder="1"/>
    <xf numFmtId="0" fontId="0" fillId="0" borderId="58" xfId="0" applyBorder="1"/>
    <xf numFmtId="0" fontId="0" fillId="0" borderId="59" xfId="0" applyBorder="1"/>
    <xf numFmtId="0" fontId="6" fillId="0" borderId="0" xfId="0" applyFont="1"/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4" fontId="13" fillId="0" borderId="0" xfId="0" applyNumberFormat="1" applyFont="1"/>
    <xf numFmtId="0" fontId="2" fillId="0" borderId="60" xfId="0" applyFont="1" applyBorder="1" applyAlignment="1">
      <alignment horizontal="right"/>
    </xf>
    <xf numFmtId="170" fontId="14" fillId="0" borderId="61" xfId="0" applyNumberFormat="1" applyFont="1" applyBorder="1"/>
    <xf numFmtId="170" fontId="17" fillId="0" borderId="1" xfId="0" applyNumberFormat="1" applyFont="1" applyBorder="1"/>
    <xf numFmtId="172" fontId="0" fillId="0" borderId="0" xfId="0" applyNumberFormat="1"/>
    <xf numFmtId="172" fontId="0" fillId="0" borderId="1" xfId="0" applyNumberFormat="1" applyBorder="1"/>
    <xf numFmtId="0" fontId="2" fillId="0" borderId="1" xfId="0" applyFont="1" applyBorder="1"/>
    <xf numFmtId="4" fontId="2" fillId="0" borderId="1" xfId="0" applyNumberFormat="1" applyFont="1" applyBorder="1"/>
    <xf numFmtId="172" fontId="2" fillId="0" borderId="1" xfId="0" applyNumberFormat="1" applyFont="1" applyBorder="1"/>
    <xf numFmtId="0" fontId="2" fillId="0" borderId="1" xfId="0" applyFont="1" applyBorder="1" applyAlignment="1">
      <alignment horizontal="right" wrapText="1"/>
    </xf>
    <xf numFmtId="10" fontId="0" fillId="0" borderId="1" xfId="0" applyNumberFormat="1" applyBorder="1"/>
    <xf numFmtId="4" fontId="6" fillId="0" borderId="1" xfId="0" applyNumberFormat="1" applyFont="1" applyBorder="1"/>
    <xf numFmtId="172" fontId="17" fillId="0" borderId="1" xfId="0" applyNumberFormat="1" applyFont="1" applyBorder="1"/>
    <xf numFmtId="171" fontId="13" fillId="0" borderId="0" xfId="0" applyNumberFormat="1" applyFont="1"/>
    <xf numFmtId="4" fontId="0" fillId="0" borderId="57" xfId="0" applyNumberFormat="1" applyBorder="1"/>
    <xf numFmtId="173" fontId="2" fillId="0" borderId="57" xfId="0" applyNumberFormat="1" applyFont="1" applyBorder="1"/>
    <xf numFmtId="173" fontId="13" fillId="0" borderId="57" xfId="0" applyNumberFormat="1" applyFont="1" applyBorder="1"/>
    <xf numFmtId="0" fontId="18" fillId="6" borderId="1" xfId="0" applyFont="1" applyFill="1" applyBorder="1" applyAlignment="1">
      <alignment horizontal="right"/>
    </xf>
    <xf numFmtId="0" fontId="18" fillId="6" borderId="1" xfId="0" applyFont="1" applyFill="1" applyBorder="1" applyAlignment="1">
      <alignment horizontal="center"/>
    </xf>
    <xf numFmtId="9" fontId="18" fillId="6" borderId="1" xfId="0" applyNumberFormat="1" applyFont="1" applyFill="1" applyBorder="1" applyAlignment="1">
      <alignment horizontal="right"/>
    </xf>
    <xf numFmtId="9" fontId="18" fillId="6" borderId="1" xfId="0" applyNumberFormat="1" applyFont="1" applyFill="1" applyBorder="1"/>
    <xf numFmtId="0" fontId="18" fillId="8" borderId="1" xfId="0" applyFont="1" applyFill="1" applyBorder="1" applyAlignment="1">
      <alignment vertical="center"/>
    </xf>
    <xf numFmtId="2" fontId="19" fillId="8" borderId="1" xfId="0" applyNumberFormat="1" applyFont="1" applyFill="1" applyBorder="1" applyAlignment="1">
      <alignment horizontal="right" vertical="center" shrinkToFit="1"/>
    </xf>
    <xf numFmtId="0" fontId="18" fillId="7" borderId="1" xfId="0" applyFont="1" applyFill="1" applyBorder="1" applyAlignment="1">
      <alignment vertical="center"/>
    </xf>
    <xf numFmtId="174" fontId="20" fillId="7" borderId="1" xfId="0" applyNumberFormat="1" applyFont="1" applyFill="1" applyBorder="1" applyAlignment="1">
      <alignment horizontal="right" vertical="center" shrinkToFit="1"/>
    </xf>
    <xf numFmtId="0" fontId="21" fillId="8" borderId="1" xfId="0" applyFont="1" applyFill="1" applyBorder="1" applyAlignment="1">
      <alignment horizontal="center" vertical="top" wrapText="1"/>
    </xf>
    <xf numFmtId="0" fontId="21" fillId="7" borderId="1" xfId="0" applyFont="1" applyFill="1" applyBorder="1" applyAlignment="1">
      <alignment horizontal="center" vertical="top" wrapText="1"/>
    </xf>
    <xf numFmtId="2" fontId="22" fillId="8" borderId="1" xfId="0" applyNumberFormat="1" applyFont="1" applyFill="1" applyBorder="1" applyAlignment="1">
      <alignment horizontal="center" vertical="top" shrinkToFit="1"/>
    </xf>
    <xf numFmtId="0" fontId="23" fillId="8" borderId="1" xfId="0" applyFont="1" applyFill="1" applyBorder="1" applyAlignment="1">
      <alignment horizontal="center" vertical="top" wrapText="1"/>
    </xf>
    <xf numFmtId="0" fontId="18" fillId="9" borderId="1" xfId="0" applyFont="1" applyFill="1" applyBorder="1" applyAlignment="1">
      <alignment vertical="center"/>
    </xf>
    <xf numFmtId="174" fontId="20" fillId="9" borderId="1" xfId="0" applyNumberFormat="1" applyFont="1" applyFill="1" applyBorder="1" applyAlignment="1">
      <alignment horizontal="right" vertical="center" shrinkToFit="1"/>
    </xf>
    <xf numFmtId="0" fontId="0" fillId="9" borderId="0" xfId="0" applyFill="1"/>
    <xf numFmtId="2" fontId="19" fillId="8" borderId="1" xfId="0" applyNumberFormat="1" applyFont="1" applyFill="1" applyBorder="1" applyAlignment="1">
      <alignment horizontal="center" vertical="top" shrinkToFit="1"/>
    </xf>
    <xf numFmtId="0" fontId="18" fillId="0" borderId="0" xfId="0" applyFont="1" applyAlignment="1">
      <alignment horizontal="right"/>
    </xf>
    <xf numFmtId="0" fontId="18" fillId="0" borderId="0" xfId="0" applyFont="1"/>
    <xf numFmtId="10" fontId="22" fillId="0" borderId="0" xfId="0" applyNumberFormat="1" applyFont="1" applyAlignment="1">
      <alignment horizontal="center" vertical="top" shrinkToFit="1"/>
    </xf>
    <xf numFmtId="0" fontId="27" fillId="10" borderId="64" xfId="0" applyFont="1" applyFill="1" applyBorder="1"/>
    <xf numFmtId="0" fontId="27" fillId="11" borderId="64" xfId="0" applyFont="1" applyFill="1" applyBorder="1"/>
    <xf numFmtId="0" fontId="28" fillId="0" borderId="0" xfId="0" applyFont="1" applyAlignment="1">
      <alignment horizontal="left"/>
    </xf>
    <xf numFmtId="3" fontId="28" fillId="0" borderId="0" xfId="0" applyNumberFormat="1" applyFont="1"/>
    <xf numFmtId="3" fontId="28" fillId="11" borderId="0" xfId="0" applyNumberFormat="1" applyFont="1" applyFill="1"/>
    <xf numFmtId="0" fontId="27" fillId="10" borderId="65" xfId="0" applyFont="1" applyFill="1" applyBorder="1" applyAlignment="1">
      <alignment horizontal="left"/>
    </xf>
    <xf numFmtId="3" fontId="27" fillId="10" borderId="65" xfId="0" applyNumberFormat="1" applyFont="1" applyFill="1" applyBorder="1"/>
    <xf numFmtId="4" fontId="0" fillId="4" borderId="1" xfId="0" applyNumberFormat="1" applyFill="1" applyBorder="1"/>
    <xf numFmtId="4" fontId="0" fillId="8" borderId="1" xfId="0" applyNumberFormat="1" applyFill="1" applyBorder="1"/>
    <xf numFmtId="10" fontId="0" fillId="8" borderId="1" xfId="0" applyNumberFormat="1" applyFill="1" applyBorder="1"/>
    <xf numFmtId="4" fontId="0" fillId="12" borderId="1" xfId="0" applyNumberFormat="1" applyFill="1" applyBorder="1"/>
    <xf numFmtId="10" fontId="0" fillId="12" borderId="1" xfId="0" applyNumberFormat="1" applyFill="1" applyBorder="1"/>
    <xf numFmtId="4" fontId="0" fillId="12" borderId="3" xfId="0" applyNumberFormat="1" applyFill="1" applyBorder="1"/>
    <xf numFmtId="10" fontId="0" fillId="12" borderId="3" xfId="0" applyNumberFormat="1" applyFill="1" applyBorder="1"/>
    <xf numFmtId="0" fontId="2" fillId="12" borderId="62" xfId="0" applyFont="1" applyFill="1" applyBorder="1"/>
    <xf numFmtId="0" fontId="0" fillId="12" borderId="66" xfId="0" applyFill="1" applyBorder="1" applyAlignment="1">
      <alignment horizontal="right"/>
    </xf>
    <xf numFmtId="4" fontId="0" fillId="8" borderId="3" xfId="0" applyNumberFormat="1" applyFill="1" applyBorder="1"/>
    <xf numFmtId="10" fontId="0" fillId="8" borderId="3" xfId="0" applyNumberFormat="1" applyFill="1" applyBorder="1"/>
    <xf numFmtId="0" fontId="2" fillId="12" borderId="66" xfId="0" applyFont="1" applyFill="1" applyBorder="1" applyAlignment="1">
      <alignment horizontal="right"/>
    </xf>
    <xf numFmtId="0" fontId="2" fillId="8" borderId="62" xfId="0" applyFont="1" applyFill="1" applyBorder="1"/>
    <xf numFmtId="0" fontId="0" fillId="8" borderId="66" xfId="0" applyFill="1" applyBorder="1" applyAlignment="1">
      <alignment horizontal="right"/>
    </xf>
    <xf numFmtId="0" fontId="2" fillId="8" borderId="63" xfId="0" applyFont="1" applyFill="1" applyBorder="1" applyAlignment="1">
      <alignment horizontal="right"/>
    </xf>
    <xf numFmtId="0" fontId="0" fillId="12" borderId="1" xfId="0" applyFill="1" applyBorder="1"/>
    <xf numFmtId="0" fontId="2" fillId="8" borderId="66" xfId="0" applyFont="1" applyFill="1" applyBorder="1" applyAlignment="1">
      <alignment horizontal="right"/>
    </xf>
    <xf numFmtId="0" fontId="2" fillId="4" borderId="66" xfId="0" applyFont="1" applyFill="1" applyBorder="1" applyAlignment="1">
      <alignment horizontal="left"/>
    </xf>
    <xf numFmtId="0" fontId="0" fillId="12" borderId="63" xfId="0" applyFill="1" applyBorder="1" applyAlignment="1">
      <alignment horizontal="right"/>
    </xf>
    <xf numFmtId="0" fontId="2" fillId="12" borderId="66" xfId="0" applyFont="1" applyFill="1" applyBorder="1"/>
    <xf numFmtId="0" fontId="2" fillId="8" borderId="66" xfId="0" applyFont="1" applyFill="1" applyBorder="1"/>
    <xf numFmtId="0" fontId="0" fillId="12" borderId="62" xfId="0" applyFill="1" applyBorder="1"/>
    <xf numFmtId="0" fontId="0" fillId="12" borderId="66" xfId="0" applyFill="1" applyBorder="1"/>
    <xf numFmtId="0" fontId="0" fillId="12" borderId="3" xfId="0" applyFill="1" applyBorder="1"/>
    <xf numFmtId="0" fontId="2" fillId="8" borderId="66" xfId="0" applyFont="1" applyFill="1" applyBorder="1" applyAlignment="1">
      <alignment horizontal="left"/>
    </xf>
    <xf numFmtId="0" fontId="2" fillId="8" borderId="62" xfId="0" applyFont="1" applyFill="1" applyBorder="1" applyAlignment="1">
      <alignment horizontal="left" vertical="center"/>
    </xf>
    <xf numFmtId="3" fontId="0" fillId="8" borderId="3" xfId="0" applyNumberFormat="1" applyFill="1" applyBorder="1"/>
    <xf numFmtId="3" fontId="0" fillId="8" borderId="1" xfId="0" applyNumberFormat="1" applyFill="1" applyBorder="1"/>
    <xf numFmtId="3" fontId="0" fillId="8" borderId="35" xfId="0" applyNumberFormat="1" applyFill="1" applyBorder="1"/>
    <xf numFmtId="172" fontId="0" fillId="8" borderId="3" xfId="0" applyNumberFormat="1" applyFill="1" applyBorder="1"/>
    <xf numFmtId="172" fontId="0" fillId="8" borderId="1" xfId="0" applyNumberFormat="1" applyFill="1" applyBorder="1"/>
    <xf numFmtId="172" fontId="0" fillId="8" borderId="35" xfId="0" applyNumberFormat="1" applyFill="1" applyBorder="1"/>
    <xf numFmtId="4" fontId="0" fillId="8" borderId="35" xfId="0" applyNumberFormat="1" applyFill="1" applyBorder="1"/>
    <xf numFmtId="0" fontId="0" fillId="4" borderId="63" xfId="0" applyFill="1" applyBorder="1" applyAlignment="1">
      <alignment horizontal="right"/>
    </xf>
    <xf numFmtId="0" fontId="0" fillId="4" borderId="62" xfId="0" applyFill="1" applyBorder="1" applyAlignment="1">
      <alignment horizontal="left"/>
    </xf>
    <xf numFmtId="4" fontId="0" fillId="13" borderId="1" xfId="0" applyNumberFormat="1" applyFill="1" applyBorder="1"/>
    <xf numFmtId="10" fontId="0" fillId="13" borderId="1" xfId="0" applyNumberFormat="1" applyFill="1" applyBorder="1"/>
    <xf numFmtId="10" fontId="0" fillId="4" borderId="1" xfId="0" applyNumberFormat="1" applyFill="1" applyBorder="1"/>
    <xf numFmtId="0" fontId="29" fillId="13" borderId="1" xfId="0" applyFont="1" applyFill="1" applyBorder="1" applyAlignment="1">
      <alignment horizontal="center"/>
    </xf>
    <xf numFmtId="0" fontId="29" fillId="13" borderId="35" xfId="0" applyFont="1" applyFill="1" applyBorder="1" applyAlignment="1">
      <alignment horizontal="center"/>
    </xf>
    <xf numFmtId="9" fontId="29" fillId="13" borderId="62" xfId="0" applyNumberFormat="1" applyFont="1" applyFill="1" applyBorder="1" applyAlignment="1">
      <alignment horizontal="right"/>
    </xf>
    <xf numFmtId="9" fontId="29" fillId="13" borderId="62" xfId="0" applyNumberFormat="1" applyFont="1" applyFill="1" applyBorder="1"/>
    <xf numFmtId="9" fontId="29" fillId="13" borderId="67" xfId="0" applyNumberFormat="1" applyFont="1" applyFill="1" applyBorder="1"/>
    <xf numFmtId="0" fontId="30" fillId="0" borderId="0" xfId="0" applyFont="1"/>
    <xf numFmtId="3" fontId="30" fillId="0" borderId="0" xfId="0" applyNumberFormat="1" applyFont="1"/>
    <xf numFmtId="170" fontId="30" fillId="0" borderId="0" xfId="0" applyNumberFormat="1" applyFont="1"/>
    <xf numFmtId="0" fontId="1" fillId="0" borderId="0" xfId="0" applyFont="1"/>
    <xf numFmtId="10" fontId="30" fillId="0" borderId="0" xfId="0" applyNumberFormat="1" applyFont="1"/>
    <xf numFmtId="0" fontId="30" fillId="0" borderId="0" xfId="0" applyFont="1" applyAlignment="1">
      <alignment horizontal="right"/>
    </xf>
    <xf numFmtId="6" fontId="30" fillId="0" borderId="0" xfId="0" applyNumberFormat="1" applyFont="1" applyAlignment="1">
      <alignment horizontal="left"/>
    </xf>
    <xf numFmtId="10" fontId="30" fillId="0" borderId="0" xfId="0" applyNumberFormat="1" applyFont="1" applyAlignment="1">
      <alignment horizontal="left"/>
    </xf>
    <xf numFmtId="3" fontId="30" fillId="0" borderId="0" xfId="0" applyNumberFormat="1" applyFont="1" applyAlignment="1">
      <alignment horizontal="center"/>
    </xf>
    <xf numFmtId="171" fontId="30" fillId="0" borderId="0" xfId="0" applyNumberFormat="1" applyFont="1"/>
    <xf numFmtId="172" fontId="13" fillId="0" borderId="52" xfId="0" applyNumberFormat="1" applyFont="1" applyBorder="1"/>
    <xf numFmtId="172" fontId="14" fillId="0" borderId="1" xfId="0" applyNumberFormat="1" applyFont="1" applyBorder="1"/>
    <xf numFmtId="0" fontId="2" fillId="13" borderId="62" xfId="0" applyFont="1" applyFill="1" applyBorder="1" applyAlignment="1">
      <alignment horizontal="center" vertical="center"/>
    </xf>
    <xf numFmtId="0" fontId="2" fillId="13" borderId="66" xfId="0" applyFont="1" applyFill="1" applyBorder="1" applyAlignment="1">
      <alignment horizontal="center" vertical="center"/>
    </xf>
    <xf numFmtId="4" fontId="6" fillId="14" borderId="3" xfId="0" applyNumberFormat="1" applyFont="1" applyFill="1" applyBorder="1"/>
    <xf numFmtId="4" fontId="13" fillId="8" borderId="3" xfId="0" applyNumberFormat="1" applyFont="1" applyFill="1" applyBorder="1"/>
    <xf numFmtId="4" fontId="13" fillId="4" borderId="1" xfId="0" applyNumberFormat="1" applyFont="1" applyFill="1" applyBorder="1"/>
    <xf numFmtId="4" fontId="13" fillId="12" borderId="3" xfId="0" applyNumberFormat="1" applyFont="1" applyFill="1" applyBorder="1"/>
    <xf numFmtId="0" fontId="14" fillId="0" borderId="0" xfId="0" applyFont="1"/>
    <xf numFmtId="4" fontId="32" fillId="8" borderId="3" xfId="0" applyNumberFormat="1" applyFont="1" applyFill="1" applyBorder="1"/>
    <xf numFmtId="0" fontId="6" fillId="0" borderId="0" xfId="0" applyFont="1" applyBorder="1"/>
    <xf numFmtId="0" fontId="0" fillId="0" borderId="0" xfId="0" applyBorder="1"/>
    <xf numFmtId="0" fontId="0" fillId="0" borderId="69" xfId="0" applyBorder="1"/>
    <xf numFmtId="3" fontId="0" fillId="0" borderId="69" xfId="0" applyNumberFormat="1" applyBorder="1"/>
    <xf numFmtId="170" fontId="0" fillId="0" borderId="69" xfId="0" applyNumberFormat="1" applyBorder="1"/>
    <xf numFmtId="0" fontId="2" fillId="0" borderId="69" xfId="0" applyFont="1" applyBorder="1"/>
    <xf numFmtId="170" fontId="2" fillId="0" borderId="69" xfId="0" applyNumberFormat="1" applyFont="1" applyBorder="1"/>
    <xf numFmtId="170" fontId="13" fillId="0" borderId="69" xfId="0" applyNumberFormat="1" applyFont="1" applyBorder="1"/>
    <xf numFmtId="3" fontId="2" fillId="0" borderId="69" xfId="0" applyNumberFormat="1" applyFont="1" applyBorder="1"/>
    <xf numFmtId="3" fontId="13" fillId="0" borderId="69" xfId="0" applyNumberFormat="1" applyFont="1" applyBorder="1"/>
    <xf numFmtId="0" fontId="2" fillId="0" borderId="69" xfId="0" applyFont="1" applyBorder="1" applyAlignment="1">
      <alignment horizontal="right"/>
    </xf>
    <xf numFmtId="0" fontId="2" fillId="0" borderId="69" xfId="0" applyFont="1" applyBorder="1" applyAlignment="1">
      <alignment vertical="center"/>
    </xf>
    <xf numFmtId="170" fontId="2" fillId="0" borderId="69" xfId="0" applyNumberFormat="1" applyFont="1" applyBorder="1" applyAlignment="1">
      <alignment vertical="center"/>
    </xf>
    <xf numFmtId="170" fontId="2" fillId="0" borderId="69" xfId="0" applyNumberFormat="1" applyFont="1" applyBorder="1" applyAlignment="1">
      <alignment horizontal="center" vertical="center"/>
    </xf>
    <xf numFmtId="0" fontId="0" fillId="0" borderId="69" xfId="0" applyBorder="1" applyAlignment="1">
      <alignment horizontal="center"/>
    </xf>
    <xf numFmtId="0" fontId="2" fillId="0" borderId="69" xfId="0" applyFont="1" applyBorder="1" applyAlignment="1">
      <alignment horizontal="center"/>
    </xf>
    <xf numFmtId="0" fontId="0" fillId="0" borderId="62" xfId="0" applyBorder="1" applyAlignment="1">
      <alignment horizontal="center" wrapText="1"/>
    </xf>
    <xf numFmtId="0" fontId="2" fillId="0" borderId="62" xfId="0" applyFont="1" applyBorder="1" applyAlignment="1">
      <alignment horizontal="center" vertical="center"/>
    </xf>
    <xf numFmtId="3" fontId="0" fillId="0" borderId="74" xfId="0" applyNumberFormat="1" applyBorder="1"/>
    <xf numFmtId="3" fontId="0" fillId="0" borderId="75" xfId="0" applyNumberFormat="1" applyBorder="1"/>
    <xf numFmtId="3" fontId="0" fillId="0" borderId="76" xfId="0" applyNumberFormat="1" applyBorder="1"/>
    <xf numFmtId="3" fontId="0" fillId="0" borderId="35" xfId="0" applyNumberFormat="1" applyBorder="1"/>
    <xf numFmtId="0" fontId="0" fillId="0" borderId="61" xfId="0" applyBorder="1"/>
    <xf numFmtId="0" fontId="0" fillId="0" borderId="77" xfId="0" applyBorder="1"/>
    <xf numFmtId="0" fontId="0" fillId="0" borderId="78" xfId="0" applyBorder="1"/>
    <xf numFmtId="3" fontId="0" fillId="0" borderId="28" xfId="0" applyNumberFormat="1" applyBorder="1" applyAlignment="1">
      <alignment horizontal="right"/>
    </xf>
    <xf numFmtId="3" fontId="0" fillId="0" borderId="30" xfId="0" applyNumberFormat="1" applyBorder="1" applyAlignment="1">
      <alignment horizontal="right"/>
    </xf>
    <xf numFmtId="3" fontId="0" fillId="0" borderId="32" xfId="0" applyNumberFormat="1" applyBorder="1" applyAlignment="1">
      <alignment horizontal="right"/>
    </xf>
    <xf numFmtId="3" fontId="0" fillId="0" borderId="0" xfId="0" applyNumberFormat="1" applyAlignment="1">
      <alignment horizontal="right"/>
    </xf>
    <xf numFmtId="3" fontId="6" fillId="0" borderId="30" xfId="0" applyNumberFormat="1" applyFont="1" applyBorder="1" applyAlignment="1">
      <alignment horizontal="right"/>
    </xf>
    <xf numFmtId="3" fontId="0" fillId="0" borderId="34" xfId="0" applyNumberFormat="1" applyBorder="1" applyAlignment="1">
      <alignment horizontal="right"/>
    </xf>
    <xf numFmtId="3" fontId="0" fillId="0" borderId="72" xfId="0" applyNumberFormat="1" applyBorder="1" applyAlignment="1">
      <alignment horizontal="right"/>
    </xf>
    <xf numFmtId="3" fontId="0" fillId="0" borderId="73" xfId="0" applyNumberFormat="1" applyBorder="1" applyAlignment="1">
      <alignment horizontal="right"/>
    </xf>
    <xf numFmtId="0" fontId="2" fillId="0" borderId="60" xfId="0" applyFont="1" applyBorder="1" applyAlignment="1">
      <alignment horizontal="left"/>
    </xf>
    <xf numFmtId="0" fontId="2" fillId="0" borderId="59" xfId="0" applyFont="1" applyBorder="1" applyAlignment="1">
      <alignment horizontal="left"/>
    </xf>
    <xf numFmtId="0" fontId="1" fillId="0" borderId="22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31" fillId="0" borderId="0" xfId="0" applyFont="1" applyAlignment="1">
      <alignment horizontal="center" vertical="center" wrapText="1"/>
    </xf>
    <xf numFmtId="0" fontId="0" fillId="0" borderId="69" xfId="0" applyBorder="1" applyAlignment="1">
      <alignment horizontal="left" vertical="center"/>
    </xf>
    <xf numFmtId="3" fontId="13" fillId="0" borderId="69" xfId="0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center"/>
    </xf>
    <xf numFmtId="0" fontId="15" fillId="0" borderId="52" xfId="0" applyFont="1" applyBorder="1" applyAlignment="1">
      <alignment horizontal="center"/>
    </xf>
    <xf numFmtId="0" fontId="16" fillId="0" borderId="52" xfId="0" applyFont="1" applyBorder="1" applyAlignment="1">
      <alignment horizontal="center"/>
    </xf>
    <xf numFmtId="0" fontId="15" fillId="0" borderId="53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5" fillId="0" borderId="69" xfId="0" applyFont="1" applyBorder="1" applyAlignment="1">
      <alignment horizontal="center"/>
    </xf>
    <xf numFmtId="0" fontId="15" fillId="0" borderId="61" xfId="0" applyFont="1" applyBorder="1" applyAlignment="1">
      <alignment horizontal="center"/>
    </xf>
    <xf numFmtId="0" fontId="16" fillId="0" borderId="61" xfId="0" applyFont="1" applyBorder="1" applyAlignment="1">
      <alignment horizontal="center"/>
    </xf>
    <xf numFmtId="0" fontId="2" fillId="0" borderId="69" xfId="0" applyFont="1" applyBorder="1" applyAlignment="1">
      <alignment horizontal="left" vertical="center"/>
    </xf>
    <xf numFmtId="0" fontId="0" fillId="0" borderId="69" xfId="0" applyBorder="1" applyAlignment="1">
      <alignment horizontal="center"/>
    </xf>
    <xf numFmtId="0" fontId="2" fillId="0" borderId="69" xfId="0" applyFont="1" applyBorder="1" applyAlignment="1">
      <alignment horizontal="center"/>
    </xf>
    <xf numFmtId="0" fontId="0" fillId="0" borderId="68" xfId="0" applyBorder="1" applyAlignment="1">
      <alignment horizontal="center"/>
    </xf>
    <xf numFmtId="170" fontId="2" fillId="0" borderId="69" xfId="0" applyNumberFormat="1" applyFont="1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17" fillId="0" borderId="22" xfId="0" applyFont="1" applyBorder="1" applyAlignment="1">
      <alignment horizontal="center"/>
    </xf>
    <xf numFmtId="0" fontId="17" fillId="0" borderId="25" xfId="0" applyFont="1" applyBorder="1" applyAlignment="1">
      <alignment horizontal="center"/>
    </xf>
    <xf numFmtId="0" fontId="14" fillId="0" borderId="67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70" xfId="0" applyFont="1" applyBorder="1" applyAlignment="1">
      <alignment horizontal="center" vertical="center" wrapText="1"/>
    </xf>
    <xf numFmtId="0" fontId="14" fillId="0" borderId="71" xfId="0" applyFont="1" applyBorder="1" applyAlignment="1">
      <alignment horizontal="center" vertical="center" wrapText="1"/>
    </xf>
    <xf numFmtId="0" fontId="14" fillId="0" borderId="54" xfId="0" applyFont="1" applyBorder="1" applyAlignment="1">
      <alignment horizontal="center" wrapText="1"/>
    </xf>
    <xf numFmtId="0" fontId="14" fillId="0" borderId="55" xfId="0" applyFont="1" applyBorder="1" applyAlignment="1">
      <alignment horizontal="center" wrapText="1"/>
    </xf>
    <xf numFmtId="0" fontId="14" fillId="0" borderId="58" xfId="0" applyFont="1" applyBorder="1" applyAlignment="1">
      <alignment horizontal="center" wrapText="1"/>
    </xf>
    <xf numFmtId="0" fontId="14" fillId="0" borderId="59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3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0" fontId="2" fillId="13" borderId="62" xfId="0" applyFont="1" applyFill="1" applyBorder="1" applyAlignment="1">
      <alignment horizontal="center" vertical="center"/>
    </xf>
    <xf numFmtId="0" fontId="2" fillId="13" borderId="66" xfId="0" applyFont="1" applyFill="1" applyBorder="1" applyAlignment="1">
      <alignment horizontal="center" vertical="center"/>
    </xf>
    <xf numFmtId="0" fontId="0" fillId="8" borderId="2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25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0" fillId="12" borderId="2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4" fontId="0" fillId="12" borderId="4" xfId="0" applyNumberFormat="1" applyFill="1" applyBorder="1" applyAlignment="1">
      <alignment horizontal="center"/>
    </xf>
    <xf numFmtId="4" fontId="0" fillId="12" borderId="23" xfId="0" applyNumberFormat="1" applyFill="1" applyBorder="1" applyAlignment="1">
      <alignment horizontal="center"/>
    </xf>
    <xf numFmtId="0" fontId="2" fillId="8" borderId="3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/>
    </xf>
    <xf numFmtId="4" fontId="0" fillId="12" borderId="3" xfId="0" applyNumberFormat="1" applyFill="1" applyBorder="1" applyAlignment="1">
      <alignment horizontal="center"/>
    </xf>
    <xf numFmtId="4" fontId="0" fillId="12" borderId="1" xfId="0" applyNumberFormat="1" applyFill="1" applyBorder="1" applyAlignment="1">
      <alignment horizontal="center"/>
    </xf>
    <xf numFmtId="0" fontId="2" fillId="13" borderId="1" xfId="0" applyFont="1" applyFill="1" applyBorder="1" applyAlignment="1">
      <alignment horizontal="center" vertical="center" wrapText="1"/>
    </xf>
    <xf numFmtId="0" fontId="25" fillId="0" borderId="0" xfId="0" quotePrefix="1" applyFont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26" fillId="0" borderId="0" xfId="0" applyFont="1" applyAlignment="1">
      <alignment horizontal="left" vertical="top" wrapText="1"/>
    </xf>
    <xf numFmtId="0" fontId="24" fillId="0" borderId="0" xfId="0" quotePrefix="1" applyFont="1" applyAlignment="1">
      <alignment horizontal="left" vertical="top" wrapText="1"/>
    </xf>
    <xf numFmtId="0" fontId="18" fillId="8" borderId="1" xfId="0" applyFont="1" applyFill="1" applyBorder="1" applyAlignment="1">
      <alignment horizontal="left" vertical="top"/>
    </xf>
    <xf numFmtId="0" fontId="18" fillId="7" borderId="1" xfId="0" applyFont="1" applyFill="1" applyBorder="1" applyAlignment="1">
      <alignment horizontal="left" vertical="top"/>
    </xf>
    <xf numFmtId="0" fontId="18" fillId="9" borderId="62" xfId="0" applyFont="1" applyFill="1" applyBorder="1" applyAlignment="1">
      <alignment horizontal="left" vertical="top"/>
    </xf>
    <xf numFmtId="0" fontId="18" fillId="9" borderId="63" xfId="0" applyFont="1" applyFill="1" applyBorder="1" applyAlignment="1">
      <alignment horizontal="left" vertical="top"/>
    </xf>
    <xf numFmtId="0" fontId="1" fillId="3" borderId="2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/>
    </xf>
    <xf numFmtId="0" fontId="1" fillId="2" borderId="49" xfId="0" applyFont="1" applyFill="1" applyBorder="1" applyAlignment="1">
      <alignment horizontal="center"/>
    </xf>
    <xf numFmtId="0" fontId="1" fillId="2" borderId="50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41" xfId="0" applyFont="1" applyFill="1" applyBorder="1" applyAlignment="1">
      <alignment horizontal="center" vertical="center"/>
    </xf>
    <xf numFmtId="0" fontId="1" fillId="3" borderId="43" xfId="0" applyFont="1" applyFill="1" applyBorder="1" applyAlignment="1">
      <alignment horizontal="center" vertical="center"/>
    </xf>
  </cellXfs>
  <cellStyles count="10">
    <cellStyle name="Normal" xfId="0" builtinId="0"/>
    <cellStyle name="Normal 2" xfId="3"/>
    <cellStyle name="Normal 2 2" xfId="4"/>
    <cellStyle name="Normal 3" xfId="5"/>
    <cellStyle name="Porcentagem" xfId="2" builtinId="5"/>
    <cellStyle name="Porcentagem 2" xfId="6"/>
    <cellStyle name="Porcentagem 2 2" xfId="7"/>
    <cellStyle name="Separador de milhares 2" xfId="8"/>
    <cellStyle name="Separador de milhares 2 2" xfId="9"/>
    <cellStyle name="Vírgula" xfId="1" builtinId="3"/>
  </cellStyles>
  <dxfs count="0"/>
  <tableStyles count="0" defaultTableStyle="TableStyleMedium2" defaultPivotStyle="PivotStyleLight16"/>
  <colors>
    <mruColors>
      <color rgb="FFE0ECB2"/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hartsheet" Target="chartsheets/sheet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hartsheet" Target="chartsheets/sheet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Ligações por Horas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Plan6!$G$4</c:f>
              <c:strCache>
                <c:ptCount val="1"/>
                <c:pt idx="0">
                  <c:v>%</c:v>
                </c:pt>
              </c:strCache>
            </c:strRef>
          </c:tx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Plan6!$E$5:$E$16</c:f>
              <c:strCache>
                <c:ptCount val="12"/>
                <c:pt idx="0">
                  <c:v>das 07h00 às 08h00</c:v>
                </c:pt>
                <c:pt idx="1">
                  <c:v>das 08h00 às 09h00</c:v>
                </c:pt>
                <c:pt idx="2">
                  <c:v>das 09h00 às 10h00</c:v>
                </c:pt>
                <c:pt idx="3">
                  <c:v>das 10h00 às 11h00</c:v>
                </c:pt>
                <c:pt idx="4">
                  <c:v>das 11h00 às 12h00</c:v>
                </c:pt>
                <c:pt idx="5">
                  <c:v>das 12h00 às 13h00</c:v>
                </c:pt>
                <c:pt idx="6">
                  <c:v>das 13h00 às 14h00</c:v>
                </c:pt>
                <c:pt idx="7">
                  <c:v>das 14h00 às 15h00</c:v>
                </c:pt>
                <c:pt idx="8">
                  <c:v>das 15h00 às 16h00</c:v>
                </c:pt>
                <c:pt idx="9">
                  <c:v>das 16h00 às 17h00</c:v>
                </c:pt>
                <c:pt idx="10">
                  <c:v>das 17h00 às 18h00</c:v>
                </c:pt>
                <c:pt idx="11">
                  <c:v>Após as 18h00</c:v>
                </c:pt>
              </c:strCache>
            </c:strRef>
          </c:cat>
          <c:val>
            <c:numRef>
              <c:f>Plan6!$G$5:$G$16</c:f>
              <c:numCache>
                <c:formatCode>0%</c:formatCode>
                <c:ptCount val="12"/>
                <c:pt idx="0">
                  <c:v>3.7257824143070044E-2</c:v>
                </c:pt>
                <c:pt idx="1">
                  <c:v>0.12891207153502235</c:v>
                </c:pt>
                <c:pt idx="2">
                  <c:v>0.15722801788375559</c:v>
                </c:pt>
                <c:pt idx="3">
                  <c:v>9.3889716840536513E-2</c:v>
                </c:pt>
                <c:pt idx="4">
                  <c:v>7.7496274217585689E-2</c:v>
                </c:pt>
                <c:pt idx="5">
                  <c:v>5.216095380029806E-2</c:v>
                </c:pt>
                <c:pt idx="6">
                  <c:v>5.5141579731743669E-2</c:v>
                </c:pt>
                <c:pt idx="7">
                  <c:v>7.1535022354694486E-2</c:v>
                </c:pt>
                <c:pt idx="8">
                  <c:v>0.12444113263785395</c:v>
                </c:pt>
                <c:pt idx="9">
                  <c:v>0.12295081967213115</c:v>
                </c:pt>
                <c:pt idx="10">
                  <c:v>5.8122205663189271E-2</c:v>
                </c:pt>
                <c:pt idx="11">
                  <c:v>2.0864381520119227E-2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11-42E6-82D5-26C61CB9D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4862936"/>
        <c:axId val="273730120"/>
      </c:lineChart>
      <c:catAx>
        <c:axId val="274862936"/>
        <c:scaling>
          <c:orientation val="minMax"/>
        </c:scaling>
        <c:delete val="0"/>
        <c:axPos val="b"/>
        <c:majorGridlines/>
        <c:numFmt formatCode="General" sourceLinked="0"/>
        <c:majorTickMark val="none"/>
        <c:minorTickMark val="none"/>
        <c:tickLblPos val="nextTo"/>
        <c:txPr>
          <a:bodyPr rot="-2400000" vert="horz"/>
          <a:lstStyle/>
          <a:p>
            <a:pPr>
              <a:defRPr sz="1400"/>
            </a:pPr>
            <a:endParaRPr lang="pt-BR"/>
          </a:p>
        </c:txPr>
        <c:crossAx val="273730120"/>
        <c:crosses val="autoZero"/>
        <c:auto val="1"/>
        <c:lblAlgn val="ctr"/>
        <c:lblOffset val="100"/>
        <c:noMultiLvlLbl val="0"/>
      </c:catAx>
      <c:valAx>
        <c:axId val="2737301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% de Ligações</a:t>
                </a:r>
              </a:p>
            </c:rich>
          </c:tx>
          <c:overlay val="0"/>
        </c:title>
        <c:numFmt formatCode="0%" sourceLinked="0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pt-BR"/>
          </a:p>
        </c:txPr>
        <c:crossAx val="27486293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i="1">
          <a:latin typeface="Trebuchet MS" pitchFamily="34" charset="0"/>
        </a:defRPr>
      </a:pPr>
      <a:endParaRPr lang="pt-B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Ligações por Faixa</a:t>
            </a:r>
            <a:r>
              <a:rPr lang="en-US" baseline="0"/>
              <a:t> de Horário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Plan6!$F$21</c:f>
              <c:strCache>
                <c:ptCount val="1"/>
                <c:pt idx="0">
                  <c:v>% de Ligações</c:v>
                </c:pt>
              </c:strCache>
            </c:strRef>
          </c:tx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Plan6!$E$22:$E$27</c:f>
              <c:strCache>
                <c:ptCount val="6"/>
                <c:pt idx="0">
                  <c:v>das 07h00 às 09h00</c:v>
                </c:pt>
                <c:pt idx="1">
                  <c:v>das 09h00 às 11h00</c:v>
                </c:pt>
                <c:pt idx="2">
                  <c:v>das 11h00 às 13h00</c:v>
                </c:pt>
                <c:pt idx="3">
                  <c:v>das 13h00 às 15h00</c:v>
                </c:pt>
                <c:pt idx="4">
                  <c:v>das 15h00 às 17h00</c:v>
                </c:pt>
                <c:pt idx="5">
                  <c:v>das 17h00 às 19h00</c:v>
                </c:pt>
              </c:strCache>
            </c:strRef>
          </c:cat>
          <c:val>
            <c:numRef>
              <c:f>Plan6!$F$22:$F$27</c:f>
              <c:numCache>
                <c:formatCode>0.0%</c:formatCode>
                <c:ptCount val="6"/>
                <c:pt idx="0">
                  <c:v>0.1661698956780924</c:v>
                </c:pt>
                <c:pt idx="1">
                  <c:v>0.25111773472429211</c:v>
                </c:pt>
                <c:pt idx="2">
                  <c:v>0.12965722801788376</c:v>
                </c:pt>
                <c:pt idx="3">
                  <c:v>0.12667660208643816</c:v>
                </c:pt>
                <c:pt idx="4">
                  <c:v>0.24739195230998509</c:v>
                </c:pt>
                <c:pt idx="5">
                  <c:v>7.898658718330849E-2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9-4668-8062-4A2CE7846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067976"/>
        <c:axId val="393287488"/>
      </c:lineChart>
      <c:catAx>
        <c:axId val="116067976"/>
        <c:scaling>
          <c:orientation val="minMax"/>
        </c:scaling>
        <c:delete val="0"/>
        <c:axPos val="b"/>
        <c:majorGridlines/>
        <c:numFmt formatCode="General" sourceLinked="0"/>
        <c:majorTickMark val="none"/>
        <c:minorTickMark val="none"/>
        <c:tickLblPos val="nextTo"/>
        <c:txPr>
          <a:bodyPr rot="-2400000" vert="horz"/>
          <a:lstStyle/>
          <a:p>
            <a:pPr>
              <a:defRPr sz="1400"/>
            </a:pPr>
            <a:endParaRPr lang="pt-BR"/>
          </a:p>
        </c:txPr>
        <c:crossAx val="393287488"/>
        <c:crosses val="autoZero"/>
        <c:auto val="1"/>
        <c:lblAlgn val="ctr"/>
        <c:lblOffset val="100"/>
        <c:noMultiLvlLbl val="0"/>
      </c:catAx>
      <c:valAx>
        <c:axId val="3932874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% de Ligações</a:t>
                </a:r>
              </a:p>
            </c:rich>
          </c:tx>
          <c:overlay val="0"/>
        </c:title>
        <c:numFmt formatCode="0%" sourceLinked="0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pt-BR"/>
          </a:p>
        </c:txPr>
        <c:crossAx val="11606797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i="1">
          <a:latin typeface="Trebuchet MS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0" workbookViewId="0"/>
  </sheetViews>
  <pageMargins left="0.511811024" right="0.511811024" top="0.78740157499999996" bottom="0.78740157499999996" header="0.31496062000000002" footer="0.31496062000000002"/>
  <pageSetup paperSize="9" orientation="landscape" horizontalDpi="0" verticalDpi="0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0" workbookViewId="0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33857" cy="60007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994321" cy="621846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190499</xdr:rowOff>
    </xdr:from>
    <xdr:to>
      <xdr:col>15</xdr:col>
      <xdr:colOff>582071</xdr:colOff>
      <xdr:row>28</xdr:row>
      <xdr:rowOff>130968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0031" y="190499"/>
          <a:ext cx="9083134" cy="5274469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mario.demmer/AppData/Local/Microsoft/Windows/Temporary%20Internet%20Files/Content.Outlook/G8VAN5BQ/Users/lgji/AppData/Local/Temp/notes95EC0B/Ligacoes%20Recebidas%20Capuava%20Abril13sv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lfredo Cezar Raimundo" refreshedDate="41471.698977314816" createdVersion="4" refreshedVersion="4" minRefreshableVersion="3" recordCount="1342">
  <cacheSource type="worksheet">
    <worksheetSource ref="A1:L1343" sheet="Dados 2" r:id="rId2"/>
  </cacheSource>
  <cacheFields count="12">
    <cacheField name="Gerencia Mercado" numFmtId="0">
      <sharedItems/>
    </cacheField>
    <cacheField name="Gerencia Vendas" numFmtId="0">
      <sharedItems/>
    </cacheField>
    <cacheField name="Area Atuacao" numFmtId="0">
      <sharedItems/>
    </cacheField>
    <cacheField name="Data Inclusao" numFmtId="22">
      <sharedItems containsSemiMixedTypes="0" containsNonDate="0" containsDate="1" containsString="0" minDate="2013-04-01T07:15:59" maxDate="2013-04-30T17:32:37"/>
    </cacheField>
    <cacheField name="Data" numFmtId="14">
      <sharedItems containsSemiMixedTypes="0" containsNonDate="0" containsDate="1" containsString="0" minDate="2013-04-01T00:00:00" maxDate="2013-05-01T00:00:00"/>
    </cacheField>
    <cacheField name="Horário" numFmtId="21">
      <sharedItems containsSemiMixedTypes="0" containsNonDate="0" containsDate="1" containsString="0" minDate="1899-12-30T07:07:09" maxDate="1899-12-30T19:09:12"/>
    </cacheField>
    <cacheField name="Faixa em Horas" numFmtId="0">
      <sharedItems containsBlank="1" count="13">
        <s v="das 07h00 às 08h00"/>
        <s v="das 08h00 às 09h00"/>
        <s v="das 09h00 às 10h00"/>
        <s v="das 10h00 às 11h00"/>
        <s v="das 12h00 às 13h00"/>
        <s v="das 13h00 às 14h00"/>
        <s v="das 14h00 às 15h00"/>
        <s v="das 15h00 às 16h00"/>
        <s v="das 16h00 às 17h00"/>
        <s v="das 17h00 às 18h00"/>
        <s v="das 11h00 às 12h00"/>
        <s v="Após as 18h00"/>
        <m u="1"/>
      </sharedItems>
    </cacheField>
    <cacheField name="Faixa de Horário" numFmtId="0">
      <sharedItems/>
    </cacheField>
    <cacheField name="Nome Centro" numFmtId="0">
      <sharedItems/>
    </cacheField>
    <cacheField name="Cod.R/3 Recebedor" numFmtId="0">
      <sharedItems containsSemiMixedTypes="0" containsString="0" containsNumber="1" containsInteger="1" minValue="4288" maxValue="251358"/>
    </cacheField>
    <cacheField name="Nome Cliente" numFmtId="0">
      <sharedItems/>
    </cacheField>
    <cacheField name="Pedido/Demand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42">
  <r>
    <s v="Z507 GME-SP"/>
    <s v="G80 GVE Capuava"/>
    <s v="0001500G85"/>
    <d v="2013-04-01T07:15:59"/>
    <d v="2013-04-01T00:00:00"/>
    <d v="1899-12-30T07:15:59"/>
    <x v="0"/>
    <s v="das 07h00 às 09h00"/>
    <s v="1002-CO CAPUAVA"/>
    <n v="87485"/>
    <s v="ELSHADAI SHALOM COMERCIO DE GAS LTDA"/>
    <s v="Demanda"/>
  </r>
  <r>
    <s v="Z507 GME-SP"/>
    <s v="G80 GVE Capuava"/>
    <s v="0001500G85"/>
    <d v="2013-04-01T07:38:38"/>
    <d v="2013-04-01T00:00:00"/>
    <d v="1899-12-30T07:38:38"/>
    <x v="0"/>
    <s v="das 07h00 às 09h00"/>
    <s v="1002-CO CAPUAVA"/>
    <n v="43452"/>
    <s v="ITALIA COMERCIO GAS LTDA - EPP"/>
    <s v="Demanda"/>
  </r>
  <r>
    <s v="Z507 GME-SP"/>
    <s v="G80 GVE Capuava"/>
    <s v="0001500G85"/>
    <d v="2013-04-01T07:41:31"/>
    <d v="2013-04-01T00:00:00"/>
    <d v="1899-12-30T07:41:31"/>
    <x v="0"/>
    <s v="das 07h00 às 09h00"/>
    <s v="1002-CO CAPUAVA"/>
    <n v="43452"/>
    <s v="ITALIA COMERCIO GAS LTDA - EPP"/>
    <s v="Demanda"/>
  </r>
  <r>
    <s v="Z507 GME-SP"/>
    <s v="G80 GVE Capuava"/>
    <s v="0001500G82"/>
    <d v="2013-04-01T08:16:00"/>
    <d v="2013-04-01T00:00:00"/>
    <d v="1899-12-30T08:16:00"/>
    <x v="1"/>
    <s v="das 07h00 às 09h00"/>
    <s v="1002-CO CAPUAVA"/>
    <n v="42342"/>
    <s v="COML. VIAGAS LTDA."/>
    <s v="Demanda"/>
  </r>
  <r>
    <s v="Z507 GME-SP"/>
    <s v="G80 GVE Capuava"/>
    <s v="0001500G85"/>
    <d v="2013-04-01T08:18:28"/>
    <d v="2013-04-01T00:00:00"/>
    <d v="1899-12-30T08:18:28"/>
    <x v="1"/>
    <s v="das 07h00 às 09h00"/>
    <s v="1002-CO CAPUAVA"/>
    <n v="87485"/>
    <s v="ELSHADAI SHALOM COMERCIO DE GAS LTDA"/>
    <s v="Pedido"/>
  </r>
  <r>
    <s v="Z507 GME-SP"/>
    <s v="G80 GVE Capuava"/>
    <s v="0001500G84"/>
    <d v="2013-04-01T08:32:58"/>
    <d v="2013-04-01T00:00:00"/>
    <d v="1899-12-30T08:32:58"/>
    <x v="1"/>
    <s v="das 07h00 às 09h00"/>
    <s v="1002-CO CAPUAVA"/>
    <n v="25739"/>
    <s v="IMPERIUM COM. DE GAS E AGUA LTDA.ME"/>
    <s v="Pedido"/>
  </r>
  <r>
    <s v="Z507 GME-SP"/>
    <s v="G80 GVE Capuava"/>
    <s v="0001500G81"/>
    <d v="2013-04-01T08:47:04"/>
    <d v="2013-04-01T00:00:00"/>
    <d v="1899-12-30T08:47:04"/>
    <x v="1"/>
    <s v="das 07h00 às 09h00"/>
    <s v="1002-CO CAPUAVA"/>
    <n v="49423"/>
    <s v="GILBERTO DANIEL JUNIOR GAS"/>
    <s v="Pedido"/>
  </r>
  <r>
    <s v="Z507 GME-SP"/>
    <s v="G80 GVE Capuava"/>
    <s v="0001500G81"/>
    <d v="2013-04-01T08:48:59"/>
    <d v="2013-04-01T00:00:00"/>
    <d v="1899-12-30T08:48:59"/>
    <x v="1"/>
    <s v="das 07h00 às 09h00"/>
    <s v="1002-CO CAPUAVA"/>
    <n v="49423"/>
    <s v="GILBERTO DANIEL JUNIOR GAS"/>
    <s v="Demanda"/>
  </r>
  <r>
    <s v="Z507 GME-SP"/>
    <s v="G80 GVE Capuava"/>
    <s v="0001500G85"/>
    <d v="2013-04-01T08:52:46"/>
    <d v="2013-04-01T00:00:00"/>
    <d v="1899-12-30T08:52:46"/>
    <x v="1"/>
    <s v="das 07h00 às 09h00"/>
    <s v="1002-CO CAPUAVA"/>
    <n v="43452"/>
    <s v="ITALIA COMERCIO GAS LTDA - EPP"/>
    <s v="Demanda"/>
  </r>
  <r>
    <s v="Z507 GME-SP"/>
    <s v="G70 GVE S J Campos"/>
    <s v="0001500G75"/>
    <d v="2013-04-01T09:10:07"/>
    <d v="2013-04-01T00:00:00"/>
    <d v="1899-12-30T09:10:07"/>
    <x v="2"/>
    <s v="das 09h00 às 11h00"/>
    <s v="1002-CO CAPUAVA"/>
    <n v="28249"/>
    <s v="COM. GAS HIGASHI LTDA."/>
    <s v="Pedido"/>
  </r>
  <r>
    <s v="Z507 GME-SP"/>
    <s v="G70 GVE S J Campos"/>
    <s v="0001500G75"/>
    <d v="2013-04-01T09:14:10"/>
    <d v="2013-04-01T00:00:00"/>
    <d v="1899-12-30T09:14:10"/>
    <x v="2"/>
    <s v="das 09h00 às 11h00"/>
    <s v="1002-CO CAPUAVA"/>
    <n v="28249"/>
    <s v="COM. GAS HIGASHI LTDA."/>
    <s v="Demanda"/>
  </r>
  <r>
    <s v="Z507 GME-SP"/>
    <s v="G80 GVE Capuava"/>
    <s v="0001500G84"/>
    <d v="2013-04-01T09:19:11"/>
    <d v="2013-04-01T00:00:00"/>
    <d v="1899-12-30T09:19:11"/>
    <x v="2"/>
    <s v="das 09h00 às 11h00"/>
    <s v="1002-CO CAPUAVA"/>
    <n v="27864"/>
    <s v="BRASGAS TRANSP. COM. LTDA."/>
    <s v="Demanda"/>
  </r>
  <r>
    <s v="Z507 GME-SP"/>
    <s v="G70 GVE S J Campos"/>
    <s v="0001500G75"/>
    <d v="2013-04-01T09:22:05"/>
    <d v="2013-04-01T00:00:00"/>
    <d v="1899-12-30T09:22:05"/>
    <x v="2"/>
    <s v="das 09h00 às 11h00"/>
    <s v="1002-CO CAPUAVA"/>
    <n v="28249"/>
    <s v="COM. GAS HIGASHI LTDA."/>
    <s v="Pedido"/>
  </r>
  <r>
    <s v="Z507 GME-SP"/>
    <s v="G80 GVE Capuava"/>
    <s v="0001500G84"/>
    <d v="2013-04-01T09:27:59"/>
    <d v="2013-04-01T00:00:00"/>
    <d v="1899-12-30T09:27:59"/>
    <x v="2"/>
    <s v="das 09h00 às 11h00"/>
    <s v="1002-CO CAPUAVA"/>
    <n v="27864"/>
    <s v="BRASGAS TRANSP. COM. LTDA."/>
    <s v="Pedido"/>
  </r>
  <r>
    <s v="Z507 GME-SP"/>
    <s v="G80 GVE Capuava"/>
    <s v="0001500G84"/>
    <d v="2013-04-01T09:30:23"/>
    <d v="2013-04-01T00:00:00"/>
    <d v="1899-12-30T09:30:23"/>
    <x v="2"/>
    <s v="das 09h00 às 11h00"/>
    <s v="1002-CO CAPUAVA"/>
    <n v="27864"/>
    <s v="BRASGAS TRANSP. COM. LTDA."/>
    <s v="Demanda"/>
  </r>
  <r>
    <s v="Z507 GME-SP"/>
    <s v="G80 GVE Capuava"/>
    <s v="0001500G84"/>
    <d v="2013-04-01T09:33:03"/>
    <d v="2013-04-01T00:00:00"/>
    <d v="1899-12-30T09:33:03"/>
    <x v="2"/>
    <s v="das 09h00 às 11h00"/>
    <s v="1002-CO CAPUAVA"/>
    <n v="27864"/>
    <s v="BRASGAS TRANSP. COM. LTDA."/>
    <s v="Pedido"/>
  </r>
  <r>
    <s v="Z507 GME-SP"/>
    <s v="G70 GVE S J Campos"/>
    <s v="0001500G71"/>
    <d v="2013-04-01T09:33:57"/>
    <d v="2013-04-01T00:00:00"/>
    <d v="1899-12-30T09:33:57"/>
    <x v="2"/>
    <s v="das 09h00 às 11h00"/>
    <s v="1002-CO CAPUAVA"/>
    <n v="99657"/>
    <s v="JOAO LOPES  DA SILVA ITAQUAQUECETUBA ME"/>
    <s v="Pedido"/>
  </r>
  <r>
    <s v="Z507 GME-SP"/>
    <s v="G80 GVE Capuava"/>
    <s v="0001500G83"/>
    <d v="2013-04-01T09:56:42"/>
    <d v="2013-04-01T00:00:00"/>
    <d v="1899-12-30T09:56:42"/>
    <x v="2"/>
    <s v="das 09h00 às 11h00"/>
    <s v="1002-CO CAPUAVA"/>
    <n v="44343"/>
    <s v="CARIJOS COMERCIO DE GAS LT ME"/>
    <s v="Pedido"/>
  </r>
  <r>
    <s v="Z507 GME-SP"/>
    <s v="G80 GVE Capuava"/>
    <s v="0001500G83"/>
    <d v="2013-04-01T09:59:44"/>
    <d v="2013-04-01T00:00:00"/>
    <d v="1899-12-30T09:59:44"/>
    <x v="2"/>
    <s v="das 09h00 às 11h00"/>
    <s v="1002-CO CAPUAVA"/>
    <n v="44343"/>
    <s v="CARIJOS COMERCIO DE GAS LT ME"/>
    <s v="Demanda"/>
  </r>
  <r>
    <s v="Z507 GME-SP"/>
    <s v="G80 GVE Capuava"/>
    <s v="0001500G85"/>
    <d v="2013-04-01T10:03:22"/>
    <d v="2013-04-01T00:00:00"/>
    <d v="1899-12-30T10:03:22"/>
    <x v="3"/>
    <s v="das 09h00 às 11h00"/>
    <s v="1002-CO CAPUAVA"/>
    <n v="28658"/>
    <s v="COMERCIAL ANGIL LTDA."/>
    <s v="Pedido"/>
  </r>
  <r>
    <s v="Z507 GME-SP"/>
    <s v="G80 GVE Capuava"/>
    <s v="0001500G85"/>
    <d v="2013-04-01T10:09:49"/>
    <d v="2013-04-01T00:00:00"/>
    <d v="1899-12-30T10:09:49"/>
    <x v="3"/>
    <s v="das 09h00 às 11h00"/>
    <s v="1002-CO CAPUAVA"/>
    <n v="28658"/>
    <s v="COMERCIAL ANGIL LTDA."/>
    <s v="Pedido"/>
  </r>
  <r>
    <s v="Z507 GME-SP"/>
    <s v="G80 GVE Capuava"/>
    <s v="0001500G85"/>
    <d v="2013-04-01T10:13:09"/>
    <d v="2013-04-01T00:00:00"/>
    <d v="1899-12-30T10:13:09"/>
    <x v="3"/>
    <s v="das 09h00 às 11h00"/>
    <s v="1002-CO CAPUAVA"/>
    <n v="28658"/>
    <s v="COMERCIAL ANGIL LTDA."/>
    <s v="Pedido"/>
  </r>
  <r>
    <s v="Z507 GME-SP"/>
    <s v="G80 GVE Capuava"/>
    <s v="0001500G85"/>
    <d v="2013-04-01T10:15:39"/>
    <d v="2013-04-01T00:00:00"/>
    <d v="1899-12-30T10:15:39"/>
    <x v="3"/>
    <s v="das 09h00 às 11h00"/>
    <s v="1002-CO CAPUAVA"/>
    <n v="28658"/>
    <s v="COMERCIAL ANGIL LTDA."/>
    <s v="Pedido"/>
  </r>
  <r>
    <s v="Z507 GME-SP"/>
    <s v="G90 GVE Osasco"/>
    <s v="0001500G94"/>
    <d v="2013-04-01T10:17:50"/>
    <d v="2013-04-01T00:00:00"/>
    <d v="1899-12-30T10:17:50"/>
    <x v="3"/>
    <s v="das 09h00 às 11h00"/>
    <s v="1002-CO CAPUAVA"/>
    <n v="19594"/>
    <s v="PETROGAS COMERCIO DE GAS LIMITADA ME"/>
    <s v="Demanda"/>
  </r>
  <r>
    <s v="Z507 GME-SP"/>
    <s v="G80 GVE Capuava"/>
    <s v="0001500G83"/>
    <d v="2013-04-01T12:07:12"/>
    <d v="2013-04-01T00:00:00"/>
    <d v="1899-12-30T12:07:12"/>
    <x v="4"/>
    <s v="das 11h00 às 13h00"/>
    <s v="1002-CO CAPUAVA"/>
    <n v="44374"/>
    <s v="MONIGAS COMERCIO DE GAS LTDA."/>
    <s v="Pedido"/>
  </r>
  <r>
    <s v="Z507 GME-SP"/>
    <s v="G80 GVE Capuava"/>
    <s v="0001500G85"/>
    <d v="2013-04-01T12:18:21"/>
    <d v="2013-04-01T00:00:00"/>
    <d v="1899-12-30T12:18:21"/>
    <x v="4"/>
    <s v="das 11h00 às 13h00"/>
    <s v="1002-CO CAPUAVA"/>
    <n v="89077"/>
    <s v="BIL GAS COMERCIO DE GAS LTDA ME"/>
    <s v="Pedido"/>
  </r>
  <r>
    <s v="Z507 GME-SP"/>
    <s v="G80 GVE Capuava"/>
    <s v="0001500G85"/>
    <d v="2013-04-01T12:18:56"/>
    <d v="2013-04-01T00:00:00"/>
    <d v="1899-12-30T12:18:56"/>
    <x v="4"/>
    <s v="das 11h00 às 13h00"/>
    <s v="1002-CO CAPUAVA"/>
    <n v="43452"/>
    <s v="ITALIA COMERCIO GAS LTDA - EPP"/>
    <s v="Pedido"/>
  </r>
  <r>
    <s v="Z507 GME-SP"/>
    <s v="G80 GVE Capuava"/>
    <s v="0001500G85"/>
    <d v="2013-04-01T12:24:19"/>
    <d v="2013-04-01T00:00:00"/>
    <d v="1899-12-30T12:24:19"/>
    <x v="4"/>
    <s v="das 11h00 às 13h00"/>
    <s v="1002-CO CAPUAVA"/>
    <n v="28795"/>
    <s v="SHEKINA COMERCIO DE GAS LTDA ME"/>
    <s v="Pedido"/>
  </r>
  <r>
    <s v="Z507 GME-SP"/>
    <s v="G80 GVE Capuava"/>
    <s v="0001500G85"/>
    <d v="2013-04-01T12:34:55"/>
    <d v="2013-04-01T00:00:00"/>
    <d v="1899-12-30T12:34:55"/>
    <x v="4"/>
    <s v="das 11h00 às 13h00"/>
    <s v="1002-CO CAPUAVA"/>
    <n v="43452"/>
    <s v="ITALIA COMERCIO GAS LTDA - EPP"/>
    <s v="Pedido"/>
  </r>
  <r>
    <s v="Z507 GME-SP"/>
    <s v="G80 GVE Capuava"/>
    <s v="0001500G81"/>
    <d v="2013-04-01T12:41:38"/>
    <d v="2013-04-01T00:00:00"/>
    <d v="1899-12-30T12:41:38"/>
    <x v="4"/>
    <s v="das 11h00 às 13h00"/>
    <s v="1002-CO CAPUAVA"/>
    <n v="49423"/>
    <s v="GILBERTO DANIEL JUNIOR GAS"/>
    <s v="Pedido"/>
  </r>
  <r>
    <s v="Z507 GME-SP"/>
    <s v="G80 GVE Capuava"/>
    <s v="0001500G82"/>
    <d v="2013-04-01T12:42:59"/>
    <d v="2013-04-01T00:00:00"/>
    <d v="1899-12-30T12:42:59"/>
    <x v="4"/>
    <s v="das 11h00 às 13h00"/>
    <s v="1002-CO CAPUAVA"/>
    <n v="16104"/>
    <s v="LEALDO RODRIGUES DOS SANTOS - ME"/>
    <s v="Pedido"/>
  </r>
  <r>
    <s v="Z507 GME-SP"/>
    <s v="G80 GVE Capuava"/>
    <s v="0001500G83"/>
    <d v="2013-04-01T13:33:03"/>
    <d v="2013-04-01T00:00:00"/>
    <d v="1899-12-30T13:33:03"/>
    <x v="5"/>
    <s v="das 13h00 às 15h00"/>
    <s v="1002-CO CAPUAVA"/>
    <n v="70218"/>
    <s v="COMÉRCIO DE GÁS ZANATTA LTDA - EPP"/>
    <s v="Demanda"/>
  </r>
  <r>
    <s v="Z507 GME-SP"/>
    <s v="G80 GVE Capuava"/>
    <s v="0001500G83"/>
    <d v="2013-04-01T14:09:43"/>
    <d v="2013-04-01T00:00:00"/>
    <d v="1899-12-30T14:09:43"/>
    <x v="6"/>
    <s v="das 13h00 às 15h00"/>
    <s v="1002-CO CAPUAVA"/>
    <n v="96221"/>
    <s v="VILLE GAS COMERCIO DE GAS LTDA ME"/>
    <s v="Demanda"/>
  </r>
  <r>
    <s v="Z507 GME-SP"/>
    <s v="G80 GVE Capuava"/>
    <s v="0001500G83"/>
    <d v="2013-04-01T14:19:47"/>
    <d v="2013-04-01T00:00:00"/>
    <d v="1899-12-30T14:19:47"/>
    <x v="6"/>
    <s v="das 13h00 às 15h00"/>
    <s v="1002-CO CAPUAVA"/>
    <n v="44374"/>
    <s v="MONIGAS COMERCIO DE GAS LTDA."/>
    <s v="Demanda"/>
  </r>
  <r>
    <s v="Z507 GME-SP"/>
    <s v="G80 GVE Capuava"/>
    <s v="0001500G83"/>
    <d v="2013-04-01T14:22:44"/>
    <d v="2013-04-01T00:00:00"/>
    <d v="1899-12-30T14:22:44"/>
    <x v="6"/>
    <s v="das 13h00 às 15h00"/>
    <s v="1002-CO CAPUAVA"/>
    <n v="44374"/>
    <s v="MONIGAS COMERCIO DE GAS LTDA."/>
    <s v="Demanda"/>
  </r>
  <r>
    <s v="Z507 GME-SP"/>
    <s v="G80 GVE Capuava"/>
    <s v="0001500G82"/>
    <d v="2013-04-01T14:23:48"/>
    <d v="2013-04-01T00:00:00"/>
    <d v="1899-12-30T14:23:48"/>
    <x v="6"/>
    <s v="das 13h00 às 15h00"/>
    <s v="1002-CO CAPUAVA"/>
    <n v="74113"/>
    <s v="CLAUDETE APARECIDA FERREIRA MACHADO - ME."/>
    <s v="Pedido"/>
  </r>
  <r>
    <s v="Z507 GME-SP"/>
    <s v="G80 GVE Capuava"/>
    <s v="0001500G82"/>
    <d v="2013-04-01T14:28:01"/>
    <d v="2013-04-01T00:00:00"/>
    <d v="1899-12-30T14:28:01"/>
    <x v="6"/>
    <s v="das 13h00 às 15h00"/>
    <s v="1002-CO CAPUAVA"/>
    <n v="74113"/>
    <s v="CLAUDETE APARECIDA FERREIRA MACHADO - ME."/>
    <s v="Demanda"/>
  </r>
  <r>
    <s v="Z507 GME-SP"/>
    <s v="G80 GVE Capuava"/>
    <s v="0001500G82"/>
    <d v="2013-04-01T14:31:19"/>
    <d v="2013-04-01T00:00:00"/>
    <d v="1899-12-30T14:31:19"/>
    <x v="6"/>
    <s v="das 13h00 às 15h00"/>
    <s v="1002-CO CAPUAVA"/>
    <n v="24414"/>
    <s v="MTM COMERCIO DE GAS LTDA-ME"/>
    <s v="Pedido"/>
  </r>
  <r>
    <s v="Z507 GME-SP"/>
    <s v="G70 GVE S J Campos"/>
    <s v="0001500G75"/>
    <d v="2013-04-01T14:51:41"/>
    <d v="2013-04-01T00:00:00"/>
    <d v="1899-12-30T14:51:41"/>
    <x v="6"/>
    <s v="das 13h00 às 15h00"/>
    <s v="1002-CO CAPUAVA"/>
    <n v="22555"/>
    <s v="CIDADE GAS LTDA - ME"/>
    <s v="Pedido"/>
  </r>
  <r>
    <s v="Z507 GME-SP"/>
    <s v="G90 GVE Osasco"/>
    <s v="0001500G94"/>
    <d v="2013-04-01T15:21:50"/>
    <d v="2013-04-01T00:00:00"/>
    <d v="1899-12-30T15:21:50"/>
    <x v="7"/>
    <s v="das 15h00 às 17h00"/>
    <s v="1002-CO CAPUAVA"/>
    <n v="89733"/>
    <s v="BOUTIQUE DO GAS LTDA - ME"/>
    <s v="Pedido"/>
  </r>
  <r>
    <s v="Z507 GME-SP"/>
    <s v="G90 GVE Osasco"/>
    <s v="0001500G93"/>
    <d v="2013-04-01T15:34:01"/>
    <d v="2013-04-01T00:00:00"/>
    <d v="1899-12-30T15:34:01"/>
    <x v="7"/>
    <s v="das 15h00 às 17h00"/>
    <s v="1002-CO CAPUAVA"/>
    <n v="77246"/>
    <s v="SARY GAS COMERCIO DE GAS LTDA EPP"/>
    <s v="Pedido"/>
  </r>
  <r>
    <s v="Z507 GME-SP"/>
    <s v="G90 GVE Osasco"/>
    <s v="0001500G94"/>
    <d v="2013-04-01T15:42:14"/>
    <d v="2013-04-01T00:00:00"/>
    <d v="1899-12-30T15:42:14"/>
    <x v="7"/>
    <s v="das 15h00 às 17h00"/>
    <s v="1002-CO CAPUAVA"/>
    <n v="5618"/>
    <s v="JACUI GAS LTDA"/>
    <s v="Pedido"/>
  </r>
  <r>
    <s v="Z507 GME-SP"/>
    <s v="G90 GVE Osasco"/>
    <s v="0001500G94"/>
    <d v="2013-04-01T15:49:15"/>
    <d v="2013-04-01T00:00:00"/>
    <d v="1899-12-30T15:49:15"/>
    <x v="7"/>
    <s v="das 15h00 às 17h00"/>
    <s v="1002-CO CAPUAVA"/>
    <n v="19754"/>
    <s v="ANA CRISTINA MONTEIRO SILVA - ME"/>
    <s v="Pedido"/>
  </r>
  <r>
    <s v="Z507 GME-SP"/>
    <s v="G80 GVE Capuava"/>
    <s v="0001500G81"/>
    <d v="2013-04-01T16:08:32"/>
    <d v="2013-04-01T00:00:00"/>
    <d v="1899-12-30T16:08:32"/>
    <x v="8"/>
    <s v="das 15h00 às 17h00"/>
    <s v="1002-CO CAPUAVA"/>
    <n v="88449"/>
    <s v="VALTERLUCIA TEIXEIRA CURVELO - ME"/>
    <s v="Pedido"/>
  </r>
  <r>
    <s v="Z507 GME-SP"/>
    <s v="G80 GVE Capuava"/>
    <s v="0001500G81"/>
    <d v="2013-04-01T16:10:34"/>
    <d v="2013-04-01T00:00:00"/>
    <d v="1899-12-30T16:10:34"/>
    <x v="8"/>
    <s v="das 15h00 às 17h00"/>
    <s v="1002-CO CAPUAVA"/>
    <n v="88449"/>
    <s v="VALTERLUCIA TEIXEIRA CURVELO - ME"/>
    <s v="Demanda"/>
  </r>
  <r>
    <s v="Z507 GME-SP"/>
    <s v="G80 GVE Capuava"/>
    <s v="0001500G81"/>
    <d v="2013-04-01T16:13:16"/>
    <d v="2013-04-01T00:00:00"/>
    <d v="1899-12-30T16:13:16"/>
    <x v="8"/>
    <s v="das 15h00 às 17h00"/>
    <s v="1002-CO CAPUAVA"/>
    <n v="88449"/>
    <s v="VALTERLUCIA TEIXEIRA CURVELO - ME"/>
    <s v="Pedido"/>
  </r>
  <r>
    <s v="Z507 GME-SP"/>
    <s v="G80 GVE Capuava"/>
    <s v="0001500G81"/>
    <d v="2013-04-01T16:14:25"/>
    <d v="2013-04-01T00:00:00"/>
    <d v="1899-12-30T16:14:25"/>
    <x v="8"/>
    <s v="das 15h00 às 17h00"/>
    <s v="1002-CO CAPUAVA"/>
    <n v="88449"/>
    <s v="VALTERLUCIA TEIXEIRA CURVELO - ME"/>
    <s v="Demanda"/>
  </r>
  <r>
    <s v="Z507 GME-SP"/>
    <s v="G80 GVE Capuava"/>
    <s v="0001500G81"/>
    <d v="2013-04-01T16:15:24"/>
    <d v="2013-04-01T00:00:00"/>
    <d v="1899-12-30T16:15:24"/>
    <x v="8"/>
    <s v="das 15h00 às 17h00"/>
    <s v="1002-CO CAPUAVA"/>
    <n v="88449"/>
    <s v="VALTERLUCIA TEIXEIRA CURVELO - ME"/>
    <s v="Pedido"/>
  </r>
  <r>
    <s v="Z507 GME-SP"/>
    <s v="G80 GVE Capuava"/>
    <s v="0001500G81"/>
    <d v="2013-04-01T16:16:27"/>
    <d v="2013-04-01T00:00:00"/>
    <d v="1899-12-30T16:16:27"/>
    <x v="8"/>
    <s v="das 15h00 às 17h00"/>
    <s v="1002-CO CAPUAVA"/>
    <n v="88449"/>
    <s v="VALTERLUCIA TEIXEIRA CURVELO - ME"/>
    <s v="Demanda"/>
  </r>
  <r>
    <s v="Z507 GME-SP"/>
    <s v="G80 GVE Capuava"/>
    <s v="0001500G81"/>
    <d v="2013-04-01T16:17:20"/>
    <d v="2013-04-01T00:00:00"/>
    <d v="1899-12-30T16:17:20"/>
    <x v="8"/>
    <s v="das 15h00 às 17h00"/>
    <s v="1002-CO CAPUAVA"/>
    <n v="88449"/>
    <s v="VALTERLUCIA TEIXEIRA CURVELO - ME"/>
    <s v="Pedido"/>
  </r>
  <r>
    <s v="Z507 GME-SP"/>
    <s v="G80 GVE Capuava"/>
    <s v="0001500G81"/>
    <d v="2013-04-01T16:18:17"/>
    <d v="2013-04-01T00:00:00"/>
    <d v="1899-12-30T16:18:17"/>
    <x v="8"/>
    <s v="das 15h00 às 17h00"/>
    <s v="1002-CO CAPUAVA"/>
    <n v="88449"/>
    <s v="VALTERLUCIA TEIXEIRA CURVELO - ME"/>
    <s v="Demanda"/>
  </r>
  <r>
    <s v="Z507 GME-SP"/>
    <s v="G80 GVE Capuava"/>
    <s v="0001500G81"/>
    <d v="2013-04-01T16:19:06"/>
    <d v="2013-04-01T00:00:00"/>
    <d v="1899-12-30T16:19:06"/>
    <x v="8"/>
    <s v="das 15h00 às 17h00"/>
    <s v="1002-CO CAPUAVA"/>
    <n v="88449"/>
    <s v="VALTERLUCIA TEIXEIRA CURVELO - ME"/>
    <s v="Pedido"/>
  </r>
  <r>
    <s v="Z507 GME-SP"/>
    <s v="G80 GVE Capuava"/>
    <s v="0001500G81"/>
    <d v="2013-04-01T16:20:28"/>
    <d v="2013-04-01T00:00:00"/>
    <d v="1899-12-30T16:20:28"/>
    <x v="8"/>
    <s v="das 15h00 às 17h00"/>
    <s v="1002-CO CAPUAVA"/>
    <n v="88449"/>
    <s v="VALTERLUCIA TEIXEIRA CURVELO - ME"/>
    <s v="Demanda"/>
  </r>
  <r>
    <s v="Z507 GME-SP"/>
    <s v="G80 GVE Capuava"/>
    <s v="0001500G82"/>
    <d v="2013-04-01T16:21:32"/>
    <d v="2013-04-01T00:00:00"/>
    <d v="1899-12-30T16:21:32"/>
    <x v="8"/>
    <s v="das 15h00 às 17h00"/>
    <s v="1002-CO CAPUAVA"/>
    <n v="43877"/>
    <s v="COMERCIO DE GAS PIRANI LTDA -EPP"/>
    <s v="Pedido"/>
  </r>
  <r>
    <s v="Z507 GME-SP"/>
    <s v="G80 GVE Capuava"/>
    <s v="0001500G82"/>
    <d v="2013-04-01T16:29:57"/>
    <d v="2013-04-01T00:00:00"/>
    <d v="1899-12-30T16:29:57"/>
    <x v="8"/>
    <s v="das 15h00 às 17h00"/>
    <s v="1002-CO CAPUAVA"/>
    <n v="43877"/>
    <s v="COMERCIO DE GAS PIRANI LTDA -EPP"/>
    <s v="Pedido"/>
  </r>
  <r>
    <s v="Z507 GME-SP"/>
    <s v="G70 GVE S J Campos"/>
    <s v="0001500G71"/>
    <d v="2013-04-01T16:45:24"/>
    <d v="2013-04-01T00:00:00"/>
    <d v="1899-12-30T16:45:24"/>
    <x v="8"/>
    <s v="das 15h00 às 17h00"/>
    <s v="1002-CO CAPUAVA"/>
    <n v="42333"/>
    <s v="COML. AGAS LTDA."/>
    <s v="Pedido"/>
  </r>
  <r>
    <s v="Z507 GME-SP"/>
    <s v="G70 GVE S J Campos"/>
    <s v="0001500G71"/>
    <d v="2013-04-01T16:47:15"/>
    <d v="2013-04-01T00:00:00"/>
    <d v="1899-12-30T16:47:15"/>
    <x v="8"/>
    <s v="das 15h00 às 17h00"/>
    <s v="1002-CO CAPUAVA"/>
    <n v="42333"/>
    <s v="COML. AGAS LTDA."/>
    <s v="Demanda"/>
  </r>
  <r>
    <s v="Z507 GME-SP"/>
    <s v="G80 GVE Capuava"/>
    <s v="0001500G81"/>
    <d v="2013-04-01T16:49:23"/>
    <d v="2013-04-01T00:00:00"/>
    <d v="1899-12-30T16:49:23"/>
    <x v="8"/>
    <s v="das 15h00 às 17h00"/>
    <s v="1002-CO CAPUAVA"/>
    <n v="49423"/>
    <s v="GILBERTO DANIEL JUNIOR GAS"/>
    <s v="Pedido"/>
  </r>
  <r>
    <s v="Z507 GME-SP"/>
    <s v="G70 GVE S J Campos"/>
    <s v="0001500G71"/>
    <d v="2013-04-01T16:50:07"/>
    <d v="2013-04-01T00:00:00"/>
    <d v="1899-12-30T16:50:07"/>
    <x v="8"/>
    <s v="das 15h00 às 17h00"/>
    <s v="1002-CO CAPUAVA"/>
    <n v="42333"/>
    <s v="COML. AGAS LTDA."/>
    <s v="Pedido"/>
  </r>
  <r>
    <s v="Z507 GME-SP"/>
    <s v="G70 GVE S J Campos"/>
    <s v="0001500G71"/>
    <d v="2013-04-01T16:51:15"/>
    <d v="2013-04-01T00:00:00"/>
    <d v="1899-12-30T16:51:15"/>
    <x v="8"/>
    <s v="das 15h00 às 17h00"/>
    <s v="1002-CO CAPUAVA"/>
    <n v="42333"/>
    <s v="COML. AGAS LTDA."/>
    <s v="Demanda"/>
  </r>
  <r>
    <s v="Z507 GME-SP"/>
    <s v="G70 GVE S J Campos"/>
    <s v="0001500G71"/>
    <d v="2013-04-01T16:52:24"/>
    <d v="2013-04-01T00:00:00"/>
    <d v="1899-12-30T16:52:24"/>
    <x v="8"/>
    <s v="das 15h00 às 17h00"/>
    <s v="1002-CO CAPUAVA"/>
    <n v="42333"/>
    <s v="COML. AGAS LTDA."/>
    <s v="Pedido"/>
  </r>
  <r>
    <s v="Z507 GME-SP"/>
    <s v="G80 GVE Capuava"/>
    <s v="0001500G83"/>
    <d v="2013-04-01T17:00:34"/>
    <d v="2013-04-01T00:00:00"/>
    <d v="1899-12-30T17:00:34"/>
    <x v="8"/>
    <s v="das 15h00 às 17h00"/>
    <s v="1002-CO CAPUAVA"/>
    <n v="70218"/>
    <s v="COMÉRCIO DE GÁS ZANATTA LTDA - EPP"/>
    <s v="Pedido"/>
  </r>
  <r>
    <s v="Z507 GME-SP"/>
    <s v="G80 GVE Capuava"/>
    <s v="0001500G81"/>
    <d v="2013-04-01T17:07:09"/>
    <d v="2013-04-01T00:00:00"/>
    <d v="1899-12-30T17:07:09"/>
    <x v="9"/>
    <s v="das 17h00 às 19h00"/>
    <s v="1002-CO CAPUAVA"/>
    <n v="49423"/>
    <s v="GILBERTO DANIEL JUNIOR GAS"/>
    <s v="Pedido"/>
  </r>
  <r>
    <s v="Z507 GME-SP"/>
    <s v="G80 GVE Capuava"/>
    <s v="0001500G84"/>
    <d v="2013-04-01T17:10:22"/>
    <d v="2013-04-01T00:00:00"/>
    <d v="1899-12-30T17:10:22"/>
    <x v="9"/>
    <s v="das 17h00 às 19h00"/>
    <s v="1002-CO CAPUAVA"/>
    <n v="27864"/>
    <s v="BRASGAS TRANSP. COM. LTDA."/>
    <s v="Pedido"/>
  </r>
  <r>
    <s v="Z507 GME-SP"/>
    <s v="G80 GVE Capuava"/>
    <s v="0001500G84"/>
    <d v="2013-04-01T17:12:54"/>
    <d v="2013-04-01T00:00:00"/>
    <d v="1899-12-30T17:12:54"/>
    <x v="9"/>
    <s v="das 17h00 às 19h00"/>
    <s v="1002-CO CAPUAVA"/>
    <n v="27864"/>
    <s v="BRASGAS TRANSP. COM. LTDA."/>
    <s v="Pedido"/>
  </r>
  <r>
    <s v="Z507 GME-SP"/>
    <s v="G80 GVE Capuava"/>
    <s v="0001500G81"/>
    <d v="2013-04-01T17:13:20"/>
    <d v="2013-04-01T00:00:00"/>
    <d v="1899-12-30T17:13:20"/>
    <x v="9"/>
    <s v="das 17h00 às 19h00"/>
    <s v="1002-CO CAPUAVA"/>
    <n v="49423"/>
    <s v="GILBERTO DANIEL JUNIOR GAS"/>
    <s v="Pedido"/>
  </r>
  <r>
    <s v="Z507 GME-SP"/>
    <s v="G80 GVE Capuava"/>
    <s v="0001500G85"/>
    <d v="2013-04-02T07:25:40"/>
    <d v="2013-04-02T00:00:00"/>
    <d v="1899-12-30T07:25:40"/>
    <x v="0"/>
    <s v="das 07h00 às 09h00"/>
    <s v="1002-CO CAPUAVA"/>
    <n v="43452"/>
    <s v="ITALIA COMERCIO GAS LTDA - EPP"/>
    <s v="Demanda"/>
  </r>
  <r>
    <s v="Z507 GME-SP"/>
    <s v="G80 GVE Capuava"/>
    <s v="0001500G81"/>
    <d v="2013-04-02T08:40:15"/>
    <d v="2013-04-02T00:00:00"/>
    <d v="1899-12-30T08:40:15"/>
    <x v="1"/>
    <s v="das 07h00 às 09h00"/>
    <s v="1002-CO CAPUAVA"/>
    <n v="49423"/>
    <s v="GILBERTO DANIEL JUNIOR GAS"/>
    <s v="Pedido"/>
  </r>
  <r>
    <s v="Z507 GME-SP"/>
    <s v="G80 GVE Capuava"/>
    <s v="0001500G83"/>
    <d v="2013-04-02T09:01:12"/>
    <d v="2013-04-02T00:00:00"/>
    <d v="1899-12-30T09:01:12"/>
    <x v="2"/>
    <s v="das 09h00 às 11h00"/>
    <s v="1002-CO CAPUAVA"/>
    <n v="28676"/>
    <s v="BELOGAS COMERCIO DE GAS LTDA"/>
    <s v="Pedido"/>
  </r>
  <r>
    <s v="Z507 GME-SP"/>
    <s v="G70 GVE S J Campos"/>
    <s v="0001500G71"/>
    <d v="2013-04-02T09:10:13"/>
    <d v="2013-04-02T00:00:00"/>
    <d v="1899-12-30T09:10:13"/>
    <x v="2"/>
    <s v="das 09h00 às 11h00"/>
    <s v="1002-CO CAPUAVA"/>
    <n v="74912"/>
    <s v="ITIBAN COMERCIO DE GAS LTDA EPP"/>
    <s v="Pedido"/>
  </r>
  <r>
    <s v="Z507 GME-SP"/>
    <s v="G80 GVE Capuava"/>
    <s v="0001500G82"/>
    <d v="2013-04-02T09:21:44"/>
    <d v="2013-04-02T00:00:00"/>
    <d v="1899-12-30T09:21:44"/>
    <x v="2"/>
    <s v="das 09h00 às 11h00"/>
    <s v="1002-CO CAPUAVA"/>
    <n v="42342"/>
    <s v="COML. VIAGAS LTDA."/>
    <s v="Demanda"/>
  </r>
  <r>
    <s v="Z507 GME-SP"/>
    <s v="G80 GVE Capuava"/>
    <s v="0001500G83"/>
    <d v="2013-04-02T09:34:32"/>
    <d v="2013-04-02T00:00:00"/>
    <d v="1899-12-30T09:34:32"/>
    <x v="2"/>
    <s v="das 09h00 às 11h00"/>
    <s v="1002-CO CAPUAVA"/>
    <n v="75635"/>
    <s v="DILUZ COMERCIO DE GAS LTDA."/>
    <s v="Pedido"/>
  </r>
  <r>
    <s v="Z507 GME-SP"/>
    <s v="G70 GVE S J Campos"/>
    <s v="0001500G75"/>
    <d v="2013-04-02T09:57:30"/>
    <d v="2013-04-02T00:00:00"/>
    <d v="1899-12-30T09:57:30"/>
    <x v="2"/>
    <s v="das 09h00 às 11h00"/>
    <s v="1002-CO CAPUAVA"/>
    <n v="28249"/>
    <s v="COM. GAS HIGASHI LTDA."/>
    <s v="Demanda"/>
  </r>
  <r>
    <s v="Z507 GME-SP"/>
    <s v="G80 GVE Capuava"/>
    <s v="0001500G83"/>
    <d v="2013-04-02T10:02:08"/>
    <d v="2013-04-02T00:00:00"/>
    <d v="1899-12-30T10:02:08"/>
    <x v="3"/>
    <s v="das 09h00 às 11h00"/>
    <s v="1002-CO CAPUAVA"/>
    <n v="96221"/>
    <s v="VILLE GAS COMERCIO DE GAS LTDA ME"/>
    <s v="Pedido"/>
  </r>
  <r>
    <s v="Z507 GME-SP"/>
    <s v="G80 GVE Capuava"/>
    <s v="0001500G81"/>
    <d v="2013-04-02T10:22:03"/>
    <d v="2013-04-02T00:00:00"/>
    <d v="1899-12-30T10:22:03"/>
    <x v="3"/>
    <s v="das 09h00 às 11h00"/>
    <s v="1002-CO CAPUAVA"/>
    <n v="88449"/>
    <s v="VALTERLUCIA TEIXEIRA CURVELO - ME"/>
    <s v="Pedido"/>
  </r>
  <r>
    <s v="Z507 GME-SP"/>
    <s v="G80 GVE Capuava"/>
    <s v="0001500G81"/>
    <d v="2013-04-02T10:24:59"/>
    <d v="2013-04-02T00:00:00"/>
    <d v="1899-12-30T10:24:59"/>
    <x v="3"/>
    <s v="das 09h00 às 11h00"/>
    <s v="1002-CO CAPUAVA"/>
    <n v="88449"/>
    <s v="VALTERLUCIA TEIXEIRA CURVELO - ME"/>
    <s v="Demanda"/>
  </r>
  <r>
    <s v="Z507 GME-SP"/>
    <s v="G80 GVE Capuava"/>
    <s v="0001500G81"/>
    <d v="2013-04-02T10:27:27"/>
    <d v="2013-04-02T00:00:00"/>
    <d v="1899-12-30T10:27:27"/>
    <x v="3"/>
    <s v="das 09h00 às 11h00"/>
    <s v="1002-CO CAPUAVA"/>
    <n v="88449"/>
    <s v="VALTERLUCIA TEIXEIRA CURVELO - ME"/>
    <s v="Pedido"/>
  </r>
  <r>
    <s v="Z507 GME-SP"/>
    <s v="G80 GVE Capuava"/>
    <s v="0001500G81"/>
    <d v="2013-04-02T10:28:35"/>
    <d v="2013-04-02T00:00:00"/>
    <d v="1899-12-30T10:28:35"/>
    <x v="3"/>
    <s v="das 09h00 às 11h00"/>
    <s v="1002-CO CAPUAVA"/>
    <n v="88449"/>
    <s v="VALTERLUCIA TEIXEIRA CURVELO - ME"/>
    <s v="Demanda"/>
  </r>
  <r>
    <s v="Z507 GME-SP"/>
    <s v="G80 GVE Capuava"/>
    <s v="0001500G81"/>
    <d v="2013-04-02T10:30:46"/>
    <d v="2013-04-02T00:00:00"/>
    <d v="1899-12-30T10:30:46"/>
    <x v="3"/>
    <s v="das 09h00 às 11h00"/>
    <s v="1002-CO CAPUAVA"/>
    <n v="88449"/>
    <s v="VALTERLUCIA TEIXEIRA CURVELO - ME"/>
    <s v="Pedido"/>
  </r>
  <r>
    <s v="Z507 GME-SP"/>
    <s v="G80 GVE Capuava"/>
    <s v="0001500G84"/>
    <d v="2013-04-02T10:47:38"/>
    <d v="2013-04-02T00:00:00"/>
    <d v="1899-12-30T10:47:38"/>
    <x v="3"/>
    <s v="das 09h00 às 11h00"/>
    <s v="1002-CO CAPUAVA"/>
    <n v="79888"/>
    <s v="AUTO POSTO TRÊS MARIAS LTDA"/>
    <s v="Pedido"/>
  </r>
  <r>
    <s v="Z507 GME-SP"/>
    <s v="G80 GVE Capuava"/>
    <s v="0001500G85"/>
    <d v="2013-04-02T11:24:27"/>
    <d v="2013-04-02T00:00:00"/>
    <d v="1899-12-30T11:24:27"/>
    <x v="10"/>
    <s v="das 11h00 às 13h00"/>
    <s v="1002-CO CAPUAVA"/>
    <n v="28658"/>
    <s v="COMERCIAL ANGIL LTDA."/>
    <s v="Pedido"/>
  </r>
  <r>
    <s v="Z507 GME-SP"/>
    <s v="G80 GVE Capuava"/>
    <s v="0001500G85"/>
    <d v="2013-04-02T11:28:10"/>
    <d v="2013-04-02T00:00:00"/>
    <d v="1899-12-30T11:28:10"/>
    <x v="10"/>
    <s v="das 11h00 às 13h00"/>
    <s v="1002-CO CAPUAVA"/>
    <n v="28658"/>
    <s v="COMERCIAL ANGIL LTDA."/>
    <s v="Pedido"/>
  </r>
  <r>
    <s v="Z507 GME-SP"/>
    <s v="G80 GVE Capuava"/>
    <s v="0001500G85"/>
    <d v="2013-04-02T11:28:51"/>
    <d v="2013-04-02T00:00:00"/>
    <d v="1899-12-30T11:28:51"/>
    <x v="10"/>
    <s v="das 11h00 às 13h00"/>
    <s v="1002-CO CAPUAVA"/>
    <n v="43452"/>
    <s v="ITALIA COMERCIO GAS LTDA - EPP"/>
    <s v="Pedido"/>
  </r>
  <r>
    <s v="Z507 GME-SP"/>
    <s v="G80 GVE Capuava"/>
    <s v="0001500G85"/>
    <d v="2013-04-02T11:32:16"/>
    <d v="2013-04-02T00:00:00"/>
    <d v="1899-12-30T11:32:16"/>
    <x v="10"/>
    <s v="das 11h00 às 13h00"/>
    <s v="1002-CO CAPUAVA"/>
    <n v="28658"/>
    <s v="COMERCIAL ANGIL LTDA."/>
    <s v="Pedido"/>
  </r>
  <r>
    <s v="Z507 GME-SP"/>
    <s v="G80 GVE Capuava"/>
    <s v="0001500G81"/>
    <d v="2013-04-02T11:42:15"/>
    <d v="2013-04-02T00:00:00"/>
    <d v="1899-12-30T11:42:15"/>
    <x v="10"/>
    <s v="das 11h00 às 13h00"/>
    <s v="1002-CO CAPUAVA"/>
    <n v="49423"/>
    <s v="GILBERTO DANIEL JUNIOR GAS"/>
    <s v="Pedido"/>
  </r>
  <r>
    <s v="Z507 GME-SP"/>
    <s v="G80 GVE Capuava"/>
    <s v="0001500G81"/>
    <d v="2013-04-02T11:46:21"/>
    <d v="2013-04-02T00:00:00"/>
    <d v="1899-12-30T11:46:21"/>
    <x v="10"/>
    <s v="das 11h00 às 13h00"/>
    <s v="1002-CO CAPUAVA"/>
    <n v="49423"/>
    <s v="GILBERTO DANIEL JUNIOR GAS"/>
    <s v="Pedido"/>
  </r>
  <r>
    <s v="Z507 GME-SP"/>
    <s v="G80 GVE Capuava"/>
    <s v="0001500G81"/>
    <d v="2013-04-02T11:51:56"/>
    <d v="2013-04-02T00:00:00"/>
    <d v="1899-12-30T11:51:56"/>
    <x v="10"/>
    <s v="das 11h00 às 13h00"/>
    <s v="1002-CO CAPUAVA"/>
    <n v="49423"/>
    <s v="GILBERTO DANIEL JUNIOR GAS"/>
    <s v="Pedido"/>
  </r>
  <r>
    <s v="Z507 GME-SP"/>
    <s v="G80 GVE Capuava"/>
    <s v="0001500G81"/>
    <d v="2013-04-02T11:58:57"/>
    <d v="2013-04-02T00:00:00"/>
    <d v="1899-12-30T11:58:57"/>
    <x v="10"/>
    <s v="das 11h00 às 13h00"/>
    <s v="1002-CO CAPUAVA"/>
    <n v="49423"/>
    <s v="GILBERTO DANIEL JUNIOR GAS"/>
    <s v="Pedido"/>
  </r>
  <r>
    <s v="Z507 GME-SP"/>
    <s v="G70 GVE S J Campos"/>
    <s v="0001500G75"/>
    <d v="2013-04-02T12:03:15"/>
    <d v="2013-04-02T00:00:00"/>
    <d v="1899-12-30T12:03:15"/>
    <x v="4"/>
    <s v="das 11h00 às 13h00"/>
    <s v="1002-CO CAPUAVA"/>
    <n v="28249"/>
    <s v="COM. GAS HIGASHI LTDA."/>
    <s v="Demanda"/>
  </r>
  <r>
    <s v="Z507 GME-SP"/>
    <s v="G80 GVE Capuava"/>
    <s v="0001500G81"/>
    <d v="2013-04-02T12:05:25"/>
    <d v="2013-04-02T00:00:00"/>
    <d v="1899-12-30T12:05:25"/>
    <x v="4"/>
    <s v="das 11h00 às 13h00"/>
    <s v="1002-CO CAPUAVA"/>
    <n v="49423"/>
    <s v="GILBERTO DANIEL JUNIOR GAS"/>
    <s v="Pedido"/>
  </r>
  <r>
    <s v="Z507 GME-SP"/>
    <s v="G80 GVE Capuava"/>
    <s v="0001500G81"/>
    <d v="2013-04-02T12:09:23"/>
    <d v="2013-04-02T00:00:00"/>
    <d v="1899-12-30T12:09:23"/>
    <x v="4"/>
    <s v="das 11h00 às 13h00"/>
    <s v="1002-CO CAPUAVA"/>
    <n v="49423"/>
    <s v="GILBERTO DANIEL JUNIOR GAS"/>
    <s v="Pedido"/>
  </r>
  <r>
    <s v="Z507 GME-SP"/>
    <s v="G80 GVE Capuava"/>
    <s v="0001500G81"/>
    <d v="2013-04-02T12:14:46"/>
    <d v="2013-04-02T00:00:00"/>
    <d v="1899-12-30T12:14:46"/>
    <x v="4"/>
    <s v="das 11h00 às 13h00"/>
    <s v="1002-CO CAPUAVA"/>
    <n v="49423"/>
    <s v="GILBERTO DANIEL JUNIOR GAS"/>
    <s v="Pedido"/>
  </r>
  <r>
    <s v="Z507 GME-SP"/>
    <s v="G80 GVE Capuava"/>
    <s v="0001500G81"/>
    <d v="2013-04-02T12:17:45"/>
    <d v="2013-04-02T00:00:00"/>
    <d v="1899-12-30T12:17:45"/>
    <x v="4"/>
    <s v="das 11h00 às 13h00"/>
    <s v="1002-CO CAPUAVA"/>
    <n v="49423"/>
    <s v="GILBERTO DANIEL JUNIOR GAS"/>
    <s v="Pedido"/>
  </r>
  <r>
    <s v="Z507 GME-SP"/>
    <s v="G80 GVE Capuava"/>
    <s v="0001500G81"/>
    <d v="2013-04-02T12:22:16"/>
    <d v="2013-04-02T00:00:00"/>
    <d v="1899-12-30T12:22:16"/>
    <x v="4"/>
    <s v="das 11h00 às 13h00"/>
    <s v="1002-CO CAPUAVA"/>
    <n v="49423"/>
    <s v="GILBERTO DANIEL JUNIOR GAS"/>
    <s v="Pedido"/>
  </r>
  <r>
    <s v="Z507 GME-SP"/>
    <s v="G90 GVE Osasco"/>
    <s v="0001500G94"/>
    <d v="2013-04-02T12:23:13"/>
    <d v="2013-04-02T00:00:00"/>
    <d v="1899-12-30T12:23:13"/>
    <x v="4"/>
    <s v="das 11h00 às 13h00"/>
    <s v="1002-CO CAPUAVA"/>
    <n v="94485"/>
    <s v="EMANUEL SHALON COMERCIO DE GAS LTDA"/>
    <s v="Demanda"/>
  </r>
  <r>
    <s v="Z507 GME-SP"/>
    <s v="G80 GVE Capuava"/>
    <s v="0001500G81"/>
    <d v="2013-04-02T12:24:58"/>
    <d v="2013-04-02T00:00:00"/>
    <d v="1899-12-30T12:24:58"/>
    <x v="4"/>
    <s v="das 11h00 às 13h00"/>
    <s v="1002-CO CAPUAVA"/>
    <n v="49423"/>
    <s v="GILBERTO DANIEL JUNIOR GAS"/>
    <s v="Pedido"/>
  </r>
  <r>
    <s v="Z507 GME-SP"/>
    <s v="G80 GVE Capuava"/>
    <s v="0001500G84"/>
    <d v="2013-04-02T13:02:55"/>
    <d v="2013-04-02T00:00:00"/>
    <d v="1899-12-30T13:02:55"/>
    <x v="5"/>
    <s v="das 13h00 às 15h00"/>
    <s v="1002-CO CAPUAVA"/>
    <n v="10623"/>
    <s v="MILA COM. GAS AGUA MINERAL LTDA EPP"/>
    <s v="Pedido"/>
  </r>
  <r>
    <s v="Z507 GME-SP"/>
    <s v="G90 GVE Osasco"/>
    <s v="0001500G94"/>
    <d v="2013-04-02T13:38:35"/>
    <d v="2013-04-02T00:00:00"/>
    <d v="1899-12-30T13:38:35"/>
    <x v="5"/>
    <s v="das 13h00 às 15h00"/>
    <s v="1002-CO CAPUAVA"/>
    <n v="19594"/>
    <s v="PETROGAS COMERCIO DE GAS LIMITADA ME"/>
    <s v="Pedido"/>
  </r>
  <r>
    <s v="Z507 GME-SP"/>
    <s v="G90 GVE Osasco"/>
    <s v="0001500G94"/>
    <d v="2013-04-02T13:54:59"/>
    <d v="2013-04-02T00:00:00"/>
    <d v="1899-12-30T13:54:59"/>
    <x v="5"/>
    <s v="das 13h00 às 15h00"/>
    <s v="1002-CO CAPUAVA"/>
    <n v="94485"/>
    <s v="EMANUEL SHALON COMERCIO DE GAS LTDA"/>
    <s v="Pedido"/>
  </r>
  <r>
    <s v="Z507 GME-SP"/>
    <s v="G80 GVE Capuava"/>
    <s v="0001500G83"/>
    <d v="2013-04-02T14:06:45"/>
    <d v="2013-04-02T00:00:00"/>
    <d v="1899-12-30T14:06:45"/>
    <x v="6"/>
    <s v="das 13h00 às 15h00"/>
    <s v="1002-CO CAPUAVA"/>
    <n v="70218"/>
    <s v="COMÉRCIO DE GÁS ZANATTA LTDA - EPP"/>
    <s v="Demanda"/>
  </r>
  <r>
    <s v="Z507 GME-SP"/>
    <s v="G80 GVE Capuava"/>
    <s v="0001500G82"/>
    <d v="2013-04-02T14:25:14"/>
    <d v="2013-04-02T00:00:00"/>
    <d v="1899-12-30T14:25:14"/>
    <x v="6"/>
    <s v="das 13h00 às 15h00"/>
    <s v="1002-CO CAPUAVA"/>
    <n v="16104"/>
    <s v="LEALDO RODRIGUES DOS SANTOS - ME"/>
    <s v="Pedido"/>
  </r>
  <r>
    <s v="Z507 GME-SP"/>
    <s v="G90 GVE Osasco"/>
    <s v="0001500G94"/>
    <d v="2013-04-02T15:28:06"/>
    <d v="2013-04-02T00:00:00"/>
    <d v="1899-12-30T15:28:06"/>
    <x v="7"/>
    <s v="das 15h00 às 17h00"/>
    <s v="1002-CO CAPUAVA"/>
    <n v="19754"/>
    <s v="ANA CRISTINA MONTEIRO SILVA - ME"/>
    <s v="Pedido"/>
  </r>
  <r>
    <s v="Z507 GME-SP"/>
    <s v="G70 GVE S J Campos"/>
    <s v="0001500G75"/>
    <d v="2013-04-02T16:10:10"/>
    <d v="2013-04-02T00:00:00"/>
    <d v="1899-12-30T16:10:10"/>
    <x v="8"/>
    <s v="das 15h00 às 17h00"/>
    <s v="1002-CO CAPUAVA"/>
    <n v="251358"/>
    <s v="ROGERIO NONATO DE GOIS GAS ME"/>
    <s v="Pedido"/>
  </r>
  <r>
    <s v="Z507 GME-SP"/>
    <s v="G80 GVE Capuava"/>
    <s v="0001500G82"/>
    <d v="2013-04-02T16:19:02"/>
    <d v="2013-04-02T00:00:00"/>
    <d v="1899-12-30T16:19:02"/>
    <x v="8"/>
    <s v="das 15h00 às 17h00"/>
    <s v="1002-CO CAPUAVA"/>
    <n v="43877"/>
    <s v="COMERCIO DE GAS PIRANI LTDA -EPP"/>
    <s v="Pedido"/>
  </r>
  <r>
    <s v="Z507 GME-SP"/>
    <s v="G80 GVE Capuava"/>
    <s v="0001500G82"/>
    <d v="2013-04-02T16:23:30"/>
    <d v="2013-04-02T00:00:00"/>
    <d v="1899-12-30T16:23:30"/>
    <x v="8"/>
    <s v="das 15h00 às 17h00"/>
    <s v="1002-CO CAPUAVA"/>
    <n v="43877"/>
    <s v="COMERCIO DE GAS PIRANI LTDA -EPP"/>
    <s v="Pedido"/>
  </r>
  <r>
    <s v="Z507 GME-SP"/>
    <s v="G80 GVE Capuava"/>
    <s v="0001500G84"/>
    <d v="2013-04-02T16:32:11"/>
    <d v="2013-04-02T00:00:00"/>
    <d v="1899-12-30T16:32:11"/>
    <x v="8"/>
    <s v="das 15h00 às 17h00"/>
    <s v="1002-CO CAPUAVA"/>
    <n v="27864"/>
    <s v="BRASGAS TRANSP. COM. LTDA."/>
    <s v="Pedido"/>
  </r>
  <r>
    <s v="Z507 GME-SP"/>
    <s v="G80 GVE Capuava"/>
    <s v="0001500G84"/>
    <d v="2013-04-02T16:36:24"/>
    <d v="2013-04-02T00:00:00"/>
    <d v="1899-12-30T16:36:24"/>
    <x v="8"/>
    <s v="das 15h00 às 17h00"/>
    <s v="1002-CO CAPUAVA"/>
    <n v="27864"/>
    <s v="BRASGAS TRANSP. COM. LTDA."/>
    <s v="Pedido"/>
  </r>
  <r>
    <s v="Z507 GME-SP"/>
    <s v="G80 GVE Capuava"/>
    <s v="0001500G85"/>
    <d v="2013-04-02T17:59:40"/>
    <d v="2013-04-02T00:00:00"/>
    <d v="1899-12-30T17:59:40"/>
    <x v="9"/>
    <s v="das 17h00 às 19h00"/>
    <s v="1002-CO CAPUAVA"/>
    <n v="28658"/>
    <s v="COMERCIAL ANGIL LTDA."/>
    <s v="Pedido"/>
  </r>
  <r>
    <s v="Z507 GME-SP"/>
    <s v="G80 GVE Capuava"/>
    <s v="0001500G85"/>
    <d v="2013-04-02T18:04:50"/>
    <d v="2013-04-02T00:00:00"/>
    <d v="1899-12-30T18:04:50"/>
    <x v="11"/>
    <s v="das 17h00 às 19h00"/>
    <s v="1002-CO CAPUAVA"/>
    <n v="28658"/>
    <s v="COMERCIAL ANGIL LTDA."/>
    <s v="Pedido"/>
  </r>
  <r>
    <s v="Z507 GME-SP"/>
    <s v="G80 GVE Capuava"/>
    <s v="0001500G85"/>
    <d v="2013-04-02T18:07:46"/>
    <d v="2013-04-02T00:00:00"/>
    <d v="1899-12-30T18:07:46"/>
    <x v="11"/>
    <s v="das 17h00 às 19h00"/>
    <s v="1002-CO CAPUAVA"/>
    <n v="87485"/>
    <s v="ELSHADAI SHALOM COMERCIO DE GAS LTDA"/>
    <s v="Pedido"/>
  </r>
  <r>
    <s v="Z507 GME-SP"/>
    <s v="G80 GVE Capuava"/>
    <s v="0001500G85"/>
    <d v="2013-04-02T18:07:50"/>
    <d v="2013-04-02T00:00:00"/>
    <d v="1899-12-30T18:07:50"/>
    <x v="11"/>
    <s v="das 17h00 às 19h00"/>
    <s v="1002-CO CAPUAVA"/>
    <n v="28658"/>
    <s v="COMERCIAL ANGIL LTDA."/>
    <s v="Pedido"/>
  </r>
  <r>
    <s v="Z507 GME-SP"/>
    <s v="G80 GVE Capuava"/>
    <s v="0001500G85"/>
    <d v="2013-04-02T18:10:40"/>
    <d v="2013-04-02T00:00:00"/>
    <d v="1899-12-30T18:10:40"/>
    <x v="11"/>
    <s v="das 17h00 às 19h00"/>
    <s v="1002-CO CAPUAVA"/>
    <n v="28658"/>
    <s v="COMERCIAL ANGIL LTDA."/>
    <s v="Pedido"/>
  </r>
  <r>
    <s v="Z507 GME-SP"/>
    <s v="G80 GVE Capuava"/>
    <s v="0001500G85"/>
    <d v="2013-04-02T18:13:21"/>
    <d v="2013-04-02T00:00:00"/>
    <d v="1899-12-30T18:13:21"/>
    <x v="11"/>
    <s v="das 17h00 às 19h00"/>
    <s v="1002-CO CAPUAVA"/>
    <n v="28658"/>
    <s v="COMERCIAL ANGIL LTDA."/>
    <s v="Pedido"/>
  </r>
  <r>
    <s v="Z507 GME-SP"/>
    <s v="G80 GVE Capuava"/>
    <s v="0001500G82"/>
    <d v="2013-04-03T07:11:04"/>
    <d v="2013-04-03T00:00:00"/>
    <d v="1899-12-30T07:11:04"/>
    <x v="0"/>
    <s v="das 07h00 às 09h00"/>
    <s v="1002-CO CAPUAVA"/>
    <n v="40338"/>
    <s v="COMERCIO  DE GAS J C LTDA - EPP"/>
    <s v="Pedido"/>
  </r>
  <r>
    <s v="Z507 GME-SP"/>
    <s v="G80 GVE Capuava"/>
    <s v="0001500G82"/>
    <d v="2013-04-03T07:12:59"/>
    <d v="2013-04-03T00:00:00"/>
    <d v="1899-12-30T07:12:59"/>
    <x v="0"/>
    <s v="das 07h00 às 09h00"/>
    <s v="1002-CO CAPUAVA"/>
    <n v="40338"/>
    <s v="COMERCIO  DE GAS J C LTDA - EPP"/>
    <s v="Demanda"/>
  </r>
  <r>
    <s v="Z507 GME-SP"/>
    <s v="G80 GVE Capuava"/>
    <s v="0001500G85"/>
    <d v="2013-04-03T07:36:04"/>
    <d v="2013-04-03T00:00:00"/>
    <d v="1899-12-30T07:36:04"/>
    <x v="0"/>
    <s v="das 07h00 às 09h00"/>
    <s v="1002-CO CAPUAVA"/>
    <n v="43452"/>
    <s v="ITALIA COMERCIO GAS LTDA - EPP"/>
    <s v="Demanda"/>
  </r>
  <r>
    <s v="Z507 GME-SP"/>
    <s v="G80 GVE Capuava"/>
    <s v="0001500G84"/>
    <d v="2013-04-03T08:03:57"/>
    <d v="2013-04-03T00:00:00"/>
    <d v="1899-12-30T08:03:57"/>
    <x v="1"/>
    <s v="das 07h00 às 09h00"/>
    <s v="1002-CO CAPUAVA"/>
    <n v="25739"/>
    <s v="IMPERIUM COM. DE GAS E AGUA LTDA.ME"/>
    <s v="Pedido"/>
  </r>
  <r>
    <s v="Z507 GME-SP"/>
    <s v="G80 GVE Capuava"/>
    <s v="0001500G81"/>
    <d v="2013-04-03T08:45:18"/>
    <d v="2013-04-03T00:00:00"/>
    <d v="1899-12-30T08:45:18"/>
    <x v="1"/>
    <s v="das 07h00 às 09h00"/>
    <s v="1002-CO CAPUAVA"/>
    <n v="49423"/>
    <s v="GILBERTO DANIEL JUNIOR GAS"/>
    <s v="Demanda"/>
  </r>
  <r>
    <s v="Z507 GME-SP"/>
    <s v="G80 GVE Capuava"/>
    <s v="0001500G81"/>
    <d v="2013-04-03T08:47:32"/>
    <d v="2013-04-03T00:00:00"/>
    <d v="1899-12-30T08:47:32"/>
    <x v="1"/>
    <s v="das 07h00 às 09h00"/>
    <s v="1002-CO CAPUAVA"/>
    <n v="49423"/>
    <s v="GILBERTO DANIEL JUNIOR GAS"/>
    <s v="Pedido"/>
  </r>
  <r>
    <s v="Z507 GME-SP"/>
    <s v="G80 GVE Capuava"/>
    <s v="0001500G81"/>
    <d v="2013-04-03T08:48:52"/>
    <d v="2013-04-03T00:00:00"/>
    <d v="1899-12-30T08:48:52"/>
    <x v="1"/>
    <s v="das 07h00 às 09h00"/>
    <s v="1002-CO CAPUAVA"/>
    <n v="49423"/>
    <s v="GILBERTO DANIEL JUNIOR GAS"/>
    <s v="Demanda"/>
  </r>
  <r>
    <s v="Z507 GME-SP"/>
    <s v="G80 GVE Capuava"/>
    <s v="0001500G83"/>
    <d v="2013-04-03T08:51:42"/>
    <d v="2013-04-03T00:00:00"/>
    <d v="1899-12-30T08:51:42"/>
    <x v="1"/>
    <s v="das 07h00 às 09h00"/>
    <s v="1002-CO CAPUAVA"/>
    <n v="6623"/>
    <s v="COM. GAS AVAI LTDA-ME"/>
    <s v="Pedido"/>
  </r>
  <r>
    <s v="Z507 GME-SP"/>
    <s v="G80 GVE Capuava"/>
    <s v="0001500G83"/>
    <d v="2013-04-03T08:52:14"/>
    <d v="2013-04-03T00:00:00"/>
    <d v="1899-12-30T08:52:14"/>
    <x v="1"/>
    <s v="das 07h00 às 09h00"/>
    <s v="1002-CO CAPUAVA"/>
    <n v="44374"/>
    <s v="MONIGAS COMERCIO DE GAS LTDA."/>
    <s v="Demanda"/>
  </r>
  <r>
    <s v="Z507 GME-SP"/>
    <s v="G80 GVE Capuava"/>
    <s v="0001500G83"/>
    <d v="2013-04-03T08:53:53"/>
    <d v="2013-04-03T00:00:00"/>
    <d v="1899-12-30T08:53:53"/>
    <x v="1"/>
    <s v="das 07h00 às 09h00"/>
    <s v="1002-CO CAPUAVA"/>
    <n v="6623"/>
    <s v="COM. GAS AVAI LTDA-ME"/>
    <s v="Demanda"/>
  </r>
  <r>
    <s v="Z507 GME-SP"/>
    <s v="G80 GVE Capuava"/>
    <s v="0001500G81"/>
    <d v="2013-04-03T08:59:34"/>
    <d v="2013-04-03T00:00:00"/>
    <d v="1899-12-30T08:59:34"/>
    <x v="1"/>
    <s v="das 07h00 às 09h00"/>
    <s v="1002-CO CAPUAVA"/>
    <n v="91599"/>
    <s v="ITAQUERUNA COMERCIO DE GAS LTDA."/>
    <s v="Demanda"/>
  </r>
  <r>
    <s v="Z507 GME-SP"/>
    <s v="G80 GVE Capuava"/>
    <s v="0001500G81"/>
    <d v="2013-04-03T09:36:06"/>
    <d v="2013-04-03T00:00:00"/>
    <d v="1899-12-30T09:36:06"/>
    <x v="2"/>
    <s v="das 09h00 às 11h00"/>
    <s v="1002-CO CAPUAVA"/>
    <n v="91599"/>
    <s v="ITAQUERUNA COMERCIO DE GAS LTDA."/>
    <s v="Pedido"/>
  </r>
  <r>
    <s v="Z507 GME-SP"/>
    <s v="G80 GVE Capuava"/>
    <s v="0001500G81"/>
    <d v="2013-04-03T09:38:54"/>
    <d v="2013-04-03T00:00:00"/>
    <d v="1899-12-30T09:38:54"/>
    <x v="2"/>
    <s v="das 09h00 às 11h00"/>
    <s v="1002-CO CAPUAVA"/>
    <n v="91599"/>
    <s v="ITAQUERUNA COMERCIO DE GAS LTDA."/>
    <s v="Demanda"/>
  </r>
  <r>
    <s v="Z507 GME-SP"/>
    <s v="G80 GVE Capuava"/>
    <s v="0001500G81"/>
    <d v="2013-04-03T09:43:06"/>
    <d v="2013-04-03T00:00:00"/>
    <d v="1899-12-30T09:43:06"/>
    <x v="2"/>
    <s v="das 09h00 às 11h00"/>
    <s v="1002-CO CAPUAVA"/>
    <n v="91599"/>
    <s v="ITAQUERUNA COMERCIO DE GAS LTDA."/>
    <s v="Pedido"/>
  </r>
  <r>
    <s v="Z507 GME-SP"/>
    <s v="G80 GVE Capuava"/>
    <s v="0001500G81"/>
    <d v="2013-04-03T09:44:10"/>
    <d v="2013-04-03T00:00:00"/>
    <d v="1899-12-30T09:44:10"/>
    <x v="2"/>
    <s v="das 09h00 às 11h00"/>
    <s v="1002-CO CAPUAVA"/>
    <n v="91599"/>
    <s v="ITAQUERUNA COMERCIO DE GAS LTDA."/>
    <s v="Demanda"/>
  </r>
  <r>
    <s v="Z507 GME-SP"/>
    <s v="G70 GVE S J Campos"/>
    <s v="0001500G71"/>
    <d v="2013-04-03T09:47:20"/>
    <d v="2013-04-03T00:00:00"/>
    <d v="1899-12-30T09:47:20"/>
    <x v="2"/>
    <s v="das 09h00 às 11h00"/>
    <s v="1002-CO CAPUAVA"/>
    <n v="42333"/>
    <s v="COML. AGAS LTDA."/>
    <s v="Demanda"/>
  </r>
  <r>
    <s v="Z507 GME-SP"/>
    <s v="G80 GVE Capuava"/>
    <s v="0001500G81"/>
    <d v="2013-04-03T09:47:49"/>
    <d v="2013-04-03T00:00:00"/>
    <d v="1899-12-30T09:47:49"/>
    <x v="2"/>
    <s v="das 09h00 às 11h00"/>
    <s v="1002-CO CAPUAVA"/>
    <n v="91599"/>
    <s v="ITAQUERUNA COMERCIO DE GAS LTDA."/>
    <s v="Pedido"/>
  </r>
  <r>
    <s v="Z507 GME-SP"/>
    <s v="G80 GVE Capuava"/>
    <s v="0001500G81"/>
    <d v="2013-04-03T09:49:42"/>
    <d v="2013-04-03T00:00:00"/>
    <d v="1899-12-30T09:49:42"/>
    <x v="2"/>
    <s v="das 09h00 às 11h00"/>
    <s v="1002-CO CAPUAVA"/>
    <n v="91599"/>
    <s v="ITAQUERUNA COMERCIO DE GAS LTDA."/>
    <s v="Demanda"/>
  </r>
  <r>
    <s v="Z507 GME-SP"/>
    <s v="G80 GVE Capuava"/>
    <s v="0001500G84"/>
    <d v="2013-04-03T09:49:50"/>
    <d v="2013-04-03T00:00:00"/>
    <d v="1899-12-30T09:49:50"/>
    <x v="2"/>
    <s v="das 09h00 às 11h00"/>
    <s v="1002-CO CAPUAVA"/>
    <n v="27864"/>
    <s v="BRASGAS TRANSP. COM. LTDA."/>
    <s v="Demanda"/>
  </r>
  <r>
    <s v="Z507 GME-SP"/>
    <s v="G80 GVE Capuava"/>
    <s v="0001500G81"/>
    <d v="2013-04-03T09:53:24"/>
    <d v="2013-04-03T00:00:00"/>
    <d v="1899-12-30T09:53:24"/>
    <x v="2"/>
    <s v="das 09h00 às 11h00"/>
    <s v="1002-CO CAPUAVA"/>
    <n v="91599"/>
    <s v="ITAQUERUNA COMERCIO DE GAS LTDA."/>
    <s v="Pedido"/>
  </r>
  <r>
    <s v="Z507 GME-SP"/>
    <s v="G80 GVE Capuava"/>
    <s v="0001500G81"/>
    <d v="2013-04-03T09:54:15"/>
    <d v="2013-04-03T00:00:00"/>
    <d v="1899-12-30T09:54:15"/>
    <x v="2"/>
    <s v="das 09h00 às 11h00"/>
    <s v="1002-CO CAPUAVA"/>
    <n v="91599"/>
    <s v="ITAQUERUNA COMERCIO DE GAS LTDA."/>
    <s v="Demanda"/>
  </r>
  <r>
    <s v="Z507 GME-SP"/>
    <s v="G80 GVE Capuava"/>
    <s v="0001500G81"/>
    <d v="2013-04-03T09:57:08"/>
    <d v="2013-04-03T00:00:00"/>
    <d v="1899-12-30T09:57:08"/>
    <x v="2"/>
    <s v="das 09h00 às 11h00"/>
    <s v="1002-CO CAPUAVA"/>
    <n v="91599"/>
    <s v="ITAQUERUNA COMERCIO DE GAS LTDA."/>
    <s v="Pedido"/>
  </r>
  <r>
    <s v="Z507 GME-SP"/>
    <s v="G80 GVE Capuava"/>
    <s v="0001500G81"/>
    <d v="2013-04-03T09:58:18"/>
    <d v="2013-04-03T00:00:00"/>
    <d v="1899-12-30T09:58:18"/>
    <x v="2"/>
    <s v="das 09h00 às 11h00"/>
    <s v="1002-CO CAPUAVA"/>
    <n v="91599"/>
    <s v="ITAQUERUNA COMERCIO DE GAS LTDA."/>
    <s v="Demanda"/>
  </r>
  <r>
    <s v="Z507 GME-SP"/>
    <s v="G70 GVE S J Campos"/>
    <s v="0001500G71"/>
    <d v="2013-04-03T10:00:18"/>
    <d v="2013-04-03T00:00:00"/>
    <d v="1899-12-30T10:00:18"/>
    <x v="3"/>
    <s v="das 09h00 às 11h00"/>
    <s v="1002-CO CAPUAVA"/>
    <n v="96934"/>
    <s v="VIEIRA COMERCIO DE GAS LTDA"/>
    <s v="Pedido"/>
  </r>
  <r>
    <s v="Z507 GME-SP"/>
    <s v="G80 GVE Capuava"/>
    <s v="0001500G85"/>
    <d v="2013-04-03T10:01:41"/>
    <d v="2013-04-03T00:00:00"/>
    <d v="1899-12-30T10:01:41"/>
    <x v="3"/>
    <s v="das 09h00 às 11h00"/>
    <s v="1002-CO CAPUAVA"/>
    <n v="43452"/>
    <s v="ITALIA COMERCIO GAS LTDA - EPP"/>
    <s v="Pedido"/>
  </r>
  <r>
    <s v="Z507 GME-SP"/>
    <s v="G80 GVE Capuava"/>
    <s v="0001500G81"/>
    <d v="2013-04-03T10:01:45"/>
    <d v="2013-04-03T00:00:00"/>
    <d v="1899-12-30T10:01:45"/>
    <x v="3"/>
    <s v="das 09h00 às 11h00"/>
    <s v="1002-CO CAPUAVA"/>
    <n v="91599"/>
    <s v="ITAQUERUNA COMERCIO DE GAS LTDA."/>
    <s v="Pedido"/>
  </r>
  <r>
    <s v="Z507 GME-SP"/>
    <s v="G80 GVE Capuava"/>
    <s v="0001500G81"/>
    <d v="2013-04-03T10:02:49"/>
    <d v="2013-04-03T00:00:00"/>
    <d v="1899-12-30T10:02:49"/>
    <x v="3"/>
    <s v="das 09h00 às 11h00"/>
    <s v="1002-CO CAPUAVA"/>
    <n v="91599"/>
    <s v="ITAQUERUNA COMERCIO DE GAS LTDA."/>
    <s v="Demanda"/>
  </r>
  <r>
    <s v="Z507 GME-SP"/>
    <s v="G80 GVE Capuava"/>
    <s v="0001500G81"/>
    <d v="2013-04-03T10:05:40"/>
    <d v="2013-04-03T00:00:00"/>
    <d v="1899-12-30T10:05:40"/>
    <x v="3"/>
    <s v="das 09h00 às 11h00"/>
    <s v="1002-CO CAPUAVA"/>
    <n v="91599"/>
    <s v="ITAQUERUNA COMERCIO DE GAS LTDA."/>
    <s v="Pedido"/>
  </r>
  <r>
    <s v="Z507 GME-SP"/>
    <s v="G80 GVE Capuava"/>
    <s v="0001500G85"/>
    <d v="2013-04-03T10:05:45"/>
    <d v="2013-04-03T00:00:00"/>
    <d v="1899-12-30T10:05:45"/>
    <x v="3"/>
    <s v="das 09h00 às 11h00"/>
    <s v="1002-CO CAPUAVA"/>
    <n v="43452"/>
    <s v="ITALIA COMERCIO GAS LTDA - EPP"/>
    <s v="Pedido"/>
  </r>
  <r>
    <s v="Z507 GME-SP"/>
    <s v="G80 GVE Capuava"/>
    <s v="0001500G81"/>
    <d v="2013-04-03T10:06:43"/>
    <d v="2013-04-03T00:00:00"/>
    <d v="1899-12-30T10:06:43"/>
    <x v="3"/>
    <s v="das 09h00 às 11h00"/>
    <s v="1002-CO CAPUAVA"/>
    <n v="91599"/>
    <s v="ITAQUERUNA COMERCIO DE GAS LTDA."/>
    <s v="Demanda"/>
  </r>
  <r>
    <s v="Z507 GME-SP"/>
    <s v="G80 GVE Capuava"/>
    <s v="0001500G82"/>
    <d v="2013-04-03T10:45:39"/>
    <d v="2013-04-03T00:00:00"/>
    <d v="1899-12-30T10:45:39"/>
    <x v="3"/>
    <s v="das 09h00 às 11h00"/>
    <s v="1002-CO CAPUAVA"/>
    <n v="42342"/>
    <s v="COML. VIAGAS LTDA."/>
    <s v="Demanda"/>
  </r>
  <r>
    <s v="Z507 GME-SP"/>
    <s v="G80 GVE Capuava"/>
    <s v="0001500G83"/>
    <d v="2013-04-03T11:11:52"/>
    <d v="2013-04-03T00:00:00"/>
    <d v="1899-12-30T11:11:52"/>
    <x v="10"/>
    <s v="das 11h00 às 13h00"/>
    <s v="1002-CO CAPUAVA"/>
    <n v="5103"/>
    <s v="ROSEGAS COM.GAS LTDA."/>
    <s v="Pedido"/>
  </r>
  <r>
    <s v="Z507 GME-SP"/>
    <s v="G70 GVE S J Campos"/>
    <s v="0001500G76"/>
    <d v="2013-04-03T11:13:15"/>
    <d v="2013-04-03T00:00:00"/>
    <d v="1899-12-30T11:13:15"/>
    <x v="10"/>
    <s v="das 11h00 às 13h00"/>
    <s v="1002-CO CAPUAVA"/>
    <n v="90853"/>
    <s v="WASHINGTON SANTOS NOVAIS ME"/>
    <s v="Pedido"/>
  </r>
  <r>
    <s v="Z507 GME-SP"/>
    <s v="G80 GVE Capuava"/>
    <s v="0001500G81"/>
    <d v="2013-04-03T11:13:49"/>
    <d v="2013-04-03T00:00:00"/>
    <d v="1899-12-30T11:13:49"/>
    <x v="10"/>
    <s v="das 11h00 às 13h00"/>
    <s v="1002-CO CAPUAVA"/>
    <n v="88449"/>
    <s v="VALTERLUCIA TEIXEIRA CURVELO - ME"/>
    <s v="Pedido"/>
  </r>
  <r>
    <s v="Z507 GME-SP"/>
    <s v="G80 GVE Capuava"/>
    <s v="0001500G83"/>
    <d v="2013-04-03T11:15:49"/>
    <d v="2013-04-03T00:00:00"/>
    <d v="1899-12-30T11:15:49"/>
    <x v="10"/>
    <s v="das 11h00 às 13h00"/>
    <s v="1002-CO CAPUAVA"/>
    <n v="5103"/>
    <s v="ROSEGAS COM.GAS LTDA."/>
    <s v="Pedido"/>
  </r>
  <r>
    <s v="Z507 GME-SP"/>
    <s v="G80 GVE Capuava"/>
    <s v="0001500G81"/>
    <d v="2013-04-03T11:16:38"/>
    <d v="2013-04-03T00:00:00"/>
    <d v="1899-12-30T11:16:38"/>
    <x v="10"/>
    <s v="das 11h00 às 13h00"/>
    <s v="1002-CO CAPUAVA"/>
    <n v="88449"/>
    <s v="VALTERLUCIA TEIXEIRA CURVELO - ME"/>
    <s v="Pedido"/>
  </r>
  <r>
    <s v="Z507 GME-SP"/>
    <s v="G80 GVE Capuava"/>
    <s v="0001500G83"/>
    <d v="2013-04-03T11:17:08"/>
    <d v="2013-04-03T00:00:00"/>
    <d v="1899-12-30T11:17:08"/>
    <x v="10"/>
    <s v="das 11h00 às 13h00"/>
    <s v="1002-CO CAPUAVA"/>
    <n v="5103"/>
    <s v="ROSEGAS COM.GAS LTDA."/>
    <s v="Demanda"/>
  </r>
  <r>
    <s v="Z507 GME-SP"/>
    <s v="G80 GVE Capuava"/>
    <s v="0001500G81"/>
    <d v="2013-04-03T11:18:30"/>
    <d v="2013-04-03T00:00:00"/>
    <d v="1899-12-30T11:18:30"/>
    <x v="10"/>
    <s v="das 11h00 às 13h00"/>
    <s v="1002-CO CAPUAVA"/>
    <n v="88449"/>
    <s v="VALTERLUCIA TEIXEIRA CURVELO - ME"/>
    <s v="Pedido"/>
  </r>
  <r>
    <s v="Z507 GME-SP"/>
    <s v="G80 GVE Capuava"/>
    <s v="0001500G81"/>
    <d v="2013-04-03T11:20:20"/>
    <d v="2013-04-03T00:00:00"/>
    <d v="1899-12-30T11:20:20"/>
    <x v="10"/>
    <s v="das 11h00 às 13h00"/>
    <s v="1002-CO CAPUAVA"/>
    <n v="88449"/>
    <s v="VALTERLUCIA TEIXEIRA CURVELO - ME"/>
    <s v="Pedido"/>
  </r>
  <r>
    <s v="Z507 GME-SP"/>
    <s v="G80 GVE Capuava"/>
    <s v="0001500G81"/>
    <d v="2013-04-03T11:22:32"/>
    <d v="2013-04-03T00:00:00"/>
    <d v="1899-12-30T11:22:32"/>
    <x v="10"/>
    <s v="das 11h00 às 13h00"/>
    <s v="1002-CO CAPUAVA"/>
    <n v="88449"/>
    <s v="VALTERLUCIA TEIXEIRA CURVELO - ME"/>
    <s v="Pedido"/>
  </r>
  <r>
    <s v="Z507 GME-SP"/>
    <s v="G80 GVE Capuava"/>
    <s v="0001500G81"/>
    <d v="2013-04-03T11:23:48"/>
    <d v="2013-04-03T00:00:00"/>
    <d v="1899-12-30T11:23:48"/>
    <x v="10"/>
    <s v="das 11h00 às 13h00"/>
    <s v="1002-CO CAPUAVA"/>
    <n v="88449"/>
    <s v="VALTERLUCIA TEIXEIRA CURVELO - ME"/>
    <s v="Demanda"/>
  </r>
  <r>
    <s v="Z507 GME-SP"/>
    <s v="G80 GVE Capuava"/>
    <s v="0001500G82"/>
    <d v="2013-04-03T11:55:32"/>
    <d v="2013-04-03T00:00:00"/>
    <d v="1899-12-30T11:55:32"/>
    <x v="10"/>
    <s v="das 11h00 às 13h00"/>
    <s v="1002-CO CAPUAVA"/>
    <n v="99436"/>
    <s v="I. L. SILVA COM. GAS ME"/>
    <s v="Pedido"/>
  </r>
  <r>
    <s v="Z507 GME-SP"/>
    <s v="G80 GVE Capuava"/>
    <s v="0001500G84"/>
    <d v="2013-04-03T12:09:45"/>
    <d v="2013-04-03T00:00:00"/>
    <d v="1899-12-30T12:09:45"/>
    <x v="4"/>
    <s v="das 11h00 às 13h00"/>
    <s v="1002-CO CAPUAVA"/>
    <n v="85277"/>
    <s v="BAETA COMERCIO DE GAS, AGUA, PEÇAS E ACESSORIOS LTDA ME."/>
    <s v="Pedido"/>
  </r>
  <r>
    <s v="Z507 GME-SP"/>
    <s v="G80 GVE Capuava"/>
    <s v="0001500G81"/>
    <d v="2013-04-03T12:17:29"/>
    <d v="2013-04-03T00:00:00"/>
    <d v="1899-12-30T12:17:29"/>
    <x v="4"/>
    <s v="das 11h00 às 13h00"/>
    <s v="1002-CO CAPUAVA"/>
    <n v="88449"/>
    <s v="VALTERLUCIA TEIXEIRA CURVELO - ME"/>
    <s v="Pedido"/>
  </r>
  <r>
    <s v="Z507 GME-SP"/>
    <s v="G80 GVE Capuava"/>
    <s v="0001500G81"/>
    <d v="2013-04-03T12:19:12"/>
    <d v="2013-04-03T00:00:00"/>
    <d v="1899-12-30T12:19:12"/>
    <x v="4"/>
    <s v="das 11h00 às 13h00"/>
    <s v="1002-CO CAPUAVA"/>
    <n v="88449"/>
    <s v="VALTERLUCIA TEIXEIRA CURVELO - ME"/>
    <s v="Demanda"/>
  </r>
  <r>
    <s v="Z507 GME-SP"/>
    <s v="G80 GVE Capuava"/>
    <s v="0001500G82"/>
    <d v="2013-04-03T12:36:10"/>
    <d v="2013-04-03T00:00:00"/>
    <d v="1899-12-30T12:36:10"/>
    <x v="4"/>
    <s v="das 11h00 às 13h00"/>
    <s v="1002-CO CAPUAVA"/>
    <n v="98932"/>
    <s v="M &amp; M COMERCIO DE GAS BEBIDAS E ACESSORIOS LTDA.-ME"/>
    <s v="Pedido"/>
  </r>
  <r>
    <s v="Z507 GME-SP"/>
    <s v="G70 GVE S J Campos"/>
    <s v="0001500G71"/>
    <d v="2013-04-03T12:43:07"/>
    <d v="2013-04-03T00:00:00"/>
    <d v="1899-12-30T12:43:07"/>
    <x v="4"/>
    <s v="das 11h00 às 13h00"/>
    <s v="1002-CO CAPUAVA"/>
    <n v="42333"/>
    <s v="COML. AGAS LTDA."/>
    <s v="Pedido"/>
  </r>
  <r>
    <s v="Z507 GME-SP"/>
    <s v="G70 GVE S J Campos"/>
    <s v="0001500G76"/>
    <d v="2013-04-03T12:44:43"/>
    <d v="2013-04-03T00:00:00"/>
    <d v="1899-12-30T12:44:43"/>
    <x v="4"/>
    <s v="das 11h00 às 13h00"/>
    <s v="1002-CO CAPUAVA"/>
    <n v="21585"/>
    <s v="EXPRESSO GAS COM. DISTR. GAS LTDA."/>
    <s v="Pedido"/>
  </r>
  <r>
    <s v="Z507 GME-SP"/>
    <s v="G70 GVE S J Campos"/>
    <s v="0001500G71"/>
    <d v="2013-04-03T12:46:42"/>
    <d v="2013-04-03T00:00:00"/>
    <d v="1899-12-30T12:46:42"/>
    <x v="4"/>
    <s v="das 11h00 às 13h00"/>
    <s v="1002-CO CAPUAVA"/>
    <n v="42333"/>
    <s v="COML. AGAS LTDA."/>
    <s v="Pedido"/>
  </r>
  <r>
    <s v="Z507 GME-SP"/>
    <s v="G80 GVE Capuava"/>
    <s v="0001500G85"/>
    <d v="2013-04-03T13:59:49"/>
    <d v="2013-04-03T00:00:00"/>
    <d v="1899-12-30T13:59:49"/>
    <x v="5"/>
    <s v="das 13h00 às 15h00"/>
    <s v="1002-CO CAPUAVA"/>
    <n v="30653"/>
    <s v="DRAGAO GAS COM GAS AGUA MIN.LTDA-ME"/>
    <s v="Pedido"/>
  </r>
  <r>
    <s v="Z507 GME-SP"/>
    <s v="G80 GVE Capuava"/>
    <s v="0001500G83"/>
    <d v="2013-04-03T14:14:35"/>
    <d v="2013-04-03T00:00:00"/>
    <d v="1899-12-30T14:14:35"/>
    <x v="6"/>
    <s v="das 13h00 às 15h00"/>
    <s v="1002-CO CAPUAVA"/>
    <n v="5745"/>
    <s v="COM. GAS NOVA S.JORGE LTDA."/>
    <s v="Pedido"/>
  </r>
  <r>
    <s v="Z507 GME-SP"/>
    <s v="G80 GVE Capuava"/>
    <s v="0001500G84"/>
    <d v="2013-04-03T14:43:13"/>
    <d v="2013-04-03T00:00:00"/>
    <d v="1899-12-30T14:43:13"/>
    <x v="6"/>
    <s v="das 13h00 às 15h00"/>
    <s v="1002-CO CAPUAVA"/>
    <n v="24833"/>
    <s v="QUEROGAS COMERCIO DE GAS LTDA ME"/>
    <s v="Pedido"/>
  </r>
  <r>
    <s v="Z507 GME-SP"/>
    <s v="G80 GVE Capuava"/>
    <s v="0001500G84"/>
    <d v="2013-04-03T14:53:50"/>
    <d v="2013-04-03T00:00:00"/>
    <d v="1899-12-30T14:53:50"/>
    <x v="6"/>
    <s v="das 13h00 às 15h00"/>
    <s v="1002-CO CAPUAVA"/>
    <n v="24833"/>
    <s v="QUEROGAS COMERCIO DE GAS LTDA ME"/>
    <s v="Pedido"/>
  </r>
  <r>
    <s v="Z507 GME-SP"/>
    <s v="G80 GVE Capuava"/>
    <s v="0001500G84"/>
    <d v="2013-04-03T14:58:50"/>
    <d v="2013-04-03T00:00:00"/>
    <d v="1899-12-30T14:58:50"/>
    <x v="6"/>
    <s v="das 13h00 às 15h00"/>
    <s v="1002-CO CAPUAVA"/>
    <n v="24833"/>
    <s v="QUEROGAS COMERCIO DE GAS LTDA ME"/>
    <s v="Pedido"/>
  </r>
  <r>
    <s v="Z507 GME-SP"/>
    <s v="G80 GVE Capuava"/>
    <s v="0001500G83"/>
    <d v="2013-04-03T15:08:08"/>
    <d v="2013-04-03T00:00:00"/>
    <d v="1899-12-30T15:08:08"/>
    <x v="7"/>
    <s v="das 15h00 às 17h00"/>
    <s v="1002-CO CAPUAVA"/>
    <n v="96221"/>
    <s v="VILLE GAS COMERCIO DE GAS LTDA ME"/>
    <s v="Pedido"/>
  </r>
  <r>
    <s v="Z507 GME-SP"/>
    <s v="G90 GVE Osasco"/>
    <s v="0001500G94"/>
    <d v="2013-04-03T15:20:06"/>
    <d v="2013-04-03T00:00:00"/>
    <d v="1899-12-30T15:20:06"/>
    <x v="7"/>
    <s v="das 15h00 às 17h00"/>
    <s v="1002-CO CAPUAVA"/>
    <n v="19754"/>
    <s v="ANA CRISTINA MONTEIRO SILVA - ME"/>
    <s v="Pedido"/>
  </r>
  <r>
    <s v="Z507 GME-SP"/>
    <s v="G90 GVE Osasco"/>
    <s v="0001500G93"/>
    <d v="2013-04-03T15:23:01"/>
    <d v="2013-04-03T00:00:00"/>
    <d v="1899-12-30T15:23:01"/>
    <x v="7"/>
    <s v="das 15h00 às 17h00"/>
    <s v="1002-CO CAPUAVA"/>
    <n v="77246"/>
    <s v="SARY GAS COMERCIO DE GAS LTDA EPP"/>
    <s v="Pedido"/>
  </r>
  <r>
    <s v="Z507 GME-SP"/>
    <s v="G80 GVE Capuava"/>
    <s v="0001500G84"/>
    <d v="2013-04-03T15:29:19"/>
    <d v="2013-04-03T00:00:00"/>
    <d v="1899-12-30T15:29:19"/>
    <x v="7"/>
    <s v="das 15h00 às 17h00"/>
    <s v="1002-CO CAPUAVA"/>
    <n v="10623"/>
    <s v="MILA COM. GAS AGUA MINERAL LTDA EPP"/>
    <s v="Pedido"/>
  </r>
  <r>
    <s v="Z507 GME-SP"/>
    <s v="G80 GVE Capuava"/>
    <s v="0001500G84"/>
    <d v="2013-04-03T15:31:45"/>
    <d v="2013-04-03T00:00:00"/>
    <d v="1899-12-30T15:31:45"/>
    <x v="7"/>
    <s v="das 15h00 às 17h00"/>
    <s v="1002-CO CAPUAVA"/>
    <n v="10623"/>
    <s v="MILA COM. GAS AGUA MINERAL LTDA EPP"/>
    <s v="Demanda"/>
  </r>
  <r>
    <s v="Z507 GME-SP"/>
    <s v="G80 GVE Capuava"/>
    <s v="0001500G85"/>
    <d v="2013-04-03T15:40:01"/>
    <d v="2013-04-03T00:00:00"/>
    <d v="1899-12-30T15:40:01"/>
    <x v="7"/>
    <s v="das 15h00 às 17h00"/>
    <s v="1002-CO CAPUAVA"/>
    <n v="89077"/>
    <s v="BIL GAS COMERCIO DE GAS LTDA ME"/>
    <s v="Demanda"/>
  </r>
  <r>
    <s v="Z507 GME-SP"/>
    <s v="G90 GVE Osasco"/>
    <s v="0001500G94"/>
    <d v="2013-04-03T15:40:03"/>
    <d v="2013-04-03T00:00:00"/>
    <d v="1899-12-30T15:40:03"/>
    <x v="7"/>
    <s v="das 15h00 às 17h00"/>
    <s v="1002-CO CAPUAVA"/>
    <n v="89733"/>
    <s v="BOUTIQUE DO GAS LTDA - ME"/>
    <s v="Pedido"/>
  </r>
  <r>
    <s v="Z507 GME-SP"/>
    <s v="G80 GVE Capuava"/>
    <s v="0001500G84"/>
    <d v="2013-04-03T15:42:33"/>
    <d v="2013-04-03T00:00:00"/>
    <d v="1899-12-30T15:42:33"/>
    <x v="7"/>
    <s v="das 15h00 às 17h00"/>
    <s v="1002-CO CAPUAVA"/>
    <n v="10623"/>
    <s v="MILA COM. GAS AGUA MINERAL LTDA EPP"/>
    <s v="Pedido"/>
  </r>
  <r>
    <s v="Z507 GME-SP"/>
    <s v="G80 GVE Capuava"/>
    <s v="0001500G84"/>
    <d v="2013-04-03T15:44:30"/>
    <d v="2013-04-03T00:00:00"/>
    <d v="1899-12-30T15:44:30"/>
    <x v="7"/>
    <s v="das 15h00 às 17h00"/>
    <s v="1002-CO CAPUAVA"/>
    <n v="10623"/>
    <s v="MILA COM. GAS AGUA MINERAL LTDA EPP"/>
    <s v="Demanda"/>
  </r>
  <r>
    <s v="Z507 GME-SP"/>
    <s v="G80 GVE Capuava"/>
    <s v="0001500G82"/>
    <d v="2013-04-03T16:06:49"/>
    <d v="2013-04-03T00:00:00"/>
    <d v="1899-12-30T16:06:49"/>
    <x v="8"/>
    <s v="das 15h00 às 17h00"/>
    <s v="1002-CO CAPUAVA"/>
    <n v="16104"/>
    <s v="LEALDO RODRIGUES DOS SANTOS - ME"/>
    <s v="Pedido"/>
  </r>
  <r>
    <s v="Z507 GME-SP"/>
    <s v="G80 GVE Capuava"/>
    <s v="0001500G82"/>
    <d v="2013-04-03T16:21:54"/>
    <d v="2013-04-03T00:00:00"/>
    <d v="1899-12-30T16:21:54"/>
    <x v="8"/>
    <s v="das 15h00 às 17h00"/>
    <s v="1002-CO CAPUAVA"/>
    <n v="43877"/>
    <s v="COMERCIO DE GAS PIRANI LTDA -EPP"/>
    <s v="Pedido"/>
  </r>
  <r>
    <s v="Z507 GME-SP"/>
    <s v="G80 GVE Capuava"/>
    <s v="0001500G81"/>
    <d v="2013-04-03T16:24:11"/>
    <d v="2013-04-03T00:00:00"/>
    <d v="1899-12-30T16:24:11"/>
    <x v="8"/>
    <s v="das 15h00 às 17h00"/>
    <s v="1002-CO CAPUAVA"/>
    <n v="49423"/>
    <s v="GILBERTO DANIEL JUNIOR GAS"/>
    <s v="Pedido"/>
  </r>
  <r>
    <s v="Z507 GME-SP"/>
    <s v="G80 GVE Capuava"/>
    <s v="0001500G82"/>
    <d v="2013-04-03T16:25:42"/>
    <d v="2013-04-03T00:00:00"/>
    <d v="1899-12-30T16:25:42"/>
    <x v="8"/>
    <s v="das 15h00 às 17h00"/>
    <s v="1002-CO CAPUAVA"/>
    <n v="43877"/>
    <s v="COMERCIO DE GAS PIRANI LTDA -EPP"/>
    <s v="Pedido"/>
  </r>
  <r>
    <s v="Z507 GME-SP"/>
    <s v="G80 GVE Capuava"/>
    <s v="0001500G81"/>
    <d v="2013-04-03T16:28:06"/>
    <d v="2013-04-03T00:00:00"/>
    <d v="1899-12-30T16:28:06"/>
    <x v="8"/>
    <s v="das 15h00 às 17h00"/>
    <s v="1002-CO CAPUAVA"/>
    <n v="49423"/>
    <s v="GILBERTO DANIEL JUNIOR GAS"/>
    <s v="Demanda"/>
  </r>
  <r>
    <s v="Z507 GME-SP"/>
    <s v="G80 GVE Capuava"/>
    <s v="0001500G83"/>
    <d v="2013-04-03T16:30:48"/>
    <d v="2013-04-03T00:00:00"/>
    <d v="1899-12-30T16:30:48"/>
    <x v="8"/>
    <s v="das 15h00 às 17h00"/>
    <s v="1002-CO CAPUAVA"/>
    <n v="5745"/>
    <s v="COM. GAS NOVA S.JORGE LTDA."/>
    <s v="Pedido"/>
  </r>
  <r>
    <s v="Z507 GME-SP"/>
    <s v="G80 GVE Capuava"/>
    <s v="0001500G85"/>
    <d v="2013-04-03T16:33:45"/>
    <d v="2013-04-03T00:00:00"/>
    <d v="1899-12-30T16:33:45"/>
    <x v="8"/>
    <s v="das 15h00 às 17h00"/>
    <s v="1002-CO CAPUAVA"/>
    <n v="28658"/>
    <s v="COMERCIAL ANGIL LTDA."/>
    <s v="Pedido"/>
  </r>
  <r>
    <s v="Z507 GME-SP"/>
    <s v="G80 GVE Capuava"/>
    <s v="0001500G84"/>
    <d v="2013-04-03T16:36:35"/>
    <d v="2013-04-03T00:00:00"/>
    <d v="1899-12-30T16:36:35"/>
    <x v="8"/>
    <s v="das 15h00 às 17h00"/>
    <s v="1002-CO CAPUAVA"/>
    <n v="27864"/>
    <s v="BRASGAS TRANSP. COM. LTDA."/>
    <s v="Pedido"/>
  </r>
  <r>
    <s v="Z507 GME-SP"/>
    <s v="G80 GVE Capuava"/>
    <s v="0001500G85"/>
    <d v="2013-04-03T16:39:09"/>
    <d v="2013-04-03T00:00:00"/>
    <d v="1899-12-30T16:39:09"/>
    <x v="8"/>
    <s v="das 15h00 às 17h00"/>
    <s v="1002-CO CAPUAVA"/>
    <n v="28658"/>
    <s v="COMERCIAL ANGIL LTDA."/>
    <s v="Pedido"/>
  </r>
  <r>
    <s v="Z507 GME-SP"/>
    <s v="G80 GVE Capuava"/>
    <s v="0001500G85"/>
    <d v="2013-04-03T16:42:36"/>
    <d v="2013-04-03T00:00:00"/>
    <d v="1899-12-30T16:42:36"/>
    <x v="8"/>
    <s v="das 15h00 às 17h00"/>
    <s v="1002-CO CAPUAVA"/>
    <n v="28658"/>
    <s v="COMERCIAL ANGIL LTDA."/>
    <s v="Pedido"/>
  </r>
  <r>
    <s v="Z507 GME-SP"/>
    <s v="G80 GVE Capuava"/>
    <s v="0001500G85"/>
    <d v="2013-04-03T16:45:42"/>
    <d v="2013-04-03T00:00:00"/>
    <d v="1899-12-30T16:45:42"/>
    <x v="8"/>
    <s v="das 15h00 às 17h00"/>
    <s v="1002-CO CAPUAVA"/>
    <n v="28658"/>
    <s v="COMERCIAL ANGIL LTDA."/>
    <s v="Pedido"/>
  </r>
  <r>
    <s v="Z507 GME-SP"/>
    <s v="G80 GVE Capuava"/>
    <s v="0001500G83"/>
    <d v="2013-04-03T16:46:38"/>
    <d v="2013-04-03T00:00:00"/>
    <d v="1899-12-30T16:46:38"/>
    <x v="8"/>
    <s v="das 15h00 às 17h00"/>
    <s v="1002-CO CAPUAVA"/>
    <n v="75635"/>
    <s v="DILUZ COMERCIO DE GAS LTDA."/>
    <s v="Pedido"/>
  </r>
  <r>
    <s v="Z507 GME-SP"/>
    <s v="G80 GVE Capuava"/>
    <s v="0001500G83"/>
    <d v="2013-04-03T16:51:58"/>
    <d v="2013-04-03T00:00:00"/>
    <d v="1899-12-30T16:51:58"/>
    <x v="8"/>
    <s v="das 15h00 às 17h00"/>
    <s v="1002-CO CAPUAVA"/>
    <n v="71029"/>
    <s v="TACTOR GÁS LTDA - ME"/>
    <s v="Pedido"/>
  </r>
  <r>
    <s v="Z507 GME-SP"/>
    <s v="G80 GVE Capuava"/>
    <s v="0001500G83"/>
    <d v="2013-04-03T16:54:10"/>
    <d v="2013-04-03T00:00:00"/>
    <d v="1899-12-30T16:54:10"/>
    <x v="8"/>
    <s v="das 15h00 às 17h00"/>
    <s v="1002-CO CAPUAVA"/>
    <n v="71029"/>
    <s v="TACTOR GÁS LTDA - ME"/>
    <s v="Demanda"/>
  </r>
  <r>
    <s v="Z507 GME-SP"/>
    <s v="G80 GVE Capuava"/>
    <s v="0001500G85"/>
    <d v="2013-04-03T16:57:31"/>
    <d v="2013-04-03T00:00:00"/>
    <d v="1899-12-30T16:57:31"/>
    <x v="8"/>
    <s v="das 15h00 às 17h00"/>
    <s v="1002-CO CAPUAVA"/>
    <n v="30568"/>
    <s v="FABRIS GAS COMERCIO GAS LTDA ME"/>
    <s v="Pedido"/>
  </r>
  <r>
    <s v="Z507 GME-SP"/>
    <s v="G70 GVE S J Campos"/>
    <s v="0001500G75"/>
    <d v="2013-04-03T16:59:11"/>
    <d v="2013-04-03T00:00:00"/>
    <d v="1899-12-30T16:59:11"/>
    <x v="8"/>
    <s v="das 15h00 às 17h00"/>
    <s v="1002-CO CAPUAVA"/>
    <n v="68501"/>
    <s v="HIGASHI &amp; MELO LTDA"/>
    <s v="Pedido"/>
  </r>
  <r>
    <s v="Z507 GME-SP"/>
    <s v="G80 GVE Capuava"/>
    <s v="0001500G81"/>
    <d v="2013-04-03T16:59:49"/>
    <d v="2013-04-03T00:00:00"/>
    <d v="1899-12-30T16:59:49"/>
    <x v="8"/>
    <s v="das 15h00 às 17h00"/>
    <s v="1002-CO CAPUAVA"/>
    <n v="88449"/>
    <s v="VALTERLUCIA TEIXEIRA CURVELO - ME"/>
    <s v="Pedido"/>
  </r>
  <r>
    <s v="Z507 GME-SP"/>
    <s v="G70 GVE S J Campos"/>
    <s v="0001500G75"/>
    <d v="2013-04-03T17:01:50"/>
    <d v="2013-04-03T00:00:00"/>
    <d v="1899-12-30T17:01:50"/>
    <x v="9"/>
    <s v="das 17h00 às 19h00"/>
    <s v="1002-CO CAPUAVA"/>
    <n v="68501"/>
    <s v="HIGASHI &amp; MELO LTDA"/>
    <s v="Demanda"/>
  </r>
  <r>
    <s v="Z507 GME-SP"/>
    <s v="G80 GVE Capuava"/>
    <s v="0001500G81"/>
    <d v="2013-04-03T17:04:46"/>
    <d v="2013-04-03T00:00:00"/>
    <d v="1899-12-30T17:04:46"/>
    <x v="9"/>
    <s v="das 17h00 às 19h00"/>
    <s v="1002-CO CAPUAVA"/>
    <n v="88449"/>
    <s v="VALTERLUCIA TEIXEIRA CURVELO - ME"/>
    <s v="Pedido"/>
  </r>
  <r>
    <s v="Z507 GME-SP"/>
    <s v="G70 GVE S J Campos"/>
    <s v="0001500G75"/>
    <d v="2013-04-03T17:04:50"/>
    <d v="2013-04-03T00:00:00"/>
    <d v="1899-12-30T17:04:50"/>
    <x v="9"/>
    <s v="das 17h00 às 19h00"/>
    <s v="1002-CO CAPUAVA"/>
    <n v="28249"/>
    <s v="COM. GAS HIGASHI LTDA."/>
    <s v="Pedido"/>
  </r>
  <r>
    <s v="Z507 GME-SP"/>
    <s v="G70 GVE S J Campos"/>
    <s v="0001500G75"/>
    <d v="2013-04-03T17:06:03"/>
    <d v="2013-04-03T00:00:00"/>
    <d v="1899-12-30T17:06:03"/>
    <x v="9"/>
    <s v="das 17h00 às 19h00"/>
    <s v="1002-CO CAPUAVA"/>
    <n v="28249"/>
    <s v="COM. GAS HIGASHI LTDA."/>
    <s v="Demanda"/>
  </r>
  <r>
    <s v="Z507 GME-SP"/>
    <s v="G80 GVE Capuava"/>
    <s v="0001500G84"/>
    <d v="2013-04-03T17:07:59"/>
    <d v="2013-04-03T00:00:00"/>
    <d v="1899-12-30T17:07:59"/>
    <x v="9"/>
    <s v="das 17h00 às 19h00"/>
    <s v="1002-CO CAPUAVA"/>
    <n v="30324"/>
    <s v="SANTA CLARA COMERCIO DE GAS LTDA-ME"/>
    <s v="Pedido"/>
  </r>
  <r>
    <s v="Z507 GME-SP"/>
    <s v="G80 GVE Capuava"/>
    <s v="0001500G81"/>
    <d v="2013-04-03T17:43:42"/>
    <d v="2013-04-03T00:00:00"/>
    <d v="1899-12-30T17:43:42"/>
    <x v="9"/>
    <s v="das 17h00 às 19h00"/>
    <s v="1002-CO CAPUAVA"/>
    <n v="88449"/>
    <s v="VALTERLUCIA TEIXEIRA CURVELO - ME"/>
    <s v="Pedido"/>
  </r>
  <r>
    <s v="Z507 GME-SP"/>
    <s v="G80 GVE Capuava"/>
    <s v="0001500G81"/>
    <d v="2013-04-03T17:45:49"/>
    <d v="2013-04-03T00:00:00"/>
    <d v="1899-12-30T17:45:49"/>
    <x v="9"/>
    <s v="das 17h00 às 19h00"/>
    <s v="1002-CO CAPUAVA"/>
    <n v="88449"/>
    <s v="VALTERLUCIA TEIXEIRA CURVELO - ME"/>
    <s v="Demanda"/>
  </r>
  <r>
    <s v="Z507 GME-SP"/>
    <s v="G80 GVE Capuava"/>
    <s v="0001500G81"/>
    <d v="2013-04-03T17:48:07"/>
    <d v="2013-04-03T00:00:00"/>
    <d v="1899-12-30T17:48:07"/>
    <x v="9"/>
    <s v="das 17h00 às 19h00"/>
    <s v="1002-CO CAPUAVA"/>
    <n v="88449"/>
    <s v="VALTERLUCIA TEIXEIRA CURVELO - ME"/>
    <s v="Pedido"/>
  </r>
  <r>
    <s v="Z507 GME-SP"/>
    <s v="G80 GVE Capuava"/>
    <s v="0001500G81"/>
    <d v="2013-04-03T17:48:46"/>
    <d v="2013-04-03T00:00:00"/>
    <d v="1899-12-30T17:48:46"/>
    <x v="9"/>
    <s v="das 17h00 às 19h00"/>
    <s v="1002-CO CAPUAVA"/>
    <n v="88449"/>
    <s v="VALTERLUCIA TEIXEIRA CURVELO - ME"/>
    <s v="Demanda"/>
  </r>
  <r>
    <s v="Z507 GME-SP"/>
    <s v="G80 GVE Capuava"/>
    <s v="0001500G81"/>
    <d v="2013-04-03T17:50:21"/>
    <d v="2013-04-03T00:00:00"/>
    <d v="1899-12-30T17:50:21"/>
    <x v="9"/>
    <s v="das 17h00 às 19h00"/>
    <s v="1002-CO CAPUAVA"/>
    <n v="88449"/>
    <s v="VALTERLUCIA TEIXEIRA CURVELO - ME"/>
    <s v="Pedido"/>
  </r>
  <r>
    <s v="Z507 GME-SP"/>
    <s v="G80 GVE Capuava"/>
    <s v="0001500G81"/>
    <d v="2013-04-03T17:51:32"/>
    <d v="2013-04-03T00:00:00"/>
    <d v="1899-12-30T17:51:32"/>
    <x v="9"/>
    <s v="das 17h00 às 19h00"/>
    <s v="1002-CO CAPUAVA"/>
    <n v="88449"/>
    <s v="VALTERLUCIA TEIXEIRA CURVELO - ME"/>
    <s v="Demanda"/>
  </r>
  <r>
    <s v="Z507 GME-SP"/>
    <s v="G80 GVE Capuava"/>
    <s v="0001500G81"/>
    <d v="2013-04-03T17:53:24"/>
    <d v="2013-04-03T00:00:00"/>
    <d v="1899-12-30T17:53:24"/>
    <x v="9"/>
    <s v="das 17h00 às 19h00"/>
    <s v="1002-CO CAPUAVA"/>
    <n v="88449"/>
    <s v="VALTERLUCIA TEIXEIRA CURVELO - ME"/>
    <s v="Pedido"/>
  </r>
  <r>
    <s v="Z507 GME-SP"/>
    <s v="G80 GVE Capuava"/>
    <s v="0001500G81"/>
    <d v="2013-04-03T17:54:11"/>
    <d v="2013-04-03T00:00:00"/>
    <d v="1899-12-30T17:54:11"/>
    <x v="9"/>
    <s v="das 17h00 às 19h00"/>
    <s v="1002-CO CAPUAVA"/>
    <n v="88449"/>
    <s v="VALTERLUCIA TEIXEIRA CURVELO - ME"/>
    <s v="Demanda"/>
  </r>
  <r>
    <s v="Z507 GME-SP"/>
    <s v="G80 GVE Capuava"/>
    <s v="0001500G81"/>
    <d v="2013-04-03T17:55:55"/>
    <d v="2013-04-03T00:00:00"/>
    <d v="1899-12-30T17:55:55"/>
    <x v="9"/>
    <s v="das 17h00 às 19h00"/>
    <s v="1002-CO CAPUAVA"/>
    <n v="88449"/>
    <s v="VALTERLUCIA TEIXEIRA CURVELO - ME"/>
    <s v="Pedido"/>
  </r>
  <r>
    <s v="Z507 GME-SP"/>
    <s v="G80 GVE Capuava"/>
    <s v="0001500G81"/>
    <d v="2013-04-03T17:56:37"/>
    <d v="2013-04-03T00:00:00"/>
    <d v="1899-12-30T17:56:37"/>
    <x v="9"/>
    <s v="das 17h00 às 19h00"/>
    <s v="1002-CO CAPUAVA"/>
    <n v="88449"/>
    <s v="VALTERLUCIA TEIXEIRA CURVELO - ME"/>
    <s v="Demanda"/>
  </r>
  <r>
    <s v="Z507 GME-SP"/>
    <s v="G80 GVE Capuava"/>
    <s v="0001500G82"/>
    <d v="2013-04-03T18:01:48"/>
    <d v="2013-04-03T00:00:00"/>
    <d v="1899-12-30T18:01:48"/>
    <x v="11"/>
    <s v="das 17h00 às 19h00"/>
    <s v="1002-CO CAPUAVA"/>
    <n v="98932"/>
    <s v="M &amp; M COMERCIO DE GAS BEBIDAS E ACESSORIOS LTDA.-ME"/>
    <s v="Demanda"/>
  </r>
  <r>
    <s v="Z507 GME-SP"/>
    <s v="G80 GVE Capuava"/>
    <s v="0001500G85"/>
    <d v="2013-04-03T18:15:04"/>
    <d v="2013-04-03T00:00:00"/>
    <d v="1899-12-30T18:15:04"/>
    <x v="11"/>
    <s v="das 17h00 às 19h00"/>
    <s v="1002-CO CAPUAVA"/>
    <n v="89077"/>
    <s v="BIL GAS COMERCIO DE GAS LTDA ME"/>
    <s v="Pedido"/>
  </r>
  <r>
    <s v="Z507 GME-SP"/>
    <s v="G80 GVE Capuava"/>
    <s v="0001500G83"/>
    <d v="2013-04-03T18:42:15"/>
    <d v="2013-04-03T00:00:00"/>
    <d v="1899-12-30T18:42:15"/>
    <x v="11"/>
    <s v="das 17h00 às 19h00"/>
    <s v="1002-CO CAPUAVA"/>
    <n v="44374"/>
    <s v="MONIGAS COMERCIO DE GAS LTDA."/>
    <s v="Demanda"/>
  </r>
  <r>
    <s v="Z507 GME-SP"/>
    <s v="G80 GVE Capuava"/>
    <s v="0001500G81"/>
    <d v="2013-04-03T18:47:12"/>
    <d v="2013-04-03T00:00:00"/>
    <d v="1899-12-30T18:47:12"/>
    <x v="11"/>
    <s v="das 17h00 às 19h00"/>
    <s v="1002-CO CAPUAVA"/>
    <n v="91599"/>
    <s v="ITAQUERUNA COMERCIO DE GAS LTDA."/>
    <s v="Pedido"/>
  </r>
  <r>
    <s v="Z507 GME-SP"/>
    <s v="G80 GVE Capuava"/>
    <s v="0001500G81"/>
    <d v="2013-04-03T18:50:27"/>
    <d v="2013-04-03T00:00:00"/>
    <d v="1899-12-30T18:50:27"/>
    <x v="11"/>
    <s v="das 17h00 às 19h00"/>
    <s v="1002-CO CAPUAVA"/>
    <n v="91599"/>
    <s v="ITAQUERUNA COMERCIO DE GAS LTDA."/>
    <s v="Pedido"/>
  </r>
  <r>
    <s v="Z507 GME-SP"/>
    <s v="G80 GVE Capuava"/>
    <s v="0001500G81"/>
    <d v="2013-04-03T18:55:22"/>
    <d v="2013-04-03T00:00:00"/>
    <d v="1899-12-30T18:55:22"/>
    <x v="11"/>
    <s v="das 17h00 às 19h00"/>
    <s v="1002-CO CAPUAVA"/>
    <n v="91599"/>
    <s v="ITAQUERUNA COMERCIO DE GAS LTDA."/>
    <s v="Pedido"/>
  </r>
  <r>
    <s v="Z507 GME-SP"/>
    <s v="G80 GVE Capuava"/>
    <s v="0001500G81"/>
    <d v="2013-04-03T19:00:14"/>
    <d v="2013-04-03T00:00:00"/>
    <d v="1899-12-30T19:00:14"/>
    <x v="11"/>
    <s v="das 17h00 às 19h00"/>
    <s v="1002-CO CAPUAVA"/>
    <n v="91599"/>
    <s v="ITAQUERUNA COMERCIO DE GAS LTDA."/>
    <s v="Pedido"/>
  </r>
  <r>
    <s v="Z507 GME-SP"/>
    <s v="G80 GVE Capuava"/>
    <s v="0001500G81"/>
    <d v="2013-04-03T19:05:23"/>
    <d v="2013-04-03T00:00:00"/>
    <d v="1899-12-30T19:05:23"/>
    <x v="11"/>
    <s v="das 17h00 às 19h00"/>
    <s v="1002-CO CAPUAVA"/>
    <n v="91599"/>
    <s v="ITAQUERUNA COMERCIO DE GAS LTDA."/>
    <s v="Pedido"/>
  </r>
  <r>
    <s v="Z507 GME-SP"/>
    <s v="G80 GVE Capuava"/>
    <s v="0001500G83"/>
    <d v="2013-04-03T19:09:12"/>
    <d v="2013-04-03T00:00:00"/>
    <d v="1899-12-30T19:09:12"/>
    <x v="11"/>
    <s v="das 17h00 às 19h00"/>
    <s v="1002-CO CAPUAVA"/>
    <n v="6623"/>
    <s v="COM. GAS AVAI LTDA-ME"/>
    <s v="Pedido"/>
  </r>
  <r>
    <s v="Z507 GME-SP"/>
    <s v="G80 GVE Capuava"/>
    <s v="0001500G85"/>
    <d v="2013-04-04T07:07:51"/>
    <d v="2013-04-04T00:00:00"/>
    <d v="1899-12-30T07:07:51"/>
    <x v="0"/>
    <s v="das 07h00 às 09h00"/>
    <s v="1002-CO CAPUAVA"/>
    <n v="43452"/>
    <s v="ITALIA COMERCIO GAS LTDA - EPP"/>
    <s v="Demanda"/>
  </r>
  <r>
    <s v="Z507 GME-SP"/>
    <s v="G80 GVE Capuava"/>
    <s v="0001500G82"/>
    <d v="2013-04-04T07:08:58"/>
    <d v="2013-04-04T00:00:00"/>
    <d v="1899-12-30T07:08:58"/>
    <x v="0"/>
    <s v="das 07h00 às 09h00"/>
    <s v="1002-CO CAPUAVA"/>
    <n v="40338"/>
    <s v="COMERCIO  DE GAS J C LTDA - EPP"/>
    <s v="Pedido"/>
  </r>
  <r>
    <s v="Z507 GME-SP"/>
    <s v="G80 GVE Capuava"/>
    <s v="0001500G82"/>
    <d v="2013-04-04T07:10:15"/>
    <d v="2013-04-04T00:00:00"/>
    <d v="1899-12-30T07:10:15"/>
    <x v="0"/>
    <s v="das 07h00 às 09h00"/>
    <s v="1002-CO CAPUAVA"/>
    <n v="40338"/>
    <s v="COMERCIO  DE GAS J C LTDA - EPP"/>
    <s v="Demanda"/>
  </r>
  <r>
    <s v="Z507 GME-SP"/>
    <s v="G80 GVE Capuava"/>
    <s v="0001500G83"/>
    <d v="2013-04-04T07:53:29"/>
    <d v="2013-04-04T00:00:00"/>
    <d v="1899-12-30T07:53:29"/>
    <x v="0"/>
    <s v="das 07h00 às 09h00"/>
    <s v="1002-CO CAPUAVA"/>
    <n v="5103"/>
    <s v="ROSEGAS COM.GAS LTDA."/>
    <s v="Pedido"/>
  </r>
  <r>
    <s v="Z507 GME-SP"/>
    <s v="G80 GVE Capuava"/>
    <s v="0001500G83"/>
    <d v="2013-04-04T07:55:15"/>
    <d v="2013-04-04T00:00:00"/>
    <d v="1899-12-30T07:55:15"/>
    <x v="0"/>
    <s v="das 07h00 às 09h00"/>
    <s v="1002-CO CAPUAVA"/>
    <n v="5103"/>
    <s v="ROSEGAS COM.GAS LTDA."/>
    <s v="Demanda"/>
  </r>
  <r>
    <s v="Z507 GME-SP"/>
    <s v="G80 GVE Capuava"/>
    <s v="0001500G82"/>
    <d v="2013-04-04T08:04:03"/>
    <d v="2013-04-04T00:00:00"/>
    <d v="1899-12-30T08:04:03"/>
    <x v="1"/>
    <s v="das 07h00 às 09h00"/>
    <s v="1002-CO CAPUAVA"/>
    <n v="40338"/>
    <s v="COMERCIO  DE GAS J C LTDA - EPP"/>
    <s v="Demanda"/>
  </r>
  <r>
    <s v="Z507 GME-SP"/>
    <s v="G80 GVE Capuava"/>
    <s v="0001500G84"/>
    <d v="2013-04-04T08:06:06"/>
    <d v="2013-04-04T00:00:00"/>
    <d v="1899-12-30T08:06:06"/>
    <x v="1"/>
    <s v="das 07h00 às 09h00"/>
    <s v="1002-CO CAPUAVA"/>
    <n v="91536"/>
    <s v="BOA SORTE COMERCIO DE GAS LTDA ME"/>
    <s v="Demanda"/>
  </r>
  <r>
    <s v="Z507 GME-SP"/>
    <s v="G80 GVE Capuava"/>
    <s v="0001500G84"/>
    <d v="2013-04-04T08:11:08"/>
    <d v="2013-04-04T00:00:00"/>
    <d v="1899-12-30T08:11:08"/>
    <x v="1"/>
    <s v="das 07h00 às 09h00"/>
    <s v="1002-CO CAPUAVA"/>
    <n v="83464"/>
    <s v="DEPOSITO DE GAS E AGUA YAMAGAS LTDA ME"/>
    <s v="Pedido"/>
  </r>
  <r>
    <s v="Z507 GME-SP"/>
    <s v="G80 GVE Capuava"/>
    <s v="0001500G84"/>
    <d v="2013-04-04T08:13:29"/>
    <d v="2013-04-04T00:00:00"/>
    <d v="1899-12-30T08:13:29"/>
    <x v="1"/>
    <s v="das 07h00 às 09h00"/>
    <s v="1002-CO CAPUAVA"/>
    <n v="83464"/>
    <s v="DEPOSITO DE GAS E AGUA YAMAGAS LTDA ME"/>
    <s v="Demanda"/>
  </r>
  <r>
    <s v="Z507 GME-SP"/>
    <s v="G80 GVE Capuava"/>
    <s v="0001500G83"/>
    <d v="2013-04-04T08:41:59"/>
    <d v="2013-04-04T00:00:00"/>
    <d v="1899-12-30T08:41:59"/>
    <x v="1"/>
    <s v="das 07h00 às 09h00"/>
    <s v="1002-CO CAPUAVA"/>
    <n v="44343"/>
    <s v="CARIJOS COMERCIO DE GAS LT ME"/>
    <s v="Demanda"/>
  </r>
  <r>
    <s v="Z507 GME-SP"/>
    <s v="G80 GVE Capuava"/>
    <s v="0001500G85"/>
    <d v="2013-04-04T09:26:21"/>
    <d v="2013-04-04T00:00:00"/>
    <d v="1899-12-30T09:26:21"/>
    <x v="2"/>
    <s v="das 09h00 às 11h00"/>
    <s v="1002-CO CAPUAVA"/>
    <n v="43452"/>
    <s v="ITALIA COMERCIO GAS LTDA - EPP"/>
    <s v="Pedido"/>
  </r>
  <r>
    <s v="Z507 GME-SP"/>
    <s v="G80 GVE Capuava"/>
    <s v="0001500G83"/>
    <d v="2013-04-04T09:32:33"/>
    <d v="2013-04-04T00:00:00"/>
    <d v="1899-12-30T09:32:33"/>
    <x v="2"/>
    <s v="das 09h00 às 11h00"/>
    <s v="1002-CO CAPUAVA"/>
    <n v="96221"/>
    <s v="VILLE GAS COMERCIO DE GAS LTDA ME"/>
    <s v="Pedido"/>
  </r>
  <r>
    <s v="Z507 GME-SP"/>
    <s v="G90 GVE Osasco"/>
    <s v="0001500G94"/>
    <d v="2013-04-04T09:34:24"/>
    <d v="2013-04-04T00:00:00"/>
    <d v="1899-12-30T09:34:24"/>
    <x v="2"/>
    <s v="das 09h00 às 11h00"/>
    <s v="1002-CO CAPUAVA"/>
    <n v="19594"/>
    <s v="PETROGAS COMERCIO DE GAS LIMITADA ME"/>
    <s v="Pedido"/>
  </r>
  <r>
    <s v="Z507 GME-SP"/>
    <s v="G80 GVE Capuava"/>
    <s v="0001500G83"/>
    <d v="2013-04-04T09:34:24"/>
    <d v="2013-04-04T00:00:00"/>
    <d v="1899-12-30T09:34:24"/>
    <x v="2"/>
    <s v="das 09h00 às 11h00"/>
    <s v="1002-CO CAPUAVA"/>
    <n v="96221"/>
    <s v="VILLE GAS COMERCIO DE GAS LTDA ME"/>
    <s v="Demanda"/>
  </r>
  <r>
    <s v="Z507 GME-SP"/>
    <s v="G90 GVE Osasco"/>
    <s v="0001500G94"/>
    <d v="2013-04-04T09:35:08"/>
    <d v="2013-04-04T00:00:00"/>
    <d v="1899-12-30T09:35:08"/>
    <x v="2"/>
    <s v="das 09h00 às 11h00"/>
    <s v="1002-CO CAPUAVA"/>
    <n v="94485"/>
    <s v="EMANUEL SHALON COMERCIO DE GAS LTDA"/>
    <s v="Demanda"/>
  </r>
  <r>
    <s v="Z507 GME-SP"/>
    <s v="G90 GVE Osasco"/>
    <s v="0001500G94"/>
    <d v="2013-04-04T09:36:04"/>
    <d v="2013-04-04T00:00:00"/>
    <d v="1899-12-30T09:36:04"/>
    <x v="2"/>
    <s v="das 09h00 às 11h00"/>
    <s v="1002-CO CAPUAVA"/>
    <n v="19594"/>
    <s v="PETROGAS COMERCIO DE GAS LIMITADA ME"/>
    <s v="Demanda"/>
  </r>
  <r>
    <s v="Z507 GME-SP"/>
    <s v="G80 GVE Capuava"/>
    <s v="0001500G83"/>
    <d v="2013-04-04T09:37:04"/>
    <d v="2013-04-04T00:00:00"/>
    <d v="1899-12-30T09:37:04"/>
    <x v="2"/>
    <s v="das 09h00 às 11h00"/>
    <s v="1002-CO CAPUAVA"/>
    <n v="5222"/>
    <s v="PALMARES COM.GAS ACESSORIOS LTDA.ME"/>
    <s v="Pedido"/>
  </r>
  <r>
    <s v="Z507 GME-SP"/>
    <s v="G80 GVE Capuava"/>
    <s v="0001500G83"/>
    <d v="2013-04-04T09:38:21"/>
    <d v="2013-04-04T00:00:00"/>
    <d v="1899-12-30T09:38:21"/>
    <x v="2"/>
    <s v="das 09h00 às 11h00"/>
    <s v="1002-CO CAPUAVA"/>
    <n v="5222"/>
    <s v="PALMARES COM.GAS ACESSORIOS LTDA.ME"/>
    <s v="Demanda"/>
  </r>
  <r>
    <s v="Z507 GME-SP"/>
    <s v="G80 GVE Capuava"/>
    <s v="0001500G83"/>
    <d v="2013-04-04T09:40:18"/>
    <d v="2013-04-04T00:00:00"/>
    <d v="1899-12-30T09:40:18"/>
    <x v="2"/>
    <s v="das 09h00 às 11h00"/>
    <s v="1002-CO CAPUAVA"/>
    <n v="44404"/>
    <s v="ZANGAO COMERCIO GAS LTDA. - ME"/>
    <s v="Pedido"/>
  </r>
  <r>
    <s v="Z507 GME-SP"/>
    <s v="G80 GVE Capuava"/>
    <s v="0001500G83"/>
    <d v="2013-04-04T09:41:10"/>
    <d v="2013-04-04T00:00:00"/>
    <d v="1899-12-30T09:41:10"/>
    <x v="2"/>
    <s v="das 09h00 às 11h00"/>
    <s v="1002-CO CAPUAVA"/>
    <n v="44404"/>
    <s v="ZANGAO COMERCIO GAS LTDA. - ME"/>
    <s v="Demanda"/>
  </r>
  <r>
    <s v="Z507 GME-SP"/>
    <s v="G90 GVE Osasco"/>
    <s v="0001500G94"/>
    <d v="2013-04-04T09:58:56"/>
    <d v="2013-04-04T00:00:00"/>
    <d v="1899-12-30T09:58:56"/>
    <x v="2"/>
    <s v="das 09h00 às 11h00"/>
    <s v="1002-CO CAPUAVA"/>
    <n v="94485"/>
    <s v="EMANUEL SHALON COMERCIO DE GAS LTDA"/>
    <s v="Pedido"/>
  </r>
  <r>
    <s v="Z507 GME-SP"/>
    <s v="G80 GVE Capuava"/>
    <s v="0001500G82"/>
    <d v="2013-04-04T10:06:18"/>
    <d v="2013-04-04T00:00:00"/>
    <d v="1899-12-30T10:06:18"/>
    <x v="3"/>
    <s v="das 09h00 às 11h00"/>
    <s v="1002-CO CAPUAVA"/>
    <n v="40338"/>
    <s v="COMERCIO  DE GAS J C LTDA - EPP"/>
    <s v="Demanda"/>
  </r>
  <r>
    <s v="Z507 GME-SP"/>
    <s v="G80 GVE Capuava"/>
    <s v="0001500G85"/>
    <d v="2013-04-04T10:23:07"/>
    <d v="2013-04-04T00:00:00"/>
    <d v="1899-12-30T10:23:07"/>
    <x v="3"/>
    <s v="das 09h00 às 11h00"/>
    <s v="1002-CO CAPUAVA"/>
    <n v="30568"/>
    <s v="FABRIS GAS COMERCIO GAS LTDA ME"/>
    <s v="Pedido"/>
  </r>
  <r>
    <s v="Z507 GME-SP"/>
    <s v="G80 GVE Capuava"/>
    <s v="0001500G83"/>
    <d v="2013-04-04T10:27:40"/>
    <d v="2013-04-04T00:00:00"/>
    <d v="1899-12-30T10:27:40"/>
    <x v="3"/>
    <s v="das 09h00 às 11h00"/>
    <s v="1002-CO CAPUAVA"/>
    <n v="44343"/>
    <s v="CARIJOS COMERCIO DE GAS LT ME"/>
    <s v="Pedido"/>
  </r>
  <r>
    <s v="Z507 GME-SP"/>
    <s v="G80 GVE Capuava"/>
    <s v="0001500G85"/>
    <d v="2013-04-04T10:30:40"/>
    <d v="2013-04-04T00:00:00"/>
    <d v="1899-12-30T10:30:40"/>
    <x v="3"/>
    <s v="das 09h00 às 11h00"/>
    <s v="1002-CO CAPUAVA"/>
    <n v="43452"/>
    <s v="ITALIA COMERCIO GAS LTDA - EPP"/>
    <s v="Pedido"/>
  </r>
  <r>
    <s v="Z507 GME-SP"/>
    <s v="G80 GVE Capuava"/>
    <s v="0001500G83"/>
    <d v="2013-04-04T11:05:22"/>
    <d v="2013-04-04T00:00:00"/>
    <d v="1899-12-30T11:05:22"/>
    <x v="10"/>
    <s v="das 11h00 às 13h00"/>
    <s v="1002-CO CAPUAVA"/>
    <n v="70218"/>
    <s v="COMÉRCIO DE GÁS ZANATTA LTDA - EPP"/>
    <s v="Pedido"/>
  </r>
  <r>
    <s v="Z507 GME-SP"/>
    <s v="G80 GVE Capuava"/>
    <s v="0001500G81"/>
    <d v="2013-04-04T11:17:37"/>
    <d v="2013-04-04T00:00:00"/>
    <d v="1899-12-30T11:17:37"/>
    <x v="10"/>
    <s v="das 11h00 às 13h00"/>
    <s v="1002-CO CAPUAVA"/>
    <n v="88449"/>
    <s v="VALTERLUCIA TEIXEIRA CURVELO - ME"/>
    <s v="Pedido"/>
  </r>
  <r>
    <s v="Z507 GME-SP"/>
    <s v="G80 GVE Capuava"/>
    <s v="0001500G84"/>
    <d v="2013-04-04T11:22:37"/>
    <d v="2013-04-04T00:00:00"/>
    <d v="1899-12-30T11:22:37"/>
    <x v="10"/>
    <s v="das 11h00 às 13h00"/>
    <s v="1002-CO CAPUAVA"/>
    <n v="27864"/>
    <s v="BRASGAS TRANSP. COM. LTDA."/>
    <s v="Demanda"/>
  </r>
  <r>
    <s v="Z507 GME-SP"/>
    <s v="G80 GVE Capuava"/>
    <s v="0001500G82"/>
    <d v="2013-04-04T11:24:13"/>
    <d v="2013-04-04T00:00:00"/>
    <d v="1899-12-30T11:24:13"/>
    <x v="10"/>
    <s v="das 11h00 às 13h00"/>
    <s v="1002-CO CAPUAVA"/>
    <n v="73885"/>
    <s v="PAMELA DA SILVA FRANCISCO LTDA EPP"/>
    <s v="Pedido"/>
  </r>
  <r>
    <s v="Z507 GME-SP"/>
    <s v="G80 GVE Capuava"/>
    <s v="0001500G82"/>
    <d v="2013-04-04T11:27:18"/>
    <d v="2013-04-04T00:00:00"/>
    <d v="1899-12-30T11:27:18"/>
    <x v="10"/>
    <s v="das 11h00 às 13h00"/>
    <s v="1002-CO CAPUAVA"/>
    <n v="40338"/>
    <s v="COMERCIO  DE GAS J C LTDA - EPP"/>
    <s v="Pedido"/>
  </r>
  <r>
    <s v="Z507 GME-SP"/>
    <s v="G80 GVE Capuava"/>
    <s v="0001500G83"/>
    <d v="2013-04-04T12:27:01"/>
    <d v="2013-04-04T00:00:00"/>
    <d v="1899-12-30T12:27:01"/>
    <x v="4"/>
    <s v="das 11h00 às 13h00"/>
    <s v="1002-CO CAPUAVA"/>
    <n v="5745"/>
    <s v="COM. GAS NOVA S.JORGE LTDA."/>
    <s v="Pedido"/>
  </r>
  <r>
    <s v="Z507 GME-SP"/>
    <s v="G80 GVE Capuava"/>
    <s v="0001500G82"/>
    <d v="2013-04-04T12:27:41"/>
    <d v="2013-04-04T00:00:00"/>
    <d v="1899-12-30T12:27:41"/>
    <x v="4"/>
    <s v="das 11h00 às 13h00"/>
    <s v="1002-CO CAPUAVA"/>
    <n v="24414"/>
    <s v="MTM COMERCIO DE GAS LTDA-ME"/>
    <s v="Demanda"/>
  </r>
  <r>
    <s v="Z507 GME-SP"/>
    <s v="G80 GVE Capuava"/>
    <s v="0001500G83"/>
    <d v="2013-04-04T12:29:27"/>
    <d v="2013-04-04T00:00:00"/>
    <d v="1899-12-30T12:29:27"/>
    <x v="4"/>
    <s v="das 11h00 às 13h00"/>
    <s v="1002-CO CAPUAVA"/>
    <n v="5745"/>
    <s v="COM. GAS NOVA S.JORGE LTDA."/>
    <s v="Demanda"/>
  </r>
  <r>
    <s v="Z507 GME-SP"/>
    <s v="G80 GVE Capuava"/>
    <s v="0001500G85"/>
    <d v="2013-04-04T12:45:36"/>
    <d v="2013-04-04T00:00:00"/>
    <d v="1899-12-30T12:45:36"/>
    <x v="4"/>
    <s v="das 11h00 às 13h00"/>
    <s v="1002-CO CAPUAVA"/>
    <n v="28658"/>
    <s v="COMERCIAL ANGIL LTDA."/>
    <s v="Demanda"/>
  </r>
  <r>
    <s v="Z507 GME-SP"/>
    <s v="G80 GVE Capuava"/>
    <s v="0001500G82"/>
    <d v="2013-04-04T13:37:33"/>
    <d v="2013-04-04T00:00:00"/>
    <d v="1899-12-30T13:37:33"/>
    <x v="5"/>
    <s v="das 13h00 às 15h00"/>
    <s v="1002-CO CAPUAVA"/>
    <n v="73885"/>
    <s v="PAMELA DA SILVA FRANCISCO LTDA EPP"/>
    <s v="Demanda"/>
  </r>
  <r>
    <s v="Z507 GME-SP"/>
    <s v="G80 GVE Capuava"/>
    <s v="0001500G82"/>
    <d v="2013-04-04T13:42:03"/>
    <d v="2013-04-04T00:00:00"/>
    <d v="1899-12-30T13:42:03"/>
    <x v="5"/>
    <s v="das 13h00 às 15h00"/>
    <s v="1002-CO CAPUAVA"/>
    <n v="73885"/>
    <s v="PAMELA DA SILVA FRANCISCO LTDA EPP"/>
    <s v="Demanda"/>
  </r>
  <r>
    <s v="Z507 GME-SP"/>
    <s v="G70 GVE S J Campos"/>
    <s v="0001500G71"/>
    <d v="2013-04-04T14:09:57"/>
    <d v="2013-04-04T00:00:00"/>
    <d v="1899-12-30T14:09:57"/>
    <x v="6"/>
    <s v="das 13h00 às 15h00"/>
    <s v="1002-CO CAPUAVA"/>
    <n v="96934"/>
    <s v="VIEIRA COMERCIO DE GAS LTDA"/>
    <s v="Pedido"/>
  </r>
  <r>
    <s v="Z507 GME-SP"/>
    <s v="G90 GVE Osasco"/>
    <s v="0001500G94"/>
    <d v="2013-04-04T15:01:01"/>
    <d v="2013-04-04T00:00:00"/>
    <d v="1899-12-30T15:01:01"/>
    <x v="7"/>
    <s v="das 15h00 às 17h00"/>
    <s v="1002-CO CAPUAVA"/>
    <n v="5618"/>
    <s v="JACUI GAS LTDA"/>
    <s v="Pedido"/>
  </r>
  <r>
    <s v="Z507 GME-SP"/>
    <s v="G90 GVE Osasco"/>
    <s v="0001500G94"/>
    <d v="2013-04-04T15:05:23"/>
    <d v="2013-04-04T00:00:00"/>
    <d v="1899-12-30T15:05:23"/>
    <x v="7"/>
    <s v="das 15h00 às 17h00"/>
    <s v="1002-CO CAPUAVA"/>
    <n v="89733"/>
    <s v="BOUTIQUE DO GAS LTDA - ME"/>
    <s v="Pedido"/>
  </r>
  <r>
    <s v="Z507 GME-SP"/>
    <s v="G80 GVE Capuava"/>
    <s v="0001500G82"/>
    <d v="2013-04-04T15:16:37"/>
    <d v="2013-04-04T00:00:00"/>
    <d v="1899-12-30T15:16:37"/>
    <x v="7"/>
    <s v="das 15h00 às 17h00"/>
    <s v="1002-CO CAPUAVA"/>
    <n v="16104"/>
    <s v="LEALDO RODRIGUES DOS SANTOS - ME"/>
    <s v="Pedido"/>
  </r>
  <r>
    <s v="Z507 GME-SP"/>
    <s v="G80 GVE Capuava"/>
    <s v="0001500G82"/>
    <d v="2013-04-04T15:16:51"/>
    <d v="2013-04-04T00:00:00"/>
    <d v="1899-12-30T15:16:51"/>
    <x v="7"/>
    <s v="das 15h00 às 17h00"/>
    <s v="1002-CO CAPUAVA"/>
    <n v="73885"/>
    <s v="PAMELA DA SILVA FRANCISCO LTDA EPP"/>
    <s v="Pedido"/>
  </r>
  <r>
    <s v="Z507 GME-SP"/>
    <s v="G80 GVE Capuava"/>
    <s v="0001500G83"/>
    <d v="2013-04-04T15:18:11"/>
    <d v="2013-04-04T00:00:00"/>
    <d v="1899-12-30T15:18:11"/>
    <x v="7"/>
    <s v="das 15h00 às 17h00"/>
    <s v="1002-CO CAPUAVA"/>
    <n v="96221"/>
    <s v="VILLE GAS COMERCIO DE GAS LTDA ME"/>
    <s v="Demanda"/>
  </r>
  <r>
    <s v="Z507 GME-SP"/>
    <s v="G90 GVE Osasco"/>
    <s v="0001500G94"/>
    <d v="2013-04-04T16:18:52"/>
    <d v="2013-04-04T00:00:00"/>
    <d v="1899-12-30T16:18:52"/>
    <x v="8"/>
    <s v="das 15h00 às 17h00"/>
    <s v="1002-CO CAPUAVA"/>
    <n v="19754"/>
    <s v="ANA CRISTINA MONTEIRO SILVA - ME"/>
    <s v="Pedido"/>
  </r>
  <r>
    <s v="Z507 GME-SP"/>
    <s v="G80 GVE Capuava"/>
    <s v="0001500G82"/>
    <d v="2013-04-04T16:29:13"/>
    <d v="2013-04-04T00:00:00"/>
    <d v="1899-12-30T16:29:13"/>
    <x v="8"/>
    <s v="das 15h00 às 17h00"/>
    <s v="1002-CO CAPUAVA"/>
    <n v="43877"/>
    <s v="COMERCIO DE GAS PIRANI LTDA -EPP"/>
    <s v="Pedido"/>
  </r>
  <r>
    <s v="Z507 GME-SP"/>
    <s v="G80 GVE Capuava"/>
    <s v="0001500G82"/>
    <d v="2013-04-04T16:32:37"/>
    <d v="2013-04-04T00:00:00"/>
    <d v="1899-12-30T16:32:37"/>
    <x v="8"/>
    <s v="das 15h00 às 17h00"/>
    <s v="1002-CO CAPUAVA"/>
    <n v="43877"/>
    <s v="COMERCIO DE GAS PIRANI LTDA -EPP"/>
    <s v="Pedido"/>
  </r>
  <r>
    <s v="Z507 GME-SP"/>
    <s v="G80 GVE Capuava"/>
    <s v="0001500G84"/>
    <d v="2013-04-04T16:36:43"/>
    <d v="2013-04-04T00:00:00"/>
    <d v="1899-12-30T16:36:43"/>
    <x v="8"/>
    <s v="das 15h00 às 17h00"/>
    <s v="1002-CO CAPUAVA"/>
    <n v="25739"/>
    <s v="IMPERIUM COM. DE GAS E AGUA LTDA.ME"/>
    <s v="Pedido"/>
  </r>
  <r>
    <s v="Z507 GME-SP"/>
    <s v="G80 GVE Capuava"/>
    <s v="0001500G85"/>
    <d v="2013-04-04T16:37:28"/>
    <d v="2013-04-04T00:00:00"/>
    <d v="1899-12-30T16:37:28"/>
    <x v="8"/>
    <s v="das 15h00 às 17h00"/>
    <s v="1002-CO CAPUAVA"/>
    <n v="28658"/>
    <s v="COMERCIAL ANGIL LTDA."/>
    <s v="Pedido"/>
  </r>
  <r>
    <s v="Z507 GME-SP"/>
    <s v="G80 GVE Capuava"/>
    <s v="0001500G85"/>
    <d v="2013-04-04T16:38:14"/>
    <d v="2013-04-04T00:00:00"/>
    <d v="1899-12-30T16:38:14"/>
    <x v="8"/>
    <s v="das 15h00 às 17h00"/>
    <s v="1002-CO CAPUAVA"/>
    <n v="87485"/>
    <s v="ELSHADAI SHALOM COMERCIO DE GAS LTDA"/>
    <s v="Pedido"/>
  </r>
  <r>
    <s v="Z507 GME-SP"/>
    <s v="G80 GVE Capuava"/>
    <s v="0001500G85"/>
    <d v="2013-04-04T16:40:58"/>
    <d v="2013-04-04T00:00:00"/>
    <d v="1899-12-30T16:40:58"/>
    <x v="8"/>
    <s v="das 15h00 às 17h00"/>
    <s v="1002-CO CAPUAVA"/>
    <n v="87485"/>
    <s v="ELSHADAI SHALOM COMERCIO DE GAS LTDA"/>
    <s v="Pedido"/>
  </r>
  <r>
    <s v="Z507 GME-SP"/>
    <s v="G80 GVE Capuava"/>
    <s v="0001500G85"/>
    <d v="2013-04-04T16:41:57"/>
    <d v="2013-04-04T00:00:00"/>
    <d v="1899-12-30T16:41:57"/>
    <x v="8"/>
    <s v="das 15h00 às 17h00"/>
    <s v="1002-CO CAPUAVA"/>
    <n v="28658"/>
    <s v="COMERCIAL ANGIL LTDA."/>
    <s v="Pedido"/>
  </r>
  <r>
    <s v="Z507 GME-SP"/>
    <s v="G80 GVE Capuava"/>
    <s v="0001500G83"/>
    <d v="2013-04-04T16:42:48"/>
    <d v="2013-04-04T00:00:00"/>
    <d v="1899-12-30T16:42:48"/>
    <x v="8"/>
    <s v="das 15h00 às 17h00"/>
    <s v="1002-CO CAPUAVA"/>
    <n v="44374"/>
    <s v="MONIGAS COMERCIO DE GAS LTDA."/>
    <s v="Demanda"/>
  </r>
  <r>
    <s v="Z507 GME-SP"/>
    <s v="G80 GVE Capuava"/>
    <s v="0001500G85"/>
    <d v="2013-04-04T16:43:56"/>
    <d v="2013-04-04T00:00:00"/>
    <d v="1899-12-30T16:43:56"/>
    <x v="8"/>
    <s v="das 15h00 às 17h00"/>
    <s v="1002-CO CAPUAVA"/>
    <n v="28658"/>
    <s v="COMERCIAL ANGIL LTDA."/>
    <s v="Pedido"/>
  </r>
  <r>
    <s v="Z507 GME-SP"/>
    <s v="G80 GVE Capuava"/>
    <s v="0001500G85"/>
    <d v="2013-04-04T16:44:33"/>
    <d v="2013-04-04T00:00:00"/>
    <d v="1899-12-30T16:44:33"/>
    <x v="8"/>
    <s v="das 15h00 às 17h00"/>
    <s v="1002-CO CAPUAVA"/>
    <n v="87485"/>
    <s v="ELSHADAI SHALOM COMERCIO DE GAS LTDA"/>
    <s v="Pedido"/>
  </r>
  <r>
    <s v="Z507 GME-SP"/>
    <s v="G80 GVE Capuava"/>
    <s v="0001500G85"/>
    <d v="2013-04-04T16:46:25"/>
    <d v="2013-04-04T00:00:00"/>
    <d v="1899-12-30T16:46:25"/>
    <x v="8"/>
    <s v="das 15h00 às 17h00"/>
    <s v="1002-CO CAPUAVA"/>
    <n v="28658"/>
    <s v="COMERCIAL ANGIL LTDA."/>
    <s v="Pedido"/>
  </r>
  <r>
    <s v="Z507 GME-SP"/>
    <s v="G80 GVE Capuava"/>
    <s v="0001500G85"/>
    <d v="2013-04-04T16:46:51"/>
    <d v="2013-04-04T00:00:00"/>
    <d v="1899-12-30T16:46:51"/>
    <x v="8"/>
    <s v="das 15h00 às 17h00"/>
    <s v="1002-CO CAPUAVA"/>
    <n v="87485"/>
    <s v="ELSHADAI SHALOM COMERCIO DE GAS LTDA"/>
    <s v="Demanda"/>
  </r>
  <r>
    <s v="Z507 GME-SP"/>
    <s v="G90 GVE Osasco"/>
    <s v="0001500G94"/>
    <d v="2013-04-04T16:50:44"/>
    <d v="2013-04-04T00:00:00"/>
    <d v="1899-12-30T16:50:44"/>
    <x v="8"/>
    <s v="das 15h00 às 17h00"/>
    <s v="1002-CO CAPUAVA"/>
    <n v="94485"/>
    <s v="EMANUEL SHALON COMERCIO DE GAS LTDA"/>
    <s v="Pedido"/>
  </r>
  <r>
    <s v="Z507 GME-SP"/>
    <s v="G90 GVE Osasco"/>
    <s v="0001500G94"/>
    <d v="2013-04-04T16:52:44"/>
    <d v="2013-04-04T00:00:00"/>
    <d v="1899-12-30T16:52:44"/>
    <x v="8"/>
    <s v="das 15h00 às 17h00"/>
    <s v="1002-CO CAPUAVA"/>
    <n v="94485"/>
    <s v="EMANUEL SHALON COMERCIO DE GAS LTDA"/>
    <s v="Demanda"/>
  </r>
  <r>
    <s v="Z507 GME-SP"/>
    <s v="G80 GVE Capuava"/>
    <s v="0001500G85"/>
    <d v="2013-04-04T16:54:45"/>
    <d v="2013-04-04T00:00:00"/>
    <d v="1899-12-30T16:54:45"/>
    <x v="8"/>
    <s v="das 15h00 às 17h00"/>
    <s v="1002-CO CAPUAVA"/>
    <n v="43452"/>
    <s v="ITALIA COMERCIO GAS LTDA - EPP"/>
    <s v="Demanda"/>
  </r>
  <r>
    <s v="Z507 GME-SP"/>
    <s v="G80 GVE Capuava"/>
    <s v="0001500G83"/>
    <d v="2013-04-04T16:55:14"/>
    <d v="2013-04-04T00:00:00"/>
    <d v="1899-12-30T16:55:14"/>
    <x v="8"/>
    <s v="das 15h00 às 17h00"/>
    <s v="1002-CO CAPUAVA"/>
    <n v="6623"/>
    <s v="COM. GAS AVAI LTDA-ME"/>
    <s v="Pedido"/>
  </r>
  <r>
    <s v="Z507 GME-SP"/>
    <s v="G80 GVE Capuava"/>
    <s v="0001500G83"/>
    <d v="2013-04-04T17:00:50"/>
    <d v="2013-04-04T00:00:00"/>
    <d v="1899-12-30T17:00:50"/>
    <x v="9"/>
    <s v="das 17h00 às 19h00"/>
    <s v="1002-CO CAPUAVA"/>
    <n v="28676"/>
    <s v="BELOGAS COMERCIO DE GAS LTDA"/>
    <s v="Pedido"/>
  </r>
  <r>
    <s v="Z507 GME-SP"/>
    <s v="G80 GVE Capuava"/>
    <s v="0001500G81"/>
    <d v="2013-04-04T17:02:16"/>
    <d v="2013-04-04T00:00:00"/>
    <d v="1899-12-30T17:02:16"/>
    <x v="9"/>
    <s v="das 17h00 às 19h00"/>
    <s v="1002-CO CAPUAVA"/>
    <n v="49423"/>
    <s v="GILBERTO DANIEL JUNIOR GAS"/>
    <s v="Pedido"/>
  </r>
  <r>
    <s v="Z507 GME-SP"/>
    <s v="G80 GVE Capuava"/>
    <s v="0001500G83"/>
    <d v="2013-04-04T17:03:12"/>
    <d v="2013-04-04T00:00:00"/>
    <d v="1899-12-30T17:03:12"/>
    <x v="9"/>
    <s v="das 17h00 às 19h00"/>
    <s v="1002-CO CAPUAVA"/>
    <n v="28676"/>
    <s v="BELOGAS COMERCIO DE GAS LTDA"/>
    <s v="Demanda"/>
  </r>
  <r>
    <s v="Z507 GME-SP"/>
    <s v="G80 GVE Capuava"/>
    <s v="0001500G83"/>
    <d v="2013-04-04T17:04:19"/>
    <d v="2013-04-04T00:00:00"/>
    <d v="1899-12-30T17:04:19"/>
    <x v="9"/>
    <s v="das 17h00 às 19h00"/>
    <s v="1002-CO CAPUAVA"/>
    <n v="44343"/>
    <s v="CARIJOS COMERCIO DE GAS LT ME"/>
    <s v="Pedido"/>
  </r>
  <r>
    <s v="Z507 GME-SP"/>
    <s v="G80 GVE Capuava"/>
    <s v="0001500G81"/>
    <d v="2013-04-04T17:04:37"/>
    <d v="2013-04-04T00:00:00"/>
    <d v="1899-12-30T17:04:37"/>
    <x v="9"/>
    <s v="das 17h00 às 19h00"/>
    <s v="1002-CO CAPUAVA"/>
    <n v="49423"/>
    <s v="GILBERTO DANIEL JUNIOR GAS"/>
    <s v="Demanda"/>
  </r>
  <r>
    <s v="Z507 GME-SP"/>
    <s v="G80 GVE Capuava"/>
    <s v="0001500G83"/>
    <d v="2013-04-04T17:05:39"/>
    <d v="2013-04-04T00:00:00"/>
    <d v="1899-12-30T17:05:39"/>
    <x v="9"/>
    <s v="das 17h00 às 19h00"/>
    <s v="1002-CO CAPUAVA"/>
    <n v="44343"/>
    <s v="CARIJOS COMERCIO DE GAS LT ME"/>
    <s v="Demanda"/>
  </r>
  <r>
    <s v="Z507 GME-SP"/>
    <s v="G80 GVE Capuava"/>
    <s v="0001500G83"/>
    <d v="2013-04-04T17:06:21"/>
    <d v="2013-04-04T00:00:00"/>
    <d v="1899-12-30T17:06:21"/>
    <x v="9"/>
    <s v="das 17h00 às 19h00"/>
    <s v="1002-CO CAPUAVA"/>
    <n v="6623"/>
    <s v="COM. GAS AVAI LTDA-ME"/>
    <s v="Pedido"/>
  </r>
  <r>
    <s v="Z507 GME-SP"/>
    <s v="G80 GVE Capuava"/>
    <s v="0001500G81"/>
    <d v="2013-04-04T17:07:19"/>
    <d v="2013-04-04T00:00:00"/>
    <d v="1899-12-30T17:07:19"/>
    <x v="9"/>
    <s v="das 17h00 às 19h00"/>
    <s v="1002-CO CAPUAVA"/>
    <n v="49423"/>
    <s v="GILBERTO DANIEL JUNIOR GAS"/>
    <s v="Pedido"/>
  </r>
  <r>
    <s v="Z507 GME-SP"/>
    <s v="G80 GVE Capuava"/>
    <s v="0001500G83"/>
    <d v="2013-04-04T17:08:44"/>
    <d v="2013-04-04T00:00:00"/>
    <d v="1899-12-30T17:08:44"/>
    <x v="9"/>
    <s v="das 17h00 às 19h00"/>
    <s v="1002-CO CAPUAVA"/>
    <n v="6623"/>
    <s v="COM. GAS AVAI LTDA-ME"/>
    <s v="Demanda"/>
  </r>
  <r>
    <s v="Z507 GME-SP"/>
    <s v="G80 GVE Capuava"/>
    <s v="0001500G81"/>
    <d v="2013-04-04T17:10:42"/>
    <d v="2013-04-04T00:00:00"/>
    <d v="1899-12-30T17:10:42"/>
    <x v="9"/>
    <s v="das 17h00 às 19h00"/>
    <s v="1002-CO CAPUAVA"/>
    <n v="49423"/>
    <s v="GILBERTO DANIEL JUNIOR GAS"/>
    <s v="Demanda"/>
  </r>
  <r>
    <s v="Z507 GME-SP"/>
    <s v="G80 GVE Capuava"/>
    <s v="0001500G81"/>
    <d v="2013-04-04T17:12:53"/>
    <d v="2013-04-04T00:00:00"/>
    <d v="1899-12-30T17:12:53"/>
    <x v="9"/>
    <s v="das 17h00 às 19h00"/>
    <s v="1002-CO CAPUAVA"/>
    <n v="49423"/>
    <s v="GILBERTO DANIEL JUNIOR GAS"/>
    <s v="Pedido"/>
  </r>
  <r>
    <s v="Z507 GME-SP"/>
    <s v="G80 GVE Capuava"/>
    <s v="0001500G81"/>
    <d v="2013-04-04T17:14:03"/>
    <d v="2013-04-04T00:00:00"/>
    <d v="1899-12-30T17:14:03"/>
    <x v="9"/>
    <s v="das 17h00 às 19h00"/>
    <s v="1002-CO CAPUAVA"/>
    <n v="49423"/>
    <s v="GILBERTO DANIEL JUNIOR GAS"/>
    <s v="Demanda"/>
  </r>
  <r>
    <s v="Z507 GME-SP"/>
    <s v="G80 GVE Capuava"/>
    <s v="0001500G81"/>
    <d v="2013-04-04T17:15:02"/>
    <d v="2013-04-04T00:00:00"/>
    <d v="1899-12-30T17:15:02"/>
    <x v="9"/>
    <s v="das 17h00 às 19h00"/>
    <s v="1002-CO CAPUAVA"/>
    <n v="49423"/>
    <s v="GILBERTO DANIEL JUNIOR GAS"/>
    <s v="Pedido"/>
  </r>
  <r>
    <s v="Z507 GME-SP"/>
    <s v="G80 GVE Capuava"/>
    <s v="0001500G81"/>
    <d v="2013-04-04T17:16:24"/>
    <d v="2013-04-04T00:00:00"/>
    <d v="1899-12-30T17:16:24"/>
    <x v="9"/>
    <s v="das 17h00 às 19h00"/>
    <s v="1002-CO CAPUAVA"/>
    <n v="49423"/>
    <s v="GILBERTO DANIEL JUNIOR GAS"/>
    <s v="Demanda"/>
  </r>
  <r>
    <s v="Z507 GME-SP"/>
    <s v="G70 GVE S J Campos"/>
    <s v="0001500G75"/>
    <d v="2013-04-04T18:26:22"/>
    <d v="2013-04-04T00:00:00"/>
    <d v="1899-12-30T18:26:22"/>
    <x v="11"/>
    <s v="das 17h00 às 19h00"/>
    <s v="1002-CO CAPUAVA"/>
    <n v="28249"/>
    <s v="COM. GAS HIGASHI LTDA."/>
    <s v="Pedido"/>
  </r>
  <r>
    <s v="Z507 GME-SP"/>
    <s v="G80 GVE Capuava"/>
    <s v="0001500G84"/>
    <d v="2013-04-04T18:36:26"/>
    <d v="2013-04-04T00:00:00"/>
    <d v="1899-12-30T18:36:26"/>
    <x v="11"/>
    <s v="das 17h00 às 19h00"/>
    <s v="1002-CO CAPUAVA"/>
    <n v="91536"/>
    <s v="BOA SORTE COMERCIO DE GAS LTDA ME"/>
    <s v="Pedido"/>
  </r>
  <r>
    <s v="Z507 GME-SP"/>
    <s v="G80 GVE Capuava"/>
    <s v="0001500G84"/>
    <d v="2013-04-04T18:39:05"/>
    <d v="2013-04-04T00:00:00"/>
    <d v="1899-12-30T18:39:05"/>
    <x v="11"/>
    <s v="das 17h00 às 19h00"/>
    <s v="1002-CO CAPUAVA"/>
    <n v="91536"/>
    <s v="BOA SORTE COMERCIO DE GAS LTDA ME"/>
    <s v="Pedido"/>
  </r>
  <r>
    <s v="Z507 GME-SP"/>
    <s v="G80 GVE Capuava"/>
    <s v="0001500G85"/>
    <d v="2013-04-04T18:42:27"/>
    <d v="2013-04-04T00:00:00"/>
    <d v="1899-12-30T18:42:27"/>
    <x v="11"/>
    <s v="das 17h00 às 19h00"/>
    <s v="1002-CO CAPUAVA"/>
    <n v="43452"/>
    <s v="ITALIA COMERCIO GAS LTDA - EPP"/>
    <s v="Pedido"/>
  </r>
  <r>
    <s v="Z507 GME-SP"/>
    <s v="G80 GVE Capuava"/>
    <s v="0001500G85"/>
    <d v="2013-04-05T07:52:16"/>
    <d v="2013-04-05T00:00:00"/>
    <d v="1899-12-30T07:52:16"/>
    <x v="0"/>
    <s v="das 07h00 às 09h00"/>
    <s v="1002-CO CAPUAVA"/>
    <n v="28658"/>
    <s v="COMERCIAL ANGIL LTDA."/>
    <s v="Demanda"/>
  </r>
  <r>
    <s v="Z507 GME-SP"/>
    <s v="G80 GVE Capuava"/>
    <s v="0001500G83"/>
    <d v="2013-04-05T07:56:51"/>
    <d v="2013-04-05T00:00:00"/>
    <d v="1899-12-30T07:56:51"/>
    <x v="0"/>
    <s v="das 07h00 às 09h00"/>
    <s v="1002-CO CAPUAVA"/>
    <n v="70218"/>
    <s v="COMÉRCIO DE GÁS ZANATTA LTDA - EPP"/>
    <s v="Demanda"/>
  </r>
  <r>
    <s v="Z507 GME-SP"/>
    <s v="G80 GVE Capuava"/>
    <s v="0001500G85"/>
    <d v="2013-04-05T08:06:37"/>
    <d v="2013-04-05T00:00:00"/>
    <d v="1899-12-30T08:06:37"/>
    <x v="1"/>
    <s v="das 07h00 às 09h00"/>
    <s v="1002-CO CAPUAVA"/>
    <n v="89077"/>
    <s v="BIL GAS COMERCIO DE GAS LTDA ME"/>
    <s v="Demanda"/>
  </r>
  <r>
    <s v="Z507 GME-SP"/>
    <s v="G80 GVE Capuava"/>
    <s v="0001500G85"/>
    <d v="2013-04-05T08:12:44"/>
    <d v="2013-04-05T00:00:00"/>
    <d v="1899-12-30T08:12:44"/>
    <x v="1"/>
    <s v="das 07h00 às 09h00"/>
    <s v="1002-CO CAPUAVA"/>
    <n v="28658"/>
    <s v="COMERCIAL ANGIL LTDA."/>
    <s v="Pedido"/>
  </r>
  <r>
    <s v="Z507 GME-SP"/>
    <s v="G80 GVE Capuava"/>
    <s v="0001500G85"/>
    <d v="2013-04-05T08:14:06"/>
    <d v="2013-04-05T00:00:00"/>
    <d v="1899-12-30T08:14:06"/>
    <x v="1"/>
    <s v="das 07h00 às 09h00"/>
    <s v="1002-CO CAPUAVA"/>
    <n v="89077"/>
    <s v="BIL GAS COMERCIO DE GAS LTDA ME"/>
    <s v="Demanda"/>
  </r>
  <r>
    <s v="Z507 GME-SP"/>
    <s v="G90 GVE Osasco"/>
    <s v="0001500G94"/>
    <d v="2013-04-05T08:19:50"/>
    <d v="2013-04-05T00:00:00"/>
    <d v="1899-12-30T08:19:50"/>
    <x v="1"/>
    <s v="das 07h00 às 09h00"/>
    <s v="1002-CO CAPUAVA"/>
    <n v="19594"/>
    <s v="PETROGAS COMERCIO DE GAS LIMITADA ME"/>
    <s v="Demanda"/>
  </r>
  <r>
    <s v="Z507 GME-SP"/>
    <s v="G80 GVE Capuava"/>
    <s v="0001500G83"/>
    <d v="2013-04-05T08:32:27"/>
    <d v="2013-04-05T00:00:00"/>
    <d v="1899-12-30T08:32:27"/>
    <x v="1"/>
    <s v="das 07h00 às 09h00"/>
    <s v="1002-CO CAPUAVA"/>
    <n v="70218"/>
    <s v="COMÉRCIO DE GÁS ZANATTA LTDA - EPP"/>
    <s v="Pedido"/>
  </r>
  <r>
    <s v="Z507 GME-SP"/>
    <s v="G80 GVE Capuava"/>
    <s v="0001500G82"/>
    <d v="2013-04-05T08:48:29"/>
    <d v="2013-04-05T00:00:00"/>
    <d v="1899-12-30T08:48:29"/>
    <x v="1"/>
    <s v="das 07h00 às 09h00"/>
    <s v="1002-CO CAPUAVA"/>
    <n v="98932"/>
    <s v="M &amp; M COMERCIO DE GAS BEBIDAS E ACESSORIOS LTDA.-ME"/>
    <s v="Pedido"/>
  </r>
  <r>
    <s v="Z507 GME-SP"/>
    <s v="G90 GVE Osasco"/>
    <s v="0001500G94"/>
    <d v="2013-04-05T09:11:37"/>
    <d v="2013-04-05T00:00:00"/>
    <d v="1899-12-30T09:11:37"/>
    <x v="2"/>
    <s v="das 09h00 às 11h00"/>
    <s v="1002-CO CAPUAVA"/>
    <n v="94485"/>
    <s v="EMANUEL SHALON COMERCIO DE GAS LTDA"/>
    <s v="Demanda"/>
  </r>
  <r>
    <s v="Z507 GME-SP"/>
    <s v="G80 GVE Capuava"/>
    <s v="0001500G83"/>
    <d v="2013-04-05T10:07:17"/>
    <d v="2013-04-05T00:00:00"/>
    <d v="1899-12-30T10:07:17"/>
    <x v="3"/>
    <s v="das 09h00 às 11h00"/>
    <s v="1002-CO CAPUAVA"/>
    <n v="44374"/>
    <s v="MONIGAS COMERCIO DE GAS LTDA."/>
    <s v="Pedido"/>
  </r>
  <r>
    <s v="Z507 GME-SP"/>
    <s v="G80 GVE Capuava"/>
    <s v="0001500G85"/>
    <d v="2013-04-05T10:08:47"/>
    <d v="2013-04-05T00:00:00"/>
    <d v="1899-12-30T10:08:47"/>
    <x v="3"/>
    <s v="das 09h00 às 11h00"/>
    <s v="1002-CO CAPUAVA"/>
    <n v="30653"/>
    <s v="DRAGAO GAS COM GAS AGUA MIN.LTDA-ME"/>
    <s v="Pedido"/>
  </r>
  <r>
    <s v="Z507 GME-SP"/>
    <s v="G90 GVE Osasco"/>
    <s v="0001500G94"/>
    <d v="2013-04-05T10:24:04"/>
    <d v="2013-04-05T00:00:00"/>
    <d v="1899-12-30T10:24:04"/>
    <x v="3"/>
    <s v="das 09h00 às 11h00"/>
    <s v="1002-CO CAPUAVA"/>
    <n v="94485"/>
    <s v="EMANUEL SHALON COMERCIO DE GAS LTDA"/>
    <s v="Pedido"/>
  </r>
  <r>
    <s v="Z507 GME-SP"/>
    <s v="G80 GVE Capuava"/>
    <s v="0001500G84"/>
    <d v="2013-04-05T11:00:19"/>
    <d v="2013-04-05T00:00:00"/>
    <d v="1899-12-30T11:00:19"/>
    <x v="3"/>
    <s v="das 09h00 às 11h00"/>
    <s v="1002-CO CAPUAVA"/>
    <n v="24833"/>
    <s v="QUEROGAS COMERCIO DE GAS LTDA ME"/>
    <s v="Pedido"/>
  </r>
  <r>
    <s v="Z507 GME-SP"/>
    <s v="G80 GVE Capuava"/>
    <s v="0001500G83"/>
    <d v="2013-04-05T11:08:15"/>
    <d v="2013-04-05T00:00:00"/>
    <d v="1899-12-30T11:08:15"/>
    <x v="10"/>
    <s v="das 11h00 às 13h00"/>
    <s v="1002-CO CAPUAVA"/>
    <n v="96221"/>
    <s v="VILLE GAS COMERCIO DE GAS LTDA ME"/>
    <s v="Pedido"/>
  </r>
  <r>
    <s v="Z507 GME-SP"/>
    <s v="G80 GVE Capuava"/>
    <s v="0001500G83"/>
    <d v="2013-04-05T11:20:03"/>
    <d v="2013-04-05T00:00:00"/>
    <d v="1899-12-30T11:20:03"/>
    <x v="10"/>
    <s v="das 11h00 às 13h00"/>
    <s v="1002-CO CAPUAVA"/>
    <n v="4556"/>
    <s v="JD RAMALHO COM. GAS LTDA."/>
    <s v="Pedido"/>
  </r>
  <r>
    <s v="Z507 GME-SP"/>
    <s v="G80 GVE Capuava"/>
    <s v="0001500G83"/>
    <d v="2013-04-05T11:21:16"/>
    <d v="2013-04-05T00:00:00"/>
    <d v="1899-12-30T11:21:16"/>
    <x v="10"/>
    <s v="das 11h00 às 13h00"/>
    <s v="1002-CO CAPUAVA"/>
    <n v="4556"/>
    <s v="JD RAMALHO COM. GAS LTDA."/>
    <s v="Demanda"/>
  </r>
  <r>
    <s v="Z507 GME-SP"/>
    <s v="G80 GVE Capuava"/>
    <s v="0001500G83"/>
    <d v="2013-04-05T12:21:38"/>
    <d v="2013-04-05T00:00:00"/>
    <d v="1899-12-30T12:21:38"/>
    <x v="4"/>
    <s v="das 11h00 às 13h00"/>
    <s v="1002-CO CAPUAVA"/>
    <n v="5222"/>
    <s v="PALMARES COM.GAS ACESSORIOS LTDA.ME"/>
    <s v="Pedido"/>
  </r>
  <r>
    <s v="Z507 GME-SP"/>
    <s v="G80 GVE Capuava"/>
    <s v="0001500G83"/>
    <d v="2013-04-05T12:23:10"/>
    <d v="2013-04-05T00:00:00"/>
    <d v="1899-12-30T12:23:10"/>
    <x v="4"/>
    <s v="das 11h00 às 13h00"/>
    <s v="1002-CO CAPUAVA"/>
    <n v="5222"/>
    <s v="PALMARES COM.GAS ACESSORIOS LTDA.ME"/>
    <s v="Demanda"/>
  </r>
  <r>
    <s v="Z507 GME-SP"/>
    <s v="G80 GVE Capuava"/>
    <s v="0001500G84"/>
    <d v="2013-04-05T12:28:25"/>
    <d v="2013-04-05T00:00:00"/>
    <d v="1899-12-30T12:28:25"/>
    <x v="4"/>
    <s v="das 11h00 às 13h00"/>
    <s v="1002-CO CAPUAVA"/>
    <n v="27864"/>
    <s v="BRASGAS TRANSP. COM. LTDA."/>
    <s v="Demanda"/>
  </r>
  <r>
    <s v="Z507 GME-SP"/>
    <s v="G70 GVE S J Campos"/>
    <s v="0001500G75"/>
    <d v="2013-04-05T12:28:55"/>
    <d v="2013-04-05T00:00:00"/>
    <d v="1899-12-30T12:28:55"/>
    <x v="4"/>
    <s v="das 11h00 às 13h00"/>
    <s v="1002-CO CAPUAVA"/>
    <n v="28249"/>
    <s v="COM. GAS HIGASHI LTDA."/>
    <s v="Demanda"/>
  </r>
  <r>
    <s v="Z507 GME-SP"/>
    <s v="G80 GVE Capuava"/>
    <s v="0001500G83"/>
    <d v="2013-04-05T13:21:39"/>
    <d v="2013-04-05T00:00:00"/>
    <d v="1899-12-30T13:21:39"/>
    <x v="5"/>
    <s v="das 13h00 às 15h00"/>
    <s v="1002-CO CAPUAVA"/>
    <n v="5103"/>
    <s v="ROSEGAS COM.GAS LTDA."/>
    <s v="Pedido"/>
  </r>
  <r>
    <s v="Z507 GME-SP"/>
    <s v="G80 GVE Capuava"/>
    <s v="0001500G83"/>
    <d v="2013-04-05T13:28:45"/>
    <d v="2013-04-05T00:00:00"/>
    <d v="1899-12-30T13:28:45"/>
    <x v="5"/>
    <s v="das 13h00 às 15h00"/>
    <s v="1002-CO CAPUAVA"/>
    <n v="5103"/>
    <s v="ROSEGAS COM.GAS LTDA."/>
    <s v="Pedido"/>
  </r>
  <r>
    <s v="Z507 GME-SP"/>
    <s v="G80 GVE Capuava"/>
    <s v="0001500G83"/>
    <d v="2013-04-05T13:29:55"/>
    <d v="2013-04-05T00:00:00"/>
    <d v="1899-12-30T13:29:55"/>
    <x v="5"/>
    <s v="das 13h00 às 15h00"/>
    <s v="1002-CO CAPUAVA"/>
    <n v="5103"/>
    <s v="ROSEGAS COM.GAS LTDA."/>
    <s v="Demanda"/>
  </r>
  <r>
    <s v="Z507 GME-SP"/>
    <s v="G70 GVE S J Campos"/>
    <s v="0001500G75"/>
    <d v="2013-04-05T13:43:06"/>
    <d v="2013-04-05T00:00:00"/>
    <d v="1899-12-30T13:43:06"/>
    <x v="5"/>
    <s v="das 13h00 às 15h00"/>
    <s v="1002-CO CAPUAVA"/>
    <n v="28249"/>
    <s v="COM. GAS HIGASHI LTDA."/>
    <s v="Demanda"/>
  </r>
  <r>
    <s v="Z507 GME-SP"/>
    <s v="G90 GVE Osasco"/>
    <s v="0001500G93"/>
    <d v="2013-04-05T14:54:57"/>
    <d v="2013-04-05T00:00:00"/>
    <d v="1899-12-30T14:54:57"/>
    <x v="6"/>
    <s v="das 13h00 às 15h00"/>
    <s v="1002-CO CAPUAVA"/>
    <n v="77246"/>
    <s v="SARY GAS COMERCIO DE GAS LTDA EPP"/>
    <s v="Pedido"/>
  </r>
  <r>
    <s v="Z507 GME-SP"/>
    <s v="G80 GVE Capuava"/>
    <s v="0001500G83"/>
    <d v="2013-04-05T15:11:25"/>
    <d v="2013-04-05T00:00:00"/>
    <d v="1899-12-30T15:11:25"/>
    <x v="7"/>
    <s v="das 15h00 às 17h00"/>
    <s v="1002-CO CAPUAVA"/>
    <n v="44374"/>
    <s v="MONIGAS COMERCIO DE GAS LTDA."/>
    <s v="Pedido"/>
  </r>
  <r>
    <s v="Z507 GME-SP"/>
    <s v="G70 GVE S J Campos"/>
    <s v="0001500G75"/>
    <d v="2013-04-05T15:16:12"/>
    <d v="2013-04-05T00:00:00"/>
    <d v="1899-12-30T15:16:12"/>
    <x v="7"/>
    <s v="das 15h00 às 17h00"/>
    <s v="1002-CO CAPUAVA"/>
    <n v="28249"/>
    <s v="COM. GAS HIGASHI LTDA."/>
    <s v="Pedido"/>
  </r>
  <r>
    <s v="Z507 GME-SP"/>
    <s v="G70 GVE S J Campos"/>
    <s v="0001500G76"/>
    <d v="2013-04-05T15:22:30"/>
    <d v="2013-04-05T00:00:00"/>
    <d v="1899-12-30T15:22:30"/>
    <x v="7"/>
    <s v="das 15h00 às 17h00"/>
    <s v="1002-CO CAPUAVA"/>
    <n v="90853"/>
    <s v="WASHINGTON SANTOS NOVAIS ME"/>
    <s v="Pedido"/>
  </r>
  <r>
    <s v="Z507 GME-SP"/>
    <s v="G90 GVE Osasco"/>
    <s v="0001500G94"/>
    <d v="2013-04-05T15:31:33"/>
    <d v="2013-04-05T00:00:00"/>
    <d v="1899-12-30T15:31:33"/>
    <x v="7"/>
    <s v="das 15h00 às 17h00"/>
    <s v="1002-CO CAPUAVA"/>
    <n v="89733"/>
    <s v="BOUTIQUE DO GAS LTDA - ME"/>
    <s v="Pedido"/>
  </r>
  <r>
    <s v="Z507 GME-SP"/>
    <s v="G70 GVE S J Campos"/>
    <s v="0001500G76"/>
    <d v="2013-04-05T15:35:53"/>
    <d v="2013-04-05T00:00:00"/>
    <d v="1899-12-30T15:35:53"/>
    <x v="7"/>
    <s v="das 15h00 às 17h00"/>
    <s v="1002-CO CAPUAVA"/>
    <n v="90853"/>
    <s v="WASHINGTON SANTOS NOVAIS ME"/>
    <s v="Demanda"/>
  </r>
  <r>
    <s v="Z507 GME-SP"/>
    <s v="G80 GVE Capuava"/>
    <s v="0001500G82"/>
    <d v="2013-04-05T15:36:27"/>
    <d v="2013-04-05T00:00:00"/>
    <d v="1899-12-30T15:36:27"/>
    <x v="7"/>
    <s v="das 15h00 às 17h00"/>
    <s v="1002-CO CAPUAVA"/>
    <n v="24227"/>
    <s v="LUZIA RUBIO FAVORIN MAUA - ME"/>
    <s v="Pedido"/>
  </r>
  <r>
    <s v="Z507 GME-SP"/>
    <s v="G90 GVE Osasco"/>
    <s v="0001500G94"/>
    <d v="2013-04-05T15:39:22"/>
    <d v="2013-04-05T00:00:00"/>
    <d v="1899-12-30T15:39:22"/>
    <x v="7"/>
    <s v="das 15h00 às 17h00"/>
    <s v="1002-CO CAPUAVA"/>
    <n v="19754"/>
    <s v="ANA CRISTINA MONTEIRO SILVA - ME"/>
    <s v="Pedido"/>
  </r>
  <r>
    <s v="Z507 GME-SP"/>
    <s v="G90 GVE Osasco"/>
    <s v="0001500G94"/>
    <d v="2013-04-05T15:44:33"/>
    <d v="2013-04-05T00:00:00"/>
    <d v="1899-12-30T15:44:33"/>
    <x v="7"/>
    <s v="das 15h00 às 17h00"/>
    <s v="1002-CO CAPUAVA"/>
    <n v="19754"/>
    <s v="ANA CRISTINA MONTEIRO SILVA - ME"/>
    <s v="Pedido"/>
  </r>
  <r>
    <s v="Z507 GME-SP"/>
    <s v="G90 GVE Osasco"/>
    <s v="0001500G94"/>
    <d v="2013-04-05T15:45:33"/>
    <d v="2013-04-05T00:00:00"/>
    <d v="1899-12-30T15:45:33"/>
    <x v="7"/>
    <s v="das 15h00 às 17h00"/>
    <s v="1002-CO CAPUAVA"/>
    <n v="5618"/>
    <s v="JACUI GAS LTDA"/>
    <s v="Pedido"/>
  </r>
  <r>
    <s v="Z507 GME-SP"/>
    <s v="G80 GVE Capuava"/>
    <s v="0001500G84"/>
    <d v="2013-04-05T15:47:12"/>
    <d v="2013-04-05T00:00:00"/>
    <d v="1899-12-30T15:47:12"/>
    <x v="7"/>
    <s v="das 15h00 às 17h00"/>
    <s v="1002-CO CAPUAVA"/>
    <n v="24833"/>
    <s v="QUEROGAS COMERCIO DE GAS LTDA ME"/>
    <s v="Pedido"/>
  </r>
  <r>
    <s v="Z507 GME-SP"/>
    <s v="G80 GVE Capuava"/>
    <s v="0001500G82"/>
    <d v="2013-04-05T15:49:04"/>
    <d v="2013-04-05T00:00:00"/>
    <d v="1899-12-30T15:49:04"/>
    <x v="7"/>
    <s v="das 15h00 às 17h00"/>
    <s v="1002-CO CAPUAVA"/>
    <n v="16104"/>
    <s v="LEALDO RODRIGUES DOS SANTOS - ME"/>
    <s v="Pedido"/>
  </r>
  <r>
    <s v="Z507 GME-SP"/>
    <s v="G80 GVE Capuava"/>
    <s v="0001500G84"/>
    <d v="2013-04-05T15:50:34"/>
    <d v="2013-04-05T00:00:00"/>
    <d v="1899-12-30T15:50:34"/>
    <x v="7"/>
    <s v="das 15h00 às 17h00"/>
    <s v="1002-CO CAPUAVA"/>
    <n v="24833"/>
    <s v="QUEROGAS COMERCIO DE GAS LTDA ME"/>
    <s v="Pedido"/>
  </r>
  <r>
    <s v="Z507 GME-SP"/>
    <s v="G70 GVE S J Campos"/>
    <s v="0001500G71"/>
    <d v="2013-04-05T15:52:31"/>
    <d v="2013-04-05T00:00:00"/>
    <d v="1899-12-30T15:52:31"/>
    <x v="7"/>
    <s v="das 15h00 às 17h00"/>
    <s v="1002-CO CAPUAVA"/>
    <n v="42333"/>
    <s v="COML. AGAS LTDA."/>
    <s v="Pedido"/>
  </r>
  <r>
    <s v="Z507 GME-SP"/>
    <s v="G80 GVE Capuava"/>
    <s v="0001500G85"/>
    <d v="2013-04-05T16:17:29"/>
    <d v="2013-04-05T00:00:00"/>
    <d v="1899-12-30T16:17:29"/>
    <x v="8"/>
    <s v="das 15h00 às 17h00"/>
    <s v="1002-CO CAPUAVA"/>
    <n v="43452"/>
    <s v="ITALIA COMERCIO GAS LTDA - EPP"/>
    <s v="Pedido"/>
  </r>
  <r>
    <s v="Z507 GME-SP"/>
    <s v="G80 GVE Capuava"/>
    <s v="0001500G85"/>
    <d v="2013-04-05T16:18:39"/>
    <d v="2013-04-05T00:00:00"/>
    <d v="1899-12-30T16:18:39"/>
    <x v="8"/>
    <s v="das 15h00 às 17h00"/>
    <s v="1002-CO CAPUAVA"/>
    <n v="43452"/>
    <s v="ITALIA COMERCIO GAS LTDA - EPP"/>
    <s v="Pedido"/>
  </r>
  <r>
    <s v="Z507 GME-SP"/>
    <s v="G80 GVE Capuava"/>
    <s v="0001500G82"/>
    <d v="2013-04-05T16:20:00"/>
    <d v="2013-04-05T00:00:00"/>
    <d v="1899-12-30T16:20:00"/>
    <x v="8"/>
    <s v="das 15h00 às 17h00"/>
    <s v="1002-CO CAPUAVA"/>
    <n v="43877"/>
    <s v="COMERCIO DE GAS PIRANI LTDA -EPP"/>
    <s v="Pedido"/>
  </r>
  <r>
    <s v="Z507 GME-SP"/>
    <s v="G80 GVE Capuava"/>
    <s v="0001500G82"/>
    <d v="2013-04-05T16:23:00"/>
    <d v="2013-04-05T00:00:00"/>
    <d v="1899-12-30T16:23:00"/>
    <x v="8"/>
    <s v="das 15h00 às 17h00"/>
    <s v="1002-CO CAPUAVA"/>
    <n v="43877"/>
    <s v="COMERCIO DE GAS PIRANI LTDA -EPP"/>
    <s v="Pedido"/>
  </r>
  <r>
    <s v="Z507 GME-SP"/>
    <s v="G80 GVE Capuava"/>
    <s v="0001500G83"/>
    <d v="2013-04-05T16:31:54"/>
    <d v="2013-04-05T00:00:00"/>
    <d v="1899-12-30T16:31:54"/>
    <x v="8"/>
    <s v="das 15h00 às 17h00"/>
    <s v="1002-CO CAPUAVA"/>
    <n v="28676"/>
    <s v="BELOGAS COMERCIO DE GAS LTDA"/>
    <s v="Pedido"/>
  </r>
  <r>
    <s v="Z507 GME-SP"/>
    <s v="G80 GVE Capuava"/>
    <s v="0001500G83"/>
    <d v="2013-04-05T16:34:23"/>
    <d v="2013-04-05T00:00:00"/>
    <d v="1899-12-30T16:34:23"/>
    <x v="8"/>
    <s v="das 15h00 às 17h00"/>
    <s v="1002-CO CAPUAVA"/>
    <n v="5745"/>
    <s v="COM. GAS NOVA S.JORGE LTDA."/>
    <s v="Pedido"/>
  </r>
  <r>
    <s v="Z507 GME-SP"/>
    <s v="G80 GVE Capuava"/>
    <s v="0001500G85"/>
    <d v="2013-04-05T16:49:21"/>
    <d v="2013-04-05T00:00:00"/>
    <d v="1899-12-30T16:49:21"/>
    <x v="8"/>
    <s v="das 15h00 às 17h00"/>
    <s v="1002-CO CAPUAVA"/>
    <n v="28658"/>
    <s v="COMERCIAL ANGIL LTDA."/>
    <s v="Pedido"/>
  </r>
  <r>
    <s v="Z507 GME-SP"/>
    <s v="G80 GVE Capuava"/>
    <s v="0001500G85"/>
    <d v="2013-04-05T17:28:30"/>
    <d v="2013-04-05T00:00:00"/>
    <d v="1899-12-30T17:28:30"/>
    <x v="9"/>
    <s v="das 17h00 às 19h00"/>
    <s v="1002-CO CAPUAVA"/>
    <n v="28658"/>
    <s v="COMERCIAL ANGIL LTDA."/>
    <s v="Pedido"/>
  </r>
  <r>
    <s v="Z507 GME-SP"/>
    <s v="G80 GVE Capuava"/>
    <s v="0001500G85"/>
    <d v="2013-04-05T17:30:46"/>
    <d v="2013-04-05T00:00:00"/>
    <d v="1899-12-30T17:30:46"/>
    <x v="9"/>
    <s v="das 17h00 às 19h00"/>
    <s v="1002-CO CAPUAVA"/>
    <n v="28658"/>
    <s v="COMERCIAL ANGIL LTDA."/>
    <s v="Pedido"/>
  </r>
  <r>
    <s v="Z507 GME-SP"/>
    <s v="G80 GVE Capuava"/>
    <s v="0001500G83"/>
    <d v="2013-04-05T18:36:06"/>
    <d v="2013-04-05T00:00:00"/>
    <d v="1899-12-30T18:36:06"/>
    <x v="11"/>
    <s v="das 17h00 às 19h00"/>
    <s v="1002-CO CAPUAVA"/>
    <n v="44374"/>
    <s v="MONIGAS COMERCIO DE GAS LTDA."/>
    <s v="Demanda"/>
  </r>
  <r>
    <s v="Z507 GME-SP"/>
    <s v="G70 GVE S J Campos"/>
    <s v="0001500G76"/>
    <d v="2013-04-05T18:57:55"/>
    <d v="2013-04-05T00:00:00"/>
    <d v="1899-12-30T18:57:55"/>
    <x v="11"/>
    <s v="das 17h00 às 19h00"/>
    <s v="1002-CO CAPUAVA"/>
    <n v="90853"/>
    <s v="WASHINGTON SANTOS NOVAIS ME"/>
    <s v="Pedido"/>
  </r>
  <r>
    <s v="Z507 GME-SP"/>
    <s v="G70 GVE S J Campos"/>
    <s v="0001500G71"/>
    <d v="2013-04-06T08:08:10"/>
    <d v="2013-04-06T00:00:00"/>
    <d v="1899-12-30T08:08:10"/>
    <x v="1"/>
    <s v="das 07h00 às 09h00"/>
    <s v="1002-CO CAPUAVA"/>
    <n v="96934"/>
    <s v="VIEIRA COMERCIO DE GAS LTDA"/>
    <s v="Demanda"/>
  </r>
  <r>
    <s v="Z507 GME-SP"/>
    <s v="G80 GVE Capuava"/>
    <s v="0001500G83"/>
    <d v="2013-04-06T08:16:26"/>
    <d v="2013-04-06T00:00:00"/>
    <d v="1899-12-30T08:16:26"/>
    <x v="1"/>
    <s v="das 07h00 às 09h00"/>
    <s v="1002-CO CAPUAVA"/>
    <n v="44374"/>
    <s v="MONIGAS COMERCIO DE GAS LTDA."/>
    <s v="Pedido"/>
  </r>
  <r>
    <s v="Z507 GME-SP"/>
    <s v="G80 GVE Capuava"/>
    <s v="0001500G81"/>
    <d v="2013-04-06T08:53:59"/>
    <d v="2013-04-06T00:00:00"/>
    <d v="1899-12-30T08:53:59"/>
    <x v="1"/>
    <s v="das 07h00 às 09h00"/>
    <s v="1002-CO CAPUAVA"/>
    <n v="49423"/>
    <s v="GILBERTO DANIEL JUNIOR GAS"/>
    <s v="Pedido"/>
  </r>
  <r>
    <s v="Z507 GME-SP"/>
    <s v="G80 GVE Capuava"/>
    <s v="0001500G81"/>
    <d v="2013-04-06T08:55:47"/>
    <d v="2013-04-06T00:00:00"/>
    <d v="1899-12-30T08:55:47"/>
    <x v="1"/>
    <s v="das 07h00 às 09h00"/>
    <s v="1002-CO CAPUAVA"/>
    <n v="49423"/>
    <s v="GILBERTO DANIEL JUNIOR GAS"/>
    <s v="Demanda"/>
  </r>
  <r>
    <s v="Z507 GME-SP"/>
    <s v="G70 GVE S J Campos"/>
    <s v="0001500G76"/>
    <d v="2013-04-06T09:01:10"/>
    <d v="2013-04-06T00:00:00"/>
    <d v="1899-12-30T09:01:10"/>
    <x v="2"/>
    <s v="das 09h00 às 11h00"/>
    <s v="1002-CO CAPUAVA"/>
    <n v="79702"/>
    <s v="FRANCILENE MACHADO NUNES ANDRADE ME"/>
    <s v="Pedido"/>
  </r>
  <r>
    <s v="Z507 GME-SP"/>
    <s v="G80 GVE Capuava"/>
    <s v="0001500G81"/>
    <d v="2013-04-06T09:09:53"/>
    <d v="2013-04-06T00:00:00"/>
    <d v="1899-12-30T09:09:53"/>
    <x v="2"/>
    <s v="das 09h00 às 11h00"/>
    <s v="1002-CO CAPUAVA"/>
    <n v="49423"/>
    <s v="GILBERTO DANIEL JUNIOR GAS"/>
    <s v="Pedido"/>
  </r>
  <r>
    <s v="Z507 GME-SP"/>
    <s v="G80 GVE Capuava"/>
    <s v="0001500G81"/>
    <d v="2013-04-06T09:11:12"/>
    <d v="2013-04-06T00:00:00"/>
    <d v="1899-12-30T09:11:12"/>
    <x v="2"/>
    <s v="das 09h00 às 11h00"/>
    <s v="1002-CO CAPUAVA"/>
    <n v="49423"/>
    <s v="GILBERTO DANIEL JUNIOR GAS"/>
    <s v="Demanda"/>
  </r>
  <r>
    <s v="Z507 GME-SP"/>
    <s v="G80 GVE Capuava"/>
    <s v="0001500G81"/>
    <d v="2013-04-06T09:13:22"/>
    <d v="2013-04-06T00:00:00"/>
    <d v="1899-12-30T09:13:22"/>
    <x v="2"/>
    <s v="das 09h00 às 11h00"/>
    <s v="1002-CO CAPUAVA"/>
    <n v="49423"/>
    <s v="GILBERTO DANIEL JUNIOR GAS"/>
    <s v="Pedido"/>
  </r>
  <r>
    <s v="Z507 GME-SP"/>
    <s v="G80 GVE Capuava"/>
    <s v="0001500G81"/>
    <d v="2013-04-06T09:14:26"/>
    <d v="2013-04-06T00:00:00"/>
    <d v="1899-12-30T09:14:26"/>
    <x v="2"/>
    <s v="das 09h00 às 11h00"/>
    <s v="1002-CO CAPUAVA"/>
    <n v="49423"/>
    <s v="GILBERTO DANIEL JUNIOR GAS"/>
    <s v="Demanda"/>
  </r>
  <r>
    <s v="Z507 GME-SP"/>
    <s v="G80 GVE Capuava"/>
    <s v="0001500G81"/>
    <d v="2013-04-06T09:16:39"/>
    <d v="2013-04-06T00:00:00"/>
    <d v="1899-12-30T09:16:39"/>
    <x v="2"/>
    <s v="das 09h00 às 11h00"/>
    <s v="1002-CO CAPUAVA"/>
    <n v="49423"/>
    <s v="GILBERTO DANIEL JUNIOR GAS"/>
    <s v="Pedido"/>
  </r>
  <r>
    <s v="Z507 GME-SP"/>
    <s v="G80 GVE Capuava"/>
    <s v="0001500G81"/>
    <d v="2013-04-06T09:17:38"/>
    <d v="2013-04-06T00:00:00"/>
    <d v="1899-12-30T09:17:38"/>
    <x v="2"/>
    <s v="das 09h00 às 11h00"/>
    <s v="1002-CO CAPUAVA"/>
    <n v="49423"/>
    <s v="GILBERTO DANIEL JUNIOR GAS"/>
    <s v="Demanda"/>
  </r>
  <r>
    <s v="Z507 GME-SP"/>
    <s v="G80 GVE Capuava"/>
    <s v="0001500G84"/>
    <d v="2013-04-06T09:21:19"/>
    <d v="2013-04-06T00:00:00"/>
    <d v="1899-12-30T09:21:19"/>
    <x v="2"/>
    <s v="das 09h00 às 11h00"/>
    <s v="1002-CO CAPUAVA"/>
    <n v="83464"/>
    <s v="DEPOSITO DE GAS E AGUA YAMAGAS LTDA ME"/>
    <s v="Pedido"/>
  </r>
  <r>
    <s v="Z507 GME-SP"/>
    <s v="G80 GVE Capuava"/>
    <s v="0001500G84"/>
    <d v="2013-04-06T09:23:20"/>
    <d v="2013-04-06T00:00:00"/>
    <d v="1899-12-30T09:23:20"/>
    <x v="2"/>
    <s v="das 09h00 às 11h00"/>
    <s v="1002-CO CAPUAVA"/>
    <n v="83464"/>
    <s v="DEPOSITO DE GAS E AGUA YAMAGAS LTDA ME"/>
    <s v="Demanda"/>
  </r>
  <r>
    <s v="Z507 GME-SP"/>
    <s v="G80 GVE Capuava"/>
    <s v="0001500G84"/>
    <d v="2013-04-06T09:49:07"/>
    <d v="2013-04-06T00:00:00"/>
    <d v="1899-12-30T09:49:07"/>
    <x v="2"/>
    <s v="das 09h00 às 11h00"/>
    <s v="1002-CO CAPUAVA"/>
    <n v="85277"/>
    <s v="BAETA COMERCIO DE GAS, AGUA, PEÇAS E ACESSORIOS LTDA ME."/>
    <s v="Pedido"/>
  </r>
  <r>
    <s v="Z507 GME-SP"/>
    <s v="G70 GVE S J Campos"/>
    <s v="0001500G71"/>
    <d v="2013-04-06T09:51:02"/>
    <d v="2013-04-06T00:00:00"/>
    <d v="1899-12-30T09:51:02"/>
    <x v="2"/>
    <s v="das 09h00 às 11h00"/>
    <s v="1002-CO CAPUAVA"/>
    <n v="99657"/>
    <s v="JOAO LOPES  DA SILVA ITAQUAQUECETUBA ME"/>
    <s v="Pedido"/>
  </r>
  <r>
    <s v="Z507 GME-SP"/>
    <s v="G80 GVE Capuava"/>
    <s v="0001500G81"/>
    <d v="2013-04-06T10:05:19"/>
    <d v="2013-04-06T00:00:00"/>
    <d v="1899-12-30T10:05:19"/>
    <x v="3"/>
    <s v="das 09h00 às 11h00"/>
    <s v="1002-CO CAPUAVA"/>
    <n v="49423"/>
    <s v="GILBERTO DANIEL JUNIOR GAS"/>
    <s v="Pedido"/>
  </r>
  <r>
    <s v="Z507 GME-SP"/>
    <s v="G80 GVE Capuava"/>
    <s v="0001500G81"/>
    <d v="2013-04-06T10:06:50"/>
    <d v="2013-04-06T00:00:00"/>
    <d v="1899-12-30T10:06:50"/>
    <x v="3"/>
    <s v="das 09h00 às 11h00"/>
    <s v="1002-CO CAPUAVA"/>
    <n v="49423"/>
    <s v="GILBERTO DANIEL JUNIOR GAS"/>
    <s v="Demanda"/>
  </r>
  <r>
    <s v="Z507 GME-SP"/>
    <s v="G80 GVE Capuava"/>
    <s v="0001500G81"/>
    <d v="2013-04-06T10:09:19"/>
    <d v="2013-04-06T00:00:00"/>
    <d v="1899-12-30T10:09:19"/>
    <x v="3"/>
    <s v="das 09h00 às 11h00"/>
    <s v="1002-CO CAPUAVA"/>
    <n v="49423"/>
    <s v="GILBERTO DANIEL JUNIOR GAS"/>
    <s v="Pedido"/>
  </r>
  <r>
    <s v="Z507 GME-SP"/>
    <s v="G80 GVE Capuava"/>
    <s v="0001500G81"/>
    <d v="2013-04-06T10:12:34"/>
    <d v="2013-04-06T00:00:00"/>
    <d v="1899-12-30T10:12:34"/>
    <x v="3"/>
    <s v="das 09h00 às 11h00"/>
    <s v="1002-CO CAPUAVA"/>
    <n v="49423"/>
    <s v="GILBERTO DANIEL JUNIOR GAS"/>
    <s v="Demanda"/>
  </r>
  <r>
    <s v="Z507 GME-SP"/>
    <s v="G80 GVE Capuava"/>
    <s v="0001500G83"/>
    <d v="2013-04-06T10:59:53"/>
    <d v="2013-04-06T00:00:00"/>
    <d v="1899-12-30T10:59:53"/>
    <x v="3"/>
    <s v="das 09h00 às 11h00"/>
    <s v="1002-CO CAPUAVA"/>
    <n v="44404"/>
    <s v="ZANGAO COMERCIO GAS LTDA. - ME"/>
    <s v="Pedido"/>
  </r>
  <r>
    <s v="Z507 GME-SP"/>
    <s v="G80 GVE Capuava"/>
    <s v="0001500G82"/>
    <d v="2013-04-06T11:04:17"/>
    <d v="2013-04-06T00:00:00"/>
    <d v="1899-12-30T11:04:17"/>
    <x v="10"/>
    <s v="das 11h00 às 13h00"/>
    <s v="1002-CO CAPUAVA"/>
    <n v="99436"/>
    <s v="I. L. SILVA COM. GAS ME"/>
    <s v="Pedido"/>
  </r>
  <r>
    <s v="Z507 GME-SP"/>
    <s v="G80 GVE Capuava"/>
    <s v="0001500G83"/>
    <d v="2013-04-06T11:15:33"/>
    <d v="2013-04-06T00:00:00"/>
    <d v="1899-12-30T11:15:33"/>
    <x v="10"/>
    <s v="das 11h00 às 13h00"/>
    <s v="1002-CO CAPUAVA"/>
    <n v="5103"/>
    <s v="ROSEGAS COM.GAS LTDA."/>
    <s v="Pedido"/>
  </r>
  <r>
    <s v="Z507 GME-SP"/>
    <s v="G80 GVE Capuava"/>
    <s v="0001500G83"/>
    <d v="2013-04-06T11:44:55"/>
    <d v="2013-04-06T00:00:00"/>
    <d v="1899-12-30T11:44:55"/>
    <x v="10"/>
    <s v="das 11h00 às 13h00"/>
    <s v="1002-CO CAPUAVA"/>
    <n v="75635"/>
    <s v="DILUZ COMERCIO DE GAS LTDA."/>
    <s v="Pedido"/>
  </r>
  <r>
    <s v="Z507 GME-SP"/>
    <s v="G80 GVE Capuava"/>
    <s v="0001500G82"/>
    <d v="2013-04-06T12:10:10"/>
    <d v="2013-04-06T00:00:00"/>
    <d v="1899-12-30T12:10:10"/>
    <x v="4"/>
    <s v="das 11h00 às 13h00"/>
    <s v="1002-CO CAPUAVA"/>
    <n v="16104"/>
    <s v="LEALDO RODRIGUES DOS SANTOS - ME"/>
    <s v="Pedido"/>
  </r>
  <r>
    <s v="Z507 GME-SP"/>
    <s v="G80 GVE Capuava"/>
    <s v="0001500G85"/>
    <d v="2013-04-06T12:39:13"/>
    <d v="2013-04-06T00:00:00"/>
    <d v="1899-12-30T12:39:13"/>
    <x v="4"/>
    <s v="das 11h00 às 13h00"/>
    <s v="1002-CO CAPUAVA"/>
    <n v="89077"/>
    <s v="BIL GAS COMERCIO DE GAS LTDA ME"/>
    <s v="Demanda"/>
  </r>
  <r>
    <s v="Z507 GME-SP"/>
    <s v="G80 GVE Capuava"/>
    <s v="0001500G85"/>
    <d v="2013-04-06T12:45:12"/>
    <d v="2013-04-06T00:00:00"/>
    <d v="1899-12-30T12:45:12"/>
    <x v="4"/>
    <s v="das 11h00 às 13h00"/>
    <s v="1002-CO CAPUAVA"/>
    <n v="89077"/>
    <s v="BIL GAS COMERCIO DE GAS LTDA ME"/>
    <s v="Demanda"/>
  </r>
  <r>
    <s v="Z507 GME-SP"/>
    <s v="G80 GVE Capuava"/>
    <s v="0001500G83"/>
    <d v="2013-04-06T13:34:47"/>
    <d v="2013-04-06T00:00:00"/>
    <d v="1899-12-30T13:34:47"/>
    <x v="5"/>
    <s v="das 13h00 às 15h00"/>
    <s v="1002-CO CAPUAVA"/>
    <n v="70218"/>
    <s v="COMÉRCIO DE GÁS ZANATTA LTDA - EPP"/>
    <s v="Demanda"/>
  </r>
  <r>
    <s v="Z507 GME-SP"/>
    <s v="G80 GVE Capuava"/>
    <s v="0001500G83"/>
    <d v="2013-04-06T13:38:22"/>
    <d v="2013-04-06T00:00:00"/>
    <d v="1899-12-30T13:38:22"/>
    <x v="5"/>
    <s v="das 13h00 às 15h00"/>
    <s v="1002-CO CAPUAVA"/>
    <n v="70218"/>
    <s v="COMÉRCIO DE GÁS ZANATTA LTDA - EPP"/>
    <s v="Demanda"/>
  </r>
  <r>
    <s v="Z507 GME-SP"/>
    <s v="G80 GVE Capuava"/>
    <s v="0001500G83"/>
    <d v="2013-04-06T13:58:09"/>
    <d v="2013-04-06T00:00:00"/>
    <d v="1899-12-30T13:58:09"/>
    <x v="5"/>
    <s v="das 13h00 às 15h00"/>
    <s v="1002-CO CAPUAVA"/>
    <n v="5103"/>
    <s v="ROSEGAS COM.GAS LTDA."/>
    <s v="Pedido"/>
  </r>
  <r>
    <s v="Z507 GME-SP"/>
    <s v="G80 GVE Capuava"/>
    <s v="0001500G83"/>
    <d v="2013-04-06T14:10:27"/>
    <d v="2013-04-06T00:00:00"/>
    <d v="1899-12-30T14:10:27"/>
    <x v="6"/>
    <s v="das 13h00 às 15h00"/>
    <s v="1002-CO CAPUAVA"/>
    <n v="5103"/>
    <s v="ROSEGAS COM.GAS LTDA."/>
    <s v="Pedido"/>
  </r>
  <r>
    <s v="Z507 GME-SP"/>
    <s v="G80 GVE Capuava"/>
    <s v="0001500G83"/>
    <d v="2013-04-06T14:13:55"/>
    <d v="2013-04-06T00:00:00"/>
    <d v="1899-12-30T14:13:55"/>
    <x v="6"/>
    <s v="das 13h00 às 15h00"/>
    <s v="1002-CO CAPUAVA"/>
    <n v="5103"/>
    <s v="ROSEGAS COM.GAS LTDA."/>
    <s v="Demanda"/>
  </r>
  <r>
    <s v="Z507 GME-SP"/>
    <s v="G80 GVE Capuava"/>
    <s v="0001500G85"/>
    <d v="2013-04-06T14:23:36"/>
    <d v="2013-04-06T00:00:00"/>
    <d v="1899-12-30T14:23:36"/>
    <x v="6"/>
    <s v="das 13h00 às 15h00"/>
    <s v="1002-CO CAPUAVA"/>
    <n v="82684"/>
    <s v="VILAUBA NUNES RIBEIRO - ME"/>
    <s v="Pedido"/>
  </r>
  <r>
    <s v="Z507 GME-SP"/>
    <s v="G80 GVE Capuava"/>
    <s v="0001500G85"/>
    <d v="2013-04-06T14:27:39"/>
    <d v="2013-04-06T00:00:00"/>
    <d v="1899-12-30T14:27:39"/>
    <x v="6"/>
    <s v="das 13h00 às 15h00"/>
    <s v="1002-CO CAPUAVA"/>
    <n v="82684"/>
    <s v="VILAUBA NUNES RIBEIRO - ME"/>
    <s v="Pedido"/>
  </r>
  <r>
    <s v="Z507 GME-SP"/>
    <s v="G80 GVE Capuava"/>
    <s v="0001500G85"/>
    <d v="2013-04-06T14:29:36"/>
    <d v="2013-04-06T00:00:00"/>
    <d v="1899-12-30T14:29:36"/>
    <x v="6"/>
    <s v="das 13h00 às 15h00"/>
    <s v="1002-CO CAPUAVA"/>
    <n v="82684"/>
    <s v="VILAUBA NUNES RIBEIRO - ME"/>
    <s v="Demanda"/>
  </r>
  <r>
    <s v="Z507 GME-SP"/>
    <s v="G90 GVE Osasco"/>
    <s v="0001500G93"/>
    <d v="2013-04-06T14:30:02"/>
    <d v="2013-04-06T00:00:00"/>
    <d v="1899-12-30T14:30:02"/>
    <x v="6"/>
    <s v="das 13h00 às 15h00"/>
    <s v="1002-CO CAPUAVA"/>
    <n v="77246"/>
    <s v="SARY GAS COMERCIO DE GAS LTDA EPP"/>
    <s v="Pedido"/>
  </r>
  <r>
    <s v="Z507 GME-SP"/>
    <s v="G90 GVE Osasco"/>
    <s v="0001500G94"/>
    <d v="2013-04-06T14:32:27"/>
    <d v="2013-04-06T00:00:00"/>
    <d v="1899-12-30T14:32:27"/>
    <x v="6"/>
    <s v="das 13h00 às 15h00"/>
    <s v="1002-CO CAPUAVA"/>
    <n v="19754"/>
    <s v="ANA CRISTINA MONTEIRO SILVA - ME"/>
    <s v="Pedido"/>
  </r>
  <r>
    <s v="Z507 GME-SP"/>
    <s v="G80 GVE Capuava"/>
    <s v="0001500G83"/>
    <d v="2013-04-08T07:50:36"/>
    <d v="2013-04-08T00:00:00"/>
    <d v="1899-12-30T07:50:36"/>
    <x v="0"/>
    <s v="das 07h00 às 09h00"/>
    <s v="1002-CO CAPUAVA"/>
    <n v="96221"/>
    <s v="VILLE GAS COMERCIO DE GAS LTDA ME"/>
    <s v="Demanda"/>
  </r>
  <r>
    <s v="Z507 GME-SP"/>
    <s v="G80 GVE Capuava"/>
    <s v="0001500G83"/>
    <d v="2013-04-08T07:51:19"/>
    <d v="2013-04-08T00:00:00"/>
    <d v="1899-12-30T07:51:19"/>
    <x v="0"/>
    <s v="das 07h00 às 09h00"/>
    <s v="1002-CO CAPUAVA"/>
    <n v="96221"/>
    <s v="VILLE GAS COMERCIO DE GAS LTDA ME"/>
    <s v="Pedido"/>
  </r>
  <r>
    <s v="Z507 GME-SP"/>
    <s v="G80 GVE Capuava"/>
    <s v="0001500G85"/>
    <d v="2013-04-08T07:52:04"/>
    <d v="2013-04-08T00:00:00"/>
    <d v="1899-12-30T07:52:04"/>
    <x v="0"/>
    <s v="das 07h00 às 09h00"/>
    <s v="1002-CO CAPUAVA"/>
    <n v="43452"/>
    <s v="ITALIA COMERCIO GAS LTDA - EPP"/>
    <s v="Demanda"/>
  </r>
  <r>
    <s v="Z507 GME-SP"/>
    <s v="G80 GVE Capuava"/>
    <s v="0001500G83"/>
    <d v="2013-04-08T07:52:13"/>
    <d v="2013-04-08T00:00:00"/>
    <d v="1899-12-30T07:52:13"/>
    <x v="0"/>
    <s v="das 07h00 às 09h00"/>
    <s v="1002-CO CAPUAVA"/>
    <n v="96221"/>
    <s v="VILLE GAS COMERCIO DE GAS LTDA ME"/>
    <s v="Demanda"/>
  </r>
  <r>
    <s v="Z507 GME-SP"/>
    <s v="G80 GVE Capuava"/>
    <s v="0001500G83"/>
    <d v="2013-04-08T08:04:27"/>
    <d v="2013-04-08T00:00:00"/>
    <d v="1899-12-30T08:04:27"/>
    <x v="1"/>
    <s v="das 07h00 às 09h00"/>
    <s v="1002-CO CAPUAVA"/>
    <n v="44374"/>
    <s v="MONIGAS COMERCIO DE GAS LTDA."/>
    <s v="Demanda"/>
  </r>
  <r>
    <s v="Z507 GME-SP"/>
    <s v="G80 GVE Capuava"/>
    <s v="0001500G83"/>
    <d v="2013-04-08T08:10:37"/>
    <d v="2013-04-08T00:00:00"/>
    <d v="1899-12-30T08:10:37"/>
    <x v="1"/>
    <s v="das 07h00 às 09h00"/>
    <s v="1002-CO CAPUAVA"/>
    <n v="71029"/>
    <s v="TACTOR GÁS LTDA - ME"/>
    <s v="Pedido"/>
  </r>
  <r>
    <s v="Z507 GME-SP"/>
    <s v="G80 GVE Capuava"/>
    <s v="0001500G83"/>
    <d v="2013-04-08T08:12:19"/>
    <d v="2013-04-08T00:00:00"/>
    <d v="1899-12-30T08:12:19"/>
    <x v="1"/>
    <s v="das 07h00 às 09h00"/>
    <s v="1002-CO CAPUAVA"/>
    <n v="71029"/>
    <s v="TACTOR GÁS LTDA - ME"/>
    <s v="Demanda"/>
  </r>
  <r>
    <s v="Z507 GME-SP"/>
    <s v="G80 GVE Capuava"/>
    <s v="0001500G83"/>
    <d v="2013-04-08T08:14:15"/>
    <d v="2013-04-08T00:00:00"/>
    <d v="1899-12-30T08:14:15"/>
    <x v="1"/>
    <s v="das 07h00 às 09h00"/>
    <s v="1002-CO CAPUAVA"/>
    <n v="71029"/>
    <s v="TACTOR GÁS LTDA - ME"/>
    <s v="Demanda"/>
  </r>
  <r>
    <s v="Z507 GME-SP"/>
    <s v="G80 GVE Capuava"/>
    <s v="0001500G85"/>
    <d v="2013-04-08T08:19:16"/>
    <d v="2013-04-08T00:00:00"/>
    <d v="1899-12-30T08:19:16"/>
    <x v="1"/>
    <s v="das 07h00 às 09h00"/>
    <s v="1002-CO CAPUAVA"/>
    <n v="82684"/>
    <s v="VILAUBA NUNES RIBEIRO - ME"/>
    <s v="Pedido"/>
  </r>
  <r>
    <s v="Z507 GME-SP"/>
    <s v="G80 GVE Capuava"/>
    <s v="0001500G85"/>
    <d v="2013-04-08T08:25:19"/>
    <d v="2013-04-08T00:00:00"/>
    <d v="1899-12-30T08:25:19"/>
    <x v="1"/>
    <s v="das 07h00 às 09h00"/>
    <s v="1002-CO CAPUAVA"/>
    <n v="82684"/>
    <s v="VILAUBA NUNES RIBEIRO - ME"/>
    <s v="Pedido"/>
  </r>
  <r>
    <s v="Z507 GME-SP"/>
    <s v="G80 GVE Capuava"/>
    <s v="0001500G84"/>
    <d v="2013-04-08T08:46:12"/>
    <d v="2013-04-08T00:00:00"/>
    <d v="1899-12-30T08:46:12"/>
    <x v="1"/>
    <s v="das 07h00 às 09h00"/>
    <s v="1002-CO CAPUAVA"/>
    <n v="25739"/>
    <s v="IMPERIUM COM. DE GAS E AGUA LTDA.ME"/>
    <s v="Pedido"/>
  </r>
  <r>
    <s v="Z507 GME-SP"/>
    <s v="G80 GVE Capuava"/>
    <s v="0001500G83"/>
    <d v="2013-04-08T08:46:12"/>
    <d v="2013-04-08T00:00:00"/>
    <d v="1899-12-30T08:46:12"/>
    <x v="1"/>
    <s v="das 07h00 às 09h00"/>
    <s v="1002-CO CAPUAVA"/>
    <n v="70218"/>
    <s v="COMÉRCIO DE GÁS ZANATTA LTDA - EPP"/>
    <s v="Demanda"/>
  </r>
  <r>
    <s v="Z507 GME-SP"/>
    <s v="G80 GVE Capuava"/>
    <s v="0001500G84"/>
    <d v="2013-04-08T08:47:53"/>
    <d v="2013-04-08T00:00:00"/>
    <d v="1899-12-30T08:47:53"/>
    <x v="1"/>
    <s v="das 07h00 às 09h00"/>
    <s v="1002-CO CAPUAVA"/>
    <n v="25739"/>
    <s v="IMPERIUM COM. DE GAS E AGUA LTDA.ME"/>
    <s v="Demanda"/>
  </r>
  <r>
    <s v="Z507 GME-SP"/>
    <s v="G80 GVE Capuava"/>
    <s v="0001500G82"/>
    <d v="2013-04-08T08:55:38"/>
    <d v="2013-04-08T00:00:00"/>
    <d v="1899-12-30T08:55:38"/>
    <x v="1"/>
    <s v="das 07h00 às 09h00"/>
    <s v="1002-CO CAPUAVA"/>
    <n v="98932"/>
    <s v="M &amp; M COMERCIO DE GAS BEBIDAS E ACESSORIOS LTDA.-ME"/>
    <s v="Pedido"/>
  </r>
  <r>
    <s v="Z507 GME-SP"/>
    <s v="G80 GVE Capuava"/>
    <s v="0001500G83"/>
    <d v="2013-04-08T08:57:02"/>
    <d v="2013-04-08T00:00:00"/>
    <d v="1899-12-30T08:57:02"/>
    <x v="1"/>
    <s v="das 07h00 às 09h00"/>
    <s v="1002-CO CAPUAVA"/>
    <n v="5103"/>
    <s v="ROSEGAS COM.GAS LTDA."/>
    <s v="Pedido"/>
  </r>
  <r>
    <s v="Z507 GME-SP"/>
    <s v="G80 GVE Capuava"/>
    <s v="0001500G83"/>
    <d v="2013-04-08T08:58:54"/>
    <d v="2013-04-08T00:00:00"/>
    <d v="1899-12-30T08:58:54"/>
    <x v="1"/>
    <s v="das 07h00 às 09h00"/>
    <s v="1002-CO CAPUAVA"/>
    <n v="5103"/>
    <s v="ROSEGAS COM.GAS LTDA."/>
    <s v="Demanda"/>
  </r>
  <r>
    <s v="Z507 GME-SP"/>
    <s v="G80 GVE Capuava"/>
    <s v="0001500G85"/>
    <d v="2013-04-08T09:32:02"/>
    <d v="2013-04-08T00:00:00"/>
    <d v="1899-12-30T09:32:02"/>
    <x v="2"/>
    <s v="das 09h00 às 11h00"/>
    <s v="1002-CO CAPUAVA"/>
    <n v="28658"/>
    <s v="COMERCIAL ANGIL LTDA."/>
    <s v="Pedido"/>
  </r>
  <r>
    <s v="Z507 GME-SP"/>
    <s v="G90 GVE Osasco"/>
    <s v="0001500G94"/>
    <d v="2013-04-08T09:32:18"/>
    <d v="2013-04-08T00:00:00"/>
    <d v="1899-12-30T09:32:18"/>
    <x v="2"/>
    <s v="das 09h00 às 11h00"/>
    <s v="1002-CO CAPUAVA"/>
    <n v="19594"/>
    <s v="PETROGAS COMERCIO DE GAS LIMITADA ME"/>
    <s v="Demanda"/>
  </r>
  <r>
    <s v="Z507 GME-SP"/>
    <s v="G90 GVE Osasco"/>
    <s v="0001500G94"/>
    <d v="2013-04-08T09:34:53"/>
    <d v="2013-04-08T00:00:00"/>
    <d v="1899-12-30T09:34:53"/>
    <x v="2"/>
    <s v="das 09h00 às 11h00"/>
    <s v="1002-CO CAPUAVA"/>
    <n v="94485"/>
    <s v="EMANUEL SHALON COMERCIO DE GAS LTDA"/>
    <s v="Demanda"/>
  </r>
  <r>
    <s v="Z507 GME-SP"/>
    <s v="G80 GVE Capuava"/>
    <s v="0001500G85"/>
    <d v="2013-04-08T09:37:19"/>
    <d v="2013-04-08T00:00:00"/>
    <d v="1899-12-30T09:37:19"/>
    <x v="2"/>
    <s v="das 09h00 às 11h00"/>
    <s v="1002-CO CAPUAVA"/>
    <n v="28658"/>
    <s v="COMERCIAL ANGIL LTDA."/>
    <s v="Pedido"/>
  </r>
  <r>
    <s v="Z507 GME-SP"/>
    <s v="G80 GVE Capuava"/>
    <s v="0001500G85"/>
    <d v="2013-04-08T09:38:56"/>
    <d v="2013-04-08T00:00:00"/>
    <d v="1899-12-30T09:38:56"/>
    <x v="2"/>
    <s v="das 09h00 às 11h00"/>
    <s v="1002-CO CAPUAVA"/>
    <n v="28658"/>
    <s v="COMERCIAL ANGIL LTDA."/>
    <s v="Pedido"/>
  </r>
  <r>
    <s v="Z507 GME-SP"/>
    <s v="G80 GVE Capuava"/>
    <s v="0001500G85"/>
    <d v="2013-04-08T09:40:30"/>
    <d v="2013-04-08T00:00:00"/>
    <d v="1899-12-30T09:40:30"/>
    <x v="2"/>
    <s v="das 09h00 às 11h00"/>
    <s v="1002-CO CAPUAVA"/>
    <n v="28658"/>
    <s v="COMERCIAL ANGIL LTDA."/>
    <s v="Pedido"/>
  </r>
  <r>
    <s v="Z507 GME-SP"/>
    <s v="G80 GVE Capuava"/>
    <s v="0001500G85"/>
    <d v="2013-04-08T09:41:39"/>
    <d v="2013-04-08T00:00:00"/>
    <d v="1899-12-30T09:41:39"/>
    <x v="2"/>
    <s v="das 09h00 às 11h00"/>
    <s v="1002-CO CAPUAVA"/>
    <n v="28658"/>
    <s v="COMERCIAL ANGIL LTDA."/>
    <s v="Demanda"/>
  </r>
  <r>
    <s v="Z507 GME-SP"/>
    <s v="G70 GVE S J Campos"/>
    <s v="0001500G75"/>
    <d v="2013-04-08T09:54:55"/>
    <d v="2013-04-08T00:00:00"/>
    <d v="1899-12-30T09:54:55"/>
    <x v="2"/>
    <s v="das 09h00 às 11h00"/>
    <s v="1002-CO CAPUAVA"/>
    <n v="28249"/>
    <s v="COM. GAS HIGASHI LTDA."/>
    <s v="Demanda"/>
  </r>
  <r>
    <s v="Z507 GME-SP"/>
    <s v="G90 GVE Osasco"/>
    <s v="0001500G94"/>
    <d v="2013-04-08T09:55:38"/>
    <d v="2013-04-08T00:00:00"/>
    <d v="1899-12-30T09:55:38"/>
    <x v="2"/>
    <s v="das 09h00 às 11h00"/>
    <s v="1002-CO CAPUAVA"/>
    <n v="94485"/>
    <s v="EMANUEL SHALON COMERCIO DE GAS LTDA"/>
    <s v="Pedido"/>
  </r>
  <r>
    <s v="Z507 GME-SP"/>
    <s v="G70 GVE S J Campos"/>
    <s v="0001500G71"/>
    <d v="2013-04-08T09:57:33"/>
    <d v="2013-04-08T00:00:00"/>
    <d v="1899-12-30T09:57:33"/>
    <x v="2"/>
    <s v="das 09h00 às 11h00"/>
    <s v="1002-CO CAPUAVA"/>
    <n v="74912"/>
    <s v="ITIBAN COMERCIO DE GAS LTDA EPP"/>
    <s v="Pedido"/>
  </r>
  <r>
    <s v="Z507 GME-SP"/>
    <s v="G70 GVE S J Campos"/>
    <s v="0001500G71"/>
    <d v="2013-04-08T10:23:42"/>
    <d v="2013-04-08T00:00:00"/>
    <d v="1899-12-30T10:23:42"/>
    <x v="3"/>
    <s v="das 09h00 às 11h00"/>
    <s v="1002-CO CAPUAVA"/>
    <n v="74912"/>
    <s v="ITIBAN COMERCIO DE GAS LTDA EPP"/>
    <s v="Demanda"/>
  </r>
  <r>
    <s v="Z507 GME-SP"/>
    <s v="G80 GVE Capuava"/>
    <s v="0001500G81"/>
    <d v="2013-04-08T11:39:15"/>
    <d v="2013-04-08T00:00:00"/>
    <d v="1899-12-30T11:39:15"/>
    <x v="10"/>
    <s v="das 11h00 às 13h00"/>
    <s v="1002-CO CAPUAVA"/>
    <n v="88449"/>
    <s v="VALTERLUCIA TEIXEIRA CURVELO - ME"/>
    <s v="Pedido"/>
  </r>
  <r>
    <s v="Z507 GME-SP"/>
    <s v="G80 GVE Capuava"/>
    <s v="0001500G85"/>
    <d v="2013-04-08T12:50:54"/>
    <d v="2013-04-08T00:00:00"/>
    <d v="1899-12-30T12:50:54"/>
    <x v="4"/>
    <s v="das 11h00 às 13h00"/>
    <s v="1002-CO CAPUAVA"/>
    <n v="87485"/>
    <s v="ELSHADAI SHALOM COMERCIO DE GAS LTDA"/>
    <s v="Demanda"/>
  </r>
  <r>
    <s v="Z507 GME-SP"/>
    <s v="G80 GVE Capuava"/>
    <s v="0001500G85"/>
    <d v="2013-04-08T13:09:14"/>
    <d v="2013-04-08T00:00:00"/>
    <d v="1899-12-30T13:09:14"/>
    <x v="5"/>
    <s v="das 13h00 às 15h00"/>
    <s v="1002-CO CAPUAVA"/>
    <n v="96797"/>
    <s v="MARIA APARECIDA DA COSTA GAS"/>
    <s v="Pedido"/>
  </r>
  <r>
    <s v="Z507 GME-SP"/>
    <s v="G80 GVE Capuava"/>
    <s v="0001500G83"/>
    <d v="2013-04-08T13:45:05"/>
    <d v="2013-04-08T00:00:00"/>
    <d v="1899-12-30T13:45:05"/>
    <x v="5"/>
    <s v="das 13h00 às 15h00"/>
    <s v="1002-CO CAPUAVA"/>
    <n v="75635"/>
    <s v="DILUZ COMERCIO DE GAS LTDA."/>
    <s v="Pedido"/>
  </r>
  <r>
    <s v="Z507 GME-SP"/>
    <s v="G80 GVE Capuava"/>
    <s v="0001500G83"/>
    <d v="2013-04-08T13:46:12"/>
    <d v="2013-04-08T00:00:00"/>
    <d v="1899-12-30T13:46:12"/>
    <x v="5"/>
    <s v="das 13h00 às 15h00"/>
    <s v="1002-CO CAPUAVA"/>
    <n v="75635"/>
    <s v="DILUZ COMERCIO DE GAS LTDA."/>
    <s v="Demanda"/>
  </r>
  <r>
    <s v="Z507 GME-SP"/>
    <s v="G90 GVE Osasco"/>
    <s v="0001500G94"/>
    <d v="2013-04-08T15:01:11"/>
    <d v="2013-04-08T00:00:00"/>
    <d v="1899-12-30T15:01:11"/>
    <x v="7"/>
    <s v="das 15h00 às 17h00"/>
    <s v="1002-CO CAPUAVA"/>
    <n v="89733"/>
    <s v="BOUTIQUE DO GAS LTDA - ME"/>
    <s v="Pedido"/>
  </r>
  <r>
    <s v="Z507 GME-SP"/>
    <s v="G70 GVE S J Campos"/>
    <s v="0001500G76"/>
    <d v="2013-04-08T15:03:41"/>
    <d v="2013-04-08T00:00:00"/>
    <d v="1899-12-30T15:03:41"/>
    <x v="7"/>
    <s v="das 15h00 às 17h00"/>
    <s v="1002-CO CAPUAVA"/>
    <n v="90853"/>
    <s v="WASHINGTON SANTOS NOVAIS ME"/>
    <s v="Pedido"/>
  </r>
  <r>
    <s v="Z507 GME-SP"/>
    <s v="G90 GVE Osasco"/>
    <s v="0001500G94"/>
    <d v="2013-04-08T15:14:11"/>
    <d v="2013-04-08T00:00:00"/>
    <d v="1899-12-30T15:14:11"/>
    <x v="7"/>
    <s v="das 15h00 às 17h00"/>
    <s v="1002-CO CAPUAVA"/>
    <n v="19594"/>
    <s v="PETROGAS COMERCIO DE GAS LIMITADA ME"/>
    <s v="Pedido"/>
  </r>
  <r>
    <s v="Z507 GME-SP"/>
    <s v="G90 GVE Osasco"/>
    <s v="0001500G94"/>
    <d v="2013-04-08T15:16:11"/>
    <d v="2013-04-08T00:00:00"/>
    <d v="1899-12-30T15:16:11"/>
    <x v="7"/>
    <s v="das 15h00 às 17h00"/>
    <s v="1002-CO CAPUAVA"/>
    <n v="19754"/>
    <s v="ANA CRISTINA MONTEIRO SILVA - ME"/>
    <s v="Pedido"/>
  </r>
  <r>
    <s v="Z507 GME-SP"/>
    <s v="G90 GVE Osasco"/>
    <s v="0001500G93"/>
    <d v="2013-04-08T15:29:38"/>
    <d v="2013-04-08T00:00:00"/>
    <d v="1899-12-30T15:29:38"/>
    <x v="7"/>
    <s v="das 15h00 às 17h00"/>
    <s v="1002-CO CAPUAVA"/>
    <n v="77246"/>
    <s v="SARY GAS COMERCIO DE GAS LTDA EPP"/>
    <s v="Pedido"/>
  </r>
  <r>
    <s v="Z507 GME-SP"/>
    <s v="G80 GVE Capuava"/>
    <s v="0001500G82"/>
    <d v="2013-04-08T15:33:55"/>
    <d v="2013-04-08T00:00:00"/>
    <d v="1899-12-30T15:33:55"/>
    <x v="7"/>
    <s v="das 15h00 às 17h00"/>
    <s v="1002-CO CAPUAVA"/>
    <n v="5420"/>
    <s v="COMERCIO DE GAS 3  MARIAS LTDA."/>
    <s v="Pedido"/>
  </r>
  <r>
    <s v="Z507 GME-SP"/>
    <s v="G80 GVE Capuava"/>
    <s v="0001500G82"/>
    <d v="2013-04-08T15:49:15"/>
    <d v="2013-04-08T00:00:00"/>
    <d v="1899-12-30T15:49:15"/>
    <x v="7"/>
    <s v="das 15h00 às 17h00"/>
    <s v="1002-CO CAPUAVA"/>
    <n v="16104"/>
    <s v="LEALDO RODRIGUES DOS SANTOS - ME"/>
    <s v="Pedido"/>
  </r>
  <r>
    <s v="Z507 GME-SP"/>
    <s v="G80 GVE Capuava"/>
    <s v="0001500G81"/>
    <d v="2013-04-08T15:49:30"/>
    <d v="2013-04-08T00:00:00"/>
    <d v="1899-12-30T15:49:30"/>
    <x v="7"/>
    <s v="das 15h00 às 17h00"/>
    <s v="1002-CO CAPUAVA"/>
    <n v="49423"/>
    <s v="GILBERTO DANIEL JUNIOR GAS"/>
    <s v="Pedido"/>
  </r>
  <r>
    <s v="Z507 GME-SP"/>
    <s v="G80 GVE Capuava"/>
    <s v="0001500G81"/>
    <d v="2013-04-08T15:52:24"/>
    <d v="2013-04-08T00:00:00"/>
    <d v="1899-12-30T15:52:24"/>
    <x v="7"/>
    <s v="das 15h00 às 17h00"/>
    <s v="1002-CO CAPUAVA"/>
    <n v="49423"/>
    <s v="GILBERTO DANIEL JUNIOR GAS"/>
    <s v="Demanda"/>
  </r>
  <r>
    <s v="Z507 GME-SP"/>
    <s v="G70 GVE S J Campos"/>
    <s v="0001500G75"/>
    <d v="2013-04-08T16:05:06"/>
    <d v="2013-04-08T00:00:00"/>
    <d v="1899-12-30T16:05:06"/>
    <x v="8"/>
    <s v="das 15h00 às 17h00"/>
    <s v="1002-CO CAPUAVA"/>
    <n v="251358"/>
    <s v="ROGERIO NONATO DE GOIS GAS ME"/>
    <s v="Pedido"/>
  </r>
  <r>
    <s v="Z507 GME-SP"/>
    <s v="G70 GVE S J Campos"/>
    <s v="0001500G75"/>
    <d v="2013-04-08T16:06:56"/>
    <d v="2013-04-08T00:00:00"/>
    <d v="1899-12-30T16:06:56"/>
    <x v="8"/>
    <s v="das 15h00 às 17h00"/>
    <s v="1002-CO CAPUAVA"/>
    <n v="251358"/>
    <s v="ROGERIO NONATO DE GOIS GAS ME"/>
    <s v="Demanda"/>
  </r>
  <r>
    <s v="Z507 GME-SP"/>
    <s v="G80 GVE Capuava"/>
    <s v="0001500G82"/>
    <d v="2013-04-08T16:29:59"/>
    <d v="2013-04-08T00:00:00"/>
    <d v="1899-12-30T16:29:59"/>
    <x v="8"/>
    <s v="das 15h00 às 17h00"/>
    <s v="1002-CO CAPUAVA"/>
    <n v="43877"/>
    <s v="COMERCIO DE GAS PIRANI LTDA -EPP"/>
    <s v="Pedido"/>
  </r>
  <r>
    <s v="Z507 GME-SP"/>
    <s v="G80 GVE Capuava"/>
    <s v="0001500G82"/>
    <d v="2013-04-08T16:34:44"/>
    <d v="2013-04-08T00:00:00"/>
    <d v="1899-12-30T16:34:44"/>
    <x v="8"/>
    <s v="das 15h00 às 17h00"/>
    <s v="1002-CO CAPUAVA"/>
    <n v="43877"/>
    <s v="COMERCIO DE GAS PIRANI LTDA -EPP"/>
    <s v="Pedido"/>
  </r>
  <r>
    <s v="Z507 GME-SP"/>
    <s v="G80 GVE Capuava"/>
    <s v="0001500G85"/>
    <d v="2013-04-08T16:39:58"/>
    <d v="2013-04-08T00:00:00"/>
    <d v="1899-12-30T16:39:58"/>
    <x v="8"/>
    <s v="das 15h00 às 17h00"/>
    <s v="1002-CO CAPUAVA"/>
    <n v="28658"/>
    <s v="COMERCIAL ANGIL LTDA."/>
    <s v="Pedido"/>
  </r>
  <r>
    <s v="Z507 GME-SP"/>
    <s v="G80 GVE Capuava"/>
    <s v="0001500G85"/>
    <d v="2013-04-08T16:47:24"/>
    <d v="2013-04-08T00:00:00"/>
    <d v="1899-12-30T16:47:24"/>
    <x v="8"/>
    <s v="das 15h00 às 17h00"/>
    <s v="1002-CO CAPUAVA"/>
    <n v="28658"/>
    <s v="COMERCIAL ANGIL LTDA."/>
    <s v="Pedido"/>
  </r>
  <r>
    <s v="Z507 GME-SP"/>
    <s v="G80 GVE Capuava"/>
    <s v="0001500G85"/>
    <d v="2013-04-08T16:50:00"/>
    <d v="2013-04-08T00:00:00"/>
    <d v="1899-12-30T16:50:00"/>
    <x v="8"/>
    <s v="das 15h00 às 17h00"/>
    <s v="1002-CO CAPUAVA"/>
    <n v="28658"/>
    <s v="COMERCIAL ANGIL LTDA."/>
    <s v="Pedido"/>
  </r>
  <r>
    <s v="Z507 GME-SP"/>
    <s v="G80 GVE Capuava"/>
    <s v="0001500G85"/>
    <d v="2013-04-08T16:52:00"/>
    <d v="2013-04-08T00:00:00"/>
    <d v="1899-12-30T16:52:00"/>
    <x v="8"/>
    <s v="das 15h00 às 17h00"/>
    <s v="1002-CO CAPUAVA"/>
    <n v="28658"/>
    <s v="COMERCIAL ANGIL LTDA."/>
    <s v="Pedido"/>
  </r>
  <r>
    <s v="Z507 GME-SP"/>
    <s v="G80 GVE Capuava"/>
    <s v="0001500G83"/>
    <d v="2013-04-08T16:54:01"/>
    <d v="2013-04-08T00:00:00"/>
    <d v="1899-12-30T16:54:01"/>
    <x v="8"/>
    <s v="das 15h00 às 17h00"/>
    <s v="1002-CO CAPUAVA"/>
    <n v="44320"/>
    <s v="PAPAGAS COM. GAS LTDA - ME"/>
    <s v="Pedido"/>
  </r>
  <r>
    <s v="Z507 GME-SP"/>
    <s v="G80 GVE Capuava"/>
    <s v="0001500G83"/>
    <d v="2013-04-08T16:55:55"/>
    <d v="2013-04-08T00:00:00"/>
    <d v="1899-12-30T16:55:55"/>
    <x v="8"/>
    <s v="das 15h00 às 17h00"/>
    <s v="1002-CO CAPUAVA"/>
    <n v="44320"/>
    <s v="PAPAGAS COM. GAS LTDA - ME"/>
    <s v="Demanda"/>
  </r>
  <r>
    <s v="Z507 GME-SP"/>
    <s v="G80 GVE Capuava"/>
    <s v="0001500G83"/>
    <d v="2013-04-08T16:58:50"/>
    <d v="2013-04-08T00:00:00"/>
    <d v="1899-12-30T16:58:50"/>
    <x v="8"/>
    <s v="das 15h00 às 17h00"/>
    <s v="1002-CO CAPUAVA"/>
    <n v="44320"/>
    <s v="PAPAGAS COM. GAS LTDA - ME"/>
    <s v="Pedido"/>
  </r>
  <r>
    <s v="Z507 GME-SP"/>
    <s v="G80 GVE Capuava"/>
    <s v="0001500G83"/>
    <d v="2013-04-08T17:01:04"/>
    <d v="2013-04-08T00:00:00"/>
    <d v="1899-12-30T17:01:04"/>
    <x v="9"/>
    <s v="das 17h00 às 19h00"/>
    <s v="1002-CO CAPUAVA"/>
    <n v="70218"/>
    <s v="COMÉRCIO DE GÁS ZANATTA LTDA - EPP"/>
    <s v="Pedido"/>
  </r>
  <r>
    <s v="Z507 GME-SP"/>
    <s v="G80 GVE Capuava"/>
    <s v="0001500G81"/>
    <d v="2013-04-08T17:01:45"/>
    <d v="2013-04-08T00:00:00"/>
    <d v="1899-12-30T17:01:45"/>
    <x v="9"/>
    <s v="das 17h00 às 19h00"/>
    <s v="1002-CO CAPUAVA"/>
    <n v="88449"/>
    <s v="VALTERLUCIA TEIXEIRA CURVELO - ME"/>
    <s v="Pedido"/>
  </r>
  <r>
    <s v="Z507 GME-SP"/>
    <s v="G80 GVE Capuava"/>
    <s v="0001500G83"/>
    <d v="2013-04-08T17:02:14"/>
    <d v="2013-04-08T00:00:00"/>
    <d v="1899-12-30T17:02:14"/>
    <x v="9"/>
    <s v="das 17h00 às 19h00"/>
    <s v="1002-CO CAPUAVA"/>
    <n v="70218"/>
    <s v="COMÉRCIO DE GÁS ZANATTA LTDA - EPP"/>
    <s v="Demanda"/>
  </r>
  <r>
    <s v="Z507 GME-SP"/>
    <s v="G90 GVE Osasco"/>
    <s v="0001500G94"/>
    <d v="2013-04-08T17:08:24"/>
    <d v="2013-04-08T00:00:00"/>
    <d v="1899-12-30T17:08:24"/>
    <x v="9"/>
    <s v="das 17h00 às 19h00"/>
    <s v="1002-CO CAPUAVA"/>
    <n v="94485"/>
    <s v="EMANUEL SHALON COMERCIO DE GAS LTDA"/>
    <s v="Pedido"/>
  </r>
  <r>
    <s v="Z507 GME-SP"/>
    <s v="G80 GVE Capuava"/>
    <s v="0001500G85"/>
    <d v="2013-04-08T17:10:03"/>
    <d v="2013-04-08T00:00:00"/>
    <d v="1899-12-30T17:10:03"/>
    <x v="9"/>
    <s v="das 17h00 às 19h00"/>
    <s v="1002-CO CAPUAVA"/>
    <n v="30568"/>
    <s v="FABRIS GAS COMERCIO GAS LTDA ME"/>
    <s v="Pedido"/>
  </r>
  <r>
    <s v="Z507 GME-SP"/>
    <s v="G90 GVE Osasco"/>
    <s v="0001500G94"/>
    <d v="2013-04-08T17:10:05"/>
    <d v="2013-04-08T00:00:00"/>
    <d v="1899-12-30T17:10:05"/>
    <x v="9"/>
    <s v="das 17h00 às 19h00"/>
    <s v="1002-CO CAPUAVA"/>
    <n v="94485"/>
    <s v="EMANUEL SHALON COMERCIO DE GAS LTDA"/>
    <s v="Demanda"/>
  </r>
  <r>
    <s v="Z507 GME-SP"/>
    <s v="G80 GVE Capuava"/>
    <s v="0001500G85"/>
    <d v="2013-04-08T17:11:43"/>
    <d v="2013-04-08T00:00:00"/>
    <d v="1899-12-30T17:11:43"/>
    <x v="9"/>
    <s v="das 17h00 às 19h00"/>
    <s v="1002-CO CAPUAVA"/>
    <n v="30568"/>
    <s v="FABRIS GAS COMERCIO GAS LTDA ME"/>
    <s v="Demanda"/>
  </r>
  <r>
    <s v="Z507 GME-SP"/>
    <s v="G80 GVE Capuava"/>
    <s v="0001500G85"/>
    <d v="2013-04-08T17:41:55"/>
    <d v="2013-04-08T00:00:00"/>
    <d v="1899-12-30T17:41:55"/>
    <x v="9"/>
    <s v="das 17h00 às 19h00"/>
    <s v="1002-CO CAPUAVA"/>
    <n v="87485"/>
    <s v="ELSHADAI SHALOM COMERCIO DE GAS LTDA"/>
    <s v="Pedido"/>
  </r>
  <r>
    <s v="Z507 GME-SP"/>
    <s v="G70 GVE S J Campos"/>
    <s v="0001500G75"/>
    <d v="2013-04-08T18:14:22"/>
    <d v="2013-04-08T00:00:00"/>
    <d v="1899-12-30T18:14:22"/>
    <x v="11"/>
    <s v="das 17h00 às 19h00"/>
    <s v="1002-CO CAPUAVA"/>
    <n v="251358"/>
    <s v="ROGERIO NONATO DE GOIS GAS ME"/>
    <s v="Pedido"/>
  </r>
  <r>
    <s v="Z507 GME-SP"/>
    <s v="G80 GVE Capuava"/>
    <s v="0001500G81"/>
    <d v="2013-04-08T18:31:10"/>
    <d v="2013-04-08T00:00:00"/>
    <d v="1899-12-30T18:31:10"/>
    <x v="11"/>
    <s v="das 17h00 às 19h00"/>
    <s v="1002-CO CAPUAVA"/>
    <n v="49423"/>
    <s v="GILBERTO DANIEL JUNIOR GAS"/>
    <s v="Pedido"/>
  </r>
  <r>
    <s v="Z507 GME-SP"/>
    <s v="G80 GVE Capuava"/>
    <s v="0001500G85"/>
    <d v="2013-04-08T18:41:40"/>
    <d v="2013-04-08T00:00:00"/>
    <d v="1899-12-30T18:41:40"/>
    <x v="11"/>
    <s v="das 17h00 às 19h00"/>
    <s v="1002-CO CAPUAVA"/>
    <n v="43452"/>
    <s v="ITALIA COMERCIO GAS LTDA - EPP"/>
    <s v="Demanda"/>
  </r>
  <r>
    <s v="Z507 GME-SP"/>
    <s v="G80 GVE Capuava"/>
    <s v="0001500G83"/>
    <d v="2013-04-09T07:58:28"/>
    <d v="2013-04-09T00:00:00"/>
    <d v="1899-12-30T07:58:28"/>
    <x v="0"/>
    <s v="das 07h00 às 09h00"/>
    <s v="1002-CO CAPUAVA"/>
    <n v="5103"/>
    <s v="ROSEGAS COM.GAS LTDA."/>
    <s v="Pedido"/>
  </r>
  <r>
    <s v="Z507 GME-SP"/>
    <s v="G80 GVE Capuava"/>
    <s v="0001500G83"/>
    <d v="2013-04-09T08:00:14"/>
    <d v="2013-04-09T00:00:00"/>
    <d v="1899-12-30T08:00:14"/>
    <x v="1"/>
    <s v="das 07h00 às 09h00"/>
    <s v="1002-CO CAPUAVA"/>
    <n v="5103"/>
    <s v="ROSEGAS COM.GAS LTDA."/>
    <s v="Demanda"/>
  </r>
  <r>
    <s v="Z507 GME-SP"/>
    <s v="G80 GVE Capuava"/>
    <s v="0001500G83"/>
    <d v="2013-04-09T08:19:46"/>
    <d v="2013-04-09T00:00:00"/>
    <d v="1899-12-30T08:19:46"/>
    <x v="1"/>
    <s v="das 07h00 às 09h00"/>
    <s v="1002-CO CAPUAVA"/>
    <n v="44374"/>
    <s v="MONIGAS COMERCIO DE GAS LTDA."/>
    <s v="Demanda"/>
  </r>
  <r>
    <s v="Z507 GME-SP"/>
    <s v="G80 GVE Capuava"/>
    <s v="0001500G83"/>
    <d v="2013-04-09T08:34:14"/>
    <d v="2013-04-09T00:00:00"/>
    <d v="1899-12-30T08:34:14"/>
    <x v="1"/>
    <s v="das 07h00 às 09h00"/>
    <s v="1002-CO CAPUAVA"/>
    <n v="75635"/>
    <s v="DILUZ COMERCIO DE GAS LTDA."/>
    <s v="Pedido"/>
  </r>
  <r>
    <s v="Z507 GME-SP"/>
    <s v="G80 GVE Capuava"/>
    <s v="0001500G84"/>
    <d v="2013-04-09T08:36:16"/>
    <d v="2013-04-09T00:00:00"/>
    <d v="1899-12-30T08:36:16"/>
    <x v="1"/>
    <s v="das 07h00 às 09h00"/>
    <s v="1002-CO CAPUAVA"/>
    <n v="27864"/>
    <s v="BRASGAS TRANSP. COM. LTDA."/>
    <s v="Pedido"/>
  </r>
  <r>
    <s v="Z507 GME-SP"/>
    <s v="G80 GVE Capuava"/>
    <s v="0001500G84"/>
    <d v="2013-04-09T08:39:11"/>
    <d v="2013-04-09T00:00:00"/>
    <d v="1899-12-30T08:39:11"/>
    <x v="1"/>
    <s v="das 07h00 às 09h00"/>
    <s v="1002-CO CAPUAVA"/>
    <n v="27864"/>
    <s v="BRASGAS TRANSP. COM. LTDA."/>
    <s v="Demanda"/>
  </r>
  <r>
    <s v="Z507 GME-SP"/>
    <s v="G70 GVE S J Campos"/>
    <s v="0001500G75"/>
    <d v="2013-04-09T08:39:43"/>
    <d v="2013-04-09T00:00:00"/>
    <d v="1899-12-30T08:39:43"/>
    <x v="1"/>
    <s v="das 07h00 às 09h00"/>
    <s v="1002-CO CAPUAVA"/>
    <n v="28249"/>
    <s v="COM. GAS HIGASHI LTDA."/>
    <s v="Demanda"/>
  </r>
  <r>
    <s v="Z507 GME-SP"/>
    <s v="G80 GVE Capuava"/>
    <s v="0001500G84"/>
    <d v="2013-04-09T08:41:54"/>
    <d v="2013-04-09T00:00:00"/>
    <d v="1899-12-30T08:41:54"/>
    <x v="1"/>
    <s v="das 07h00 às 09h00"/>
    <s v="1002-CO CAPUAVA"/>
    <n v="27864"/>
    <s v="BRASGAS TRANSP. COM. LTDA."/>
    <s v="Pedido"/>
  </r>
  <r>
    <s v="Z507 GME-SP"/>
    <s v="G80 GVE Capuava"/>
    <s v="0001500G81"/>
    <d v="2013-04-09T08:48:02"/>
    <d v="2013-04-09T00:00:00"/>
    <d v="1899-12-30T08:48:02"/>
    <x v="1"/>
    <s v="das 07h00 às 09h00"/>
    <s v="1002-CO CAPUAVA"/>
    <n v="49423"/>
    <s v="GILBERTO DANIEL JUNIOR GAS"/>
    <s v="Pedido"/>
  </r>
  <r>
    <s v="Z507 GME-SP"/>
    <s v="G80 GVE Capuava"/>
    <s v="0001500G81"/>
    <d v="2013-04-09T08:49:15"/>
    <d v="2013-04-09T00:00:00"/>
    <d v="1899-12-30T08:49:15"/>
    <x v="1"/>
    <s v="das 07h00 às 09h00"/>
    <s v="1002-CO CAPUAVA"/>
    <n v="49423"/>
    <s v="GILBERTO DANIEL JUNIOR GAS"/>
    <s v="Demanda"/>
  </r>
  <r>
    <s v="Z507 GME-SP"/>
    <s v="G80 GVE Capuava"/>
    <s v="0001500G81"/>
    <d v="2013-04-09T08:51:15"/>
    <d v="2013-04-09T00:00:00"/>
    <d v="1899-12-30T08:51:15"/>
    <x v="1"/>
    <s v="das 07h00 às 09h00"/>
    <s v="1002-CO CAPUAVA"/>
    <n v="49423"/>
    <s v="GILBERTO DANIEL JUNIOR GAS"/>
    <s v="Pedido"/>
  </r>
  <r>
    <s v="Z507 GME-SP"/>
    <s v="G80 GVE Capuava"/>
    <s v="0001500G81"/>
    <d v="2013-04-09T08:53:37"/>
    <d v="2013-04-09T00:00:00"/>
    <d v="1899-12-30T08:53:37"/>
    <x v="1"/>
    <s v="das 07h00 às 09h00"/>
    <s v="1002-CO CAPUAVA"/>
    <n v="49423"/>
    <s v="GILBERTO DANIEL JUNIOR GAS"/>
    <s v="Pedido"/>
  </r>
  <r>
    <s v="Z507 GME-SP"/>
    <s v="G80 GVE Capuava"/>
    <s v="0001500G81"/>
    <d v="2013-04-09T08:54:57"/>
    <d v="2013-04-09T00:00:00"/>
    <d v="1899-12-30T08:54:57"/>
    <x v="1"/>
    <s v="das 07h00 às 09h00"/>
    <s v="1002-CO CAPUAVA"/>
    <n v="49423"/>
    <s v="GILBERTO DANIEL JUNIOR GAS"/>
    <s v="Demanda"/>
  </r>
  <r>
    <s v="Z507 GME-SP"/>
    <s v="G80 GVE Capuava"/>
    <s v="0001500G81"/>
    <d v="2013-04-09T08:56:11"/>
    <d v="2013-04-09T00:00:00"/>
    <d v="1899-12-30T08:56:11"/>
    <x v="1"/>
    <s v="das 07h00 às 09h00"/>
    <s v="1002-CO CAPUAVA"/>
    <n v="49423"/>
    <s v="GILBERTO DANIEL JUNIOR GAS"/>
    <s v="Pedido"/>
  </r>
  <r>
    <s v="Z507 GME-SP"/>
    <s v="G80 GVE Capuava"/>
    <s v="0001500G82"/>
    <d v="2013-04-09T09:35:25"/>
    <d v="2013-04-09T00:00:00"/>
    <d v="1899-12-30T09:35:25"/>
    <x v="2"/>
    <s v="das 09h00 às 11h00"/>
    <s v="1002-CO CAPUAVA"/>
    <n v="40338"/>
    <s v="COMERCIO  DE GAS J C LTDA - EPP"/>
    <s v="Pedido"/>
  </r>
  <r>
    <s v="Z507 GME-SP"/>
    <s v="G80 GVE Capuava"/>
    <s v="0001500G82"/>
    <d v="2013-04-09T09:37:17"/>
    <d v="2013-04-09T00:00:00"/>
    <d v="1899-12-30T09:37:17"/>
    <x v="2"/>
    <s v="das 09h00 às 11h00"/>
    <s v="1002-CO CAPUAVA"/>
    <n v="40338"/>
    <s v="COMERCIO  DE GAS J C LTDA - EPP"/>
    <s v="Demanda"/>
  </r>
  <r>
    <s v="Z507 GME-SP"/>
    <s v="G90 GVE Osasco"/>
    <s v="0001500G94"/>
    <d v="2013-04-09T10:16:18"/>
    <d v="2013-04-09T00:00:00"/>
    <d v="1899-12-30T10:16:18"/>
    <x v="3"/>
    <s v="das 09h00 às 11h00"/>
    <s v="1002-CO CAPUAVA"/>
    <n v="19594"/>
    <s v="PETROGAS COMERCIO DE GAS LIMITADA ME"/>
    <s v="Pedido"/>
  </r>
  <r>
    <s v="Z507 GME-SP"/>
    <s v="G90 GVE Osasco"/>
    <s v="0001500G94"/>
    <d v="2013-04-09T10:17:56"/>
    <d v="2013-04-09T00:00:00"/>
    <d v="1899-12-30T10:17:56"/>
    <x v="3"/>
    <s v="das 09h00 às 11h00"/>
    <s v="1002-CO CAPUAVA"/>
    <n v="19594"/>
    <s v="PETROGAS COMERCIO DE GAS LIMITADA ME"/>
    <s v="Demanda"/>
  </r>
  <r>
    <s v="Z507 GME-SP"/>
    <s v="G80 GVE Capuava"/>
    <s v="0001500G84"/>
    <d v="2013-04-09T11:32:28"/>
    <d v="2013-04-09T00:00:00"/>
    <d v="1899-12-30T11:32:28"/>
    <x v="10"/>
    <s v="das 11h00 às 13h00"/>
    <s v="1002-CO CAPUAVA"/>
    <n v="24833"/>
    <s v="QUEROGAS COMERCIO DE GAS LTDA ME"/>
    <s v="Pedido"/>
  </r>
  <r>
    <s v="Z507 GME-SP"/>
    <s v="G80 GVE Capuava"/>
    <s v="0001500G85"/>
    <d v="2013-04-09T11:42:45"/>
    <d v="2013-04-09T00:00:00"/>
    <d v="1899-12-30T11:42:45"/>
    <x v="10"/>
    <s v="das 11h00 às 13h00"/>
    <s v="1002-CO CAPUAVA"/>
    <n v="30653"/>
    <s v="DRAGAO GAS COM GAS AGUA MIN.LTDA-ME"/>
    <s v="Pedido"/>
  </r>
  <r>
    <s v="Z507 GME-SP"/>
    <s v="G80 GVE Capuava"/>
    <s v="0001500G85"/>
    <d v="2013-04-09T11:43:30"/>
    <d v="2013-04-09T00:00:00"/>
    <d v="1899-12-30T11:43:30"/>
    <x v="10"/>
    <s v="das 11h00 às 13h00"/>
    <s v="1002-CO CAPUAVA"/>
    <n v="8703"/>
    <s v="PESSOTA COMERCIO GAS LTDA. - ME"/>
    <s v="Pedido"/>
  </r>
  <r>
    <s v="Z507 GME-SP"/>
    <s v="G80 GVE Capuava"/>
    <s v="0001500G84"/>
    <d v="2013-04-09T12:23:43"/>
    <d v="2013-04-09T00:00:00"/>
    <d v="1899-12-30T12:23:43"/>
    <x v="4"/>
    <s v="das 11h00 às 13h00"/>
    <s v="1002-CO CAPUAVA"/>
    <n v="27864"/>
    <s v="BRASGAS TRANSP. COM. LTDA."/>
    <s v="Demanda"/>
  </r>
  <r>
    <s v="Z507 GME-SP"/>
    <s v="G80 GVE Capuava"/>
    <s v="0001500G84"/>
    <d v="2013-04-09T12:25:33"/>
    <d v="2013-04-09T00:00:00"/>
    <d v="1899-12-30T12:25:33"/>
    <x v="4"/>
    <s v="das 11h00 às 13h00"/>
    <s v="1002-CO CAPUAVA"/>
    <n v="27864"/>
    <s v="BRASGAS TRANSP. COM. LTDA."/>
    <s v="Pedido"/>
  </r>
  <r>
    <s v="Z507 GME-SP"/>
    <s v="G80 GVE Capuava"/>
    <s v="0001500G84"/>
    <d v="2013-04-09T12:27:39"/>
    <d v="2013-04-09T00:00:00"/>
    <d v="1899-12-30T12:27:39"/>
    <x v="4"/>
    <s v="das 11h00 às 13h00"/>
    <s v="1002-CO CAPUAVA"/>
    <n v="27864"/>
    <s v="BRASGAS TRANSP. COM. LTDA."/>
    <s v="Demanda"/>
  </r>
  <r>
    <s v="Z507 GME-SP"/>
    <s v="G80 GVE Capuava"/>
    <s v="0001500G83"/>
    <d v="2013-04-09T12:35:51"/>
    <d v="2013-04-09T00:00:00"/>
    <d v="1899-12-30T12:35:51"/>
    <x v="4"/>
    <s v="das 11h00 às 13h00"/>
    <s v="1002-CO CAPUAVA"/>
    <n v="4556"/>
    <s v="JD RAMALHO COM. GAS LTDA."/>
    <s v="Pedido"/>
  </r>
  <r>
    <s v="Z507 GME-SP"/>
    <s v="G80 GVE Capuava"/>
    <s v="0001500G83"/>
    <d v="2013-04-09T12:41:21"/>
    <d v="2013-04-09T00:00:00"/>
    <d v="1899-12-30T12:41:21"/>
    <x v="4"/>
    <s v="das 11h00 às 13h00"/>
    <s v="1002-CO CAPUAVA"/>
    <n v="5103"/>
    <s v="ROSEGAS COM.GAS LTDA."/>
    <s v="Pedido"/>
  </r>
  <r>
    <s v="Z507 GME-SP"/>
    <s v="G80 GVE Capuava"/>
    <s v="0001500G81"/>
    <d v="2013-04-09T13:04:31"/>
    <d v="2013-04-09T00:00:00"/>
    <d v="1899-12-30T13:04:31"/>
    <x v="5"/>
    <s v="das 13h00 às 15h00"/>
    <s v="1002-CO CAPUAVA"/>
    <n v="88449"/>
    <s v="VALTERLUCIA TEIXEIRA CURVELO - ME"/>
    <s v="Pedido"/>
  </r>
  <r>
    <s v="Z507 GME-SP"/>
    <s v="G80 GVE Capuava"/>
    <s v="0001500G83"/>
    <d v="2013-04-09T13:12:38"/>
    <d v="2013-04-09T00:00:00"/>
    <d v="1899-12-30T13:12:38"/>
    <x v="5"/>
    <s v="das 13h00 às 15h00"/>
    <s v="1002-CO CAPUAVA"/>
    <n v="5103"/>
    <s v="ROSEGAS COM.GAS LTDA."/>
    <s v="Pedido"/>
  </r>
  <r>
    <s v="Z507 GME-SP"/>
    <s v="G80 GVE Capuava"/>
    <s v="0001500G83"/>
    <d v="2013-04-09T13:14:54"/>
    <d v="2013-04-09T00:00:00"/>
    <d v="1899-12-30T13:14:54"/>
    <x v="5"/>
    <s v="das 13h00 às 15h00"/>
    <s v="1002-CO CAPUAVA"/>
    <n v="5103"/>
    <s v="ROSEGAS COM.GAS LTDA."/>
    <s v="Demanda"/>
  </r>
  <r>
    <s v="Z507 GME-SP"/>
    <s v="G80 GVE Capuava"/>
    <s v="0001500G85"/>
    <d v="2013-04-09T13:15:29"/>
    <d v="2013-04-09T00:00:00"/>
    <d v="1899-12-30T13:15:29"/>
    <x v="5"/>
    <s v="das 13h00 às 15h00"/>
    <s v="1002-CO CAPUAVA"/>
    <n v="43452"/>
    <s v="ITALIA COMERCIO GAS LTDA - EPP"/>
    <s v="Pedido"/>
  </r>
  <r>
    <s v="Z507 GME-SP"/>
    <s v="G70 GVE S J Campos"/>
    <s v="0001500G76"/>
    <d v="2013-04-09T13:20:43"/>
    <d v="2013-04-09T00:00:00"/>
    <d v="1899-12-30T13:20:43"/>
    <x v="5"/>
    <s v="das 13h00 às 15h00"/>
    <s v="1002-CO CAPUAVA"/>
    <n v="21585"/>
    <s v="EXPRESSO GAS COM. DISTR. GAS LTDA."/>
    <s v="Pedido"/>
  </r>
  <r>
    <s v="Z507 GME-SP"/>
    <s v="G80 GVE Capuava"/>
    <s v="0001500G84"/>
    <d v="2013-04-09T13:21:01"/>
    <d v="2013-04-09T00:00:00"/>
    <d v="1899-12-30T13:21:01"/>
    <x v="5"/>
    <s v="das 13h00 às 15h00"/>
    <s v="1002-CO CAPUAVA"/>
    <n v="27864"/>
    <s v="BRASGAS TRANSP. COM. LTDA."/>
    <s v="Pedido"/>
  </r>
  <r>
    <s v="Z507 GME-SP"/>
    <s v="G70 GVE S J Campos"/>
    <s v="0001500G76"/>
    <d v="2013-04-09T13:29:31"/>
    <d v="2013-04-09T00:00:00"/>
    <d v="1899-12-30T13:29:31"/>
    <x v="5"/>
    <s v="das 13h00 às 15h00"/>
    <s v="1002-CO CAPUAVA"/>
    <n v="21585"/>
    <s v="EXPRESSO GAS COM. DISTR. GAS LTDA."/>
    <s v="Pedido"/>
  </r>
  <r>
    <s v="Z507 GME-SP"/>
    <s v="G80 GVE Capuava"/>
    <s v="0001500G82"/>
    <d v="2013-04-09T13:35:38"/>
    <d v="2013-04-09T00:00:00"/>
    <d v="1899-12-30T13:35:38"/>
    <x v="5"/>
    <s v="das 13h00 às 15h00"/>
    <s v="1002-CO CAPUAVA"/>
    <n v="4288"/>
    <s v="COM. GAS MEIRELLES LTDA."/>
    <s v="Demanda"/>
  </r>
  <r>
    <s v="Z507 GME-SP"/>
    <s v="G80 GVE Capuava"/>
    <s v="0001500G82"/>
    <d v="2013-04-09T13:42:17"/>
    <d v="2013-04-09T00:00:00"/>
    <d v="1899-12-30T13:42:17"/>
    <x v="5"/>
    <s v="das 13h00 às 15h00"/>
    <s v="1002-CO CAPUAVA"/>
    <n v="16104"/>
    <s v="LEALDO RODRIGUES DOS SANTOS - ME"/>
    <s v="Pedido"/>
  </r>
  <r>
    <s v="Z507 GME-SP"/>
    <s v="G80 GVE Capuava"/>
    <s v="0001500G82"/>
    <d v="2013-04-09T13:53:21"/>
    <d v="2013-04-09T00:00:00"/>
    <d v="1899-12-30T13:53:21"/>
    <x v="5"/>
    <s v="das 13h00 às 15h00"/>
    <s v="1002-CO CAPUAVA"/>
    <n v="42342"/>
    <s v="COML. VIAGAS LTDA."/>
    <s v="Pedido"/>
  </r>
  <r>
    <s v="Z507 GME-SP"/>
    <s v="G80 GVE Capuava"/>
    <s v="0001500G83"/>
    <d v="2013-04-09T14:42:03"/>
    <d v="2013-04-09T00:00:00"/>
    <d v="1899-12-30T14:42:03"/>
    <x v="6"/>
    <s v="das 13h00 às 15h00"/>
    <s v="1002-CO CAPUAVA"/>
    <n v="5222"/>
    <s v="PALMARES COM.GAS ACESSORIOS LTDA.ME"/>
    <s v="Pedido"/>
  </r>
  <r>
    <s v="Z507 GME-SP"/>
    <s v="G80 GVE Capuava"/>
    <s v="0001500G83"/>
    <d v="2013-04-09T14:45:29"/>
    <d v="2013-04-09T00:00:00"/>
    <d v="1899-12-30T14:45:29"/>
    <x v="6"/>
    <s v="das 13h00 às 15h00"/>
    <s v="1002-CO CAPUAVA"/>
    <n v="44404"/>
    <s v="ZANGAO COMERCIO GAS LTDA. - ME"/>
    <s v="Pedido"/>
  </r>
  <r>
    <s v="Z507 GME-SP"/>
    <s v="G80 GVE Capuava"/>
    <s v="0001500G83"/>
    <d v="2013-04-09T15:03:48"/>
    <d v="2013-04-09T00:00:00"/>
    <d v="1899-12-30T15:03:48"/>
    <x v="7"/>
    <s v="das 15h00 às 17h00"/>
    <s v="1002-CO CAPUAVA"/>
    <n v="75635"/>
    <s v="DILUZ COMERCIO DE GAS LTDA."/>
    <s v="Demanda"/>
  </r>
  <r>
    <s v="Z507 GME-SP"/>
    <s v="G90 GVE Osasco"/>
    <s v="0001500G94"/>
    <d v="2013-04-09T15:13:01"/>
    <d v="2013-04-09T00:00:00"/>
    <d v="1899-12-30T15:13:01"/>
    <x v="7"/>
    <s v="das 15h00 às 17h00"/>
    <s v="1002-CO CAPUAVA"/>
    <n v="19754"/>
    <s v="ANA CRISTINA MONTEIRO SILVA - ME"/>
    <s v="Pedido"/>
  </r>
  <r>
    <s v="Z507 GME-SP"/>
    <s v="G90 GVE Osasco"/>
    <s v="0001500G94"/>
    <d v="2013-04-09T15:36:01"/>
    <d v="2013-04-09T00:00:00"/>
    <d v="1899-12-30T15:36:01"/>
    <x v="7"/>
    <s v="das 15h00 às 17h00"/>
    <s v="1002-CO CAPUAVA"/>
    <n v="5618"/>
    <s v="JACUI GAS LTDA"/>
    <s v="Pedido"/>
  </r>
  <r>
    <s v="Z507 GME-SP"/>
    <s v="G80 GVE Capuava"/>
    <s v="0001500G84"/>
    <d v="2013-04-09T15:59:45"/>
    <d v="2013-04-09T00:00:00"/>
    <d v="1899-12-30T15:59:45"/>
    <x v="7"/>
    <s v="das 15h00 às 17h00"/>
    <s v="1002-CO CAPUAVA"/>
    <n v="25739"/>
    <s v="IMPERIUM COM. DE GAS E AGUA LTDA.ME"/>
    <s v="Pedido"/>
  </r>
  <r>
    <s v="Z507 GME-SP"/>
    <s v="G80 GVE Capuava"/>
    <s v="0001500G84"/>
    <d v="2013-04-09T16:01:45"/>
    <d v="2013-04-09T00:00:00"/>
    <d v="1899-12-30T16:01:45"/>
    <x v="8"/>
    <s v="das 15h00 às 17h00"/>
    <s v="1002-CO CAPUAVA"/>
    <n v="25739"/>
    <s v="IMPERIUM COM. DE GAS E AGUA LTDA.ME"/>
    <s v="Demanda"/>
  </r>
  <r>
    <s v="Z507 GME-SP"/>
    <s v="G80 GVE Capuava"/>
    <s v="0001500G82"/>
    <d v="2013-04-09T16:30:21"/>
    <d v="2013-04-09T00:00:00"/>
    <d v="1899-12-30T16:30:21"/>
    <x v="8"/>
    <s v="das 15h00 às 17h00"/>
    <s v="1002-CO CAPUAVA"/>
    <n v="43877"/>
    <s v="COMERCIO DE GAS PIRANI LTDA -EPP"/>
    <s v="Pedido"/>
  </r>
  <r>
    <s v="Z507 GME-SP"/>
    <s v="G80 GVE Capuava"/>
    <s v="0001500G85"/>
    <d v="2013-04-09T16:30:55"/>
    <d v="2013-04-09T00:00:00"/>
    <d v="1899-12-30T16:30:55"/>
    <x v="8"/>
    <s v="das 15h00 às 17h00"/>
    <s v="1002-CO CAPUAVA"/>
    <n v="28658"/>
    <s v="COMERCIAL ANGIL LTDA."/>
    <s v="Pedido"/>
  </r>
  <r>
    <s v="Z507 GME-SP"/>
    <s v="G80 GVE Capuava"/>
    <s v="0001500G84"/>
    <d v="2013-04-09T16:34:00"/>
    <d v="2013-04-09T00:00:00"/>
    <d v="1899-12-30T16:34:00"/>
    <x v="8"/>
    <s v="das 15h00 às 17h00"/>
    <s v="1002-CO CAPUAVA"/>
    <n v="25739"/>
    <s v="IMPERIUM COM. DE GAS E AGUA LTDA.ME"/>
    <s v="Pedido"/>
  </r>
  <r>
    <s v="Z507 GME-SP"/>
    <s v="G80 GVE Capuava"/>
    <s v="0001500G82"/>
    <d v="2013-04-09T16:35:07"/>
    <d v="2013-04-09T00:00:00"/>
    <d v="1899-12-30T16:35:07"/>
    <x v="8"/>
    <s v="das 15h00 às 17h00"/>
    <s v="1002-CO CAPUAVA"/>
    <n v="43877"/>
    <s v="COMERCIO DE GAS PIRANI LTDA -EPP"/>
    <s v="Pedido"/>
  </r>
  <r>
    <s v="Z507 GME-SP"/>
    <s v="G80 GVE Capuava"/>
    <s v="0001500G85"/>
    <d v="2013-04-09T16:36:18"/>
    <d v="2013-04-09T00:00:00"/>
    <d v="1899-12-30T16:36:18"/>
    <x v="8"/>
    <s v="das 15h00 às 17h00"/>
    <s v="1002-CO CAPUAVA"/>
    <n v="28658"/>
    <s v="COMERCIAL ANGIL LTDA."/>
    <s v="Pedido"/>
  </r>
  <r>
    <s v="Z507 GME-SP"/>
    <s v="G80 GVE Capuava"/>
    <s v="0001500G85"/>
    <d v="2013-04-09T16:37:33"/>
    <d v="2013-04-09T00:00:00"/>
    <d v="1899-12-30T16:37:33"/>
    <x v="8"/>
    <s v="das 15h00 às 17h00"/>
    <s v="1002-CO CAPUAVA"/>
    <n v="30568"/>
    <s v="FABRIS GAS COMERCIO GAS LTDA ME"/>
    <s v="Pedido"/>
  </r>
  <r>
    <s v="Z507 GME-SP"/>
    <s v="G80 GVE Capuava"/>
    <s v="0001500G83"/>
    <d v="2013-04-09T16:38:44"/>
    <d v="2013-04-09T00:00:00"/>
    <d v="1899-12-30T16:38:44"/>
    <x v="8"/>
    <s v="das 15h00 às 17h00"/>
    <s v="1002-CO CAPUAVA"/>
    <n v="75635"/>
    <s v="DILUZ COMERCIO DE GAS LTDA."/>
    <s v="Pedido"/>
  </r>
  <r>
    <s v="Z507 GME-SP"/>
    <s v="G80 GVE Capuava"/>
    <s v="0001500G85"/>
    <d v="2013-04-09T16:39:21"/>
    <d v="2013-04-09T00:00:00"/>
    <d v="1899-12-30T16:39:21"/>
    <x v="8"/>
    <s v="das 15h00 às 17h00"/>
    <s v="1002-CO CAPUAVA"/>
    <n v="28658"/>
    <s v="COMERCIAL ANGIL LTDA."/>
    <s v="Pedido"/>
  </r>
  <r>
    <s v="Z507 GME-SP"/>
    <s v="G80 GVE Capuava"/>
    <s v="0001500G83"/>
    <d v="2013-04-09T16:46:24"/>
    <d v="2013-04-09T00:00:00"/>
    <d v="1899-12-30T16:46:24"/>
    <x v="8"/>
    <s v="das 15h00 às 17h00"/>
    <s v="1002-CO CAPUAVA"/>
    <n v="28676"/>
    <s v="BELOGAS COMERCIO DE GAS LTDA"/>
    <s v="Pedido"/>
  </r>
  <r>
    <s v="Z507 GME-SP"/>
    <s v="G80 GVE Capuava"/>
    <s v="0001500G83"/>
    <d v="2013-04-09T16:50:38"/>
    <d v="2013-04-09T00:00:00"/>
    <d v="1899-12-30T16:50:38"/>
    <x v="8"/>
    <s v="das 15h00 às 17h00"/>
    <s v="1002-CO CAPUAVA"/>
    <n v="70218"/>
    <s v="COMÉRCIO DE GÁS ZANATTA LTDA - EPP"/>
    <s v="Pedido"/>
  </r>
  <r>
    <s v="Z507 GME-SP"/>
    <s v="G80 GVE Capuava"/>
    <s v="0001500G83"/>
    <d v="2013-04-09T16:51:54"/>
    <d v="2013-04-09T00:00:00"/>
    <d v="1899-12-30T16:51:54"/>
    <x v="8"/>
    <s v="das 15h00 às 17h00"/>
    <s v="1002-CO CAPUAVA"/>
    <n v="70218"/>
    <s v="COMÉRCIO DE GÁS ZANATTA LTDA - EPP"/>
    <s v="Demanda"/>
  </r>
  <r>
    <s v="Z507 GME-SP"/>
    <s v="G80 GVE Capuava"/>
    <s v="0001500G84"/>
    <d v="2013-04-09T17:09:46"/>
    <d v="2013-04-09T00:00:00"/>
    <d v="1899-12-30T17:09:46"/>
    <x v="9"/>
    <s v="das 17h00 às 19h00"/>
    <s v="1002-CO CAPUAVA"/>
    <n v="27864"/>
    <s v="BRASGAS TRANSP. COM. LTDA."/>
    <s v="Pedido"/>
  </r>
  <r>
    <s v="Z507 GME-SP"/>
    <s v="G80 GVE Capuava"/>
    <s v="0001500G84"/>
    <d v="2013-04-09T17:11:42"/>
    <d v="2013-04-09T00:00:00"/>
    <d v="1899-12-30T17:11:42"/>
    <x v="9"/>
    <s v="das 17h00 às 19h00"/>
    <s v="1002-CO CAPUAVA"/>
    <n v="27864"/>
    <s v="BRASGAS TRANSP. COM. LTDA."/>
    <s v="Demanda"/>
  </r>
  <r>
    <s v="Z507 GME-SP"/>
    <s v="G80 GVE Capuava"/>
    <s v="0001500G84"/>
    <d v="2013-04-09T17:15:22"/>
    <d v="2013-04-09T00:00:00"/>
    <d v="1899-12-30T17:15:22"/>
    <x v="9"/>
    <s v="das 17h00 às 19h00"/>
    <s v="1002-CO CAPUAVA"/>
    <n v="27864"/>
    <s v="BRASGAS TRANSP. COM. LTDA."/>
    <s v="Pedido"/>
  </r>
  <r>
    <s v="Z507 GME-SP"/>
    <s v="G80 GVE Capuava"/>
    <s v="0001500G84"/>
    <d v="2013-04-09T17:20:44"/>
    <d v="2013-04-09T00:00:00"/>
    <d v="1899-12-30T17:20:44"/>
    <x v="9"/>
    <s v="das 17h00 às 19h00"/>
    <s v="1002-CO CAPUAVA"/>
    <n v="27864"/>
    <s v="BRASGAS TRANSP. COM. LTDA."/>
    <s v="Demanda"/>
  </r>
  <r>
    <s v="Z507 GME-SP"/>
    <s v="G80 GVE Capuava"/>
    <s v="0001500G83"/>
    <d v="2013-04-09T17:55:41"/>
    <d v="2013-04-09T00:00:00"/>
    <d v="1899-12-30T17:55:41"/>
    <x v="9"/>
    <s v="das 17h00 às 19h00"/>
    <s v="1002-CO CAPUAVA"/>
    <n v="96221"/>
    <s v="VILLE GAS COMERCIO DE GAS LTDA ME"/>
    <s v="Pedido"/>
  </r>
  <r>
    <s v="Z507 GME-SP"/>
    <s v="G80 GVE Capuava"/>
    <s v="0001500G83"/>
    <d v="2013-04-09T17:58:13"/>
    <d v="2013-04-09T00:00:00"/>
    <d v="1899-12-30T17:58:13"/>
    <x v="9"/>
    <s v="das 17h00 às 19h00"/>
    <s v="1002-CO CAPUAVA"/>
    <n v="96221"/>
    <s v="VILLE GAS COMERCIO DE GAS LTDA ME"/>
    <s v="Demanda"/>
  </r>
  <r>
    <s v="Z507 GME-SP"/>
    <s v="G80 GVE Capuava"/>
    <s v="0001500G85"/>
    <d v="2013-04-09T18:20:03"/>
    <d v="2013-04-09T00:00:00"/>
    <d v="1899-12-30T18:20:03"/>
    <x v="11"/>
    <s v="das 17h00 às 19h00"/>
    <s v="1002-CO CAPUAVA"/>
    <n v="8703"/>
    <s v="PESSOTA COMERCIO GAS LTDA. - ME"/>
    <s v="Demanda"/>
  </r>
  <r>
    <s v="Z507 GME-SP"/>
    <s v="G80 GVE Capuava"/>
    <s v="0001500G85"/>
    <d v="2013-04-10T07:32:05"/>
    <d v="2013-04-10T00:00:00"/>
    <d v="1899-12-30T07:32:05"/>
    <x v="0"/>
    <s v="das 07h00 às 09h00"/>
    <s v="1002-CO CAPUAVA"/>
    <n v="43452"/>
    <s v="ITALIA COMERCIO GAS LTDA - EPP"/>
    <s v="Demanda"/>
  </r>
  <r>
    <s v="Z507 GME-SP"/>
    <s v="G80 GVE Capuava"/>
    <s v="0001500G82"/>
    <d v="2013-04-10T07:54:14"/>
    <d v="2013-04-10T00:00:00"/>
    <d v="1899-12-30T07:54:14"/>
    <x v="0"/>
    <s v="das 07h00 às 09h00"/>
    <s v="1002-CO CAPUAVA"/>
    <n v="40338"/>
    <s v="COMERCIO  DE GAS J C LTDA - EPP"/>
    <s v="Pedido"/>
  </r>
  <r>
    <s v="Z507 GME-SP"/>
    <s v="G80 GVE Capuava"/>
    <s v="0001500G82"/>
    <d v="2013-04-10T07:55:51"/>
    <d v="2013-04-10T00:00:00"/>
    <d v="1899-12-30T07:55:51"/>
    <x v="0"/>
    <s v="das 07h00 às 09h00"/>
    <s v="1002-CO CAPUAVA"/>
    <n v="40338"/>
    <s v="COMERCIO  DE GAS J C LTDA - EPP"/>
    <s v="Demanda"/>
  </r>
  <r>
    <s v="Z507 GME-SP"/>
    <s v="G80 GVE Capuava"/>
    <s v="0001500G85"/>
    <d v="2013-04-10T08:02:57"/>
    <d v="2013-04-10T00:00:00"/>
    <d v="1899-12-30T08:02:57"/>
    <x v="1"/>
    <s v="das 07h00 às 09h00"/>
    <s v="1002-CO CAPUAVA"/>
    <n v="87485"/>
    <s v="ELSHADAI SHALOM COMERCIO DE GAS LTDA"/>
    <s v="Demanda"/>
  </r>
  <r>
    <s v="Z507 GME-SP"/>
    <s v="G80 GVE Capuava"/>
    <s v="0001500G83"/>
    <d v="2013-04-10T08:15:00"/>
    <d v="2013-04-10T00:00:00"/>
    <d v="1899-12-30T08:15:00"/>
    <x v="1"/>
    <s v="das 07h00 às 09h00"/>
    <s v="1002-CO CAPUAVA"/>
    <n v="44374"/>
    <s v="MONIGAS COMERCIO DE GAS LTDA."/>
    <s v="Demanda"/>
  </r>
  <r>
    <s v="Z507 GME-SP"/>
    <s v="G80 GVE Capuava"/>
    <s v="0001500G85"/>
    <d v="2013-04-10T09:16:26"/>
    <d v="2013-04-10T00:00:00"/>
    <d v="1899-12-30T09:16:26"/>
    <x v="2"/>
    <s v="das 09h00 às 11h00"/>
    <s v="1002-CO CAPUAVA"/>
    <n v="87485"/>
    <s v="ELSHADAI SHALOM COMERCIO DE GAS LTDA"/>
    <s v="Demanda"/>
  </r>
  <r>
    <s v="Z507 GME-SP"/>
    <s v="G80 GVE Capuava"/>
    <s v="0001500G81"/>
    <d v="2013-04-10T09:20:52"/>
    <d v="2013-04-10T00:00:00"/>
    <d v="1899-12-30T09:20:52"/>
    <x v="2"/>
    <s v="das 09h00 às 11h00"/>
    <s v="1002-CO CAPUAVA"/>
    <n v="91599"/>
    <s v="ITAQUERUNA COMERCIO DE GAS LTDA."/>
    <s v="Pedido"/>
  </r>
  <r>
    <s v="Z507 GME-SP"/>
    <s v="G90 GVE Osasco"/>
    <s v="0001500G94"/>
    <d v="2013-04-10T09:21:53"/>
    <d v="2013-04-10T00:00:00"/>
    <d v="1899-12-30T09:21:53"/>
    <x v="2"/>
    <s v="das 09h00 às 11h00"/>
    <s v="1002-CO CAPUAVA"/>
    <n v="94485"/>
    <s v="EMANUEL SHALON COMERCIO DE GAS LTDA"/>
    <s v="Demanda"/>
  </r>
  <r>
    <s v="Z507 GME-SP"/>
    <s v="G80 GVE Capuava"/>
    <s v="0001500G85"/>
    <d v="2013-04-10T09:24:22"/>
    <d v="2013-04-10T00:00:00"/>
    <d v="1899-12-30T09:24:22"/>
    <x v="2"/>
    <s v="das 09h00 às 11h00"/>
    <s v="1002-CO CAPUAVA"/>
    <n v="87485"/>
    <s v="ELSHADAI SHALOM COMERCIO DE GAS LTDA"/>
    <s v="Demanda"/>
  </r>
  <r>
    <s v="Z507 GME-SP"/>
    <s v="G80 GVE Capuava"/>
    <s v="0001500G81"/>
    <d v="2013-04-10T09:28:39"/>
    <d v="2013-04-10T00:00:00"/>
    <d v="1899-12-30T09:28:39"/>
    <x v="2"/>
    <s v="das 09h00 às 11h00"/>
    <s v="1002-CO CAPUAVA"/>
    <n v="91599"/>
    <s v="ITAQUERUNA COMERCIO DE GAS LTDA."/>
    <s v="Pedido"/>
  </r>
  <r>
    <s v="Z507 GME-SP"/>
    <s v="G80 GVE Capuava"/>
    <s v="0001500G81"/>
    <d v="2013-04-10T09:30:30"/>
    <d v="2013-04-10T00:00:00"/>
    <d v="1899-12-30T09:30:30"/>
    <x v="2"/>
    <s v="das 09h00 às 11h00"/>
    <s v="1002-CO CAPUAVA"/>
    <n v="91599"/>
    <s v="ITAQUERUNA COMERCIO DE GAS LTDA."/>
    <s v="Pedido"/>
  </r>
  <r>
    <s v="Z507 GME-SP"/>
    <s v="G90 GVE Osasco"/>
    <s v="0001500G94"/>
    <d v="2013-04-10T09:30:49"/>
    <d v="2013-04-10T00:00:00"/>
    <d v="1899-12-30T09:30:49"/>
    <x v="2"/>
    <s v="das 09h00 às 11h00"/>
    <s v="1002-CO CAPUAVA"/>
    <n v="19594"/>
    <s v="PETROGAS COMERCIO DE GAS LIMITADA ME"/>
    <s v="Demanda"/>
  </r>
  <r>
    <s v="Z507 GME-SP"/>
    <s v="G80 GVE Capuava"/>
    <s v="0001500G81"/>
    <d v="2013-04-10T09:32:13"/>
    <d v="2013-04-10T00:00:00"/>
    <d v="1899-12-30T09:32:13"/>
    <x v="2"/>
    <s v="das 09h00 às 11h00"/>
    <s v="1002-CO CAPUAVA"/>
    <n v="91599"/>
    <s v="ITAQUERUNA COMERCIO DE GAS LTDA."/>
    <s v="Pedido"/>
  </r>
  <r>
    <s v="Z507 GME-SP"/>
    <s v="G80 GVE Capuava"/>
    <s v="0001500G81"/>
    <d v="2013-04-10T09:34:28"/>
    <d v="2013-04-10T00:00:00"/>
    <d v="1899-12-30T09:34:28"/>
    <x v="2"/>
    <s v="das 09h00 às 11h00"/>
    <s v="1002-CO CAPUAVA"/>
    <n v="91599"/>
    <s v="ITAQUERUNA COMERCIO DE GAS LTDA."/>
    <s v="Pedido"/>
  </r>
  <r>
    <s v="Z507 GME-SP"/>
    <s v="G80 GVE Capuava"/>
    <s v="0001500G81"/>
    <d v="2013-04-10T09:36:19"/>
    <d v="2013-04-10T00:00:00"/>
    <d v="1899-12-30T09:36:19"/>
    <x v="2"/>
    <s v="das 09h00 às 11h00"/>
    <s v="1002-CO CAPUAVA"/>
    <n v="91599"/>
    <s v="ITAQUERUNA COMERCIO DE GAS LTDA."/>
    <s v="Pedido"/>
  </r>
  <r>
    <s v="Z507 GME-SP"/>
    <s v="G80 GVE Capuava"/>
    <s v="0001500G85"/>
    <d v="2013-04-10T09:54:08"/>
    <d v="2013-04-10T00:00:00"/>
    <d v="1899-12-30T09:54:08"/>
    <x v="2"/>
    <s v="das 09h00 às 11h00"/>
    <s v="1002-CO CAPUAVA"/>
    <n v="87485"/>
    <s v="ELSHADAI SHALOM COMERCIO DE GAS LTDA"/>
    <s v="Pedido"/>
  </r>
  <r>
    <s v="Z507 GME-SP"/>
    <s v="G80 GVE Capuava"/>
    <s v="0001500G83"/>
    <d v="2013-04-10T09:54:59"/>
    <d v="2013-04-10T00:00:00"/>
    <d v="1899-12-30T09:54:59"/>
    <x v="2"/>
    <s v="das 09h00 às 11h00"/>
    <s v="1002-CO CAPUAVA"/>
    <n v="5103"/>
    <s v="ROSEGAS COM.GAS LTDA."/>
    <s v="Pedido"/>
  </r>
  <r>
    <s v="Z507 GME-SP"/>
    <s v="G80 GVE Capuava"/>
    <s v="0001500G83"/>
    <d v="2013-04-10T09:57:57"/>
    <d v="2013-04-10T00:00:00"/>
    <d v="1899-12-30T09:57:57"/>
    <x v="2"/>
    <s v="das 09h00 às 11h00"/>
    <s v="1002-CO CAPUAVA"/>
    <n v="5103"/>
    <s v="ROSEGAS COM.GAS LTDA."/>
    <s v="Demanda"/>
  </r>
  <r>
    <s v="Z507 GME-SP"/>
    <s v="G90 GVE Osasco"/>
    <s v="0001500G94"/>
    <d v="2013-04-10T09:58:12"/>
    <d v="2013-04-10T00:00:00"/>
    <d v="1899-12-30T09:58:12"/>
    <x v="2"/>
    <s v="das 09h00 às 11h00"/>
    <s v="1002-CO CAPUAVA"/>
    <n v="94485"/>
    <s v="EMANUEL SHALON COMERCIO DE GAS LTDA"/>
    <s v="Pedido"/>
  </r>
  <r>
    <s v="Z507 GME-SP"/>
    <s v="G80 GVE Capuava"/>
    <s v="0001500G83"/>
    <d v="2013-04-10T10:00:59"/>
    <d v="2013-04-10T00:00:00"/>
    <d v="1899-12-30T10:00:59"/>
    <x v="3"/>
    <s v="das 09h00 às 11h00"/>
    <s v="1002-CO CAPUAVA"/>
    <n v="5103"/>
    <s v="ROSEGAS COM.GAS LTDA."/>
    <s v="Pedido"/>
  </r>
  <r>
    <s v="Z507 GME-SP"/>
    <s v="G80 GVE Capuava"/>
    <s v="0001500G85"/>
    <d v="2013-04-10T10:05:15"/>
    <d v="2013-04-10T00:00:00"/>
    <d v="1899-12-30T10:05:15"/>
    <x v="3"/>
    <s v="das 09h00 às 11h00"/>
    <s v="1002-CO CAPUAVA"/>
    <n v="87485"/>
    <s v="ELSHADAI SHALOM COMERCIO DE GAS LTDA"/>
    <s v="Pedido"/>
  </r>
  <r>
    <s v="Z507 GME-SP"/>
    <s v="G80 GVE Capuava"/>
    <s v="0001500G85"/>
    <d v="2013-04-10T10:05:40"/>
    <d v="2013-04-10T00:00:00"/>
    <d v="1899-12-30T10:05:40"/>
    <x v="3"/>
    <s v="das 09h00 às 11h00"/>
    <s v="1002-CO CAPUAVA"/>
    <n v="8703"/>
    <s v="PESSOTA COMERCIO GAS LTDA. - ME"/>
    <s v="Pedido"/>
  </r>
  <r>
    <s v="Z507 GME-SP"/>
    <s v="G80 GVE Capuava"/>
    <s v="0001500G81"/>
    <d v="2013-04-10T10:07:56"/>
    <d v="2013-04-10T00:00:00"/>
    <d v="1899-12-30T10:07:56"/>
    <x v="3"/>
    <s v="das 09h00 às 11h00"/>
    <s v="1002-CO CAPUAVA"/>
    <n v="88449"/>
    <s v="VALTERLUCIA TEIXEIRA CURVELO - ME"/>
    <s v="Pedido"/>
  </r>
  <r>
    <s v="Z507 GME-SP"/>
    <s v="G80 GVE Capuava"/>
    <s v="0001500G85"/>
    <d v="2013-04-10T10:12:21"/>
    <d v="2013-04-10T00:00:00"/>
    <d v="1899-12-30T10:12:21"/>
    <x v="3"/>
    <s v="das 09h00 às 11h00"/>
    <s v="1002-CO CAPUAVA"/>
    <n v="43452"/>
    <s v="ITALIA COMERCIO GAS LTDA - EPP"/>
    <s v="Pedido"/>
  </r>
  <r>
    <s v="Z507 GME-SP"/>
    <s v="G80 GVE Capuava"/>
    <s v="0001500G82"/>
    <d v="2013-04-10T10:18:10"/>
    <d v="2013-04-10T00:00:00"/>
    <d v="1899-12-30T10:18:10"/>
    <x v="3"/>
    <s v="das 09h00 às 11h00"/>
    <s v="1002-CO CAPUAVA"/>
    <n v="40338"/>
    <s v="COMERCIO  DE GAS J C LTDA - EPP"/>
    <s v="Pedido"/>
  </r>
  <r>
    <s v="Z507 GME-SP"/>
    <s v="G80 GVE Capuava"/>
    <s v="0001500G85"/>
    <d v="2013-04-10T10:19:19"/>
    <d v="2013-04-10T00:00:00"/>
    <d v="1899-12-30T10:19:19"/>
    <x v="3"/>
    <s v="das 09h00 às 11h00"/>
    <s v="1002-CO CAPUAVA"/>
    <n v="87485"/>
    <s v="ELSHADAI SHALOM COMERCIO DE GAS LTDA"/>
    <s v="Pedido"/>
  </r>
  <r>
    <s v="Z507 GME-SP"/>
    <s v="G80 GVE Capuava"/>
    <s v="0001500G81"/>
    <d v="2013-04-10T10:19:36"/>
    <d v="2013-04-10T00:00:00"/>
    <d v="1899-12-30T10:19:36"/>
    <x v="3"/>
    <s v="das 09h00 às 11h00"/>
    <s v="1002-CO CAPUAVA"/>
    <n v="88449"/>
    <s v="VALTERLUCIA TEIXEIRA CURVELO - ME"/>
    <s v="Pedido"/>
  </r>
  <r>
    <s v="Z507 GME-SP"/>
    <s v="G80 GVE Capuava"/>
    <s v="0001500G85"/>
    <d v="2013-04-10T10:39:58"/>
    <d v="2013-04-10T00:00:00"/>
    <d v="1899-12-30T10:39:58"/>
    <x v="3"/>
    <s v="das 09h00 às 11h00"/>
    <s v="1002-CO CAPUAVA"/>
    <n v="87485"/>
    <s v="ELSHADAI SHALOM COMERCIO DE GAS LTDA"/>
    <s v="Pedido"/>
  </r>
  <r>
    <s v="Z507 GME-SP"/>
    <s v="G80 GVE Capuava"/>
    <s v="0001500G82"/>
    <d v="2013-04-10T12:03:06"/>
    <d v="2013-04-10T00:00:00"/>
    <d v="1899-12-30T12:03:06"/>
    <x v="4"/>
    <s v="das 11h00 às 13h00"/>
    <s v="1002-CO CAPUAVA"/>
    <n v="16104"/>
    <s v="LEALDO RODRIGUES DOS SANTOS - ME"/>
    <s v="Pedido"/>
  </r>
  <r>
    <s v="Z507 GME-SP"/>
    <s v="G80 GVE Capuava"/>
    <s v="0001500G83"/>
    <d v="2013-04-10T13:07:50"/>
    <d v="2013-04-10T00:00:00"/>
    <d v="1899-12-30T13:07:50"/>
    <x v="5"/>
    <s v="das 13h00 às 15h00"/>
    <s v="1002-CO CAPUAVA"/>
    <n v="70218"/>
    <s v="COMÉRCIO DE GÁS ZANATTA LTDA - EPP"/>
    <s v="Demanda"/>
  </r>
  <r>
    <s v="Z507 GME-SP"/>
    <s v="G80 GVE Capuava"/>
    <s v="0001500G83"/>
    <d v="2013-04-10T13:10:04"/>
    <d v="2013-04-10T00:00:00"/>
    <d v="1899-12-30T13:10:04"/>
    <x v="5"/>
    <s v="das 13h00 às 15h00"/>
    <s v="1002-CO CAPUAVA"/>
    <n v="70218"/>
    <s v="COMÉRCIO DE GÁS ZANATTA LTDA - EPP"/>
    <s v="Demanda"/>
  </r>
  <r>
    <s v="Z507 GME-SP"/>
    <s v="G80 GVE Capuava"/>
    <s v="0001500G83"/>
    <d v="2013-04-10T13:12:34"/>
    <d v="2013-04-10T00:00:00"/>
    <d v="1899-12-30T13:12:34"/>
    <x v="5"/>
    <s v="das 13h00 às 15h00"/>
    <s v="1002-CO CAPUAVA"/>
    <n v="44374"/>
    <s v="MONIGAS COMERCIO DE GAS LTDA."/>
    <s v="Demanda"/>
  </r>
  <r>
    <s v="Z507 GME-SP"/>
    <s v="G80 GVE Capuava"/>
    <s v="0001500G82"/>
    <d v="2013-04-10T13:39:04"/>
    <d v="2013-04-10T00:00:00"/>
    <d v="1899-12-30T13:39:04"/>
    <x v="5"/>
    <s v="das 13h00 às 15h00"/>
    <s v="1002-CO CAPUAVA"/>
    <n v="42342"/>
    <s v="COML. VIAGAS LTDA."/>
    <s v="Pedido"/>
  </r>
  <r>
    <s v="Z507 GME-SP"/>
    <s v="G80 GVE Capuava"/>
    <s v="0001500G83"/>
    <d v="2013-04-10T13:41:39"/>
    <d v="2013-04-10T00:00:00"/>
    <d v="1899-12-30T13:41:39"/>
    <x v="5"/>
    <s v="das 13h00 às 15h00"/>
    <s v="1002-CO CAPUAVA"/>
    <n v="70218"/>
    <s v="COMÉRCIO DE GÁS ZANATTA LTDA - EPP"/>
    <s v="Pedido"/>
  </r>
  <r>
    <s v="Z507 GME-SP"/>
    <s v="G70 GVE S J Campos"/>
    <s v="0001500G76"/>
    <d v="2013-04-10T13:41:45"/>
    <d v="2013-04-10T00:00:00"/>
    <d v="1899-12-30T13:41:45"/>
    <x v="5"/>
    <s v="das 13h00 às 15h00"/>
    <s v="1002-CO CAPUAVA"/>
    <n v="21585"/>
    <s v="EXPRESSO GAS COM. DISTR. GAS LTDA."/>
    <s v="Pedido"/>
  </r>
  <r>
    <s v="Z507 GME-SP"/>
    <s v="G80 GVE Capuava"/>
    <s v="0001500G83"/>
    <d v="2013-04-10T13:41:58"/>
    <d v="2013-04-10T00:00:00"/>
    <d v="1899-12-30T13:41:58"/>
    <x v="5"/>
    <s v="das 13h00 às 15h00"/>
    <s v="1002-CO CAPUAVA"/>
    <n v="5745"/>
    <s v="COM. GAS NOVA S.JORGE LTDA."/>
    <s v="Pedido"/>
  </r>
  <r>
    <s v="Z507 GME-SP"/>
    <s v="G80 GVE Capuava"/>
    <s v="0001500G82"/>
    <d v="2013-04-10T13:50:09"/>
    <d v="2013-04-10T00:00:00"/>
    <d v="1899-12-30T13:50:09"/>
    <x v="5"/>
    <s v="das 13h00 às 15h00"/>
    <s v="1002-CO CAPUAVA"/>
    <n v="40338"/>
    <s v="COMERCIO  DE GAS J C LTDA - EPP"/>
    <s v="Pedido"/>
  </r>
  <r>
    <s v="Z507 GME-SP"/>
    <s v="G80 GVE Capuava"/>
    <s v="0001500G82"/>
    <d v="2013-04-10T14:06:58"/>
    <d v="2013-04-10T00:00:00"/>
    <d v="1899-12-30T14:06:58"/>
    <x v="6"/>
    <s v="das 13h00 às 15h00"/>
    <s v="1002-CO CAPUAVA"/>
    <n v="42342"/>
    <s v="COML. VIAGAS LTDA."/>
    <s v="Demanda"/>
  </r>
  <r>
    <s v="Z507 GME-SP"/>
    <s v="G80 GVE Capuava"/>
    <s v="0001500G82"/>
    <d v="2013-04-10T14:10:24"/>
    <d v="2013-04-10T00:00:00"/>
    <d v="1899-12-30T14:10:24"/>
    <x v="6"/>
    <s v="das 13h00 às 15h00"/>
    <s v="1002-CO CAPUAVA"/>
    <n v="42342"/>
    <s v="COML. VIAGAS LTDA."/>
    <s v="Demanda"/>
  </r>
  <r>
    <s v="Z507 GME-SP"/>
    <s v="G80 GVE Capuava"/>
    <s v="0001500G84"/>
    <d v="2013-04-10T14:23:25"/>
    <d v="2013-04-10T00:00:00"/>
    <d v="1899-12-30T14:23:25"/>
    <x v="6"/>
    <s v="das 13h00 às 15h00"/>
    <s v="1002-CO CAPUAVA"/>
    <n v="27864"/>
    <s v="BRASGAS TRANSP. COM. LTDA."/>
    <s v="Pedido"/>
  </r>
  <r>
    <s v="Z507 GME-SP"/>
    <s v="G80 GVE Capuava"/>
    <s v="0001500G84"/>
    <d v="2013-04-10T14:27:18"/>
    <d v="2013-04-10T00:00:00"/>
    <d v="1899-12-30T14:27:18"/>
    <x v="6"/>
    <s v="das 13h00 às 15h00"/>
    <s v="1002-CO CAPUAVA"/>
    <n v="27864"/>
    <s v="BRASGAS TRANSP. COM. LTDA."/>
    <s v="Pedido"/>
  </r>
  <r>
    <s v="Z507 GME-SP"/>
    <s v="G80 GVE Capuava"/>
    <s v="0001500G84"/>
    <d v="2013-04-10T14:38:39"/>
    <d v="2013-04-10T00:00:00"/>
    <d v="1899-12-30T14:38:39"/>
    <x v="6"/>
    <s v="das 13h00 às 15h00"/>
    <s v="1002-CO CAPUAVA"/>
    <n v="10623"/>
    <s v="MILA COM. GAS AGUA MINERAL LTDA EPP"/>
    <s v="Pedido"/>
  </r>
  <r>
    <s v="Z507 GME-SP"/>
    <s v="G80 GVE Capuava"/>
    <s v="0001500G84"/>
    <d v="2013-04-10T14:41:41"/>
    <d v="2013-04-10T00:00:00"/>
    <d v="1899-12-30T14:41:41"/>
    <x v="6"/>
    <s v="das 13h00 às 15h00"/>
    <s v="1002-CO CAPUAVA"/>
    <n v="10623"/>
    <s v="MILA COM. GAS AGUA MINERAL LTDA EPP"/>
    <s v="Demanda"/>
  </r>
  <r>
    <s v="Z507 GME-SP"/>
    <s v="G80 GVE Capuava"/>
    <s v="0001500G83"/>
    <d v="2013-04-10T14:43:43"/>
    <d v="2013-04-10T00:00:00"/>
    <d v="1899-12-30T14:43:43"/>
    <x v="6"/>
    <s v="das 13h00 às 15h00"/>
    <s v="1002-CO CAPUAVA"/>
    <n v="71029"/>
    <s v="TACTOR GÁS LTDA - ME"/>
    <s v="Pedido"/>
  </r>
  <r>
    <s v="Z507 GME-SP"/>
    <s v="G90 GVE Osasco"/>
    <s v="0001500G93"/>
    <d v="2013-04-10T15:18:13"/>
    <d v="2013-04-10T00:00:00"/>
    <d v="1899-12-30T15:18:13"/>
    <x v="7"/>
    <s v="das 15h00 às 17h00"/>
    <s v="1002-CO CAPUAVA"/>
    <n v="77246"/>
    <s v="SARY GAS COMERCIO DE GAS LTDA EPP"/>
    <s v="Pedido"/>
  </r>
  <r>
    <s v="Z507 GME-SP"/>
    <s v="G90 GVE Osasco"/>
    <s v="0001500G94"/>
    <d v="2013-04-10T15:50:14"/>
    <d v="2013-04-10T00:00:00"/>
    <d v="1899-12-30T15:50:14"/>
    <x v="7"/>
    <s v="das 15h00 às 17h00"/>
    <s v="1002-CO CAPUAVA"/>
    <n v="19754"/>
    <s v="ANA CRISTINA MONTEIRO SILVA - ME"/>
    <s v="Pedido"/>
  </r>
  <r>
    <s v="Z507 GME-SP"/>
    <s v="G80 GVE Capuava"/>
    <s v="0001500G82"/>
    <d v="2013-04-10T16:30:31"/>
    <d v="2013-04-10T00:00:00"/>
    <d v="1899-12-30T16:30:31"/>
    <x v="8"/>
    <s v="das 15h00 às 17h00"/>
    <s v="1002-CO CAPUAVA"/>
    <n v="40338"/>
    <s v="COMERCIO  DE GAS J C LTDA - EPP"/>
    <s v="Pedido"/>
  </r>
  <r>
    <s v="Z507 GME-SP"/>
    <s v="G80 GVE Capuava"/>
    <s v="0001500G83"/>
    <d v="2013-04-10T16:33:36"/>
    <d v="2013-04-10T00:00:00"/>
    <d v="1899-12-30T16:33:36"/>
    <x v="8"/>
    <s v="das 15h00 às 17h00"/>
    <s v="1002-CO CAPUAVA"/>
    <n v="75635"/>
    <s v="DILUZ COMERCIO DE GAS LTDA."/>
    <s v="Pedido"/>
  </r>
  <r>
    <s v="Z507 GME-SP"/>
    <s v="G80 GVE Capuava"/>
    <s v="0001500G85"/>
    <d v="2013-04-10T16:34:41"/>
    <d v="2013-04-10T00:00:00"/>
    <d v="1899-12-30T16:34:41"/>
    <x v="8"/>
    <s v="das 15h00 às 17h00"/>
    <s v="1002-CO CAPUAVA"/>
    <n v="28658"/>
    <s v="COMERCIAL ANGIL LTDA."/>
    <s v="Pedido"/>
  </r>
  <r>
    <s v="Z507 GME-SP"/>
    <s v="G70 GVE S J Campos"/>
    <s v="0001500G75"/>
    <d v="2013-04-10T16:36:16"/>
    <d v="2013-04-10T00:00:00"/>
    <d v="1899-12-30T16:36:16"/>
    <x v="8"/>
    <s v="das 15h00 às 17h00"/>
    <s v="1002-CO CAPUAVA"/>
    <n v="28249"/>
    <s v="COM. GAS HIGASHI LTDA."/>
    <s v="Pedido"/>
  </r>
  <r>
    <s v="Z507 GME-SP"/>
    <s v="G80 GVE Capuava"/>
    <s v="0001500G85"/>
    <d v="2013-04-10T16:37:09"/>
    <d v="2013-04-10T00:00:00"/>
    <d v="1899-12-30T16:37:09"/>
    <x v="8"/>
    <s v="das 15h00 às 17h00"/>
    <s v="1002-CO CAPUAVA"/>
    <n v="30568"/>
    <s v="FABRIS GAS COMERCIO GAS LTDA ME"/>
    <s v="Pedido"/>
  </r>
  <r>
    <s v="Z507 GME-SP"/>
    <s v="G80 GVE Capuava"/>
    <s v="0001500G85"/>
    <d v="2013-04-10T16:37:59"/>
    <d v="2013-04-10T00:00:00"/>
    <d v="1899-12-30T16:37:59"/>
    <x v="8"/>
    <s v="das 15h00 às 17h00"/>
    <s v="1002-CO CAPUAVA"/>
    <n v="28658"/>
    <s v="COMERCIAL ANGIL LTDA."/>
    <s v="Pedido"/>
  </r>
  <r>
    <s v="Z507 GME-SP"/>
    <s v="G70 GVE S J Campos"/>
    <s v="0001500G75"/>
    <d v="2013-04-10T16:39:43"/>
    <d v="2013-04-10T00:00:00"/>
    <d v="1899-12-30T16:39:43"/>
    <x v="8"/>
    <s v="das 15h00 às 17h00"/>
    <s v="1002-CO CAPUAVA"/>
    <n v="28249"/>
    <s v="COM. GAS HIGASHI LTDA."/>
    <s v="Demanda"/>
  </r>
  <r>
    <s v="Z507 GME-SP"/>
    <s v="G90 GVE Osasco"/>
    <s v="0001500G94"/>
    <d v="2013-04-10T16:44:25"/>
    <d v="2013-04-10T00:00:00"/>
    <d v="1899-12-30T16:44:25"/>
    <x v="8"/>
    <s v="das 15h00 às 17h00"/>
    <s v="1002-CO CAPUAVA"/>
    <n v="94485"/>
    <s v="EMANUEL SHALON COMERCIO DE GAS LTDA"/>
    <s v="Pedido"/>
  </r>
  <r>
    <s v="Z507 GME-SP"/>
    <s v="G90 GVE Osasco"/>
    <s v="0001500G94"/>
    <d v="2013-04-10T16:57:22"/>
    <d v="2013-04-10T00:00:00"/>
    <d v="1899-12-30T16:57:22"/>
    <x v="8"/>
    <s v="das 15h00 às 17h00"/>
    <s v="1002-CO CAPUAVA"/>
    <n v="94485"/>
    <s v="EMANUEL SHALON COMERCIO DE GAS LTDA"/>
    <s v="Pedido"/>
  </r>
  <r>
    <s v="Z507 GME-SP"/>
    <s v="G80 GVE Capuava"/>
    <s v="0001500G82"/>
    <d v="2013-04-10T17:00:59"/>
    <d v="2013-04-10T00:00:00"/>
    <d v="1899-12-30T17:00:59"/>
    <x v="9"/>
    <s v="das 17h00 às 19h00"/>
    <s v="1002-CO CAPUAVA"/>
    <n v="43877"/>
    <s v="COMERCIO DE GAS PIRANI LTDA -EPP"/>
    <s v="Pedido"/>
  </r>
  <r>
    <s v="Z507 GME-SP"/>
    <s v="G80 GVE Capuava"/>
    <s v="0001500G83"/>
    <d v="2013-04-10T17:41:36"/>
    <d v="2013-04-10T00:00:00"/>
    <d v="1899-12-30T17:41:36"/>
    <x v="9"/>
    <s v="das 17h00 às 19h00"/>
    <s v="1002-CO CAPUAVA"/>
    <n v="44374"/>
    <s v="MONIGAS COMERCIO DE GAS LTDA."/>
    <s v="Pedido"/>
  </r>
  <r>
    <s v="Z507 GME-SP"/>
    <s v="G80 GVE Capuava"/>
    <s v="0001500G83"/>
    <d v="2013-04-10T17:45:26"/>
    <d v="2013-04-10T00:00:00"/>
    <d v="1899-12-30T17:45:26"/>
    <x v="9"/>
    <s v="das 17h00 às 19h00"/>
    <s v="1002-CO CAPUAVA"/>
    <n v="44374"/>
    <s v="MONIGAS COMERCIO DE GAS LTDA."/>
    <s v="Pedido"/>
  </r>
  <r>
    <s v="Z507 GME-SP"/>
    <s v="G80 GVE Capuava"/>
    <s v="0001500G85"/>
    <d v="2013-04-10T18:17:13"/>
    <d v="2013-04-10T00:00:00"/>
    <d v="1899-12-30T18:17:13"/>
    <x v="11"/>
    <s v="das 17h00 às 19h00"/>
    <s v="1002-CO CAPUAVA"/>
    <n v="43452"/>
    <s v="ITALIA COMERCIO GAS LTDA - EPP"/>
    <s v="Pedido"/>
  </r>
  <r>
    <s v="Z507 GME-SP"/>
    <s v="G80 GVE Capuava"/>
    <s v="0001500G83"/>
    <d v="2013-04-11T07:23:10"/>
    <d v="2013-04-11T00:00:00"/>
    <d v="1899-12-30T07:23:10"/>
    <x v="0"/>
    <s v="das 07h00 às 09h00"/>
    <s v="1002-CO CAPUAVA"/>
    <n v="44374"/>
    <s v="MONIGAS COMERCIO DE GAS LTDA."/>
    <s v="Demanda"/>
  </r>
  <r>
    <s v="Z507 GME-SP"/>
    <s v="G70 GVE S J Campos"/>
    <s v="0001500G75"/>
    <d v="2013-04-11T08:11:11"/>
    <d v="2013-04-11T00:00:00"/>
    <d v="1899-12-30T08:11:11"/>
    <x v="1"/>
    <s v="das 07h00 às 09h00"/>
    <s v="1002-CO CAPUAVA"/>
    <n v="28249"/>
    <s v="COM. GAS HIGASHI LTDA."/>
    <s v="Pedido"/>
  </r>
  <r>
    <s v="Z507 GME-SP"/>
    <s v="G80 GVE Capuava"/>
    <s v="0001500G81"/>
    <d v="2013-04-11T08:42:29"/>
    <d v="2013-04-11T00:00:00"/>
    <d v="1899-12-30T08:42:29"/>
    <x v="1"/>
    <s v="das 07h00 às 09h00"/>
    <s v="1002-CO CAPUAVA"/>
    <n v="49423"/>
    <s v="GILBERTO DANIEL JUNIOR GAS"/>
    <s v="Pedido"/>
  </r>
  <r>
    <s v="Z507 GME-SP"/>
    <s v="G80 GVE Capuava"/>
    <s v="0001500G84"/>
    <d v="2013-04-11T08:44:11"/>
    <d v="2013-04-11T00:00:00"/>
    <d v="1899-12-30T08:44:11"/>
    <x v="1"/>
    <s v="das 07h00 às 09h00"/>
    <s v="1002-CO CAPUAVA"/>
    <n v="27864"/>
    <s v="BRASGAS TRANSP. COM. LTDA."/>
    <s v="Demanda"/>
  </r>
  <r>
    <s v="Z507 GME-SP"/>
    <s v="G80 GVE Capuava"/>
    <s v="0001500G81"/>
    <d v="2013-04-11T08:45:03"/>
    <d v="2013-04-11T00:00:00"/>
    <d v="1899-12-30T08:45:03"/>
    <x v="1"/>
    <s v="das 07h00 às 09h00"/>
    <s v="1002-CO CAPUAVA"/>
    <n v="49423"/>
    <s v="GILBERTO DANIEL JUNIOR GAS"/>
    <s v="Demanda"/>
  </r>
  <r>
    <s v="Z507 GME-SP"/>
    <s v="G80 GVE Capuava"/>
    <s v="0001500G84"/>
    <d v="2013-04-11T08:46:00"/>
    <d v="2013-04-11T00:00:00"/>
    <d v="1899-12-30T08:46:00"/>
    <x v="1"/>
    <s v="das 07h00 às 09h00"/>
    <s v="1002-CO CAPUAVA"/>
    <n v="27864"/>
    <s v="BRASGAS TRANSP. COM. LTDA."/>
    <s v="Pedido"/>
  </r>
  <r>
    <s v="Z507 GME-SP"/>
    <s v="G80 GVE Capuava"/>
    <s v="0001500G81"/>
    <d v="2013-04-11T08:46:47"/>
    <d v="2013-04-11T00:00:00"/>
    <d v="1899-12-30T08:46:47"/>
    <x v="1"/>
    <s v="das 07h00 às 09h00"/>
    <s v="1002-CO CAPUAVA"/>
    <n v="49423"/>
    <s v="GILBERTO DANIEL JUNIOR GAS"/>
    <s v="Pedido"/>
  </r>
  <r>
    <s v="Z507 GME-SP"/>
    <s v="G80 GVE Capuava"/>
    <s v="0001500G81"/>
    <d v="2013-04-11T08:49:00"/>
    <d v="2013-04-11T00:00:00"/>
    <d v="1899-12-30T08:49:00"/>
    <x v="1"/>
    <s v="das 07h00 às 09h00"/>
    <s v="1002-CO CAPUAVA"/>
    <n v="49423"/>
    <s v="GILBERTO DANIEL JUNIOR GAS"/>
    <s v="Demanda"/>
  </r>
  <r>
    <s v="Z507 GME-SP"/>
    <s v="G80 GVE Capuava"/>
    <s v="0001500G81"/>
    <d v="2013-04-11T08:50:35"/>
    <d v="2013-04-11T00:00:00"/>
    <d v="1899-12-30T08:50:35"/>
    <x v="1"/>
    <s v="das 07h00 às 09h00"/>
    <s v="1002-CO CAPUAVA"/>
    <n v="49423"/>
    <s v="GILBERTO DANIEL JUNIOR GAS"/>
    <s v="Pedido"/>
  </r>
  <r>
    <s v="Z507 GME-SP"/>
    <s v="G80 GVE Capuava"/>
    <s v="0001500G81"/>
    <d v="2013-04-11T08:52:38"/>
    <d v="2013-04-11T00:00:00"/>
    <d v="1899-12-30T08:52:38"/>
    <x v="1"/>
    <s v="das 07h00 às 09h00"/>
    <s v="1002-CO CAPUAVA"/>
    <n v="49423"/>
    <s v="GILBERTO DANIEL JUNIOR GAS"/>
    <s v="Demanda"/>
  </r>
  <r>
    <s v="Z507 GME-SP"/>
    <s v="G80 GVE Capuava"/>
    <s v="0001500G81"/>
    <d v="2013-04-11T08:54:08"/>
    <d v="2013-04-11T00:00:00"/>
    <d v="1899-12-30T08:54:08"/>
    <x v="1"/>
    <s v="das 07h00 às 09h00"/>
    <s v="1002-CO CAPUAVA"/>
    <n v="49423"/>
    <s v="GILBERTO DANIEL JUNIOR GAS"/>
    <s v="Pedido"/>
  </r>
  <r>
    <s v="Z507 GME-SP"/>
    <s v="G80 GVE Capuava"/>
    <s v="0001500G81"/>
    <d v="2013-04-11T08:59:14"/>
    <d v="2013-04-11T00:00:00"/>
    <d v="1899-12-30T08:59:14"/>
    <x v="1"/>
    <s v="das 07h00 às 09h00"/>
    <s v="1002-CO CAPUAVA"/>
    <n v="49423"/>
    <s v="GILBERTO DANIEL JUNIOR GAS"/>
    <s v="Pedido"/>
  </r>
  <r>
    <s v="Z507 GME-SP"/>
    <s v="G80 GVE Capuava"/>
    <s v="0001500G81"/>
    <d v="2013-04-11T09:02:30"/>
    <d v="2013-04-11T00:00:00"/>
    <d v="1899-12-30T09:02:30"/>
    <x v="2"/>
    <s v="das 09h00 às 11h00"/>
    <s v="1002-CO CAPUAVA"/>
    <n v="49423"/>
    <s v="GILBERTO DANIEL JUNIOR GAS"/>
    <s v="Pedido"/>
  </r>
  <r>
    <s v="Z507 GME-SP"/>
    <s v="G80 GVE Capuava"/>
    <s v="0001500G85"/>
    <d v="2013-04-11T09:08:00"/>
    <d v="2013-04-11T00:00:00"/>
    <d v="1899-12-30T09:08:00"/>
    <x v="2"/>
    <s v="das 09h00 às 11h00"/>
    <s v="1002-CO CAPUAVA"/>
    <n v="87485"/>
    <s v="ELSHADAI SHALOM COMERCIO DE GAS LTDA"/>
    <s v="Demanda"/>
  </r>
  <r>
    <s v="Z507 GME-SP"/>
    <s v="G90 GVE Osasco"/>
    <s v="0001500G94"/>
    <d v="2013-04-11T09:41:02"/>
    <d v="2013-04-11T00:00:00"/>
    <d v="1899-12-30T09:41:02"/>
    <x v="2"/>
    <s v="das 09h00 às 11h00"/>
    <s v="1002-CO CAPUAVA"/>
    <n v="19594"/>
    <s v="PETROGAS COMERCIO DE GAS LIMITADA ME"/>
    <s v="Pedido"/>
  </r>
  <r>
    <s v="Z507 GME-SP"/>
    <s v="G80 GVE Capuava"/>
    <s v="0001500G84"/>
    <d v="2013-04-11T10:20:07"/>
    <d v="2013-04-11T00:00:00"/>
    <d v="1899-12-30T10:20:07"/>
    <x v="3"/>
    <s v="das 09h00 às 11h00"/>
    <s v="1002-CO CAPUAVA"/>
    <n v="79888"/>
    <s v="AUTO POSTO TRÊS MARIAS LTDA"/>
    <s v="Pedido"/>
  </r>
  <r>
    <s v="Z507 GME-SP"/>
    <s v="G80 GVE Capuava"/>
    <s v="0001500G85"/>
    <d v="2013-04-11T10:22:30"/>
    <d v="2013-04-11T00:00:00"/>
    <d v="1899-12-30T10:22:30"/>
    <x v="3"/>
    <s v="das 09h00 às 11h00"/>
    <s v="1002-CO CAPUAVA"/>
    <n v="30653"/>
    <s v="DRAGAO GAS COM GAS AGUA MIN.LTDA-ME"/>
    <s v="Pedido"/>
  </r>
  <r>
    <s v="Z507 GME-SP"/>
    <s v="G80 GVE Capuava"/>
    <s v="0001500G83"/>
    <d v="2013-04-11T10:25:24"/>
    <d v="2013-04-11T00:00:00"/>
    <d v="1899-12-30T10:25:24"/>
    <x v="3"/>
    <s v="das 09h00 às 11h00"/>
    <s v="1002-CO CAPUAVA"/>
    <n v="44320"/>
    <s v="PAPAGAS COM. GAS LTDA - ME"/>
    <s v="Demanda"/>
  </r>
  <r>
    <s v="Z507 GME-SP"/>
    <s v="G70 GVE S J Campos"/>
    <s v="0001500G71"/>
    <d v="2013-04-11T10:59:08"/>
    <d v="2013-04-11T00:00:00"/>
    <d v="1899-12-30T10:59:08"/>
    <x v="3"/>
    <s v="das 09h00 às 11h00"/>
    <s v="1002-CO CAPUAVA"/>
    <n v="42333"/>
    <s v="COML. AGAS LTDA."/>
    <s v="Pedido"/>
  </r>
  <r>
    <s v="Z507 GME-SP"/>
    <s v="G80 GVE Capuava"/>
    <s v="0001500G81"/>
    <d v="2013-04-11T11:01:15"/>
    <d v="2013-04-11T00:00:00"/>
    <d v="1899-12-30T11:01:15"/>
    <x v="10"/>
    <s v="das 11h00 às 13h00"/>
    <s v="1002-CO CAPUAVA"/>
    <n v="49423"/>
    <s v="GILBERTO DANIEL JUNIOR GAS"/>
    <s v="Pedido"/>
  </r>
  <r>
    <s v="Z507 GME-SP"/>
    <s v="G80 GVE Capuava"/>
    <s v="0001500G81"/>
    <d v="2013-04-11T11:06:40"/>
    <d v="2013-04-11T00:00:00"/>
    <d v="1899-12-30T11:06:40"/>
    <x v="10"/>
    <s v="das 11h00 às 13h00"/>
    <s v="1002-CO CAPUAVA"/>
    <n v="49423"/>
    <s v="GILBERTO DANIEL JUNIOR GAS"/>
    <s v="Pedido"/>
  </r>
  <r>
    <s v="Z507 GME-SP"/>
    <s v="G80 GVE Capuava"/>
    <s v="0001500G81"/>
    <d v="2013-04-11T11:08:16"/>
    <d v="2013-04-11T00:00:00"/>
    <d v="1899-12-30T11:08:16"/>
    <x v="10"/>
    <s v="das 11h00 às 13h00"/>
    <s v="1002-CO CAPUAVA"/>
    <n v="91599"/>
    <s v="ITAQUERUNA COMERCIO DE GAS LTDA."/>
    <s v="Pedido"/>
  </r>
  <r>
    <s v="Z507 GME-SP"/>
    <s v="G80 GVE Capuava"/>
    <s v="0001500G82"/>
    <d v="2013-04-11T11:09:21"/>
    <d v="2013-04-11T00:00:00"/>
    <d v="1899-12-30T11:09:21"/>
    <x v="10"/>
    <s v="das 11h00 às 13h00"/>
    <s v="1002-CO CAPUAVA"/>
    <n v="98932"/>
    <s v="M &amp; M COMERCIO DE GAS BEBIDAS E ACESSORIOS LTDA.-ME"/>
    <s v="Pedido"/>
  </r>
  <r>
    <s v="Z507 GME-SP"/>
    <s v="G80 GVE Capuava"/>
    <s v="0001500G81"/>
    <d v="2013-04-11T11:09:48"/>
    <d v="2013-04-11T00:00:00"/>
    <d v="1899-12-30T11:09:48"/>
    <x v="10"/>
    <s v="das 11h00 às 13h00"/>
    <s v="1002-CO CAPUAVA"/>
    <n v="49423"/>
    <s v="GILBERTO DANIEL JUNIOR GAS"/>
    <s v="Pedido"/>
  </r>
  <r>
    <s v="Z507 GME-SP"/>
    <s v="G80 GVE Capuava"/>
    <s v="0001500G81"/>
    <d v="2013-04-11T11:11:18"/>
    <d v="2013-04-11T00:00:00"/>
    <d v="1899-12-30T11:11:18"/>
    <x v="10"/>
    <s v="das 11h00 às 13h00"/>
    <s v="1002-CO CAPUAVA"/>
    <n v="91599"/>
    <s v="ITAQUERUNA COMERCIO DE GAS LTDA."/>
    <s v="Pedido"/>
  </r>
  <r>
    <s v="Z507 GME-SP"/>
    <s v="G80 GVE Capuava"/>
    <s v="0001500G81"/>
    <d v="2013-04-11T11:13:56"/>
    <d v="2013-04-11T00:00:00"/>
    <d v="1899-12-30T11:13:56"/>
    <x v="10"/>
    <s v="das 11h00 às 13h00"/>
    <s v="1002-CO CAPUAVA"/>
    <n v="91599"/>
    <s v="ITAQUERUNA COMERCIO DE GAS LTDA."/>
    <s v="Pedido"/>
  </r>
  <r>
    <s v="Z507 GME-SP"/>
    <s v="G80 GVE Capuava"/>
    <s v="0001500G81"/>
    <d v="2013-04-11T11:15:18"/>
    <d v="2013-04-11T00:00:00"/>
    <d v="1899-12-30T11:15:18"/>
    <x v="10"/>
    <s v="das 11h00 às 13h00"/>
    <s v="1002-CO CAPUAVA"/>
    <n v="49423"/>
    <s v="GILBERTO DANIEL JUNIOR GAS"/>
    <s v="Demanda"/>
  </r>
  <r>
    <s v="Z507 GME-SP"/>
    <s v="G80 GVE Capuava"/>
    <s v="0001500G81"/>
    <d v="2013-04-11T11:15:57"/>
    <d v="2013-04-11T00:00:00"/>
    <d v="1899-12-30T11:15:57"/>
    <x v="10"/>
    <s v="das 11h00 às 13h00"/>
    <s v="1002-CO CAPUAVA"/>
    <n v="91599"/>
    <s v="ITAQUERUNA COMERCIO DE GAS LTDA."/>
    <s v="Pedido"/>
  </r>
  <r>
    <s v="Z507 GME-SP"/>
    <s v="G80 GVE Capuava"/>
    <s v="0001500G81"/>
    <d v="2013-04-11T11:18:04"/>
    <d v="2013-04-11T00:00:00"/>
    <d v="1899-12-30T11:18:04"/>
    <x v="10"/>
    <s v="das 11h00 às 13h00"/>
    <s v="1002-CO CAPUAVA"/>
    <n v="91599"/>
    <s v="ITAQUERUNA COMERCIO DE GAS LTDA."/>
    <s v="Pedido"/>
  </r>
  <r>
    <s v="Z507 GME-SP"/>
    <s v="G80 GVE Capuava"/>
    <s v="0001500G81"/>
    <d v="2013-04-11T11:20:17"/>
    <d v="2013-04-11T00:00:00"/>
    <d v="1899-12-30T11:20:17"/>
    <x v="10"/>
    <s v="das 11h00 às 13h00"/>
    <s v="1002-CO CAPUAVA"/>
    <n v="91599"/>
    <s v="ITAQUERUNA COMERCIO DE GAS LTDA."/>
    <s v="Pedido"/>
  </r>
  <r>
    <s v="Z507 GME-SP"/>
    <s v="G80 GVE Capuava"/>
    <s v="0001500G85"/>
    <d v="2013-04-11T11:36:08"/>
    <d v="2013-04-11T00:00:00"/>
    <d v="1899-12-30T11:36:08"/>
    <x v="10"/>
    <s v="das 11h00 às 13h00"/>
    <s v="1002-CO CAPUAVA"/>
    <n v="8703"/>
    <s v="PESSOTA COMERCIO GAS LTDA. - ME"/>
    <s v="Pedido"/>
  </r>
  <r>
    <s v="Z507 GME-SP"/>
    <s v="G80 GVE Capuava"/>
    <s v="0001500G83"/>
    <d v="2013-04-11T11:37:41"/>
    <d v="2013-04-11T00:00:00"/>
    <d v="1899-12-30T11:37:41"/>
    <x v="10"/>
    <s v="das 11h00 às 13h00"/>
    <s v="1002-CO CAPUAVA"/>
    <n v="6623"/>
    <s v="COM. GAS AVAI LTDA-ME"/>
    <s v="Pedido"/>
  </r>
  <r>
    <s v="Z507 GME-SP"/>
    <s v="G80 GVE Capuava"/>
    <s v="0001500G84"/>
    <d v="2013-04-11T11:38:16"/>
    <d v="2013-04-11T00:00:00"/>
    <d v="1899-12-30T11:38:16"/>
    <x v="10"/>
    <s v="das 11h00 às 13h00"/>
    <s v="1002-CO CAPUAVA"/>
    <n v="83464"/>
    <s v="DEPOSITO DE GAS E AGUA YAMAGAS LTDA ME"/>
    <s v="Pedido"/>
  </r>
  <r>
    <s v="Z507 GME-SP"/>
    <s v="G80 GVE Capuava"/>
    <s v="0001500G81"/>
    <d v="2013-04-11T11:42:27"/>
    <d v="2013-04-11T00:00:00"/>
    <d v="1899-12-30T11:42:27"/>
    <x v="10"/>
    <s v="das 11h00 às 13h00"/>
    <s v="1002-CO CAPUAVA"/>
    <n v="88449"/>
    <s v="VALTERLUCIA TEIXEIRA CURVELO - ME"/>
    <s v="Pedido"/>
  </r>
  <r>
    <s v="Z507 GME-SP"/>
    <s v="G80 GVE Capuava"/>
    <s v="0001500G81"/>
    <d v="2013-04-11T11:45:31"/>
    <d v="2013-04-11T00:00:00"/>
    <d v="1899-12-30T11:45:31"/>
    <x v="10"/>
    <s v="das 11h00 às 13h00"/>
    <s v="1002-CO CAPUAVA"/>
    <n v="88449"/>
    <s v="VALTERLUCIA TEIXEIRA CURVELO - ME"/>
    <s v="Pedido"/>
  </r>
  <r>
    <s v="Z507 GME-SP"/>
    <s v="G80 GVE Capuava"/>
    <s v="0001500G84"/>
    <d v="2013-04-11T12:13:25"/>
    <d v="2013-04-11T00:00:00"/>
    <d v="1899-12-30T12:13:25"/>
    <x v="4"/>
    <s v="das 11h00 às 13h00"/>
    <s v="1002-CO CAPUAVA"/>
    <n v="85277"/>
    <s v="BAETA COMERCIO DE GAS, AGUA, PEÇAS E ACESSORIOS LTDA ME."/>
    <s v="Pedido"/>
  </r>
  <r>
    <s v="Z507 GME-SP"/>
    <s v="G80 GVE Capuava"/>
    <s v="0001500G83"/>
    <d v="2013-04-11T13:40:16"/>
    <d v="2013-04-11T00:00:00"/>
    <d v="1899-12-30T13:40:16"/>
    <x v="5"/>
    <s v="das 13h00 às 15h00"/>
    <s v="1002-CO CAPUAVA"/>
    <n v="44320"/>
    <s v="PAPAGAS COM. GAS LTDA - ME"/>
    <s v="Pedido"/>
  </r>
  <r>
    <s v="Z507 GME-SP"/>
    <s v="G80 GVE Capuava"/>
    <s v="0001500G85"/>
    <d v="2013-04-11T13:51:03"/>
    <d v="2013-04-11T00:00:00"/>
    <d v="1899-12-30T13:51:03"/>
    <x v="5"/>
    <s v="das 13h00 às 15h00"/>
    <s v="1002-CO CAPUAVA"/>
    <n v="82684"/>
    <s v="VILAUBA NUNES RIBEIRO - ME"/>
    <s v="Pedido"/>
  </r>
  <r>
    <s v="Z507 GME-SP"/>
    <s v="G80 GVE Capuava"/>
    <s v="0001500G81"/>
    <d v="2013-04-11T13:57:59"/>
    <d v="2013-04-11T00:00:00"/>
    <d v="1899-12-30T13:57:59"/>
    <x v="5"/>
    <s v="das 13h00 às 15h00"/>
    <s v="1002-CO CAPUAVA"/>
    <n v="91599"/>
    <s v="ITAQUERUNA COMERCIO DE GAS LTDA."/>
    <s v="Pedido"/>
  </r>
  <r>
    <s v="Z507 GME-SP"/>
    <s v="G80 GVE Capuava"/>
    <s v="0001500G85"/>
    <d v="2013-04-11T14:00:50"/>
    <d v="2013-04-11T00:00:00"/>
    <d v="1899-12-30T14:00:50"/>
    <x v="5"/>
    <s v="das 13h00 às 15h00"/>
    <s v="1002-CO CAPUAVA"/>
    <n v="96797"/>
    <s v="MARIA APARECIDA DA COSTA GAS"/>
    <s v="Pedido"/>
  </r>
  <r>
    <s v="Z507 GME-SP"/>
    <s v="G80 GVE Capuava"/>
    <s v="0001500G84"/>
    <d v="2013-04-11T14:02:08"/>
    <d v="2013-04-11T00:00:00"/>
    <d v="1899-12-30T14:02:08"/>
    <x v="6"/>
    <s v="das 13h00 às 15h00"/>
    <s v="1002-CO CAPUAVA"/>
    <n v="24833"/>
    <s v="QUEROGAS COMERCIO DE GAS LTDA ME"/>
    <s v="Pedido"/>
  </r>
  <r>
    <s v="Z507 GME-SP"/>
    <s v="G80 GVE Capuava"/>
    <s v="0001500G83"/>
    <d v="2013-04-11T14:23:31"/>
    <d v="2013-04-11T00:00:00"/>
    <d v="1899-12-30T14:23:31"/>
    <x v="6"/>
    <s v="das 13h00 às 15h00"/>
    <s v="1002-CO CAPUAVA"/>
    <n v="5745"/>
    <s v="COM. GAS NOVA S.JORGE LTDA."/>
    <s v="Pedido"/>
  </r>
  <r>
    <s v="Z507 GME-SP"/>
    <s v="G80 GVE Capuava"/>
    <s v="0001500G83"/>
    <d v="2013-04-11T14:29:48"/>
    <d v="2013-04-11T00:00:00"/>
    <d v="1899-12-30T14:29:48"/>
    <x v="6"/>
    <s v="das 13h00 às 15h00"/>
    <s v="1002-CO CAPUAVA"/>
    <n v="96221"/>
    <s v="VILLE GAS COMERCIO DE GAS LTDA ME"/>
    <s v="Demanda"/>
  </r>
  <r>
    <s v="Z507 GME-SP"/>
    <s v="G80 GVE Capuava"/>
    <s v="0001500G83"/>
    <d v="2013-04-11T14:48:56"/>
    <d v="2013-04-11T00:00:00"/>
    <d v="1899-12-30T14:48:56"/>
    <x v="6"/>
    <s v="das 13h00 às 15h00"/>
    <s v="1002-CO CAPUAVA"/>
    <n v="96221"/>
    <s v="VILLE GAS COMERCIO DE GAS LTDA ME"/>
    <s v="Pedido"/>
  </r>
  <r>
    <s v="Z507 GME-SP"/>
    <s v="G80 GVE Capuava"/>
    <s v="0001500G83"/>
    <d v="2013-04-11T14:57:33"/>
    <d v="2013-04-11T00:00:00"/>
    <d v="1899-12-30T14:57:33"/>
    <x v="6"/>
    <s v="das 13h00 às 15h00"/>
    <s v="1002-CO CAPUAVA"/>
    <n v="96221"/>
    <s v="VILLE GAS COMERCIO DE GAS LTDA ME"/>
    <s v="Pedido"/>
  </r>
  <r>
    <s v="Z507 GME-SP"/>
    <s v="G80 GVE Capuava"/>
    <s v="0001500G83"/>
    <d v="2013-04-11T15:08:15"/>
    <d v="2013-04-11T00:00:00"/>
    <d v="1899-12-30T15:08:15"/>
    <x v="7"/>
    <s v="das 15h00 às 17h00"/>
    <s v="1002-CO CAPUAVA"/>
    <n v="5103"/>
    <s v="ROSEGAS COM.GAS LTDA."/>
    <s v="Pedido"/>
  </r>
  <r>
    <s v="Z507 GME-SP"/>
    <s v="G80 GVE Capuava"/>
    <s v="0001500G83"/>
    <d v="2013-04-11T15:23:51"/>
    <d v="2013-04-11T00:00:00"/>
    <d v="1899-12-30T15:23:51"/>
    <x v="7"/>
    <s v="das 15h00 às 17h00"/>
    <s v="1002-CO CAPUAVA"/>
    <n v="96221"/>
    <s v="VILLE GAS COMERCIO DE GAS LTDA ME"/>
    <s v="Pedido"/>
  </r>
  <r>
    <s v="Z507 GME-SP"/>
    <s v="G80 GVE Capuava"/>
    <s v="0001500G83"/>
    <d v="2013-04-11T15:29:11"/>
    <d v="2013-04-11T00:00:00"/>
    <d v="1899-12-30T15:29:11"/>
    <x v="7"/>
    <s v="das 15h00 às 17h00"/>
    <s v="1002-CO CAPUAVA"/>
    <n v="5222"/>
    <s v="PALMARES COM.GAS ACESSORIOS LTDA.ME"/>
    <s v="Pedido"/>
  </r>
  <r>
    <s v="Z507 GME-SP"/>
    <s v="G80 GVE Capuava"/>
    <s v="0001500G82"/>
    <d v="2013-04-11T15:40:35"/>
    <d v="2013-04-11T00:00:00"/>
    <d v="1899-12-30T15:40:35"/>
    <x v="7"/>
    <s v="das 15h00 às 17h00"/>
    <s v="1002-CO CAPUAVA"/>
    <n v="73885"/>
    <s v="PAMELA DA SILVA FRANCISCO LTDA EPP"/>
    <s v="Pedido"/>
  </r>
  <r>
    <s v="Z507 GME-SP"/>
    <s v="G80 GVE Capuava"/>
    <s v="0001500G82"/>
    <d v="2013-04-11T15:43:36"/>
    <d v="2013-04-11T00:00:00"/>
    <d v="1899-12-30T15:43:36"/>
    <x v="7"/>
    <s v="das 15h00 às 17h00"/>
    <s v="1002-CO CAPUAVA"/>
    <n v="73885"/>
    <s v="PAMELA DA SILVA FRANCISCO LTDA EPP"/>
    <s v="Pedido"/>
  </r>
  <r>
    <s v="Z507 GME-SP"/>
    <s v="G90 GVE Osasco"/>
    <s v="0001500G94"/>
    <d v="2013-04-11T15:54:38"/>
    <d v="2013-04-11T00:00:00"/>
    <d v="1899-12-30T15:54:38"/>
    <x v="7"/>
    <s v="das 15h00 às 17h00"/>
    <s v="1002-CO CAPUAVA"/>
    <n v="19754"/>
    <s v="ANA CRISTINA MONTEIRO SILVA - ME"/>
    <s v="Pedido"/>
  </r>
  <r>
    <s v="Z507 GME-SP"/>
    <s v="G80 GVE Capuava"/>
    <s v="0001500G82"/>
    <d v="2013-04-11T16:07:56"/>
    <d v="2013-04-11T00:00:00"/>
    <d v="1899-12-30T16:07:56"/>
    <x v="8"/>
    <s v="das 15h00 às 17h00"/>
    <s v="1002-CO CAPUAVA"/>
    <n v="16104"/>
    <s v="LEALDO RODRIGUES DOS SANTOS - ME"/>
    <s v="Pedido"/>
  </r>
  <r>
    <s v="Z507 GME-SP"/>
    <s v="G80 GVE Capuava"/>
    <s v="0001500G85"/>
    <d v="2013-04-11T16:11:52"/>
    <d v="2013-04-11T00:00:00"/>
    <d v="1899-12-30T16:11:52"/>
    <x v="8"/>
    <s v="das 15h00 às 17h00"/>
    <s v="1002-CO CAPUAVA"/>
    <n v="8703"/>
    <s v="PESSOTA COMERCIO GAS LTDA. - ME"/>
    <s v="Pedido"/>
  </r>
  <r>
    <s v="Z507 GME-SP"/>
    <s v="G80 GVE Capuava"/>
    <s v="0001500G84"/>
    <d v="2013-04-11T16:22:19"/>
    <d v="2013-04-11T00:00:00"/>
    <d v="1899-12-30T16:22:19"/>
    <x v="8"/>
    <s v="das 15h00 às 17h00"/>
    <s v="1002-CO CAPUAVA"/>
    <n v="10623"/>
    <s v="MILA COM. GAS AGUA MINERAL LTDA EPP"/>
    <s v="Pedido"/>
  </r>
  <r>
    <s v="Z507 GME-SP"/>
    <s v="G80 GVE Capuava"/>
    <s v="0001500G84"/>
    <d v="2013-04-11T16:25:42"/>
    <d v="2013-04-11T00:00:00"/>
    <d v="1899-12-30T16:25:42"/>
    <x v="8"/>
    <s v="das 15h00 às 17h00"/>
    <s v="1002-CO CAPUAVA"/>
    <n v="10623"/>
    <s v="MILA COM. GAS AGUA MINERAL LTDA EPP"/>
    <s v="Pedido"/>
  </r>
  <r>
    <s v="Z507 GME-SP"/>
    <s v="G80 GVE Capuava"/>
    <s v="0001500G82"/>
    <d v="2013-04-11T16:25:47"/>
    <d v="2013-04-11T00:00:00"/>
    <d v="1899-12-30T16:25:47"/>
    <x v="8"/>
    <s v="das 15h00 às 17h00"/>
    <s v="1002-CO CAPUAVA"/>
    <n v="43877"/>
    <s v="COMERCIO DE GAS PIRANI LTDA -EPP"/>
    <s v="Pedido"/>
  </r>
  <r>
    <s v="Z507 GME-SP"/>
    <s v="G80 GVE Capuava"/>
    <s v="0001500G84"/>
    <d v="2013-04-11T16:26:43"/>
    <d v="2013-04-11T00:00:00"/>
    <d v="1899-12-30T16:26:43"/>
    <x v="8"/>
    <s v="das 15h00 às 17h00"/>
    <s v="1002-CO CAPUAVA"/>
    <n v="30324"/>
    <s v="SANTA CLARA COMERCIO DE GAS LTDA-ME"/>
    <s v="Pedido"/>
  </r>
  <r>
    <s v="Z507 GME-SP"/>
    <s v="G80 GVE Capuava"/>
    <s v="0001500G85"/>
    <d v="2013-04-11T16:31:00"/>
    <d v="2013-04-11T00:00:00"/>
    <d v="1899-12-30T16:31:00"/>
    <x v="8"/>
    <s v="das 15h00 às 17h00"/>
    <s v="1002-CO CAPUAVA"/>
    <n v="28795"/>
    <s v="SHEKINA COMERCIO DE GAS LTDA ME"/>
    <s v="Pedido"/>
  </r>
  <r>
    <s v="Z507 GME-SP"/>
    <s v="G80 GVE Capuava"/>
    <s v="0001500G85"/>
    <d v="2013-04-11T16:34:10"/>
    <d v="2013-04-11T00:00:00"/>
    <d v="1899-12-30T16:34:10"/>
    <x v="8"/>
    <s v="das 15h00 às 17h00"/>
    <s v="1002-CO CAPUAVA"/>
    <n v="43807"/>
    <s v="B.V. COM. DE GAS LIQUEFEITO LTDA-ME"/>
    <s v="Pedido"/>
  </r>
  <r>
    <s v="Z507 GME-SP"/>
    <s v="G80 GVE Capuava"/>
    <s v="0001500G82"/>
    <d v="2013-04-11T16:36:47"/>
    <d v="2013-04-11T00:00:00"/>
    <d v="1899-12-30T16:36:47"/>
    <x v="8"/>
    <s v="das 15h00 às 17h00"/>
    <s v="1002-CO CAPUAVA"/>
    <n v="4288"/>
    <s v="COM. GAS MEIRELLES LTDA."/>
    <s v="Pedido"/>
  </r>
  <r>
    <s v="Z507 GME-SP"/>
    <s v="G80 GVE Capuava"/>
    <s v="0001500G85"/>
    <d v="2013-04-11T16:38:05"/>
    <d v="2013-04-11T00:00:00"/>
    <d v="1899-12-30T16:38:05"/>
    <x v="8"/>
    <s v="das 15h00 às 17h00"/>
    <s v="1002-CO CAPUAVA"/>
    <n v="43452"/>
    <s v="ITALIA COMERCIO GAS LTDA - EPP"/>
    <s v="Demanda"/>
  </r>
  <r>
    <s v="Z507 GME-SP"/>
    <s v="G80 GVE Capuava"/>
    <s v="0001500G83"/>
    <d v="2013-04-11T16:38:50"/>
    <d v="2013-04-11T00:00:00"/>
    <d v="1899-12-30T16:38:50"/>
    <x v="8"/>
    <s v="das 15h00 às 17h00"/>
    <s v="1002-CO CAPUAVA"/>
    <n v="44374"/>
    <s v="MONIGAS COMERCIO DE GAS LTDA."/>
    <s v="Pedido"/>
  </r>
  <r>
    <s v="Z507 GME-SP"/>
    <s v="G80 GVE Capuava"/>
    <s v="0001500G82"/>
    <d v="2013-04-11T16:39:44"/>
    <d v="2013-04-11T00:00:00"/>
    <d v="1899-12-30T16:39:44"/>
    <x v="8"/>
    <s v="das 15h00 às 17h00"/>
    <s v="1002-CO CAPUAVA"/>
    <n v="74113"/>
    <s v="CLAUDETE APARECIDA FERREIRA MACHADO - ME."/>
    <s v="Pedido"/>
  </r>
  <r>
    <s v="Z507 GME-SP"/>
    <s v="G70 GVE S J Campos"/>
    <s v="0001500G71"/>
    <d v="2013-04-11T16:39:54"/>
    <d v="2013-04-11T00:00:00"/>
    <d v="1899-12-30T16:39:54"/>
    <x v="8"/>
    <s v="das 15h00 às 17h00"/>
    <s v="1002-CO CAPUAVA"/>
    <n v="42333"/>
    <s v="COML. AGAS LTDA."/>
    <s v="Demanda"/>
  </r>
  <r>
    <s v="Z507 GME-SP"/>
    <s v="G80 GVE Capuava"/>
    <s v="0001500G85"/>
    <d v="2013-04-11T16:41:33"/>
    <d v="2013-04-11T00:00:00"/>
    <d v="1899-12-30T16:41:33"/>
    <x v="8"/>
    <s v="das 15h00 às 17h00"/>
    <s v="1002-CO CAPUAVA"/>
    <n v="87485"/>
    <s v="ELSHADAI SHALOM COMERCIO DE GAS LTDA"/>
    <s v="Pedido"/>
  </r>
  <r>
    <s v="Z507 GME-SP"/>
    <s v="G80 GVE Capuava"/>
    <s v="0001500G83"/>
    <d v="2013-04-11T16:41:36"/>
    <d v="2013-04-11T00:00:00"/>
    <d v="1899-12-30T16:41:36"/>
    <x v="8"/>
    <s v="das 15h00 às 17h00"/>
    <s v="1002-CO CAPUAVA"/>
    <n v="44374"/>
    <s v="MONIGAS COMERCIO DE GAS LTDA."/>
    <s v="Pedido"/>
  </r>
  <r>
    <s v="Z507 GME-SP"/>
    <s v="G80 GVE Capuava"/>
    <s v="0001500G83"/>
    <d v="2013-04-11T16:42:20"/>
    <d v="2013-04-11T00:00:00"/>
    <d v="1899-12-30T16:42:20"/>
    <x v="8"/>
    <s v="das 15h00 às 17h00"/>
    <s v="1002-CO CAPUAVA"/>
    <n v="44343"/>
    <s v="CARIJOS COMERCIO DE GAS LT ME"/>
    <s v="Pedido"/>
  </r>
  <r>
    <s v="Z507 GME-SP"/>
    <s v="G80 GVE Capuava"/>
    <s v="0001500G82"/>
    <d v="2013-04-11T16:48:23"/>
    <d v="2013-04-11T00:00:00"/>
    <d v="1899-12-30T16:48:23"/>
    <x v="8"/>
    <s v="das 15h00 às 17h00"/>
    <s v="1002-CO CAPUAVA"/>
    <n v="42342"/>
    <s v="COML. VIAGAS LTDA."/>
    <s v="Pedido"/>
  </r>
  <r>
    <s v="Z507 GME-SP"/>
    <s v="G80 GVE Capuava"/>
    <s v="0001500G82"/>
    <d v="2013-04-11T16:51:09"/>
    <d v="2013-04-11T00:00:00"/>
    <d v="1899-12-30T16:51:09"/>
    <x v="8"/>
    <s v="das 15h00 às 17h00"/>
    <s v="1002-CO CAPUAVA"/>
    <n v="42342"/>
    <s v="COML. VIAGAS LTDA."/>
    <s v="Pedido"/>
  </r>
  <r>
    <s v="Z507 GME-SP"/>
    <s v="G80 GVE Capuava"/>
    <s v="0001500G83"/>
    <d v="2013-04-11T17:15:42"/>
    <d v="2013-04-11T00:00:00"/>
    <d v="1899-12-30T17:15:42"/>
    <x v="9"/>
    <s v="das 17h00 às 19h00"/>
    <s v="1002-CO CAPUAVA"/>
    <n v="35526"/>
    <s v="GASAZUL COMERCIO GAS LTDA."/>
    <s v="Pedido"/>
  </r>
  <r>
    <s v="Z507 GME-SP"/>
    <s v="G80 GVE Capuava"/>
    <s v="0001500G83"/>
    <d v="2013-04-11T17:20:58"/>
    <d v="2013-04-11T00:00:00"/>
    <d v="1899-12-30T17:20:58"/>
    <x v="9"/>
    <s v="das 17h00 às 19h00"/>
    <s v="1002-CO CAPUAVA"/>
    <n v="97549"/>
    <s v="RANGEL ABC COMERCIO DE GAS LTDA- EPP"/>
    <s v="Pedido"/>
  </r>
  <r>
    <s v="Z507 GME-SP"/>
    <s v="G80 GVE Capuava"/>
    <s v="0001500G83"/>
    <d v="2013-04-11T17:28:36"/>
    <d v="2013-04-11T00:00:00"/>
    <d v="1899-12-30T17:28:36"/>
    <x v="9"/>
    <s v="das 17h00 às 19h00"/>
    <s v="1002-CO CAPUAVA"/>
    <n v="70218"/>
    <s v="COMÉRCIO DE GÁS ZANATTA LTDA - EPP"/>
    <s v="Pedido"/>
  </r>
  <r>
    <s v="Z507 GME-SP"/>
    <s v="G80 GVE Capuava"/>
    <s v="0001500G83"/>
    <d v="2013-04-11T17:31:07"/>
    <d v="2013-04-11T00:00:00"/>
    <d v="1899-12-30T17:31:07"/>
    <x v="9"/>
    <s v="das 17h00 às 19h00"/>
    <s v="1002-CO CAPUAVA"/>
    <n v="70218"/>
    <s v="COMÉRCIO DE GÁS ZANATTA LTDA - EPP"/>
    <s v="Pedido"/>
  </r>
  <r>
    <s v="Z507 GME-SP"/>
    <s v="G80 GVE Capuava"/>
    <s v="0001500G82"/>
    <d v="2013-04-12T08:15:52"/>
    <d v="2013-04-12T00:00:00"/>
    <d v="1899-12-30T08:15:52"/>
    <x v="1"/>
    <s v="das 07h00 às 09h00"/>
    <s v="1002-CO CAPUAVA"/>
    <n v="24227"/>
    <s v="LUZIA RUBIO FAVORIN MAUA - ME"/>
    <s v="Pedido"/>
  </r>
  <r>
    <s v="Z507 GME-SP"/>
    <s v="G80 GVE Capuava"/>
    <s v="0001500G85"/>
    <d v="2013-04-12T08:21:59"/>
    <d v="2013-04-12T00:00:00"/>
    <d v="1899-12-30T08:21:59"/>
    <x v="1"/>
    <s v="das 07h00 às 09h00"/>
    <s v="1002-CO CAPUAVA"/>
    <n v="43452"/>
    <s v="ITALIA COMERCIO GAS LTDA - EPP"/>
    <s v="Demanda"/>
  </r>
  <r>
    <s v="Z507 GME-SP"/>
    <s v="G70 GVE S J Campos"/>
    <s v="0001500G71"/>
    <d v="2013-04-12T08:24:00"/>
    <d v="2013-04-12T00:00:00"/>
    <d v="1899-12-30T08:24:00"/>
    <x v="1"/>
    <s v="das 07h00 às 09h00"/>
    <s v="1002-CO CAPUAVA"/>
    <n v="99657"/>
    <s v="JOAO LOPES  DA SILVA ITAQUAQUECETUBA ME"/>
    <s v="Pedido"/>
  </r>
  <r>
    <s v="Z507 GME-SP"/>
    <s v="G80 GVE Capuava"/>
    <s v="0001500G84"/>
    <d v="2013-04-12T08:33:04"/>
    <d v="2013-04-12T00:00:00"/>
    <d v="1899-12-30T08:33:04"/>
    <x v="1"/>
    <s v="das 07h00 às 09h00"/>
    <s v="1002-CO CAPUAVA"/>
    <n v="27864"/>
    <s v="BRASGAS TRANSP. COM. LTDA."/>
    <s v="Demanda"/>
  </r>
  <r>
    <s v="Z507 GME-SP"/>
    <s v="G80 GVE Capuava"/>
    <s v="0001500G83"/>
    <d v="2013-04-12T08:33:31"/>
    <d v="2013-04-12T00:00:00"/>
    <d v="1899-12-30T08:33:31"/>
    <x v="1"/>
    <s v="das 07h00 às 09h00"/>
    <s v="1002-CO CAPUAVA"/>
    <n v="70218"/>
    <s v="COMÉRCIO DE GÁS ZANATTA LTDA - EPP"/>
    <s v="Demanda"/>
  </r>
  <r>
    <s v="Z507 GME-SP"/>
    <s v="G80 GVE Capuava"/>
    <s v="0001500G84"/>
    <d v="2013-04-12T08:34:37"/>
    <d v="2013-04-12T00:00:00"/>
    <d v="1899-12-30T08:34:37"/>
    <x v="1"/>
    <s v="das 07h00 às 09h00"/>
    <s v="1002-CO CAPUAVA"/>
    <n v="27864"/>
    <s v="BRASGAS TRANSP. COM. LTDA."/>
    <s v="Pedido"/>
  </r>
  <r>
    <s v="Z507 GME-SP"/>
    <s v="G80 GVE Capuava"/>
    <s v="0001500G84"/>
    <d v="2013-04-12T08:37:07"/>
    <d v="2013-04-12T00:00:00"/>
    <d v="1899-12-30T08:37:07"/>
    <x v="1"/>
    <s v="das 07h00 às 09h00"/>
    <s v="1002-CO CAPUAVA"/>
    <n v="27864"/>
    <s v="BRASGAS TRANSP. COM. LTDA."/>
    <s v="Pedido"/>
  </r>
  <r>
    <s v="Z507 GME-SP"/>
    <s v="G80 GVE Capuava"/>
    <s v="0001500G83"/>
    <d v="2013-04-12T08:47:29"/>
    <d v="2013-04-12T00:00:00"/>
    <d v="1899-12-30T08:47:29"/>
    <x v="1"/>
    <s v="das 07h00 às 09h00"/>
    <s v="1002-CO CAPUAVA"/>
    <n v="70218"/>
    <s v="COMÉRCIO DE GÁS ZANATTA LTDA - EPP"/>
    <s v="Demanda"/>
  </r>
  <r>
    <s v="Z507 GME-SP"/>
    <s v="G80 GVE Capuava"/>
    <s v="0001500G81"/>
    <d v="2013-04-12T09:28:47"/>
    <d v="2013-04-12T00:00:00"/>
    <d v="1899-12-30T09:28:47"/>
    <x v="2"/>
    <s v="das 09h00 às 11h00"/>
    <s v="1002-CO CAPUAVA"/>
    <n v="88449"/>
    <s v="VALTERLUCIA TEIXEIRA CURVELO - ME"/>
    <s v="Pedido"/>
  </r>
  <r>
    <s v="Z507 GME-SP"/>
    <s v="G80 GVE Capuava"/>
    <s v="0001500G81"/>
    <d v="2013-04-12T09:31:46"/>
    <d v="2013-04-12T00:00:00"/>
    <d v="1899-12-30T09:31:46"/>
    <x v="2"/>
    <s v="das 09h00 às 11h00"/>
    <s v="1002-CO CAPUAVA"/>
    <n v="88449"/>
    <s v="VALTERLUCIA TEIXEIRA CURVELO - ME"/>
    <s v="Pedido"/>
  </r>
  <r>
    <s v="Z507 GME-SP"/>
    <s v="G80 GVE Capuava"/>
    <s v="0001500G81"/>
    <d v="2013-04-12T09:34:00"/>
    <d v="2013-04-12T00:00:00"/>
    <d v="1899-12-30T09:34:00"/>
    <x v="2"/>
    <s v="das 09h00 às 11h00"/>
    <s v="1002-CO CAPUAVA"/>
    <n v="88449"/>
    <s v="VALTERLUCIA TEIXEIRA CURVELO - ME"/>
    <s v="Pedido"/>
  </r>
  <r>
    <s v="Z507 GME-SP"/>
    <s v="G80 GVE Capuava"/>
    <s v="0001500G82"/>
    <d v="2013-04-12T09:34:00"/>
    <d v="2013-04-12T00:00:00"/>
    <d v="1899-12-30T09:34:00"/>
    <x v="2"/>
    <s v="das 09h00 às 11h00"/>
    <s v="1002-CO CAPUAVA"/>
    <n v="99436"/>
    <s v="I. L. SILVA COM. GAS ME"/>
    <s v="Pedido"/>
  </r>
  <r>
    <s v="Z507 GME-SP"/>
    <s v="G80 GVE Capuava"/>
    <s v="0001500G81"/>
    <d v="2013-04-12T09:36:08"/>
    <d v="2013-04-12T00:00:00"/>
    <d v="1899-12-30T09:36:08"/>
    <x v="2"/>
    <s v="das 09h00 às 11h00"/>
    <s v="1002-CO CAPUAVA"/>
    <n v="88449"/>
    <s v="VALTERLUCIA TEIXEIRA CURVELO - ME"/>
    <s v="Pedido"/>
  </r>
  <r>
    <s v="Z507 GME-SP"/>
    <s v="G80 GVE Capuava"/>
    <s v="0001500G81"/>
    <d v="2013-04-12T09:38:20"/>
    <d v="2013-04-12T00:00:00"/>
    <d v="1899-12-30T09:38:20"/>
    <x v="2"/>
    <s v="das 09h00 às 11h00"/>
    <s v="1002-CO CAPUAVA"/>
    <n v="88449"/>
    <s v="VALTERLUCIA TEIXEIRA CURVELO - ME"/>
    <s v="Pedido"/>
  </r>
  <r>
    <s v="Z507 GME-SP"/>
    <s v="G80 GVE Capuava"/>
    <s v="0001500G81"/>
    <d v="2013-04-12T09:38:26"/>
    <d v="2013-04-12T00:00:00"/>
    <d v="1899-12-30T09:38:26"/>
    <x v="2"/>
    <s v="das 09h00 às 11h00"/>
    <s v="1002-CO CAPUAVA"/>
    <n v="49423"/>
    <s v="GILBERTO DANIEL JUNIOR GAS"/>
    <s v="Pedido"/>
  </r>
  <r>
    <s v="Z507 GME-SP"/>
    <s v="G90 GVE Osasco"/>
    <s v="0001500G94"/>
    <d v="2013-04-12T09:42:56"/>
    <d v="2013-04-12T00:00:00"/>
    <d v="1899-12-30T09:42:56"/>
    <x v="2"/>
    <s v="das 09h00 às 11h00"/>
    <s v="1002-CO CAPUAVA"/>
    <n v="94485"/>
    <s v="EMANUEL SHALON COMERCIO DE GAS LTDA"/>
    <s v="Demanda"/>
  </r>
  <r>
    <s v="Z507 GME-SP"/>
    <s v="G80 GVE Capuava"/>
    <s v="0001500G81"/>
    <d v="2013-04-12T09:43:10"/>
    <d v="2013-04-12T00:00:00"/>
    <d v="1899-12-30T09:43:10"/>
    <x v="2"/>
    <s v="das 09h00 às 11h00"/>
    <s v="1002-CO CAPUAVA"/>
    <n v="49423"/>
    <s v="GILBERTO DANIEL JUNIOR GAS"/>
    <s v="Pedido"/>
  </r>
  <r>
    <s v="Z507 GME-SP"/>
    <s v="G80 GVE Capuava"/>
    <s v="0001500G81"/>
    <d v="2013-04-12T09:45:59"/>
    <d v="2013-04-12T00:00:00"/>
    <d v="1899-12-30T09:45:59"/>
    <x v="2"/>
    <s v="das 09h00 às 11h00"/>
    <s v="1002-CO CAPUAVA"/>
    <n v="49423"/>
    <s v="GILBERTO DANIEL JUNIOR GAS"/>
    <s v="Pedido"/>
  </r>
  <r>
    <s v="Z507 GME-SP"/>
    <s v="G80 GVE Capuava"/>
    <s v="0001500G84"/>
    <d v="2013-04-12T09:47:14"/>
    <d v="2013-04-12T00:00:00"/>
    <d v="1899-12-30T09:47:14"/>
    <x v="2"/>
    <s v="das 09h00 às 11h00"/>
    <s v="1002-CO CAPUAVA"/>
    <n v="25739"/>
    <s v="IMPERIUM COM. DE GAS E AGUA LTDA.ME"/>
    <s v="Pedido"/>
  </r>
  <r>
    <s v="Z507 GME-SP"/>
    <s v="G80 GVE Capuava"/>
    <s v="0001500G81"/>
    <d v="2013-04-12T09:48:49"/>
    <d v="2013-04-12T00:00:00"/>
    <d v="1899-12-30T09:48:49"/>
    <x v="2"/>
    <s v="das 09h00 às 11h00"/>
    <s v="1002-CO CAPUAVA"/>
    <n v="49423"/>
    <s v="GILBERTO DANIEL JUNIOR GAS"/>
    <s v="Pedido"/>
  </r>
  <r>
    <s v="Z507 GME-SP"/>
    <s v="G90 GVE Osasco"/>
    <s v="0001500G94"/>
    <d v="2013-04-12T09:50:19"/>
    <d v="2013-04-12T00:00:00"/>
    <d v="1899-12-30T09:50:19"/>
    <x v="2"/>
    <s v="das 09h00 às 11h00"/>
    <s v="1002-CO CAPUAVA"/>
    <n v="19594"/>
    <s v="PETROGAS COMERCIO DE GAS LIMITADA ME"/>
    <s v="Demanda"/>
  </r>
  <r>
    <s v="Z507 GME-SP"/>
    <s v="G80 GVE Capuava"/>
    <s v="0001500G83"/>
    <d v="2013-04-12T09:58:54"/>
    <d v="2013-04-12T00:00:00"/>
    <d v="1899-12-30T09:58:54"/>
    <x v="2"/>
    <s v="das 09h00 às 11h00"/>
    <s v="1002-CO CAPUAVA"/>
    <n v="96221"/>
    <s v="VILLE GAS COMERCIO DE GAS LTDA ME"/>
    <s v="Pedido"/>
  </r>
  <r>
    <s v="Z507 GME-SP"/>
    <s v="G80 GVE Capuava"/>
    <s v="0001500G83"/>
    <d v="2013-04-12T10:31:10"/>
    <d v="2013-04-12T00:00:00"/>
    <d v="1899-12-30T10:31:10"/>
    <x v="3"/>
    <s v="das 09h00 às 11h00"/>
    <s v="1002-CO CAPUAVA"/>
    <n v="70218"/>
    <s v="COMÉRCIO DE GÁS ZANATTA LTDA - EPP"/>
    <s v="Pedido"/>
  </r>
  <r>
    <s v="Z507 GME-SP"/>
    <s v="G90 GVE Osasco"/>
    <s v="0001500G94"/>
    <d v="2013-04-12T10:37:55"/>
    <d v="2013-04-12T00:00:00"/>
    <d v="1899-12-30T10:37:55"/>
    <x v="3"/>
    <s v="das 09h00 às 11h00"/>
    <s v="1002-CO CAPUAVA"/>
    <n v="19594"/>
    <s v="PETROGAS COMERCIO DE GAS LIMITADA ME"/>
    <s v="Pedido"/>
  </r>
  <r>
    <s v="Z507 GME-SP"/>
    <s v="G80 GVE Capuava"/>
    <s v="0001500G81"/>
    <d v="2013-04-12T10:40:30"/>
    <d v="2013-04-12T00:00:00"/>
    <d v="1899-12-30T10:40:30"/>
    <x v="3"/>
    <s v="das 09h00 às 11h00"/>
    <s v="1002-CO CAPUAVA"/>
    <n v="88449"/>
    <s v="VALTERLUCIA TEIXEIRA CURVELO - ME"/>
    <s v="Pedido"/>
  </r>
  <r>
    <s v="Z507 GME-SP"/>
    <s v="G80 GVE Capuava"/>
    <s v="0001500G85"/>
    <d v="2013-04-12T10:49:07"/>
    <d v="2013-04-12T00:00:00"/>
    <d v="1899-12-30T10:49:07"/>
    <x v="3"/>
    <s v="das 09h00 às 11h00"/>
    <s v="1002-CO CAPUAVA"/>
    <n v="28658"/>
    <s v="COMERCIAL ANGIL LTDA."/>
    <s v="Pedido"/>
  </r>
  <r>
    <s v="Z507 GME-SP"/>
    <s v="G80 GVE Capuava"/>
    <s v="0001500G85"/>
    <d v="2013-04-12T10:51:25"/>
    <d v="2013-04-12T00:00:00"/>
    <d v="1899-12-30T10:51:25"/>
    <x v="3"/>
    <s v="das 09h00 às 11h00"/>
    <s v="1002-CO CAPUAVA"/>
    <n v="28658"/>
    <s v="COMERCIAL ANGIL LTDA."/>
    <s v="Pedido"/>
  </r>
  <r>
    <s v="Z507 GME-SP"/>
    <s v="G80 GVE Capuava"/>
    <s v="0001500G81"/>
    <d v="2013-04-12T10:57:06"/>
    <d v="2013-04-12T00:00:00"/>
    <d v="1899-12-30T10:57:06"/>
    <x v="3"/>
    <s v="das 09h00 às 11h00"/>
    <s v="1002-CO CAPUAVA"/>
    <n v="88449"/>
    <s v="VALTERLUCIA TEIXEIRA CURVELO - ME"/>
    <s v="Pedido"/>
  </r>
  <r>
    <s v="Z507 GME-SP"/>
    <s v="G80 GVE Capuava"/>
    <s v="0001500G81"/>
    <d v="2013-04-12T10:57:22"/>
    <d v="2013-04-12T00:00:00"/>
    <d v="1899-12-30T10:57:06"/>
    <x v="3"/>
    <s v="das 09h00 às 11h00"/>
    <s v="1002-CO CAPUAVA"/>
    <n v="88449"/>
    <s v="VALTERLUCIA TEIXEIRA CURVELO - ME"/>
    <s v="Pedido"/>
  </r>
  <r>
    <s v="Z507 GME-SP"/>
    <s v="G80 GVE Capuava"/>
    <s v="0001500G81"/>
    <d v="2013-04-12T11:02:29"/>
    <d v="2013-04-12T00:00:00"/>
    <d v="1899-12-30T11:02:29"/>
    <x v="10"/>
    <s v="das 11h00 às 13h00"/>
    <s v="1002-CO CAPUAVA"/>
    <n v="88449"/>
    <s v="VALTERLUCIA TEIXEIRA CURVELO - ME"/>
    <s v="Pedido"/>
  </r>
  <r>
    <s v="Z507 GME-SP"/>
    <s v="G80 GVE Capuava"/>
    <s v="0001500G83"/>
    <d v="2013-04-12T12:11:01"/>
    <d v="2013-04-12T00:00:00"/>
    <d v="1899-12-30T12:11:01"/>
    <x v="4"/>
    <s v="das 11h00 às 13h00"/>
    <s v="1002-CO CAPUAVA"/>
    <n v="44374"/>
    <s v="MONIGAS COMERCIO DE GAS LTDA."/>
    <s v="Demanda"/>
  </r>
  <r>
    <s v="Z507 GME-SP"/>
    <s v="G80 GVE Capuava"/>
    <s v="0001500G85"/>
    <d v="2013-04-12T12:45:20"/>
    <d v="2013-04-12T00:00:00"/>
    <d v="1899-12-30T12:45:20"/>
    <x v="4"/>
    <s v="das 11h00 às 13h00"/>
    <s v="1002-CO CAPUAVA"/>
    <n v="87485"/>
    <s v="ELSHADAI SHALOM COMERCIO DE GAS LTDA"/>
    <s v="Demanda"/>
  </r>
  <r>
    <s v="Z507 GME-SP"/>
    <s v="G80 GVE Capuava"/>
    <s v="0001500G81"/>
    <d v="2013-04-12T13:10:32"/>
    <d v="2013-04-12T00:00:00"/>
    <d v="1899-12-30T13:10:32"/>
    <x v="5"/>
    <s v="das 13h00 às 15h00"/>
    <s v="1002-CO CAPUAVA"/>
    <n v="88449"/>
    <s v="VALTERLUCIA TEIXEIRA CURVELO - ME"/>
    <s v="Pedido"/>
  </r>
  <r>
    <s v="Z507 GME-SP"/>
    <s v="G80 GVE Capuava"/>
    <s v="0001500G85"/>
    <d v="2013-04-12T13:19:34"/>
    <d v="2013-04-12T00:00:00"/>
    <d v="1899-12-30T13:19:34"/>
    <x v="5"/>
    <s v="das 13h00 às 15h00"/>
    <s v="1002-CO CAPUAVA"/>
    <n v="43452"/>
    <s v="ITALIA COMERCIO GAS LTDA - EPP"/>
    <s v="Pedido"/>
  </r>
  <r>
    <s v="Z507 GME-SP"/>
    <s v="G80 GVE Capuava"/>
    <s v="0001500G85"/>
    <d v="2013-04-12T13:21:42"/>
    <d v="2013-04-12T00:00:00"/>
    <d v="1899-12-30T13:21:42"/>
    <x v="5"/>
    <s v="das 13h00 às 15h00"/>
    <s v="1002-CO CAPUAVA"/>
    <n v="43452"/>
    <s v="ITALIA COMERCIO GAS LTDA - EPP"/>
    <s v="Demanda"/>
  </r>
  <r>
    <s v="Z507 GME-SP"/>
    <s v="G80 GVE Capuava"/>
    <s v="0001500G85"/>
    <d v="2013-04-12T14:09:24"/>
    <d v="2013-04-12T00:00:00"/>
    <d v="1899-12-30T14:09:24"/>
    <x v="6"/>
    <s v="das 13h00 às 15h00"/>
    <s v="1002-CO CAPUAVA"/>
    <n v="87485"/>
    <s v="ELSHADAI SHALOM COMERCIO DE GAS LTDA"/>
    <s v="Pedido"/>
  </r>
  <r>
    <s v="Z507 GME-SP"/>
    <s v="G80 GVE Capuava"/>
    <s v="0001500G83"/>
    <d v="2013-04-12T14:21:21"/>
    <d v="2013-04-12T00:00:00"/>
    <d v="1899-12-30T14:21:21"/>
    <x v="6"/>
    <s v="das 13h00 às 15h00"/>
    <s v="1002-CO CAPUAVA"/>
    <n v="44374"/>
    <s v="MONIGAS COMERCIO DE GAS LTDA."/>
    <s v="Pedido"/>
  </r>
  <r>
    <s v="Z507 GME-SP"/>
    <s v="G80 GVE Capuava"/>
    <s v="0001500G83"/>
    <d v="2013-04-12T14:29:44"/>
    <d v="2013-04-12T00:00:00"/>
    <d v="1899-12-30T14:29:44"/>
    <x v="6"/>
    <s v="das 13h00 às 15h00"/>
    <s v="1002-CO CAPUAVA"/>
    <n v="28676"/>
    <s v="BELOGAS COMERCIO DE GAS LTDA"/>
    <s v="Pedido"/>
  </r>
  <r>
    <s v="Z507 GME-SP"/>
    <s v="G80 GVE Capuava"/>
    <s v="0001500G84"/>
    <d v="2013-04-12T14:36:35"/>
    <d v="2013-04-12T00:00:00"/>
    <d v="1899-12-30T14:36:35"/>
    <x v="6"/>
    <s v="das 13h00 às 15h00"/>
    <s v="1002-CO CAPUAVA"/>
    <n v="83464"/>
    <s v="DEPOSITO DE GAS E AGUA YAMAGAS LTDA ME"/>
    <s v="Pedido"/>
  </r>
  <r>
    <s v="Z507 GME-SP"/>
    <s v="G80 GVE Capuava"/>
    <s v="0001500G81"/>
    <d v="2013-04-12T14:42:44"/>
    <d v="2013-04-12T00:00:00"/>
    <d v="1899-12-30T14:42:44"/>
    <x v="6"/>
    <s v="das 13h00 às 15h00"/>
    <s v="1002-CO CAPUAVA"/>
    <n v="49423"/>
    <s v="GILBERTO DANIEL JUNIOR GAS"/>
    <s v="Pedido"/>
  </r>
  <r>
    <s v="Z507 GME-SP"/>
    <s v="G70 GVE S J Campos"/>
    <s v="0001500G75"/>
    <d v="2013-04-12T14:52:12"/>
    <d v="2013-04-12T00:00:00"/>
    <d v="1899-12-30T14:52:12"/>
    <x v="6"/>
    <s v="das 13h00 às 15h00"/>
    <s v="1002-CO CAPUAVA"/>
    <n v="22555"/>
    <s v="CIDADE GAS LTDA - ME"/>
    <s v="Pedido"/>
  </r>
  <r>
    <s v="Z507 GME-SP"/>
    <s v="G70 GVE S J Campos"/>
    <s v="0001500G76"/>
    <d v="2013-04-12T15:30:40"/>
    <d v="2013-04-12T00:00:00"/>
    <d v="1899-12-30T15:30:40"/>
    <x v="7"/>
    <s v="das 15h00 às 17h00"/>
    <s v="1002-CO CAPUAVA"/>
    <n v="90853"/>
    <s v="WASHINGTON SANTOS NOVAIS ME"/>
    <s v="Pedido"/>
  </r>
  <r>
    <s v="Z507 GME-SP"/>
    <s v="G80 GVE Capuava"/>
    <s v="0001500G82"/>
    <d v="2013-04-12T15:47:49"/>
    <d v="2013-04-12T00:00:00"/>
    <d v="1899-12-30T15:47:49"/>
    <x v="7"/>
    <s v="das 15h00 às 17h00"/>
    <s v="1002-CO CAPUAVA"/>
    <n v="43877"/>
    <s v="COMERCIO DE GAS PIRANI LTDA -EPP"/>
    <s v="Pedido"/>
  </r>
  <r>
    <s v="Z507 GME-SP"/>
    <s v="G90 GVE Osasco"/>
    <s v="0001500G94"/>
    <d v="2013-04-12T15:51:20"/>
    <d v="2013-04-12T00:00:00"/>
    <d v="1899-12-30T15:51:20"/>
    <x v="7"/>
    <s v="das 15h00 às 17h00"/>
    <s v="1002-CO CAPUAVA"/>
    <n v="19754"/>
    <s v="ANA CRISTINA MONTEIRO SILVA - ME"/>
    <s v="Pedido"/>
  </r>
  <r>
    <s v="Z507 GME-SP"/>
    <s v="G90 GVE Osasco"/>
    <s v="0001500G94"/>
    <d v="2013-04-12T15:56:24"/>
    <d v="2013-04-12T00:00:00"/>
    <d v="1899-12-30T15:56:24"/>
    <x v="7"/>
    <s v="das 15h00 às 17h00"/>
    <s v="1002-CO CAPUAVA"/>
    <n v="24057"/>
    <s v="ANTONIO CICERO ARAUJO GAS-ME."/>
    <s v="Pedido"/>
  </r>
  <r>
    <s v="Z507 GME-SP"/>
    <s v="G80 GVE Capuava"/>
    <s v="0001500G82"/>
    <d v="2013-04-12T16:14:05"/>
    <d v="2013-04-12T00:00:00"/>
    <d v="1899-12-30T16:14:05"/>
    <x v="8"/>
    <s v="das 15h00 às 17h00"/>
    <s v="1002-CO CAPUAVA"/>
    <n v="16104"/>
    <s v="LEALDO RODRIGUES DOS SANTOS - ME"/>
    <s v="Pedido"/>
  </r>
  <r>
    <s v="Z507 GME-SP"/>
    <s v="G80 GVE Capuava"/>
    <s v="0001500G85"/>
    <d v="2013-04-12T16:27:48"/>
    <d v="2013-04-12T00:00:00"/>
    <d v="1899-12-30T16:27:48"/>
    <x v="8"/>
    <s v="das 15h00 às 17h00"/>
    <s v="1002-CO CAPUAVA"/>
    <n v="87485"/>
    <s v="ELSHADAI SHALOM COMERCIO DE GAS LTDA"/>
    <s v="Pedido"/>
  </r>
  <r>
    <s v="Z507 GME-SP"/>
    <s v="G80 GVE Capuava"/>
    <s v="0001500G85"/>
    <d v="2013-04-12T16:30:57"/>
    <d v="2013-04-12T00:00:00"/>
    <d v="1899-12-30T16:30:57"/>
    <x v="8"/>
    <s v="das 15h00 às 17h00"/>
    <s v="1002-CO CAPUAVA"/>
    <n v="87485"/>
    <s v="ELSHADAI SHALOM COMERCIO DE GAS LTDA"/>
    <s v="Demanda"/>
  </r>
  <r>
    <s v="Z507 GME-SP"/>
    <s v="G80 GVE Capuava"/>
    <s v="0001500G85"/>
    <d v="2013-04-12T16:33:31"/>
    <d v="2013-04-12T00:00:00"/>
    <d v="1899-12-30T16:33:31"/>
    <x v="8"/>
    <s v="das 15h00 às 17h00"/>
    <s v="1002-CO CAPUAVA"/>
    <n v="87485"/>
    <s v="ELSHADAI SHALOM COMERCIO DE GAS LTDA"/>
    <s v="Pedido"/>
  </r>
  <r>
    <s v="Z507 GME-SP"/>
    <s v="G80 GVE Capuava"/>
    <s v="0001500G83"/>
    <d v="2013-04-12T16:37:31"/>
    <d v="2013-04-12T00:00:00"/>
    <d v="1899-12-30T16:37:31"/>
    <x v="8"/>
    <s v="das 15h00 às 17h00"/>
    <s v="1002-CO CAPUAVA"/>
    <n v="5745"/>
    <s v="COM. GAS NOVA S.JORGE LTDA."/>
    <s v="Pedido"/>
  </r>
  <r>
    <s v="Z507 GME-SP"/>
    <s v="G80 GVE Capuava"/>
    <s v="0001500G84"/>
    <d v="2013-04-13T07:11:23"/>
    <d v="2013-04-13T00:00:00"/>
    <d v="1899-12-30T07:11:23"/>
    <x v="0"/>
    <s v="das 07h00 às 09h00"/>
    <s v="1002-CO CAPUAVA"/>
    <n v="27864"/>
    <s v="BRASGAS TRANSP. COM. LTDA."/>
    <s v="Pedido"/>
  </r>
  <r>
    <s v="Z507 GME-SP"/>
    <s v="G70 GVE S J Campos"/>
    <s v="0001500G71"/>
    <d v="2013-04-13T07:17:50"/>
    <d v="2013-04-13T00:00:00"/>
    <d v="1899-12-30T07:17:50"/>
    <x v="0"/>
    <s v="das 07h00 às 09h00"/>
    <s v="1002-CO CAPUAVA"/>
    <n v="42333"/>
    <s v="COML. AGAS LTDA."/>
    <s v="Pedido"/>
  </r>
  <r>
    <s v="Z507 GME-SP"/>
    <s v="G70 GVE S J Campos"/>
    <s v="0001500G71"/>
    <d v="2013-04-13T07:25:23"/>
    <d v="2013-04-13T00:00:00"/>
    <d v="1899-12-30T07:25:23"/>
    <x v="0"/>
    <s v="das 07h00 às 09h00"/>
    <s v="1002-CO CAPUAVA"/>
    <n v="42333"/>
    <s v="COML. AGAS LTDA."/>
    <s v="Pedido"/>
  </r>
  <r>
    <s v="Z507 GME-SP"/>
    <s v="G80 GVE Capuava"/>
    <s v="0001500G84"/>
    <d v="2013-04-13T07:26:21"/>
    <d v="2013-04-13T00:00:00"/>
    <d v="1899-12-30T07:26:21"/>
    <x v="0"/>
    <s v="das 07h00 às 09h00"/>
    <s v="1002-CO CAPUAVA"/>
    <n v="27864"/>
    <s v="BRASGAS TRANSP. COM. LTDA."/>
    <s v="Pedido"/>
  </r>
  <r>
    <s v="Z507 GME-SP"/>
    <s v="G70 GVE S J Campos"/>
    <s v="0001500G71"/>
    <d v="2013-04-13T07:32:28"/>
    <d v="2013-04-13T00:00:00"/>
    <d v="1899-12-30T07:32:28"/>
    <x v="0"/>
    <s v="das 07h00 às 09h00"/>
    <s v="1002-CO CAPUAVA"/>
    <n v="42333"/>
    <s v="COML. AGAS LTDA."/>
    <s v="Pedido"/>
  </r>
  <r>
    <s v="Z507 GME-SP"/>
    <s v="G90 GVE Osasco"/>
    <s v="0001500G94"/>
    <d v="2013-04-13T08:07:32"/>
    <d v="2013-04-13T00:00:00"/>
    <d v="1899-12-30T08:07:32"/>
    <x v="1"/>
    <s v="das 07h00 às 09h00"/>
    <s v="1002-CO CAPUAVA"/>
    <n v="94485"/>
    <s v="EMANUEL SHALON COMERCIO DE GAS LTDA"/>
    <s v="Demanda"/>
  </r>
  <r>
    <s v="Z507 GME-SP"/>
    <s v="G80 GVE Capuava"/>
    <s v="0001500G83"/>
    <d v="2013-04-13T08:10:17"/>
    <d v="2013-04-13T00:00:00"/>
    <d v="1899-12-30T08:10:17"/>
    <x v="1"/>
    <s v="das 07h00 às 09h00"/>
    <s v="1002-CO CAPUAVA"/>
    <n v="28676"/>
    <s v="BELOGAS COMERCIO DE GAS LTDA"/>
    <s v="Pedido"/>
  </r>
  <r>
    <s v="Z507 GME-SP"/>
    <s v="G80 GVE Capuava"/>
    <s v="0001500G81"/>
    <d v="2013-04-13T09:30:19"/>
    <d v="2013-04-13T00:00:00"/>
    <d v="1899-12-30T09:30:19"/>
    <x v="2"/>
    <s v="das 09h00 às 11h00"/>
    <s v="1002-CO CAPUAVA"/>
    <n v="49423"/>
    <s v="GILBERTO DANIEL JUNIOR GAS"/>
    <s v="Pedido"/>
  </r>
  <r>
    <s v="Z507 GME-SP"/>
    <s v="G90 GVE Osasco"/>
    <s v="0001500G94"/>
    <d v="2013-04-13T09:30:50"/>
    <d v="2013-04-13T00:00:00"/>
    <d v="1899-12-30T09:30:50"/>
    <x v="2"/>
    <s v="das 09h00 às 11h00"/>
    <s v="1002-CO CAPUAVA"/>
    <n v="19594"/>
    <s v="PETROGAS COMERCIO DE GAS LIMITADA ME"/>
    <s v="Pedido"/>
  </r>
  <r>
    <s v="Z507 GME-SP"/>
    <s v="G80 GVE Capuava"/>
    <s v="0001500G85"/>
    <d v="2013-04-13T09:32:06"/>
    <d v="2013-04-13T00:00:00"/>
    <d v="1899-12-30T09:32:06"/>
    <x v="2"/>
    <s v="das 09h00 às 11h00"/>
    <s v="1002-CO CAPUAVA"/>
    <n v="87485"/>
    <s v="ELSHADAI SHALOM COMERCIO DE GAS LTDA"/>
    <s v="Pedido"/>
  </r>
  <r>
    <s v="Z507 GME-SP"/>
    <s v="G80 GVE Capuava"/>
    <s v="0001500G81"/>
    <d v="2013-04-13T09:34:04"/>
    <d v="2013-04-13T00:00:00"/>
    <d v="1899-12-30T09:34:04"/>
    <x v="2"/>
    <s v="das 09h00 às 11h00"/>
    <s v="1002-CO CAPUAVA"/>
    <n v="49423"/>
    <s v="GILBERTO DANIEL JUNIOR GAS"/>
    <s v="Pedido"/>
  </r>
  <r>
    <s v="Z507 GME-SP"/>
    <s v="G80 GVE Capuava"/>
    <s v="0001500G81"/>
    <d v="2013-04-13T09:36:47"/>
    <d v="2013-04-13T00:00:00"/>
    <d v="1899-12-30T09:36:47"/>
    <x v="2"/>
    <s v="das 09h00 às 11h00"/>
    <s v="1002-CO CAPUAVA"/>
    <n v="49423"/>
    <s v="GILBERTO DANIEL JUNIOR GAS"/>
    <s v="Pedido"/>
  </r>
  <r>
    <s v="Z507 GME-SP"/>
    <s v="G70 GVE S J Campos"/>
    <s v="0001500G71"/>
    <d v="2013-04-13T09:38:25"/>
    <d v="2013-04-13T00:00:00"/>
    <d v="1899-12-30T09:38:25"/>
    <x v="2"/>
    <s v="das 09h00 às 11h00"/>
    <s v="1002-CO CAPUAVA"/>
    <n v="42333"/>
    <s v="COML. AGAS LTDA."/>
    <s v="Pedido"/>
  </r>
  <r>
    <s v="Z507 GME-SP"/>
    <s v="G80 GVE Capuava"/>
    <s v="0001500G81"/>
    <d v="2013-04-13T09:39:12"/>
    <d v="2013-04-13T00:00:00"/>
    <d v="1899-12-30T09:39:12"/>
    <x v="2"/>
    <s v="das 09h00 às 11h00"/>
    <s v="1002-CO CAPUAVA"/>
    <n v="49423"/>
    <s v="GILBERTO DANIEL JUNIOR GAS"/>
    <s v="Demanda"/>
  </r>
  <r>
    <s v="Z507 GME-SP"/>
    <s v="G80 GVE Capuava"/>
    <s v="0001500G85"/>
    <d v="2013-04-13T09:53:35"/>
    <d v="2013-04-13T00:00:00"/>
    <d v="1899-12-30T09:53:35"/>
    <x v="2"/>
    <s v="das 09h00 às 11h00"/>
    <s v="1002-CO CAPUAVA"/>
    <n v="89077"/>
    <s v="BIL GAS COMERCIO DE GAS LTDA ME"/>
    <s v="Pedido"/>
  </r>
  <r>
    <s v="Z507 GME-SP"/>
    <s v="G80 GVE Capuava"/>
    <s v="0001500G85"/>
    <d v="2013-04-13T09:56:04"/>
    <d v="2013-04-13T00:00:00"/>
    <d v="1899-12-30T09:56:04"/>
    <x v="2"/>
    <s v="das 09h00 às 11h00"/>
    <s v="1002-CO CAPUAVA"/>
    <n v="89077"/>
    <s v="BIL GAS COMERCIO DE GAS LTDA ME"/>
    <s v="Demanda"/>
  </r>
  <r>
    <s v="Z507 GME-SP"/>
    <s v="G80 GVE Capuava"/>
    <s v="0001500G81"/>
    <d v="2013-04-13T09:57:46"/>
    <d v="2013-04-13T00:00:00"/>
    <d v="1899-12-30T09:57:46"/>
    <x v="2"/>
    <s v="das 09h00 às 11h00"/>
    <s v="1002-CO CAPUAVA"/>
    <n v="49423"/>
    <s v="GILBERTO DANIEL JUNIOR GAS"/>
    <s v="Pedido"/>
  </r>
  <r>
    <s v="Z507 GME-SP"/>
    <s v="G80 GVE Capuava"/>
    <s v="0001500G81"/>
    <d v="2013-04-13T10:00:13"/>
    <d v="2013-04-13T00:00:00"/>
    <d v="1899-12-30T10:00:13"/>
    <x v="2"/>
    <s v="das 09h00 às 11h00"/>
    <s v="1002-CO CAPUAVA"/>
    <n v="49423"/>
    <s v="GILBERTO DANIEL JUNIOR GAS"/>
    <s v="Demanda"/>
  </r>
  <r>
    <s v="Z507 GME-SP"/>
    <s v="G80 GVE Capuava"/>
    <s v="0001500G81"/>
    <d v="2013-04-13T10:02:03"/>
    <d v="2013-04-13T00:00:00"/>
    <d v="1899-12-30T10:02:03"/>
    <x v="3"/>
    <s v="das 09h00 às 11h00"/>
    <s v="1002-CO CAPUAVA"/>
    <n v="49423"/>
    <s v="GILBERTO DANIEL JUNIOR GAS"/>
    <s v="Pedido"/>
  </r>
  <r>
    <s v="Z507 GME-SP"/>
    <s v="G80 GVE Capuava"/>
    <s v="0001500G81"/>
    <d v="2013-04-13T10:03:31"/>
    <d v="2013-04-13T00:00:00"/>
    <d v="1899-12-30T10:03:31"/>
    <x v="3"/>
    <s v="das 09h00 às 11h00"/>
    <s v="1002-CO CAPUAVA"/>
    <n v="49423"/>
    <s v="GILBERTO DANIEL JUNIOR GAS"/>
    <s v="Demanda"/>
  </r>
  <r>
    <s v="Z507 GME-SP"/>
    <s v="G80 GVE Capuava"/>
    <s v="0001500G81"/>
    <d v="2013-04-13T10:05:05"/>
    <d v="2013-04-13T00:00:00"/>
    <d v="1899-12-30T10:05:05"/>
    <x v="3"/>
    <s v="das 09h00 às 11h00"/>
    <s v="1002-CO CAPUAVA"/>
    <n v="49423"/>
    <s v="GILBERTO DANIEL JUNIOR GAS"/>
    <s v="Pedido"/>
  </r>
  <r>
    <s v="Z507 GME-SP"/>
    <s v="G80 GVE Capuava"/>
    <s v="0001500G81"/>
    <d v="2013-04-13T10:06:12"/>
    <d v="2013-04-13T00:00:00"/>
    <d v="1899-12-30T10:06:12"/>
    <x v="3"/>
    <s v="das 09h00 às 11h00"/>
    <s v="1002-CO CAPUAVA"/>
    <n v="49423"/>
    <s v="GILBERTO DANIEL JUNIOR GAS"/>
    <s v="Demanda"/>
  </r>
  <r>
    <s v="Z507 GME-SP"/>
    <s v="G80 GVE Capuava"/>
    <s v="0001500G81"/>
    <d v="2013-04-13T10:08:08"/>
    <d v="2013-04-13T00:00:00"/>
    <d v="1899-12-30T10:08:08"/>
    <x v="3"/>
    <s v="das 09h00 às 11h00"/>
    <s v="1002-CO CAPUAVA"/>
    <n v="49423"/>
    <s v="GILBERTO DANIEL JUNIOR GAS"/>
    <s v="Pedido"/>
  </r>
  <r>
    <s v="Z507 GME-SP"/>
    <s v="G80 GVE Capuava"/>
    <s v="0001500G81"/>
    <d v="2013-04-13T10:10:55"/>
    <d v="2013-04-13T00:00:00"/>
    <d v="1899-12-30T10:10:55"/>
    <x v="3"/>
    <s v="das 09h00 às 11h00"/>
    <s v="1002-CO CAPUAVA"/>
    <n v="49423"/>
    <s v="GILBERTO DANIEL JUNIOR GAS"/>
    <s v="Demanda"/>
  </r>
  <r>
    <s v="Z507 GME-SP"/>
    <s v="G80 GVE Capuava"/>
    <s v="0001500G81"/>
    <d v="2013-04-13T10:42:13"/>
    <d v="2013-04-13T00:00:00"/>
    <d v="1899-12-30T10:42:13"/>
    <x v="3"/>
    <s v="das 09h00 às 11h00"/>
    <s v="1002-CO CAPUAVA"/>
    <n v="49423"/>
    <s v="GILBERTO DANIEL JUNIOR GAS"/>
    <s v="Pedido"/>
  </r>
  <r>
    <s v="Z507 GME-SP"/>
    <s v="G80 GVE Capuava"/>
    <s v="0001500G81"/>
    <d v="2013-04-13T10:45:53"/>
    <d v="2013-04-13T00:00:00"/>
    <d v="1899-12-30T10:45:53"/>
    <x v="3"/>
    <s v="das 09h00 às 11h00"/>
    <s v="1002-CO CAPUAVA"/>
    <n v="49423"/>
    <s v="GILBERTO DANIEL JUNIOR GAS"/>
    <s v="Pedido"/>
  </r>
  <r>
    <s v="Z507 GME-SP"/>
    <s v="G80 GVE Capuava"/>
    <s v="0001500G81"/>
    <d v="2013-04-13T10:48:33"/>
    <d v="2013-04-13T00:00:00"/>
    <d v="1899-12-30T10:48:33"/>
    <x v="3"/>
    <s v="das 09h00 às 11h00"/>
    <s v="1002-CO CAPUAVA"/>
    <n v="49423"/>
    <s v="GILBERTO DANIEL JUNIOR GAS"/>
    <s v="Pedido"/>
  </r>
  <r>
    <s v="Z507 GME-SP"/>
    <s v="G80 GVE Capuava"/>
    <s v="0001500G81"/>
    <d v="2013-04-13T10:51:51"/>
    <d v="2013-04-13T00:00:00"/>
    <d v="1899-12-30T10:51:51"/>
    <x v="3"/>
    <s v="das 09h00 às 11h00"/>
    <s v="1002-CO CAPUAVA"/>
    <n v="49423"/>
    <s v="GILBERTO DANIEL JUNIOR GAS"/>
    <s v="Pedido"/>
  </r>
  <r>
    <s v="Z507 GME-SP"/>
    <s v="G80 GVE Capuava"/>
    <s v="0001500G81"/>
    <d v="2013-04-13T10:54:43"/>
    <d v="2013-04-13T00:00:00"/>
    <d v="1899-12-30T10:54:43"/>
    <x v="3"/>
    <s v="das 09h00 às 11h00"/>
    <s v="1002-CO CAPUAVA"/>
    <n v="49423"/>
    <s v="GILBERTO DANIEL JUNIOR GAS"/>
    <s v="Pedido"/>
  </r>
  <r>
    <s v="Z507 GME-SP"/>
    <s v="G70 GVE S J Campos"/>
    <s v="0001500G75"/>
    <d v="2013-04-13T11:16:56"/>
    <d v="2013-04-13T00:00:00"/>
    <d v="1899-12-30T11:16:56"/>
    <x v="10"/>
    <s v="das 11h00 às 13h00"/>
    <s v="1002-CO CAPUAVA"/>
    <n v="28249"/>
    <s v="COM. GAS HIGASHI LTDA."/>
    <s v="Demanda"/>
  </r>
  <r>
    <s v="Z507 GME-SP"/>
    <s v="G80 GVE Capuava"/>
    <s v="0001500G84"/>
    <d v="2013-04-13T11:18:40"/>
    <d v="2013-04-13T00:00:00"/>
    <d v="1899-12-30T11:18:40"/>
    <x v="10"/>
    <s v="das 11h00 às 13h00"/>
    <s v="1002-CO CAPUAVA"/>
    <n v="85277"/>
    <s v="BAETA COMERCIO DE GAS, AGUA, PEÇAS E ACESSORIOS LTDA ME."/>
    <s v="Pedido"/>
  </r>
  <r>
    <s v="Z507 GME-SP"/>
    <s v="G80 GVE Capuava"/>
    <s v="0001500G83"/>
    <d v="2013-04-13T11:28:27"/>
    <d v="2013-04-13T00:00:00"/>
    <d v="1899-12-30T11:28:27"/>
    <x v="10"/>
    <s v="das 11h00 às 13h00"/>
    <s v="1002-CO CAPUAVA"/>
    <n v="44374"/>
    <s v="MONIGAS COMERCIO DE GAS LTDA."/>
    <s v="Demanda"/>
  </r>
  <r>
    <s v="Z507 GME-SP"/>
    <s v="G80 GVE Capuava"/>
    <s v="0001500G83"/>
    <d v="2013-04-13T11:30:09"/>
    <d v="2013-04-13T00:00:00"/>
    <d v="1899-12-30T11:30:09"/>
    <x v="10"/>
    <s v="das 11h00 às 13h00"/>
    <s v="1002-CO CAPUAVA"/>
    <n v="4556"/>
    <s v="JD RAMALHO COM. GAS LTDA."/>
    <s v="Pedido"/>
  </r>
  <r>
    <s v="Z507 GME-SP"/>
    <s v="G80 GVE Capuava"/>
    <s v="0001500G83"/>
    <d v="2013-04-13T11:37:58"/>
    <d v="2013-04-13T00:00:00"/>
    <d v="1899-12-30T11:37:58"/>
    <x v="10"/>
    <s v="das 11h00 às 13h00"/>
    <s v="1002-CO CAPUAVA"/>
    <n v="28676"/>
    <s v="BELOGAS COMERCIO DE GAS LTDA"/>
    <s v="Demanda"/>
  </r>
  <r>
    <s v="Z507 GME-SP"/>
    <s v="G80 GVE Capuava"/>
    <s v="0001500G84"/>
    <d v="2013-04-13T11:43:31"/>
    <d v="2013-04-13T00:00:00"/>
    <d v="1899-12-30T11:43:31"/>
    <x v="10"/>
    <s v="das 11h00 às 13h00"/>
    <s v="1002-CO CAPUAVA"/>
    <n v="30324"/>
    <s v="SANTA CLARA COMERCIO DE GAS LTDA-ME"/>
    <s v="Pedido"/>
  </r>
  <r>
    <s v="Z507 GME-SP"/>
    <s v="G80 GVE Capuava"/>
    <s v="0001500G82"/>
    <d v="2013-04-13T11:56:14"/>
    <d v="2013-04-13T00:00:00"/>
    <d v="1899-12-30T11:56:14"/>
    <x v="10"/>
    <s v="das 11h00 às 13h00"/>
    <s v="1002-CO CAPUAVA"/>
    <n v="99436"/>
    <s v="I. L. SILVA COM. GAS ME"/>
    <s v="Pedido"/>
  </r>
  <r>
    <s v="Z507 GME-SP"/>
    <s v="G80 GVE Capuava"/>
    <s v="0001500G82"/>
    <d v="2013-04-13T12:45:55"/>
    <d v="2013-04-13T00:00:00"/>
    <d v="1899-12-30T12:45:55"/>
    <x v="4"/>
    <s v="das 11h00 às 13h00"/>
    <s v="1002-CO CAPUAVA"/>
    <n v="16104"/>
    <s v="LEALDO RODRIGUES DOS SANTOS - ME"/>
    <s v="Pedido"/>
  </r>
  <r>
    <s v="Z507 GME-SP"/>
    <s v="G90 GVE Osasco"/>
    <s v="0001500G93"/>
    <d v="2013-04-13T13:15:51"/>
    <d v="2013-04-13T00:00:00"/>
    <d v="1899-12-30T13:15:51"/>
    <x v="5"/>
    <s v="das 13h00 às 15h00"/>
    <s v="1002-CO CAPUAVA"/>
    <n v="77246"/>
    <s v="SARY GAS COMERCIO DE GAS LTDA EPP"/>
    <s v="Pedido"/>
  </r>
  <r>
    <s v="Z507 GME-SP"/>
    <s v="G90 GVE Osasco"/>
    <s v="0001500G94"/>
    <d v="2013-04-13T13:26:29"/>
    <d v="2013-04-13T00:00:00"/>
    <d v="1899-12-30T13:26:29"/>
    <x v="5"/>
    <s v="das 13h00 às 15h00"/>
    <s v="1002-CO CAPUAVA"/>
    <n v="6622"/>
    <s v="FELINTO LOPES FEITOSA GAS LTDA."/>
    <s v="Pedido"/>
  </r>
  <r>
    <s v="Z507 GME-SP"/>
    <s v="G70 GVE S J Campos"/>
    <s v="0001500G71"/>
    <d v="2013-04-13T15:14:06"/>
    <d v="2013-04-13T00:00:00"/>
    <d v="1899-12-30T15:14:06"/>
    <x v="7"/>
    <s v="das 15h00 às 17h00"/>
    <s v="1002-CO CAPUAVA"/>
    <n v="74912"/>
    <s v="ITIBAN COMERCIO DE GAS LTDA EPP"/>
    <s v="Pedido"/>
  </r>
  <r>
    <s v="Z507 GME-SP"/>
    <s v="G90 GVE Osasco"/>
    <s v="0001500G94"/>
    <d v="2013-04-13T15:25:04"/>
    <d v="2013-04-13T00:00:00"/>
    <d v="1899-12-30T15:25:04"/>
    <x v="7"/>
    <s v="das 15h00 às 17h00"/>
    <s v="1002-CO CAPUAVA"/>
    <n v="19754"/>
    <s v="ANA CRISTINA MONTEIRO SILVA - ME"/>
    <s v="Pedido"/>
  </r>
  <r>
    <s v="Z507 GME-SP"/>
    <s v="G80 GVE Capuava"/>
    <s v="0001500G85"/>
    <d v="2013-04-13T15:37:53"/>
    <d v="2013-04-13T00:00:00"/>
    <d v="1899-12-30T15:37:53"/>
    <x v="7"/>
    <s v="das 15h00 às 17h00"/>
    <s v="1002-CO CAPUAVA"/>
    <n v="28658"/>
    <s v="COMERCIAL ANGIL LTDA."/>
    <s v="Pedido"/>
  </r>
  <r>
    <s v="Z507 GME-SP"/>
    <s v="G80 GVE Capuava"/>
    <s v="0001500G85"/>
    <d v="2013-04-13T15:40:23"/>
    <d v="2013-04-13T00:00:00"/>
    <d v="1899-12-30T15:40:23"/>
    <x v="7"/>
    <s v="das 15h00 às 17h00"/>
    <s v="1002-CO CAPUAVA"/>
    <n v="28658"/>
    <s v="COMERCIAL ANGIL LTDA."/>
    <s v="Pedido"/>
  </r>
  <r>
    <s v="Z507 GME-SP"/>
    <s v="G80 GVE Capuava"/>
    <s v="0001500G82"/>
    <d v="2013-04-15T07:10:02"/>
    <d v="2013-04-15T00:00:00"/>
    <d v="1899-12-30T07:10:02"/>
    <x v="0"/>
    <s v="das 07h00 às 09h00"/>
    <s v="1002-CO CAPUAVA"/>
    <n v="40338"/>
    <s v="COMERCIO  DE GAS J C LTDA - EPP"/>
    <s v="Pedido"/>
  </r>
  <r>
    <s v="Z507 GME-SP"/>
    <s v="G80 GVE Capuava"/>
    <s v="0001500G83"/>
    <d v="2013-04-15T07:28:00"/>
    <d v="2013-04-15T00:00:00"/>
    <d v="1899-12-30T07:28:00"/>
    <x v="0"/>
    <s v="das 07h00 às 09h00"/>
    <s v="1002-CO CAPUAVA"/>
    <n v="70218"/>
    <s v="COMÉRCIO DE GÁS ZANATTA LTDA - EPP"/>
    <s v="Demanda"/>
  </r>
  <r>
    <s v="Z507 GME-SP"/>
    <s v="G80 GVE Capuava"/>
    <s v="0001500G84"/>
    <d v="2013-04-15T07:56:11"/>
    <d v="2013-04-15T00:00:00"/>
    <d v="1899-12-30T07:56:11"/>
    <x v="0"/>
    <s v="das 07h00 às 09h00"/>
    <s v="1002-CO CAPUAVA"/>
    <n v="74608"/>
    <s v="YAMA COMERCIO DE GAS LTDA"/>
    <s v="Demanda"/>
  </r>
  <r>
    <s v="Z507 GME-SP"/>
    <s v="G80 GVE Capuava"/>
    <s v="0001500G85"/>
    <d v="2013-04-15T07:58:46"/>
    <d v="2013-04-15T00:00:00"/>
    <d v="1899-12-30T07:58:46"/>
    <x v="0"/>
    <s v="das 07h00 às 09h00"/>
    <s v="1002-CO CAPUAVA"/>
    <n v="87485"/>
    <s v="ELSHADAI SHALOM COMERCIO DE GAS LTDA"/>
    <s v="Demanda"/>
  </r>
  <r>
    <s v="Z507 GME-SP"/>
    <s v="G80 GVE Capuava"/>
    <s v="0001500G82"/>
    <d v="2013-04-15T08:07:54"/>
    <d v="2013-04-15T00:00:00"/>
    <d v="1899-12-30T08:07:54"/>
    <x v="1"/>
    <s v="das 07h00 às 09h00"/>
    <s v="1002-CO CAPUAVA"/>
    <n v="4288"/>
    <s v="COM. GAS MEIRELLES LTDA."/>
    <s v="Demanda"/>
  </r>
  <r>
    <s v="Z507 GME-SP"/>
    <s v="G80 GVE Capuava"/>
    <s v="0001500G81"/>
    <d v="2013-04-15T08:21:06"/>
    <d v="2013-04-15T00:00:00"/>
    <d v="1899-12-30T08:21:06"/>
    <x v="1"/>
    <s v="das 07h00 às 09h00"/>
    <s v="1002-CO CAPUAVA"/>
    <n v="49423"/>
    <s v="GILBERTO DANIEL JUNIOR GAS"/>
    <s v="Pedido"/>
  </r>
  <r>
    <s v="Z507 GME-SP"/>
    <s v="G80 GVE Capuava"/>
    <s v="0001500G84"/>
    <d v="2013-04-15T08:21:20"/>
    <d v="2013-04-15T00:00:00"/>
    <d v="1899-12-30T08:21:20"/>
    <x v="1"/>
    <s v="das 07h00 às 09h00"/>
    <s v="1002-CO CAPUAVA"/>
    <n v="74608"/>
    <s v="YAMA COMERCIO DE GAS LTDA"/>
    <s v="Pedido"/>
  </r>
  <r>
    <s v="Z507 GME-SP"/>
    <s v="G80 GVE Capuava"/>
    <s v="0001500G84"/>
    <d v="2013-04-15T08:26:36"/>
    <d v="2013-04-15T00:00:00"/>
    <d v="1899-12-30T08:26:36"/>
    <x v="1"/>
    <s v="das 07h00 às 09h00"/>
    <s v="1002-CO CAPUAVA"/>
    <n v="74608"/>
    <s v="YAMA COMERCIO DE GAS LTDA"/>
    <s v="Pedido"/>
  </r>
  <r>
    <s v="Z507 GME-SP"/>
    <s v="G80 GVE Capuava"/>
    <s v="0001500G82"/>
    <d v="2013-04-15T08:37:31"/>
    <d v="2013-04-15T00:00:00"/>
    <d v="1899-12-30T08:37:31"/>
    <x v="1"/>
    <s v="das 07h00 às 09h00"/>
    <s v="1002-CO CAPUAVA"/>
    <n v="98932"/>
    <s v="M &amp; M COMERCIO DE GAS BEBIDAS E ACESSORIOS LTDA.-ME"/>
    <s v="Pedido"/>
  </r>
  <r>
    <s v="Z507 GME-SP"/>
    <s v="G90 GVE Osasco"/>
    <s v="0001500G94"/>
    <d v="2013-04-15T08:45:35"/>
    <d v="2013-04-15T00:00:00"/>
    <d v="1899-12-30T08:45:35"/>
    <x v="1"/>
    <s v="das 07h00 às 09h00"/>
    <s v="1002-CO CAPUAVA"/>
    <n v="94485"/>
    <s v="EMANUEL SHALON COMERCIO DE GAS LTDA"/>
    <s v="Demanda"/>
  </r>
  <r>
    <s v="Z507 GME-SP"/>
    <s v="G80 GVE Capuava"/>
    <s v="0001500G83"/>
    <d v="2013-04-15T08:46:51"/>
    <d v="2013-04-15T00:00:00"/>
    <d v="1899-12-30T08:46:51"/>
    <x v="1"/>
    <s v="das 07h00 às 09h00"/>
    <s v="1002-CO CAPUAVA"/>
    <n v="75635"/>
    <s v="DILUZ COMERCIO DE GAS LTDA."/>
    <s v="Pedido"/>
  </r>
  <r>
    <s v="Z507 GME-SP"/>
    <s v="G80 GVE Capuava"/>
    <s v="0001500G82"/>
    <d v="2013-04-15T08:49:36"/>
    <d v="2013-04-15T00:00:00"/>
    <d v="1899-12-30T08:49:36"/>
    <x v="1"/>
    <s v="das 07h00 às 09h00"/>
    <s v="1002-CO CAPUAVA"/>
    <n v="98932"/>
    <s v="M &amp; M COMERCIO DE GAS BEBIDAS E ACESSORIOS LTDA.-ME"/>
    <s v="Demanda"/>
  </r>
  <r>
    <s v="Z507 GME-SP"/>
    <s v="G80 GVE Capuava"/>
    <s v="0001500G84"/>
    <d v="2013-04-15T08:58:09"/>
    <d v="2013-04-15T00:00:00"/>
    <d v="1899-12-30T08:58:09"/>
    <x v="1"/>
    <s v="das 07h00 às 09h00"/>
    <s v="1002-CO CAPUAVA"/>
    <n v="27864"/>
    <s v="BRASGAS TRANSP. COM. LTDA."/>
    <s v="Demanda"/>
  </r>
  <r>
    <s v="Z507 GME-SP"/>
    <s v="G80 GVE Capuava"/>
    <s v="0001500G84"/>
    <d v="2013-04-15T09:00:27"/>
    <d v="2013-04-15T00:00:00"/>
    <d v="1899-12-30T09:00:27"/>
    <x v="1"/>
    <s v="das 07h00 às 09h00"/>
    <s v="1002-CO CAPUAVA"/>
    <n v="27864"/>
    <s v="BRASGAS TRANSP. COM. LTDA."/>
    <s v="Pedido"/>
  </r>
  <r>
    <s v="Z507 GME-SP"/>
    <s v="G80 GVE Capuava"/>
    <s v="0001500G84"/>
    <d v="2013-04-15T09:03:46"/>
    <d v="2013-04-15T00:00:00"/>
    <d v="1899-12-30T09:03:46"/>
    <x v="2"/>
    <s v="das 09h00 às 11h00"/>
    <s v="1002-CO CAPUAVA"/>
    <n v="27864"/>
    <s v="BRASGAS TRANSP. COM. LTDA."/>
    <s v="Pedido"/>
  </r>
  <r>
    <s v="Z507 GME-SP"/>
    <s v="G80 GVE Capuava"/>
    <s v="0001500G84"/>
    <d v="2013-04-15T09:05:58"/>
    <d v="2013-04-15T00:00:00"/>
    <d v="1899-12-30T09:05:58"/>
    <x v="2"/>
    <s v="das 09h00 às 11h00"/>
    <s v="1002-CO CAPUAVA"/>
    <n v="27864"/>
    <s v="BRASGAS TRANSP. COM. LTDA."/>
    <s v="Pedido"/>
  </r>
  <r>
    <s v="Z507 GME-SP"/>
    <s v="G80 GVE Capuava"/>
    <s v="0001500G84"/>
    <d v="2013-04-15T09:07:48"/>
    <d v="2013-04-15T00:00:00"/>
    <d v="1899-12-30T09:07:48"/>
    <x v="2"/>
    <s v="das 09h00 às 11h00"/>
    <s v="1002-CO CAPUAVA"/>
    <n v="27864"/>
    <s v="BRASGAS TRANSP. COM. LTDA."/>
    <s v="Pedido"/>
  </r>
  <r>
    <s v="Z507 GME-SP"/>
    <s v="G90 GVE Osasco"/>
    <s v="0001500G94"/>
    <d v="2013-04-15T09:10:28"/>
    <d v="2013-04-15T00:00:00"/>
    <d v="1899-12-30T09:10:28"/>
    <x v="2"/>
    <s v="das 09h00 às 11h00"/>
    <s v="1002-CO CAPUAVA"/>
    <n v="19594"/>
    <s v="PETROGAS COMERCIO DE GAS LIMITADA ME"/>
    <s v="Demanda"/>
  </r>
  <r>
    <s v="Z507 GME-SP"/>
    <s v="G80 GVE Capuava"/>
    <s v="0001500G84"/>
    <d v="2013-04-15T09:10:49"/>
    <d v="2013-04-15T00:00:00"/>
    <d v="1899-12-30T09:10:49"/>
    <x v="2"/>
    <s v="das 09h00 às 11h00"/>
    <s v="1002-CO CAPUAVA"/>
    <n v="27864"/>
    <s v="BRASGAS TRANSP. COM. LTDA."/>
    <s v="Demanda"/>
  </r>
  <r>
    <s v="Z507 GME-SP"/>
    <s v="G90 GVE Osasco"/>
    <s v="0001500G94"/>
    <d v="2013-04-15T09:14:14"/>
    <d v="2013-04-15T00:00:00"/>
    <d v="1899-12-30T09:14:14"/>
    <x v="2"/>
    <s v="das 09h00 às 11h00"/>
    <s v="1002-CO CAPUAVA"/>
    <n v="19594"/>
    <s v="PETROGAS COMERCIO DE GAS LIMITADA ME"/>
    <s v="Pedido"/>
  </r>
  <r>
    <s v="Z507 GME-SP"/>
    <s v="G80 GVE Capuava"/>
    <s v="0001500G84"/>
    <d v="2013-04-15T09:46:15"/>
    <d v="2013-04-15T00:00:00"/>
    <d v="1899-12-30T09:46:15"/>
    <x v="2"/>
    <s v="das 09h00 às 11h00"/>
    <s v="1002-CO CAPUAVA"/>
    <n v="25739"/>
    <s v="IMPERIUM COM. DE GAS E AGUA LTDA.ME"/>
    <s v="Pedido"/>
  </r>
  <r>
    <s v="Z507 GME-SP"/>
    <s v="G70 GVE S J Campos"/>
    <s v="0001500G76"/>
    <d v="2013-04-15T09:48:05"/>
    <d v="2013-04-15T00:00:00"/>
    <d v="1899-12-30T09:48:05"/>
    <x v="2"/>
    <s v="das 09h00 às 11h00"/>
    <s v="1002-CO CAPUAVA"/>
    <n v="79702"/>
    <s v="FRANCILENE MACHADO NUNES ANDRADE ME"/>
    <s v="Pedido"/>
  </r>
  <r>
    <s v="Z507 GME-SP"/>
    <s v="G80 GVE Capuava"/>
    <s v="0001500G82"/>
    <d v="2013-04-15T10:07:09"/>
    <d v="2013-04-15T00:00:00"/>
    <d v="1899-12-30T10:07:09"/>
    <x v="3"/>
    <s v="das 09h00 às 11h00"/>
    <s v="1002-CO CAPUAVA"/>
    <n v="42342"/>
    <s v="COML. VIAGAS LTDA."/>
    <s v="Demanda"/>
  </r>
  <r>
    <s v="Z507 GME-SP"/>
    <s v="G80 GVE Capuava"/>
    <s v="0001500G84"/>
    <d v="2013-04-15T10:16:46"/>
    <d v="2013-04-15T00:00:00"/>
    <d v="1899-12-30T10:16:46"/>
    <x v="3"/>
    <s v="das 09h00 às 11h00"/>
    <s v="1002-CO CAPUAVA"/>
    <n v="27864"/>
    <s v="BRASGAS TRANSP. COM. LTDA."/>
    <s v="Demanda"/>
  </r>
  <r>
    <s v="Z507 GME-SP"/>
    <s v="G80 GVE Capuava"/>
    <s v="0001500G83"/>
    <d v="2013-04-15T10:17:55"/>
    <d v="2013-04-15T00:00:00"/>
    <d v="1899-12-30T10:17:55"/>
    <x v="3"/>
    <s v="das 09h00 às 11h00"/>
    <s v="1002-CO CAPUAVA"/>
    <n v="96221"/>
    <s v="VILLE GAS COMERCIO DE GAS LTDA ME"/>
    <s v="Pedido"/>
  </r>
  <r>
    <s v="Z507 GME-SP"/>
    <s v="G80 GVE Capuava"/>
    <s v="0001500G83"/>
    <d v="2013-04-15T10:19:39"/>
    <d v="2013-04-15T00:00:00"/>
    <d v="1899-12-30T10:19:39"/>
    <x v="3"/>
    <s v="das 09h00 às 11h00"/>
    <s v="1002-CO CAPUAVA"/>
    <n v="96221"/>
    <s v="VILLE GAS COMERCIO DE GAS LTDA ME"/>
    <s v="Demanda"/>
  </r>
  <r>
    <s v="Z507 GME-SP"/>
    <s v="G80 GVE Capuava"/>
    <s v="0001500G83"/>
    <d v="2013-04-15T11:38:21"/>
    <d v="2013-04-15T00:00:00"/>
    <d v="1899-12-30T11:38:21"/>
    <x v="10"/>
    <s v="das 11h00 às 13h00"/>
    <s v="1002-CO CAPUAVA"/>
    <n v="28676"/>
    <s v="BELOGAS COMERCIO DE GAS LTDA"/>
    <s v="Pedido"/>
  </r>
  <r>
    <s v="Z507 GME-SP"/>
    <s v="G80 GVE Capuava"/>
    <s v="0001500G85"/>
    <d v="2013-04-15T12:50:34"/>
    <d v="2013-04-15T00:00:00"/>
    <d v="1899-12-30T12:50:34"/>
    <x v="4"/>
    <s v="das 11h00 às 13h00"/>
    <s v="1002-CO CAPUAVA"/>
    <n v="43452"/>
    <s v="ITALIA COMERCIO GAS LTDA - EPP"/>
    <s v="Pedido"/>
  </r>
  <r>
    <s v="Z507 GME-SP"/>
    <s v="G80 GVE Capuava"/>
    <s v="0001500G85"/>
    <d v="2013-04-15T13:14:06"/>
    <d v="2013-04-15T00:00:00"/>
    <d v="1899-12-30T13:14:06"/>
    <x v="5"/>
    <s v="das 13h00 às 15h00"/>
    <s v="1002-CO CAPUAVA"/>
    <n v="43452"/>
    <s v="ITALIA COMERCIO GAS LTDA - EPP"/>
    <s v="Demanda"/>
  </r>
  <r>
    <s v="Z507 GME-SP"/>
    <s v="G80 GVE Capuava"/>
    <s v="0001500G85"/>
    <d v="2013-04-15T13:28:18"/>
    <d v="2013-04-15T00:00:00"/>
    <d v="1899-12-30T13:28:18"/>
    <x v="5"/>
    <s v="das 13h00 às 15h00"/>
    <s v="1002-CO CAPUAVA"/>
    <n v="96797"/>
    <s v="MARIA APARECIDA DA COSTA GAS"/>
    <s v="Pedido"/>
  </r>
  <r>
    <s v="Z507 GME-SP"/>
    <s v="G80 GVE Capuava"/>
    <s v="0001500G82"/>
    <d v="2013-04-15T13:35:07"/>
    <d v="2013-04-15T00:00:00"/>
    <d v="1899-12-30T13:35:07"/>
    <x v="5"/>
    <s v="das 13h00 às 15h00"/>
    <s v="1002-CO CAPUAVA"/>
    <n v="73885"/>
    <s v="PAMELA DA SILVA FRANCISCO LTDA EPP"/>
    <s v="Pedido"/>
  </r>
  <r>
    <s v="Z507 GME-SP"/>
    <s v="G80 GVE Capuava"/>
    <s v="0001500G85"/>
    <d v="2013-04-15T13:40:22"/>
    <d v="2013-04-15T00:00:00"/>
    <d v="1899-12-30T13:40:22"/>
    <x v="5"/>
    <s v="das 13h00 às 15h00"/>
    <s v="1002-CO CAPUAVA"/>
    <n v="43452"/>
    <s v="ITALIA COMERCIO GAS LTDA - EPP"/>
    <s v="Pedido"/>
  </r>
  <r>
    <s v="Z507 GME-SP"/>
    <s v="G80 GVE Capuava"/>
    <s v="0001500G82"/>
    <d v="2013-04-15T13:42:19"/>
    <d v="2013-04-15T00:00:00"/>
    <d v="1899-12-30T13:42:19"/>
    <x v="5"/>
    <s v="das 13h00 às 15h00"/>
    <s v="1002-CO CAPUAVA"/>
    <n v="43877"/>
    <s v="COMERCIO DE GAS PIRANI LTDA -EPP"/>
    <s v="Pedido"/>
  </r>
  <r>
    <s v="Z507 GME-SP"/>
    <s v="G80 GVE Capuava"/>
    <s v="0001500G82"/>
    <d v="2013-04-15T13:43:15"/>
    <d v="2013-04-15T00:00:00"/>
    <d v="1899-12-30T13:43:15"/>
    <x v="5"/>
    <s v="das 13h00 às 15h00"/>
    <s v="1002-CO CAPUAVA"/>
    <n v="16104"/>
    <s v="LEALDO RODRIGUES DOS SANTOS - ME"/>
    <s v="Pedido"/>
  </r>
  <r>
    <s v="Z507 GME-SP"/>
    <s v="G80 GVE Capuava"/>
    <s v="0001500G82"/>
    <d v="2013-04-15T14:05:27"/>
    <d v="2013-04-15T00:00:00"/>
    <d v="1899-12-30T14:05:27"/>
    <x v="6"/>
    <s v="das 13h00 às 15h00"/>
    <s v="1002-CO CAPUAVA"/>
    <n v="43877"/>
    <s v="COMERCIO DE GAS PIRANI LTDA -EPP"/>
    <s v="Pedido"/>
  </r>
  <r>
    <s v="Z507 GME-SP"/>
    <s v="G80 GVE Capuava"/>
    <s v="0001500G82"/>
    <d v="2013-04-15T14:08:36"/>
    <d v="2013-04-15T00:00:00"/>
    <d v="1899-12-30T14:08:36"/>
    <x v="6"/>
    <s v="das 13h00 às 15h00"/>
    <s v="1002-CO CAPUAVA"/>
    <n v="43877"/>
    <s v="COMERCIO DE GAS PIRANI LTDA -EPP"/>
    <s v="Pedido"/>
  </r>
  <r>
    <s v="Z507 GME-SP"/>
    <s v="G80 GVE Capuava"/>
    <s v="0001500G85"/>
    <d v="2013-04-15T14:31:58"/>
    <d v="2013-04-15T00:00:00"/>
    <d v="1899-12-30T14:31:58"/>
    <x v="6"/>
    <s v="das 13h00 às 15h00"/>
    <s v="1002-CO CAPUAVA"/>
    <n v="89077"/>
    <s v="BIL GAS COMERCIO DE GAS LTDA ME"/>
    <s v="Pedido"/>
  </r>
  <r>
    <s v="Z507 GME-SP"/>
    <s v="G80 GVE Capuava"/>
    <s v="0001500G85"/>
    <d v="2013-04-15T14:34:57"/>
    <d v="2013-04-15T00:00:00"/>
    <d v="1899-12-30T14:34:57"/>
    <x v="6"/>
    <s v="das 13h00 às 15h00"/>
    <s v="1002-CO CAPUAVA"/>
    <n v="89077"/>
    <s v="BIL GAS COMERCIO DE GAS LTDA ME"/>
    <s v="Demanda"/>
  </r>
  <r>
    <s v="Z507 GME-SP"/>
    <s v="G80 GVE Capuava"/>
    <s v="0001500G83"/>
    <d v="2013-04-15T14:37:56"/>
    <d v="2013-04-15T00:00:00"/>
    <d v="1899-12-30T14:37:56"/>
    <x v="6"/>
    <s v="das 13h00 às 15h00"/>
    <s v="1002-CO CAPUAVA"/>
    <n v="70218"/>
    <s v="COMÉRCIO DE GÁS ZANATTA LTDA - EPP"/>
    <s v="Pedido"/>
  </r>
  <r>
    <s v="Z507 GME-SP"/>
    <s v="G80 GVE Capuava"/>
    <s v="0001500G83"/>
    <d v="2013-04-15T14:46:07"/>
    <d v="2013-04-15T00:00:00"/>
    <d v="1899-12-30T14:46:07"/>
    <x v="6"/>
    <s v="das 13h00 às 15h00"/>
    <s v="1002-CO CAPUAVA"/>
    <n v="70218"/>
    <s v="COMÉRCIO DE GÁS ZANATTA LTDA - EPP"/>
    <s v="Pedido"/>
  </r>
  <r>
    <s v="Z507 GME-SP"/>
    <s v="G80 GVE Capuava"/>
    <s v="0001500G83"/>
    <d v="2013-04-15T14:48:09"/>
    <d v="2013-04-15T00:00:00"/>
    <d v="1899-12-30T14:48:09"/>
    <x v="6"/>
    <s v="das 13h00 às 15h00"/>
    <s v="1002-CO CAPUAVA"/>
    <n v="70218"/>
    <s v="COMÉRCIO DE GÁS ZANATTA LTDA - EPP"/>
    <s v="Demanda"/>
  </r>
  <r>
    <s v="Z507 GME-SP"/>
    <s v="G90 GVE Osasco"/>
    <s v="0001500G94"/>
    <d v="2013-04-15T15:03:27"/>
    <d v="2013-04-15T00:00:00"/>
    <d v="1899-12-30T15:03:27"/>
    <x v="7"/>
    <s v="das 15h00 às 17h00"/>
    <s v="1002-CO CAPUAVA"/>
    <n v="9286"/>
    <s v="CHAMA GAS COMERCIAL  LTDA-ME"/>
    <s v="Pedido"/>
  </r>
  <r>
    <s v="Z507 GME-SP"/>
    <s v="G90 GVE Osasco"/>
    <s v="0001500G93"/>
    <d v="2013-04-15T15:08:19"/>
    <d v="2013-04-15T00:00:00"/>
    <d v="1899-12-30T15:08:19"/>
    <x v="7"/>
    <s v="das 15h00 às 17h00"/>
    <s v="1002-CO CAPUAVA"/>
    <n v="77246"/>
    <s v="SARY GAS COMERCIO DE GAS LTDA EPP"/>
    <s v="Pedido"/>
  </r>
  <r>
    <s v="Z507 GME-SP"/>
    <s v="G80 GVE Capuava"/>
    <s v="0001500G84"/>
    <d v="2013-04-15T15:17:45"/>
    <d v="2013-04-15T00:00:00"/>
    <d v="1899-12-30T15:17:45"/>
    <x v="7"/>
    <s v="das 15h00 às 17h00"/>
    <s v="1002-CO CAPUAVA"/>
    <n v="91536"/>
    <s v="BOA SORTE COMERCIO DE GAS LTDA ME"/>
    <s v="Pedido"/>
  </r>
  <r>
    <s v="Z507 GME-SP"/>
    <s v="G80 GVE Capuava"/>
    <s v="0001500G84"/>
    <d v="2013-04-15T15:22:56"/>
    <d v="2013-04-15T00:00:00"/>
    <d v="1899-12-30T15:22:56"/>
    <x v="7"/>
    <s v="das 15h00 às 17h00"/>
    <s v="1002-CO CAPUAVA"/>
    <n v="74608"/>
    <s v="YAMA COMERCIO DE GAS LTDA"/>
    <s v="Pedido"/>
  </r>
  <r>
    <s v="Z507 GME-SP"/>
    <s v="G90 GVE Osasco"/>
    <s v="0001500G94"/>
    <d v="2013-04-15T15:55:45"/>
    <d v="2013-04-15T00:00:00"/>
    <d v="1899-12-30T15:55:45"/>
    <x v="7"/>
    <s v="das 15h00 às 17h00"/>
    <s v="1002-CO CAPUAVA"/>
    <n v="19754"/>
    <s v="ANA CRISTINA MONTEIRO SILVA - ME"/>
    <s v="Pedido"/>
  </r>
  <r>
    <s v="Z507 GME-SP"/>
    <s v="G80 GVE Capuava"/>
    <s v="0001500G85"/>
    <d v="2013-04-15T16:06:44"/>
    <d v="2013-04-15T00:00:00"/>
    <d v="1899-12-30T16:06:44"/>
    <x v="8"/>
    <s v="das 15h00 às 17h00"/>
    <s v="1002-CO CAPUAVA"/>
    <n v="28658"/>
    <s v="COMERCIAL ANGIL LTDA."/>
    <s v="Pedido"/>
  </r>
  <r>
    <s v="Z507 GME-SP"/>
    <s v="G80 GVE Capuava"/>
    <s v="0001500G85"/>
    <d v="2013-04-15T16:09:44"/>
    <d v="2013-04-15T00:00:00"/>
    <d v="1899-12-30T16:09:44"/>
    <x v="8"/>
    <s v="das 15h00 às 17h00"/>
    <s v="1002-CO CAPUAVA"/>
    <n v="28658"/>
    <s v="COMERCIAL ANGIL LTDA."/>
    <s v="Pedido"/>
  </r>
  <r>
    <s v="Z507 GME-SP"/>
    <s v="G80 GVE Capuava"/>
    <s v="0001500G81"/>
    <d v="2013-04-15T16:10:19"/>
    <d v="2013-04-15T00:00:00"/>
    <d v="1899-12-30T16:10:19"/>
    <x v="8"/>
    <s v="das 15h00 às 17h00"/>
    <s v="1002-CO CAPUAVA"/>
    <n v="49423"/>
    <s v="GILBERTO DANIEL JUNIOR GAS"/>
    <s v="Pedido"/>
  </r>
  <r>
    <s v="Z507 GME-SP"/>
    <s v="G80 GVE Capuava"/>
    <s v="0001500G83"/>
    <d v="2013-04-15T16:13:50"/>
    <d v="2013-04-15T00:00:00"/>
    <d v="1899-12-30T16:13:50"/>
    <x v="8"/>
    <s v="das 15h00 às 17h00"/>
    <s v="1002-CO CAPUAVA"/>
    <n v="71029"/>
    <s v="TACTOR GÁS LTDA - ME"/>
    <s v="Pedido"/>
  </r>
  <r>
    <s v="Z507 GME-SP"/>
    <s v="G80 GVE Capuava"/>
    <s v="0001500G83"/>
    <d v="2013-04-15T16:19:06"/>
    <d v="2013-04-15T00:00:00"/>
    <d v="1899-12-30T16:19:06"/>
    <x v="8"/>
    <s v="das 15h00 às 17h00"/>
    <s v="1002-CO CAPUAVA"/>
    <n v="71029"/>
    <s v="TACTOR GÁS LTDA - ME"/>
    <s v="Pedido"/>
  </r>
  <r>
    <s v="Z507 GME-SP"/>
    <s v="G80 GVE Capuava"/>
    <s v="0001500G81"/>
    <d v="2013-04-15T16:21:27"/>
    <d v="2013-04-15T00:00:00"/>
    <d v="1899-12-30T16:21:27"/>
    <x v="8"/>
    <s v="das 15h00 às 17h00"/>
    <s v="1002-CO CAPUAVA"/>
    <n v="91599"/>
    <s v="ITAQUERUNA COMERCIO DE GAS LTDA."/>
    <s v="Pedido"/>
  </r>
  <r>
    <s v="Z507 GME-SP"/>
    <s v="G80 GVE Capuava"/>
    <s v="0001500G81"/>
    <d v="2013-04-15T16:22:16"/>
    <d v="2013-04-15T00:00:00"/>
    <d v="1899-12-30T16:22:16"/>
    <x v="8"/>
    <s v="das 15h00 às 17h00"/>
    <s v="1002-CO CAPUAVA"/>
    <n v="49423"/>
    <s v="GILBERTO DANIEL JUNIOR GAS"/>
    <s v="Demanda"/>
  </r>
  <r>
    <s v="Z507 GME-SP"/>
    <s v="G80 GVE Capuava"/>
    <s v="0001500G81"/>
    <d v="2013-04-15T16:28:28"/>
    <d v="2013-04-15T00:00:00"/>
    <d v="1899-12-30T16:28:28"/>
    <x v="8"/>
    <s v="das 15h00 às 17h00"/>
    <s v="1002-CO CAPUAVA"/>
    <n v="91599"/>
    <s v="ITAQUERUNA COMERCIO DE GAS LTDA."/>
    <s v="Pedido"/>
  </r>
  <r>
    <s v="Z507 GME-SP"/>
    <s v="G80 GVE Capuava"/>
    <s v="0001500G81"/>
    <d v="2013-04-15T16:30:49"/>
    <d v="2013-04-15T00:00:00"/>
    <d v="1899-12-30T16:30:49"/>
    <x v="8"/>
    <s v="das 15h00 às 17h00"/>
    <s v="1002-CO CAPUAVA"/>
    <n v="91599"/>
    <s v="ITAQUERUNA COMERCIO DE GAS LTDA."/>
    <s v="Demanda"/>
  </r>
  <r>
    <s v="Z507 GME-SP"/>
    <s v="G80 GVE Capuava"/>
    <s v="0001500G81"/>
    <d v="2013-04-15T16:31:51"/>
    <d v="2013-04-15T00:00:00"/>
    <d v="1899-12-30T16:31:51"/>
    <x v="8"/>
    <s v="das 15h00 às 17h00"/>
    <s v="1002-CO CAPUAVA"/>
    <n v="91599"/>
    <s v="ITAQUERUNA COMERCIO DE GAS LTDA."/>
    <s v="Pedido"/>
  </r>
  <r>
    <s v="Z507 GME-SP"/>
    <s v="G80 GVE Capuava"/>
    <s v="0001500G81"/>
    <d v="2013-04-15T16:32:55"/>
    <d v="2013-04-15T00:00:00"/>
    <d v="1899-12-30T16:32:55"/>
    <x v="8"/>
    <s v="das 15h00 às 17h00"/>
    <s v="1002-CO CAPUAVA"/>
    <n v="91599"/>
    <s v="ITAQUERUNA COMERCIO DE GAS LTDA."/>
    <s v="Demanda"/>
  </r>
  <r>
    <s v="Z507 GME-SP"/>
    <s v="G80 GVE Capuava"/>
    <s v="0001500G81"/>
    <d v="2013-04-15T16:33:54"/>
    <d v="2013-04-15T00:00:00"/>
    <d v="1899-12-30T16:33:54"/>
    <x v="8"/>
    <s v="das 15h00 às 17h00"/>
    <s v="1002-CO CAPUAVA"/>
    <n v="91599"/>
    <s v="ITAQUERUNA COMERCIO DE GAS LTDA."/>
    <s v="Pedido"/>
  </r>
  <r>
    <s v="Z507 GME-SP"/>
    <s v="G80 GVE Capuava"/>
    <s v="0001500G81"/>
    <d v="2013-04-15T16:34:54"/>
    <d v="2013-04-15T00:00:00"/>
    <d v="1899-12-30T16:34:54"/>
    <x v="8"/>
    <s v="das 15h00 às 17h00"/>
    <s v="1002-CO CAPUAVA"/>
    <n v="91599"/>
    <s v="ITAQUERUNA COMERCIO DE GAS LTDA."/>
    <s v="Demanda"/>
  </r>
  <r>
    <s v="Z507 GME-SP"/>
    <s v="G80 GVE Capuava"/>
    <s v="0001500G83"/>
    <d v="2013-04-16T08:20:48"/>
    <d v="2013-04-16T00:00:00"/>
    <d v="1899-12-30T08:20:48"/>
    <x v="1"/>
    <s v="das 07h00 às 09h00"/>
    <s v="1002-CO CAPUAVA"/>
    <n v="5222"/>
    <s v="PALMARES COM.GAS ACESSORIOS LTDA.ME"/>
    <s v="Pedido"/>
  </r>
  <r>
    <s v="Z507 GME-SP"/>
    <s v="G80 GVE Capuava"/>
    <s v="0001500G83"/>
    <d v="2013-04-16T08:23:34"/>
    <d v="2013-04-16T00:00:00"/>
    <d v="1899-12-30T08:23:34"/>
    <x v="1"/>
    <s v="das 07h00 às 09h00"/>
    <s v="1002-CO CAPUAVA"/>
    <n v="44404"/>
    <s v="ZANGAO COMERCIO GAS LTDA. - ME"/>
    <s v="Pedido"/>
  </r>
  <r>
    <s v="Z507 GME-SP"/>
    <s v="G80 GVE Capuava"/>
    <s v="0001500G84"/>
    <d v="2013-04-16T08:29:07"/>
    <d v="2013-04-16T00:00:00"/>
    <d v="1899-12-30T08:29:07"/>
    <x v="1"/>
    <s v="das 07h00 às 09h00"/>
    <s v="1002-CO CAPUAVA"/>
    <n v="27864"/>
    <s v="BRASGAS TRANSP. COM. LTDA."/>
    <s v="Demanda"/>
  </r>
  <r>
    <s v="Z507 GME-SP"/>
    <s v="G80 GVE Capuava"/>
    <s v="0001500G84"/>
    <d v="2013-04-16T08:32:20"/>
    <d v="2013-04-16T00:00:00"/>
    <d v="1899-12-30T08:32:20"/>
    <x v="1"/>
    <s v="das 07h00 às 09h00"/>
    <s v="1002-CO CAPUAVA"/>
    <n v="27864"/>
    <s v="BRASGAS TRANSP. COM. LTDA."/>
    <s v="Pedido"/>
  </r>
  <r>
    <s v="Z507 GME-SP"/>
    <s v="G80 GVE Capuava"/>
    <s v="0001500G81"/>
    <d v="2013-04-16T08:32:54"/>
    <d v="2013-04-16T00:00:00"/>
    <d v="1899-12-30T08:32:54"/>
    <x v="1"/>
    <s v="das 07h00 às 09h00"/>
    <s v="1002-CO CAPUAVA"/>
    <n v="49423"/>
    <s v="GILBERTO DANIEL JUNIOR GAS"/>
    <s v="Demanda"/>
  </r>
  <r>
    <s v="Z507 GME-SP"/>
    <s v="G80 GVE Capuava"/>
    <s v="0001500G81"/>
    <d v="2013-04-16T08:34:56"/>
    <d v="2013-04-16T00:00:00"/>
    <d v="1899-12-30T08:34:56"/>
    <x v="1"/>
    <s v="das 07h00 às 09h00"/>
    <s v="1002-CO CAPUAVA"/>
    <n v="49423"/>
    <s v="GILBERTO DANIEL JUNIOR GAS"/>
    <s v="Pedido"/>
  </r>
  <r>
    <s v="Z507 GME-SP"/>
    <s v="G80 GVE Capuava"/>
    <s v="0001500G81"/>
    <d v="2013-04-16T08:36:22"/>
    <d v="2013-04-16T00:00:00"/>
    <d v="1899-12-30T08:36:22"/>
    <x v="1"/>
    <s v="das 07h00 às 09h00"/>
    <s v="1002-CO CAPUAVA"/>
    <n v="49423"/>
    <s v="GILBERTO DANIEL JUNIOR GAS"/>
    <s v="Demanda"/>
  </r>
  <r>
    <s v="Z507 GME-SP"/>
    <s v="G80 GVE Capuava"/>
    <s v="0001500G84"/>
    <d v="2013-04-16T08:37:41"/>
    <d v="2013-04-16T00:00:00"/>
    <d v="1899-12-30T08:37:41"/>
    <x v="1"/>
    <s v="das 07h00 às 09h00"/>
    <s v="1002-CO CAPUAVA"/>
    <n v="27864"/>
    <s v="BRASGAS TRANSP. COM. LTDA."/>
    <s v="Pedido"/>
  </r>
  <r>
    <s v="Z507 GME-SP"/>
    <s v="G90 GVE Osasco"/>
    <s v="0001500G94"/>
    <d v="2013-04-16T09:11:41"/>
    <d v="2013-04-16T00:00:00"/>
    <d v="1899-12-30T09:11:41"/>
    <x v="2"/>
    <s v="das 09h00 às 11h00"/>
    <s v="1002-CO CAPUAVA"/>
    <n v="94485"/>
    <s v="EMANUEL SHALON COMERCIO DE GAS LTDA"/>
    <s v="Demanda"/>
  </r>
  <r>
    <s v="Z507 GME-SP"/>
    <s v="G80 GVE Capuava"/>
    <s v="0001500G82"/>
    <d v="2013-04-16T09:18:49"/>
    <d v="2013-04-16T00:00:00"/>
    <d v="1899-12-30T09:18:49"/>
    <x v="2"/>
    <s v="das 09h00 às 11h00"/>
    <s v="1002-CO CAPUAVA"/>
    <n v="43877"/>
    <s v="COMERCIO DE GAS PIRANI LTDA -EPP"/>
    <s v="Demanda"/>
  </r>
  <r>
    <s v="Z507 GME-SP"/>
    <s v="G90 GVE Osasco"/>
    <s v="0001500G94"/>
    <d v="2013-04-16T09:18:56"/>
    <d v="2013-04-16T00:00:00"/>
    <d v="1899-12-30T09:18:56"/>
    <x v="2"/>
    <s v="das 09h00 às 11h00"/>
    <s v="1002-CO CAPUAVA"/>
    <n v="19594"/>
    <s v="PETROGAS COMERCIO DE GAS LIMITADA ME"/>
    <s v="Demanda"/>
  </r>
  <r>
    <s v="Z507 GME-SP"/>
    <s v="G70 GVE S J Campos"/>
    <s v="0001500G71"/>
    <d v="2013-04-16T09:20:05"/>
    <d v="2013-04-16T00:00:00"/>
    <d v="1899-12-30T09:20:05"/>
    <x v="2"/>
    <s v="das 09h00 às 11h00"/>
    <s v="1002-CO CAPUAVA"/>
    <n v="42333"/>
    <s v="COML. AGAS LTDA."/>
    <s v="Demanda"/>
  </r>
  <r>
    <s v="Z507 GME-SP"/>
    <s v="G80 GVE Capuava"/>
    <s v="0001500G85"/>
    <d v="2013-04-16T09:40:33"/>
    <d v="2013-04-16T00:00:00"/>
    <d v="1899-12-30T09:40:33"/>
    <x v="2"/>
    <s v="das 09h00 às 11h00"/>
    <s v="1002-CO CAPUAVA"/>
    <n v="30653"/>
    <s v="DRAGAO GAS COM GAS AGUA MIN.LTDA-ME"/>
    <s v="Pedido"/>
  </r>
  <r>
    <s v="Z507 GME-SP"/>
    <s v="G90 GVE Osasco"/>
    <s v="0001500G94"/>
    <d v="2013-04-16T09:58:26"/>
    <d v="2013-04-16T00:00:00"/>
    <d v="1899-12-30T09:58:26"/>
    <x v="2"/>
    <s v="das 09h00 às 11h00"/>
    <s v="1002-CO CAPUAVA"/>
    <n v="94485"/>
    <s v="EMANUEL SHALON COMERCIO DE GAS LTDA"/>
    <s v="Pedido"/>
  </r>
  <r>
    <s v="Z507 GME-SP"/>
    <s v="G80 GVE Capuava"/>
    <s v="0001500G82"/>
    <d v="2013-04-16T10:01:50"/>
    <d v="2013-04-16T00:00:00"/>
    <d v="1899-12-30T10:01:50"/>
    <x v="3"/>
    <s v="das 09h00 às 11h00"/>
    <s v="1002-CO CAPUAVA"/>
    <n v="42342"/>
    <s v="COML. VIAGAS LTDA."/>
    <s v="Demanda"/>
  </r>
  <r>
    <s v="Z507 GME-SP"/>
    <s v="G70 GVE S J Campos"/>
    <s v="0001500G71"/>
    <d v="2013-04-16T10:05:11"/>
    <d v="2013-04-16T00:00:00"/>
    <d v="1899-12-30T10:05:11"/>
    <x v="3"/>
    <s v="das 09h00 às 11h00"/>
    <s v="1002-CO CAPUAVA"/>
    <n v="42333"/>
    <s v="COML. AGAS LTDA."/>
    <s v="Pedido"/>
  </r>
  <r>
    <s v="Z507 GME-SP"/>
    <s v="G80 GVE Capuava"/>
    <s v="0001500G83"/>
    <d v="2013-04-16T10:13:24"/>
    <d v="2013-04-16T00:00:00"/>
    <d v="1899-12-30T10:13:24"/>
    <x v="3"/>
    <s v="das 09h00 às 11h00"/>
    <s v="1002-CO CAPUAVA"/>
    <n v="75635"/>
    <s v="DILUZ COMERCIO DE GAS LTDA."/>
    <s v="Pedido"/>
  </r>
  <r>
    <s v="Z507 GME-SP"/>
    <s v="G80 GVE Capuava"/>
    <s v="0001500G84"/>
    <d v="2013-04-16T11:07:27"/>
    <d v="2013-04-16T00:00:00"/>
    <d v="1899-12-30T11:07:27"/>
    <x v="10"/>
    <s v="das 11h00 às 13h00"/>
    <s v="1002-CO CAPUAVA"/>
    <n v="24833"/>
    <s v="QUEROGAS COMERCIO DE GAS LTDA ME"/>
    <s v="Pedido"/>
  </r>
  <r>
    <s v="Z507 GME-SP"/>
    <s v="G80 GVE Capuava"/>
    <s v="0001500G84"/>
    <d v="2013-04-16T11:08:55"/>
    <d v="2013-04-16T00:00:00"/>
    <d v="1899-12-30T11:08:55"/>
    <x v="10"/>
    <s v="das 11h00 às 13h00"/>
    <s v="1002-CO CAPUAVA"/>
    <n v="24833"/>
    <s v="QUEROGAS COMERCIO DE GAS LTDA ME"/>
    <s v="Demanda"/>
  </r>
  <r>
    <s v="Z507 GME-SP"/>
    <s v="G80 GVE Capuava"/>
    <s v="0001500G85"/>
    <d v="2013-04-16T11:08:57"/>
    <d v="2013-04-16T00:00:00"/>
    <d v="1899-12-30T11:08:57"/>
    <x v="10"/>
    <s v="das 11h00 às 13h00"/>
    <s v="1002-CO CAPUAVA"/>
    <n v="43452"/>
    <s v="ITALIA COMERCIO GAS LTDA - EPP"/>
    <s v="Pedido"/>
  </r>
  <r>
    <s v="Z507 GME-SP"/>
    <s v="G80 GVE Capuava"/>
    <s v="0001500G84"/>
    <d v="2013-04-16T11:11:12"/>
    <d v="2013-04-16T00:00:00"/>
    <d v="1899-12-30T11:11:12"/>
    <x v="10"/>
    <s v="das 11h00 às 13h00"/>
    <s v="1002-CO CAPUAVA"/>
    <n v="24833"/>
    <s v="QUEROGAS COMERCIO DE GAS LTDA ME"/>
    <s v="Pedido"/>
  </r>
  <r>
    <s v="Z507 GME-SP"/>
    <s v="G80 GVE Capuava"/>
    <s v="0001500G84"/>
    <d v="2013-04-16T11:12:31"/>
    <d v="2013-04-16T00:00:00"/>
    <d v="1899-12-30T11:12:31"/>
    <x v="10"/>
    <s v="das 11h00 às 13h00"/>
    <s v="1002-CO CAPUAVA"/>
    <n v="24833"/>
    <s v="QUEROGAS COMERCIO DE GAS LTDA ME"/>
    <s v="Demanda"/>
  </r>
  <r>
    <s v="Z507 GME-SP"/>
    <s v="G80 GVE Capuava"/>
    <s v="0001500G85"/>
    <d v="2013-04-16T11:17:06"/>
    <d v="2013-04-16T00:00:00"/>
    <d v="1899-12-30T11:17:06"/>
    <x v="10"/>
    <s v="das 11h00 às 13h00"/>
    <s v="1002-CO CAPUAVA"/>
    <n v="89077"/>
    <s v="BIL GAS COMERCIO DE GAS LTDA ME"/>
    <s v="Pedido"/>
  </r>
  <r>
    <s v="Z507 GME-SP"/>
    <s v="G80 GVE Capuava"/>
    <s v="0001500G85"/>
    <d v="2013-04-16T11:20:40"/>
    <d v="2013-04-16T00:00:00"/>
    <d v="1899-12-30T11:20:40"/>
    <x v="10"/>
    <s v="das 11h00 às 13h00"/>
    <s v="1002-CO CAPUAVA"/>
    <n v="89077"/>
    <s v="BIL GAS COMERCIO DE GAS LTDA ME"/>
    <s v="Demanda"/>
  </r>
  <r>
    <s v="Z507 GME-SP"/>
    <s v="G80 GVE Capuava"/>
    <s v="0001500G84"/>
    <d v="2013-04-16T12:05:34"/>
    <d v="2013-04-16T00:00:00"/>
    <d v="1899-12-30T12:05:34"/>
    <x v="4"/>
    <s v="das 11h00 às 13h00"/>
    <s v="1002-CO CAPUAVA"/>
    <n v="24833"/>
    <s v="QUEROGAS COMERCIO DE GAS LTDA ME"/>
    <s v="Demanda"/>
  </r>
  <r>
    <s v="Z507 GME-SP"/>
    <s v="G80 GVE Capuava"/>
    <s v="0001500G85"/>
    <d v="2013-04-16T12:08:54"/>
    <d v="2013-04-16T00:00:00"/>
    <d v="1899-12-30T12:08:54"/>
    <x v="4"/>
    <s v="das 11h00 às 13h00"/>
    <s v="1002-CO CAPUAVA"/>
    <n v="43452"/>
    <s v="ITALIA COMERCIO GAS LTDA - EPP"/>
    <s v="Demanda"/>
  </r>
  <r>
    <s v="Z507 GME-SP"/>
    <s v="G80 GVE Capuava"/>
    <s v="0001500G85"/>
    <d v="2013-04-16T12:26:41"/>
    <d v="2013-04-16T00:00:00"/>
    <d v="1899-12-30T12:26:41"/>
    <x v="4"/>
    <s v="das 11h00 às 13h00"/>
    <s v="1002-CO CAPUAVA"/>
    <n v="89077"/>
    <s v="BIL GAS COMERCIO DE GAS LTDA ME"/>
    <s v="Demanda"/>
  </r>
  <r>
    <s v="Z507 GME-SP"/>
    <s v="G70 GVE S J Campos"/>
    <s v="0001500G76"/>
    <d v="2013-04-16T13:59:18"/>
    <d v="2013-04-16T00:00:00"/>
    <d v="1899-12-30T13:59:18"/>
    <x v="5"/>
    <s v="das 13h00 às 15h00"/>
    <s v="1002-CO CAPUAVA"/>
    <n v="90853"/>
    <s v="WASHINGTON SANTOS NOVAIS ME"/>
    <s v="Pedido"/>
  </r>
  <r>
    <s v="Z507 GME-SP"/>
    <s v="G80 GVE Capuava"/>
    <s v="0001500G83"/>
    <d v="2013-04-16T14:58:59"/>
    <d v="2013-04-16T00:00:00"/>
    <d v="1899-12-30T14:58:59"/>
    <x v="6"/>
    <s v="das 13h00 às 15h00"/>
    <s v="1002-CO CAPUAVA"/>
    <n v="96221"/>
    <s v="VILLE GAS COMERCIO DE GAS LTDA ME"/>
    <s v="Pedido"/>
  </r>
  <r>
    <s v="Z507 GME-SP"/>
    <s v="G80 GVE Capuava"/>
    <s v="0001500G85"/>
    <d v="2013-04-16T15:03:50"/>
    <d v="2013-04-16T00:00:00"/>
    <d v="1899-12-30T15:03:50"/>
    <x v="7"/>
    <s v="das 15h00 às 17h00"/>
    <s v="1002-CO CAPUAVA"/>
    <n v="8703"/>
    <s v="PESSOTA COMERCIO GAS LTDA. - ME"/>
    <s v="Pedido"/>
  </r>
  <r>
    <s v="Z507 GME-SP"/>
    <s v="G80 GVE Capuava"/>
    <s v="0001500G81"/>
    <d v="2013-04-16T15:14:34"/>
    <d v="2013-04-16T00:00:00"/>
    <d v="1899-12-30T15:14:34"/>
    <x v="7"/>
    <s v="das 15h00 às 17h00"/>
    <s v="1002-CO CAPUAVA"/>
    <n v="91599"/>
    <s v="ITAQUERUNA COMERCIO DE GAS LTDA."/>
    <s v="Pedido"/>
  </r>
  <r>
    <s v="Z507 GME-SP"/>
    <s v="G70 GVE S J Campos"/>
    <s v="0001500G76"/>
    <d v="2013-04-16T15:14:41"/>
    <d v="2013-04-16T00:00:00"/>
    <d v="1899-12-30T15:14:41"/>
    <x v="7"/>
    <s v="das 15h00 às 17h00"/>
    <s v="1002-CO CAPUAVA"/>
    <n v="21585"/>
    <s v="EXPRESSO GAS COM. DISTR. GAS LTDA."/>
    <s v="Pedido"/>
  </r>
  <r>
    <s v="Z507 GME-SP"/>
    <s v="G80 GVE Capuava"/>
    <s v="0001500G82"/>
    <d v="2013-04-16T15:15:25"/>
    <d v="2013-04-16T00:00:00"/>
    <d v="1899-12-30T15:15:25"/>
    <x v="7"/>
    <s v="das 15h00 às 17h00"/>
    <s v="1002-CO CAPUAVA"/>
    <n v="24414"/>
    <s v="MTM COMERCIO DE GAS LTDA-ME"/>
    <s v="Pedido"/>
  </r>
  <r>
    <s v="Z507 GME-SP"/>
    <s v="G80 GVE Capuava"/>
    <s v="0001500G81"/>
    <d v="2013-04-16T15:16:13"/>
    <d v="2013-04-16T00:00:00"/>
    <d v="1899-12-30T15:16:13"/>
    <x v="7"/>
    <s v="das 15h00 às 17h00"/>
    <s v="1002-CO CAPUAVA"/>
    <n v="91599"/>
    <s v="ITAQUERUNA COMERCIO DE GAS LTDA."/>
    <s v="Pedido"/>
  </r>
  <r>
    <s v="Z507 GME-SP"/>
    <s v="G80 GVE Capuava"/>
    <s v="0001500G82"/>
    <d v="2013-04-16T15:17:12"/>
    <d v="2013-04-16T00:00:00"/>
    <d v="1899-12-30T15:17:12"/>
    <x v="7"/>
    <s v="das 15h00 às 17h00"/>
    <s v="1002-CO CAPUAVA"/>
    <n v="24414"/>
    <s v="MTM COMERCIO DE GAS LTDA-ME"/>
    <s v="Demanda"/>
  </r>
  <r>
    <s v="Z507 GME-SP"/>
    <s v="G80 GVE Capuava"/>
    <s v="0001500G82"/>
    <d v="2013-04-16T15:44:27"/>
    <d v="2013-04-16T00:00:00"/>
    <d v="1899-12-30T15:44:27"/>
    <x v="7"/>
    <s v="das 15h00 às 17h00"/>
    <s v="1002-CO CAPUAVA"/>
    <n v="16104"/>
    <s v="LEALDO RODRIGUES DOS SANTOS - ME"/>
    <s v="Pedido"/>
  </r>
  <r>
    <s v="Z507 GME-SP"/>
    <s v="G80 GVE Capuava"/>
    <s v="0001500G82"/>
    <d v="2013-04-16T15:50:59"/>
    <d v="2013-04-16T00:00:00"/>
    <d v="1899-12-30T15:50:59"/>
    <x v="7"/>
    <s v="das 15h00 às 17h00"/>
    <s v="1002-CO CAPUAVA"/>
    <n v="43877"/>
    <s v="COMERCIO DE GAS PIRANI LTDA -EPP"/>
    <s v="Pedido"/>
  </r>
  <r>
    <s v="Z507 GME-SP"/>
    <s v="G90 GVE Osasco"/>
    <s v="0001500G94"/>
    <d v="2013-04-16T15:52:48"/>
    <d v="2013-04-16T00:00:00"/>
    <d v="1899-12-30T15:52:48"/>
    <x v="7"/>
    <s v="das 15h00 às 17h00"/>
    <s v="1002-CO CAPUAVA"/>
    <n v="19754"/>
    <s v="ANA CRISTINA MONTEIRO SILVA - ME"/>
    <s v="Pedido"/>
  </r>
  <r>
    <s v="Z507 GME-SP"/>
    <s v="G80 GVE Capuava"/>
    <s v="0001500G81"/>
    <d v="2013-04-16T15:53:58"/>
    <d v="2013-04-16T00:00:00"/>
    <d v="1899-12-30T15:53:58"/>
    <x v="7"/>
    <s v="das 15h00 às 17h00"/>
    <s v="1002-CO CAPUAVA"/>
    <n v="12863"/>
    <s v="KEID GAS LTDA-ME."/>
    <s v="Pedido"/>
  </r>
  <r>
    <s v="Z507 GME-SP"/>
    <s v="G80 GVE Capuava"/>
    <s v="0001500G82"/>
    <d v="2013-04-16T15:54:12"/>
    <d v="2013-04-16T00:00:00"/>
    <d v="1899-12-30T15:54:12"/>
    <x v="7"/>
    <s v="das 15h00 às 17h00"/>
    <s v="1002-CO CAPUAVA"/>
    <n v="43877"/>
    <s v="COMERCIO DE GAS PIRANI LTDA -EPP"/>
    <s v="Pedido"/>
  </r>
  <r>
    <s v="Z507 GME-SP"/>
    <s v="G90 GVE Osasco"/>
    <s v="0001500G94"/>
    <d v="2013-04-16T16:09:11"/>
    <d v="2013-04-16T00:00:00"/>
    <d v="1899-12-30T16:09:11"/>
    <x v="8"/>
    <s v="das 15h00 às 17h00"/>
    <s v="1002-CO CAPUAVA"/>
    <n v="9286"/>
    <s v="CHAMA GAS COMERCIAL  LTDA-ME"/>
    <s v="Pedido"/>
  </r>
  <r>
    <s v="Z507 GME-SP"/>
    <s v="G80 GVE Capuava"/>
    <s v="0001500G82"/>
    <d v="2013-04-16T16:12:22"/>
    <d v="2013-04-16T00:00:00"/>
    <d v="1899-12-30T16:12:22"/>
    <x v="8"/>
    <s v="das 15h00 às 17h00"/>
    <s v="1002-CO CAPUAVA"/>
    <n v="40338"/>
    <s v="COMERCIO  DE GAS J C LTDA - EPP"/>
    <s v="Demanda"/>
  </r>
  <r>
    <s v="Z507 GME-SP"/>
    <s v="G80 GVE Capuava"/>
    <s v="0001500G83"/>
    <d v="2013-04-16T16:39:58"/>
    <d v="2013-04-16T00:00:00"/>
    <d v="1899-12-30T16:39:58"/>
    <x v="8"/>
    <s v="das 15h00 às 17h00"/>
    <s v="1002-CO CAPUAVA"/>
    <n v="28676"/>
    <s v="BELOGAS COMERCIO DE GAS LTDA"/>
    <s v="Pedido"/>
  </r>
  <r>
    <s v="Z507 GME-SP"/>
    <s v="G80 GVE Capuava"/>
    <s v="0001500G85"/>
    <d v="2013-04-16T16:42:22"/>
    <d v="2013-04-16T00:00:00"/>
    <d v="1899-12-30T16:42:22"/>
    <x v="8"/>
    <s v="das 15h00 às 17h00"/>
    <s v="1002-CO CAPUAVA"/>
    <n v="28658"/>
    <s v="COMERCIAL ANGIL LTDA."/>
    <s v="Pedido"/>
  </r>
  <r>
    <s v="Z507 GME-SP"/>
    <s v="G80 GVE Capuava"/>
    <s v="0001500G83"/>
    <d v="2013-04-16T16:42:45"/>
    <d v="2013-04-16T00:00:00"/>
    <d v="1899-12-30T16:42:45"/>
    <x v="8"/>
    <s v="das 15h00 às 17h00"/>
    <s v="1002-CO CAPUAVA"/>
    <n v="28676"/>
    <s v="BELOGAS COMERCIO DE GAS LTDA"/>
    <s v="Demanda"/>
  </r>
  <r>
    <s v="Z507 GME-SP"/>
    <s v="G80 GVE Capuava"/>
    <s v="0001500G85"/>
    <d v="2013-04-16T16:45:52"/>
    <d v="2013-04-16T00:00:00"/>
    <d v="1899-12-30T16:45:52"/>
    <x v="8"/>
    <s v="das 15h00 às 17h00"/>
    <s v="1002-CO CAPUAVA"/>
    <n v="28658"/>
    <s v="COMERCIAL ANGIL LTDA."/>
    <s v="Pedido"/>
  </r>
  <r>
    <s v="Z507 GME-SP"/>
    <s v="G80 GVE Capuava"/>
    <s v="0001500G82"/>
    <d v="2013-04-16T17:16:17"/>
    <d v="2013-04-16T00:00:00"/>
    <d v="1899-12-30T17:16:17"/>
    <x v="9"/>
    <s v="das 17h00 às 19h00"/>
    <s v="1002-CO CAPUAVA"/>
    <n v="98932"/>
    <s v="M &amp; M COMERCIO DE GAS BEBIDAS E ACESSORIOS LTDA.-ME"/>
    <s v="Pedido"/>
  </r>
  <r>
    <s v="Z507 GME-SP"/>
    <s v="G80 GVE Capuava"/>
    <s v="0001500G83"/>
    <d v="2013-04-16T17:25:00"/>
    <d v="2013-04-16T00:00:00"/>
    <d v="1899-12-30T17:25:00"/>
    <x v="9"/>
    <s v="das 17h00 às 19h00"/>
    <s v="1002-CO CAPUAVA"/>
    <n v="96221"/>
    <s v="VILLE GAS COMERCIO DE GAS LTDA ME"/>
    <s v="Pedido"/>
  </r>
  <r>
    <s v="Z507 GME-SP"/>
    <s v="G80 GVE Capuava"/>
    <s v="0001500G84"/>
    <d v="2013-04-16T17:45:21"/>
    <d v="2013-04-16T00:00:00"/>
    <d v="1899-12-30T17:45:21"/>
    <x v="9"/>
    <s v="das 17h00 às 19h00"/>
    <s v="1002-CO CAPUAVA"/>
    <n v="24833"/>
    <s v="QUEROGAS COMERCIO DE GAS LTDA ME"/>
    <s v="Pedido"/>
  </r>
  <r>
    <s v="Z507 GME-SP"/>
    <s v="G80 GVE Capuava"/>
    <s v="0001500G85"/>
    <d v="2013-04-16T18:09:27"/>
    <d v="2013-04-16T00:00:00"/>
    <d v="1899-12-30T18:09:27"/>
    <x v="11"/>
    <s v="das 17h00 às 19h00"/>
    <s v="1002-CO CAPUAVA"/>
    <n v="87485"/>
    <s v="ELSHADAI SHALOM COMERCIO DE GAS LTDA"/>
    <s v="Pedido"/>
  </r>
  <r>
    <s v="Z507 GME-SP"/>
    <s v="G80 GVE Capuava"/>
    <s v="0001500G83"/>
    <d v="2013-04-17T07:10:27"/>
    <d v="2013-04-17T00:00:00"/>
    <d v="1899-12-30T07:10:27"/>
    <x v="0"/>
    <s v="das 07h00 às 09h00"/>
    <s v="1002-CO CAPUAVA"/>
    <n v="44374"/>
    <s v="MONIGAS COMERCIO DE GAS LTDA."/>
    <s v="Demanda"/>
  </r>
  <r>
    <s v="Z507 GME-SP"/>
    <s v="G80 GVE Capuava"/>
    <s v="0001500G83"/>
    <d v="2013-04-17T07:58:05"/>
    <d v="2013-04-17T00:00:00"/>
    <d v="1899-12-30T07:58:27"/>
    <x v="0"/>
    <s v="das 07h00 às 09h00"/>
    <s v="1002-CO CAPUAVA"/>
    <n v="44374"/>
    <s v="MONIGAS COMERCIO DE GAS LTDA."/>
    <s v="Pedido"/>
  </r>
  <r>
    <s v="Z507 GME-SP"/>
    <s v="G80 GVE Capuava"/>
    <s v="0001500G84"/>
    <d v="2013-04-17T08:03:10"/>
    <d v="2013-04-17T00:00:00"/>
    <d v="1899-12-30T08:03:10"/>
    <x v="1"/>
    <s v="das 07h00 às 09h00"/>
    <s v="1002-CO CAPUAVA"/>
    <n v="25739"/>
    <s v="IMPERIUM COM. DE GAS E AGUA LTDA.ME"/>
    <s v="Pedido"/>
  </r>
  <r>
    <s v="Z507 GME-SP"/>
    <s v="G90 GVE Osasco"/>
    <s v="0001500G94"/>
    <d v="2013-04-17T08:09:38"/>
    <d v="2013-04-17T00:00:00"/>
    <d v="1899-12-30T08:09:38"/>
    <x v="1"/>
    <s v="das 07h00 às 09h00"/>
    <s v="1002-CO CAPUAVA"/>
    <n v="94485"/>
    <s v="EMANUEL SHALON COMERCIO DE GAS LTDA"/>
    <s v="Demanda"/>
  </r>
  <r>
    <s v="Z507 GME-SP"/>
    <s v="G80 GVE Capuava"/>
    <s v="0001500G84"/>
    <d v="2013-04-17T08:21:28"/>
    <d v="2013-04-17T00:00:00"/>
    <d v="1899-12-30T08:21:28"/>
    <x v="1"/>
    <s v="das 07h00 às 09h00"/>
    <s v="1002-CO CAPUAVA"/>
    <n v="27864"/>
    <s v="BRASGAS TRANSP. COM. LTDA."/>
    <s v="Pedido"/>
  </r>
  <r>
    <s v="Z507 GME-SP"/>
    <s v="G80 GVE Capuava"/>
    <s v="0001500G84"/>
    <d v="2013-04-17T08:24:43"/>
    <d v="2013-04-17T00:00:00"/>
    <d v="1899-12-30T08:24:43"/>
    <x v="1"/>
    <s v="das 07h00 às 09h00"/>
    <s v="1002-CO CAPUAVA"/>
    <n v="27864"/>
    <s v="BRASGAS TRANSP. COM. LTDA."/>
    <s v="Pedido"/>
  </r>
  <r>
    <s v="Z507 GME-SP"/>
    <s v="G80 GVE Capuava"/>
    <s v="0001500G85"/>
    <d v="2013-04-17T08:34:26"/>
    <d v="2013-04-17T00:00:00"/>
    <d v="1899-12-30T08:34:26"/>
    <x v="1"/>
    <s v="das 07h00 às 09h00"/>
    <s v="1002-CO CAPUAVA"/>
    <n v="43452"/>
    <s v="ITALIA COMERCIO GAS LTDA - EPP"/>
    <s v="Pedido"/>
  </r>
  <r>
    <s v="Z507 GME-SP"/>
    <s v="G70 GVE S J Campos"/>
    <s v="0001500G75"/>
    <d v="2013-04-17T08:54:53"/>
    <d v="2013-04-17T00:00:00"/>
    <d v="1899-12-30T08:54:53"/>
    <x v="1"/>
    <s v="das 07h00 às 09h00"/>
    <s v="1002-CO CAPUAVA"/>
    <n v="28249"/>
    <s v="COM. GAS HIGASHI LTDA."/>
    <s v="Demanda"/>
  </r>
  <r>
    <s v="Z507 GME-SP"/>
    <s v="G80 GVE Capuava"/>
    <s v="0001500G81"/>
    <d v="2013-04-17T09:34:26"/>
    <d v="2013-04-17T00:00:00"/>
    <d v="1899-12-30T09:34:26"/>
    <x v="2"/>
    <s v="das 09h00 às 11h00"/>
    <s v="1002-CO CAPUAVA"/>
    <n v="49423"/>
    <s v="GILBERTO DANIEL JUNIOR GAS"/>
    <s v="Pedido"/>
  </r>
  <r>
    <s v="Z507 GME-SP"/>
    <s v="G80 GVE Capuava"/>
    <s v="0001500G81"/>
    <d v="2013-04-17T09:39:25"/>
    <d v="2013-04-17T00:00:00"/>
    <d v="1899-12-30T09:39:25"/>
    <x v="2"/>
    <s v="das 09h00 às 11h00"/>
    <s v="1002-CO CAPUAVA"/>
    <n v="49423"/>
    <s v="GILBERTO DANIEL JUNIOR GAS"/>
    <s v="Pedido"/>
  </r>
  <r>
    <s v="Z507 GME-SP"/>
    <s v="G80 GVE Capuava"/>
    <s v="0001500G81"/>
    <d v="2013-04-17T09:42:48"/>
    <d v="2013-04-17T00:00:00"/>
    <d v="1899-12-30T09:42:48"/>
    <x v="2"/>
    <s v="das 09h00 às 11h00"/>
    <s v="1002-CO CAPUAVA"/>
    <n v="49423"/>
    <s v="GILBERTO DANIEL JUNIOR GAS"/>
    <s v="Pedido"/>
  </r>
  <r>
    <s v="Z507 GME-SP"/>
    <s v="G80 GVE Capuava"/>
    <s v="0001500G81"/>
    <d v="2013-04-17T09:45:18"/>
    <d v="2013-04-17T00:00:00"/>
    <d v="1899-12-30T09:45:18"/>
    <x v="2"/>
    <s v="das 09h00 às 11h00"/>
    <s v="1002-CO CAPUAVA"/>
    <n v="49423"/>
    <s v="GILBERTO DANIEL JUNIOR GAS"/>
    <s v="Pedido"/>
  </r>
  <r>
    <s v="Z507 GME-SP"/>
    <s v="G80 GVE Capuava"/>
    <s v="0001500G81"/>
    <d v="2013-04-17T09:47:10"/>
    <d v="2013-04-17T00:00:00"/>
    <d v="1899-12-30T09:47:10"/>
    <x v="2"/>
    <s v="das 09h00 às 11h00"/>
    <s v="1002-CO CAPUAVA"/>
    <n v="49423"/>
    <s v="GILBERTO DANIEL JUNIOR GAS"/>
    <s v="Demanda"/>
  </r>
  <r>
    <s v="Z507 GME-SP"/>
    <s v="G80 GVE Capuava"/>
    <s v="0001500G81"/>
    <d v="2013-04-17T09:50:33"/>
    <d v="2013-04-17T00:00:00"/>
    <d v="1899-12-30T09:50:33"/>
    <x v="2"/>
    <s v="das 09h00 às 11h00"/>
    <s v="1002-CO CAPUAVA"/>
    <n v="49423"/>
    <s v="GILBERTO DANIEL JUNIOR GAS"/>
    <s v="Pedido"/>
  </r>
  <r>
    <s v="Z507 GME-SP"/>
    <s v="G80 GVE Capuava"/>
    <s v="0001500G81"/>
    <d v="2013-04-17T09:52:27"/>
    <d v="2013-04-17T00:00:00"/>
    <d v="1899-12-30T09:52:27"/>
    <x v="2"/>
    <s v="das 09h00 às 11h00"/>
    <s v="1002-CO CAPUAVA"/>
    <n v="49423"/>
    <s v="GILBERTO DANIEL JUNIOR GAS"/>
    <s v="Pedido"/>
  </r>
  <r>
    <s v="Z507 GME-SP"/>
    <s v="G80 GVE Capuava"/>
    <s v="0001500G81"/>
    <d v="2013-04-17T09:56:05"/>
    <d v="2013-04-17T00:00:00"/>
    <d v="1899-12-30T09:56:05"/>
    <x v="2"/>
    <s v="das 09h00 às 11h00"/>
    <s v="1002-CO CAPUAVA"/>
    <n v="49423"/>
    <s v="GILBERTO DANIEL JUNIOR GAS"/>
    <s v="Pedido"/>
  </r>
  <r>
    <s v="Z507 GME-SP"/>
    <s v="G80 GVE Capuava"/>
    <s v="0001500G81"/>
    <d v="2013-04-17T09:59:27"/>
    <d v="2013-04-17T00:00:00"/>
    <d v="1899-12-30T09:59:27"/>
    <x v="2"/>
    <s v="das 09h00 às 11h00"/>
    <s v="1002-CO CAPUAVA"/>
    <n v="49423"/>
    <s v="GILBERTO DANIEL JUNIOR GAS"/>
    <s v="Pedido"/>
  </r>
  <r>
    <s v="Z507 GME-SP"/>
    <s v="G80 GVE Capuava"/>
    <s v="0001500G81"/>
    <d v="2013-04-17T10:00:22"/>
    <d v="2013-04-17T00:00:00"/>
    <d v="1899-12-30T10:00:22"/>
    <x v="3"/>
    <s v="das 09h00 às 11h00"/>
    <s v="1002-CO CAPUAVA"/>
    <n v="49423"/>
    <s v="GILBERTO DANIEL JUNIOR GAS"/>
    <s v="Pedido"/>
  </r>
  <r>
    <s v="Z507 GME-SP"/>
    <s v="G80 GVE Capuava"/>
    <s v="0001500G83"/>
    <d v="2013-04-17T10:23:28"/>
    <d v="2013-04-17T00:00:00"/>
    <d v="1899-12-30T10:23:28"/>
    <x v="3"/>
    <s v="das 09h00 às 11h00"/>
    <s v="1002-CO CAPUAVA"/>
    <n v="71029"/>
    <s v="TACTOR GÁS LTDA - ME"/>
    <s v="Pedido"/>
  </r>
  <r>
    <s v="Z507 GME-SP"/>
    <s v="G80 GVE Capuava"/>
    <s v="0001500G83"/>
    <d v="2013-04-17T10:38:55"/>
    <d v="2013-04-17T00:00:00"/>
    <d v="1899-12-30T10:38:55"/>
    <x v="3"/>
    <s v="das 09h00 às 11h00"/>
    <s v="1002-CO CAPUAVA"/>
    <n v="5103"/>
    <s v="ROSEGAS COM.GAS LTDA."/>
    <s v="Pedido"/>
  </r>
  <r>
    <s v="Z507 GME-SP"/>
    <s v="G80 GVE Capuava"/>
    <s v="0001500G84"/>
    <d v="2013-04-17T11:06:39"/>
    <d v="2013-04-17T00:00:00"/>
    <d v="1899-12-30T11:06:39"/>
    <x v="10"/>
    <s v="das 11h00 às 13h00"/>
    <s v="1002-CO CAPUAVA"/>
    <n v="24833"/>
    <s v="QUEROGAS COMERCIO DE GAS LTDA ME"/>
    <s v="Pedido"/>
  </r>
  <r>
    <s v="Z507 GME-SP"/>
    <s v="G80 GVE Capuava"/>
    <s v="0001500G81"/>
    <d v="2013-04-17T11:21:30"/>
    <d v="2013-04-17T00:00:00"/>
    <d v="1899-12-30T11:21:30"/>
    <x v="10"/>
    <s v="das 11h00 às 13h00"/>
    <s v="1002-CO CAPUAVA"/>
    <n v="49423"/>
    <s v="GILBERTO DANIEL JUNIOR GAS"/>
    <s v="Pedido"/>
  </r>
  <r>
    <s v="Z507 GME-SP"/>
    <s v="G80 GVE Capuava"/>
    <s v="0001500G83"/>
    <d v="2013-04-17T11:37:48"/>
    <d v="2013-04-17T00:00:00"/>
    <d v="1899-12-30T11:37:48"/>
    <x v="10"/>
    <s v="das 11h00 às 13h00"/>
    <s v="1002-CO CAPUAVA"/>
    <n v="6623"/>
    <s v="COM. GAS AVAI LTDA-ME"/>
    <s v="Pedido"/>
  </r>
  <r>
    <s v="Z507 GME-SP"/>
    <s v="G80 GVE Capuava"/>
    <s v="0001500G83"/>
    <d v="2013-04-17T11:39:33"/>
    <d v="2013-04-17T00:00:00"/>
    <d v="1899-12-30T11:39:33"/>
    <x v="10"/>
    <s v="das 11h00 às 13h00"/>
    <s v="1002-CO CAPUAVA"/>
    <n v="6623"/>
    <s v="COM. GAS AVAI LTDA-ME"/>
    <s v="Demanda"/>
  </r>
  <r>
    <s v="Z507 GME-SP"/>
    <s v="G80 GVE Capuava"/>
    <s v="0001500G82"/>
    <d v="2013-04-17T12:07:45"/>
    <d v="2013-04-17T00:00:00"/>
    <d v="1899-12-30T12:07:45"/>
    <x v="4"/>
    <s v="das 11h00 às 13h00"/>
    <s v="1002-CO CAPUAVA"/>
    <n v="16104"/>
    <s v="LEALDO RODRIGUES DOS SANTOS - ME"/>
    <s v="Pedido"/>
  </r>
  <r>
    <s v="Z507 GME-SP"/>
    <s v="G80 GVE Capuava"/>
    <s v="0001500G84"/>
    <d v="2013-04-17T13:11:20"/>
    <d v="2013-04-17T00:00:00"/>
    <d v="1899-12-30T13:11:20"/>
    <x v="5"/>
    <s v="das 13h00 às 15h00"/>
    <s v="1002-CO CAPUAVA"/>
    <n v="85277"/>
    <s v="BAETA COMERCIO DE GAS, AGUA, PEÇAS E ACESSORIOS LTDA ME."/>
    <s v="Pedido"/>
  </r>
  <r>
    <s v="Z507 GME-SP"/>
    <s v="G80 GVE Capuava"/>
    <s v="0001500G83"/>
    <d v="2013-04-17T13:17:43"/>
    <d v="2013-04-17T00:00:00"/>
    <d v="1899-12-30T13:17:43"/>
    <x v="5"/>
    <s v="das 13h00 às 15h00"/>
    <s v="1002-CO CAPUAVA"/>
    <n v="70218"/>
    <s v="COMÉRCIO DE GÁS ZANATTA LTDA - EPP"/>
    <s v="Pedido"/>
  </r>
  <r>
    <s v="Z507 GME-SP"/>
    <s v="G80 GVE Capuava"/>
    <s v="0001500G83"/>
    <d v="2013-04-17T13:20:58"/>
    <d v="2013-04-17T00:00:00"/>
    <d v="1899-12-30T13:20:58"/>
    <x v="5"/>
    <s v="das 13h00 às 15h00"/>
    <s v="1002-CO CAPUAVA"/>
    <n v="70218"/>
    <s v="COMÉRCIO DE GÁS ZANATTA LTDA - EPP"/>
    <s v="Demanda"/>
  </r>
  <r>
    <s v="Z507 GME-SP"/>
    <s v="G80 GVE Capuava"/>
    <s v="0001500G82"/>
    <d v="2013-04-17T13:56:01"/>
    <d v="2013-04-17T00:00:00"/>
    <d v="1899-12-30T13:56:01"/>
    <x v="5"/>
    <s v="das 13h00 às 15h00"/>
    <s v="1002-CO CAPUAVA"/>
    <n v="99436"/>
    <s v="I. L. SILVA COM. GAS ME"/>
    <s v="Pedido"/>
  </r>
  <r>
    <s v="Z507 GME-SP"/>
    <s v="G80 GVE Capuava"/>
    <s v="0001500G84"/>
    <d v="2013-04-17T14:04:09"/>
    <d v="2013-04-17T00:00:00"/>
    <d v="1899-12-30T14:04:09"/>
    <x v="6"/>
    <s v="das 13h00 às 15h00"/>
    <s v="1002-CO CAPUAVA"/>
    <n v="34331"/>
    <s v="MARIA LEANDRINI DELLA COLLETA"/>
    <s v="Pedido"/>
  </r>
  <r>
    <s v="Z507 GME-SP"/>
    <s v="G80 GVE Capuava"/>
    <s v="0001500G83"/>
    <d v="2013-04-17T14:24:09"/>
    <d v="2013-04-17T00:00:00"/>
    <d v="1899-12-30T14:24:09"/>
    <x v="6"/>
    <s v="das 13h00 às 15h00"/>
    <s v="1002-CO CAPUAVA"/>
    <n v="5745"/>
    <s v="COM. GAS NOVA S.JORGE LTDA."/>
    <s v="Pedido"/>
  </r>
  <r>
    <s v="Z507 GME-SP"/>
    <s v="G80 GVE Capuava"/>
    <s v="0001500G83"/>
    <d v="2013-04-17T14:29:00"/>
    <d v="2013-04-17T00:00:00"/>
    <d v="1899-12-30T14:29:00"/>
    <x v="6"/>
    <s v="das 13h00 às 15h00"/>
    <s v="1002-CO CAPUAVA"/>
    <n v="5745"/>
    <s v="COM. GAS NOVA S.JORGE LTDA."/>
    <s v="Demanda"/>
  </r>
  <r>
    <s v="Z507 GME-SP"/>
    <s v="G80 GVE Capuava"/>
    <s v="0001500G83"/>
    <d v="2013-04-17T14:31:53"/>
    <d v="2013-04-17T00:00:00"/>
    <d v="1899-12-30T14:31:53"/>
    <x v="6"/>
    <s v="das 13h00 às 15h00"/>
    <s v="1002-CO CAPUAVA"/>
    <n v="5745"/>
    <s v="COM. GAS NOVA S.JORGE LTDA."/>
    <s v="Pedido"/>
  </r>
  <r>
    <s v="Z507 GME-SP"/>
    <s v="G80 GVE Capuava"/>
    <s v="0001500G84"/>
    <d v="2013-04-17T14:42:35"/>
    <d v="2013-04-17T00:00:00"/>
    <d v="1899-12-30T14:42:35"/>
    <x v="6"/>
    <s v="das 13h00 às 15h00"/>
    <s v="1002-CO CAPUAVA"/>
    <n v="85277"/>
    <s v="BAETA COMERCIO DE GAS, AGUA, PEÇAS E ACESSORIOS LTDA ME."/>
    <s v="Demanda"/>
  </r>
  <r>
    <s v="Z507 GME-SP"/>
    <s v="G90 GVE Osasco"/>
    <s v="0001500G94"/>
    <d v="2013-04-17T15:03:37"/>
    <d v="2013-04-17T00:00:00"/>
    <d v="1899-12-30T15:03:37"/>
    <x v="7"/>
    <s v="das 15h00 às 17h00"/>
    <s v="1002-CO CAPUAVA"/>
    <n v="9286"/>
    <s v="CHAMA GAS COMERCIAL  LTDA-ME"/>
    <s v="Pedido"/>
  </r>
  <r>
    <s v="Z507 GME-SP"/>
    <s v="G80 GVE Capuava"/>
    <s v="0001500G81"/>
    <d v="2013-04-17T15:06:56"/>
    <d v="2013-04-17T00:00:00"/>
    <d v="1899-12-30T15:06:56"/>
    <x v="7"/>
    <s v="das 15h00 às 17h00"/>
    <s v="1002-CO CAPUAVA"/>
    <n v="49423"/>
    <s v="GILBERTO DANIEL JUNIOR GAS"/>
    <s v="Pedido"/>
  </r>
  <r>
    <s v="Z507 GME-SP"/>
    <s v="G80 GVE Capuava"/>
    <s v="0001500G81"/>
    <d v="2013-04-17T15:09:30"/>
    <d v="2013-04-17T00:00:00"/>
    <d v="1899-12-30T15:09:30"/>
    <x v="7"/>
    <s v="das 15h00 às 17h00"/>
    <s v="1002-CO CAPUAVA"/>
    <n v="49423"/>
    <s v="GILBERTO DANIEL JUNIOR GAS"/>
    <s v="Demanda"/>
  </r>
  <r>
    <s v="Z507 GME-SP"/>
    <s v="G80 GVE Capuava"/>
    <s v="0001500G84"/>
    <d v="2013-04-17T15:33:40"/>
    <d v="2013-04-17T00:00:00"/>
    <d v="1899-12-30T15:33:40"/>
    <x v="7"/>
    <s v="das 15h00 às 17h00"/>
    <s v="1002-CO CAPUAVA"/>
    <n v="24833"/>
    <s v="QUEROGAS COMERCIO DE GAS LTDA ME"/>
    <s v="Pedido"/>
  </r>
  <r>
    <s v="Z507 GME-SP"/>
    <s v="G80 GVE Capuava"/>
    <s v="0001500G85"/>
    <d v="2013-04-17T15:36:28"/>
    <d v="2013-04-17T00:00:00"/>
    <d v="1899-12-30T15:36:28"/>
    <x v="7"/>
    <s v="das 15h00 às 17h00"/>
    <s v="1002-CO CAPUAVA"/>
    <n v="28795"/>
    <s v="SHEKINA COMERCIO DE GAS LTDA ME"/>
    <s v="Pedido"/>
  </r>
  <r>
    <s v="Z507 GME-SP"/>
    <s v="G80 GVE Capuava"/>
    <s v="0001500G85"/>
    <d v="2013-04-17T15:37:34"/>
    <d v="2013-04-17T00:00:00"/>
    <d v="1899-12-30T15:37:34"/>
    <x v="7"/>
    <s v="das 15h00 às 17h00"/>
    <s v="1002-CO CAPUAVA"/>
    <n v="28795"/>
    <s v="SHEKINA COMERCIO DE GAS LTDA ME"/>
    <s v="Pedido"/>
  </r>
  <r>
    <s v="Z507 GME-SP"/>
    <s v="G80 GVE Capuava"/>
    <s v="0001500G81"/>
    <d v="2013-04-17T15:37:37"/>
    <d v="2013-04-17T00:00:00"/>
    <d v="1899-12-30T15:37:37"/>
    <x v="7"/>
    <s v="das 15h00 às 17h00"/>
    <s v="1002-CO CAPUAVA"/>
    <n v="49423"/>
    <s v="GILBERTO DANIEL JUNIOR GAS"/>
    <s v="Pedido"/>
  </r>
  <r>
    <s v="Z507 GME-SP"/>
    <s v="G90 GVE Osasco"/>
    <s v="0001500G94"/>
    <d v="2013-04-17T15:38:53"/>
    <d v="2013-04-17T00:00:00"/>
    <d v="1899-12-30T15:38:53"/>
    <x v="7"/>
    <s v="das 15h00 às 17h00"/>
    <s v="1002-CO CAPUAVA"/>
    <n v="89733"/>
    <s v="BOUTIQUE DO GAS LTDA - ME"/>
    <s v="Pedido"/>
  </r>
  <r>
    <s v="Z507 GME-SP"/>
    <s v="G80 GVE Capuava"/>
    <s v="0001500G81"/>
    <d v="2013-04-17T15:40:14"/>
    <d v="2013-04-17T00:00:00"/>
    <d v="1899-12-30T15:40:14"/>
    <x v="7"/>
    <s v="das 15h00 às 17h00"/>
    <s v="1002-CO CAPUAVA"/>
    <n v="49423"/>
    <s v="GILBERTO DANIEL JUNIOR GAS"/>
    <s v="Pedido"/>
  </r>
  <r>
    <s v="Z507 GME-SP"/>
    <s v="G90 GVE Osasco"/>
    <s v="0001500G93"/>
    <d v="2013-04-17T15:41:33"/>
    <d v="2013-04-17T00:00:00"/>
    <d v="1899-12-30T15:41:33"/>
    <x v="7"/>
    <s v="das 15h00 às 17h00"/>
    <s v="1002-CO CAPUAVA"/>
    <n v="77246"/>
    <s v="SARY GAS COMERCIO DE GAS LTDA EPP"/>
    <s v="Pedido"/>
  </r>
  <r>
    <s v="Z507 GME-SP"/>
    <s v="G80 GVE Capuava"/>
    <s v="0001500G83"/>
    <d v="2013-04-17T15:45:13"/>
    <d v="2013-04-17T00:00:00"/>
    <d v="1899-12-30T15:45:13"/>
    <x v="7"/>
    <s v="das 15h00 às 17h00"/>
    <s v="1002-CO CAPUAVA"/>
    <n v="44374"/>
    <s v="MONIGAS COMERCIO DE GAS LTDA."/>
    <s v="Demanda"/>
  </r>
  <r>
    <s v="Z507 GME-SP"/>
    <s v="G80 GVE Capuava"/>
    <s v="0001500G81"/>
    <d v="2013-04-17T15:46:02"/>
    <d v="2013-04-17T00:00:00"/>
    <d v="1899-12-30T15:46:02"/>
    <x v="7"/>
    <s v="das 15h00 às 17h00"/>
    <s v="1002-CO CAPUAVA"/>
    <n v="49423"/>
    <s v="GILBERTO DANIEL JUNIOR GAS"/>
    <s v="Pedido"/>
  </r>
  <r>
    <s v="Z507 GME-SP"/>
    <s v="G80 GVE Capuava"/>
    <s v="0001500G82"/>
    <d v="2013-04-17T15:51:41"/>
    <d v="2013-04-17T00:00:00"/>
    <d v="1899-12-30T15:51:41"/>
    <x v="7"/>
    <s v="das 15h00 às 17h00"/>
    <s v="1002-CO CAPUAVA"/>
    <n v="5420"/>
    <s v="COMERCIO DE GAS 3  MARIAS LTDA."/>
    <s v="Pedido"/>
  </r>
  <r>
    <s v="Z507 GME-SP"/>
    <s v="G90 GVE Osasco"/>
    <s v="0001500G94"/>
    <d v="2013-04-17T15:54:08"/>
    <d v="2013-04-17T00:00:00"/>
    <d v="1899-12-30T15:54:08"/>
    <x v="7"/>
    <s v="das 15h00 às 17h00"/>
    <s v="1002-CO CAPUAVA"/>
    <n v="19754"/>
    <s v="ANA CRISTINA MONTEIRO SILVA - ME"/>
    <s v="Pedido"/>
  </r>
  <r>
    <s v="Z507 GME-SP"/>
    <s v="G80 GVE Capuava"/>
    <s v="0001500G82"/>
    <d v="2013-04-17T16:16:37"/>
    <d v="2013-04-17T00:00:00"/>
    <d v="1899-12-30T16:16:37"/>
    <x v="8"/>
    <s v="das 15h00 às 17h00"/>
    <s v="1002-CO CAPUAVA"/>
    <n v="43877"/>
    <s v="COMERCIO DE GAS PIRANI LTDA -EPP"/>
    <s v="Demanda"/>
  </r>
  <r>
    <s v="Z507 GME-SP"/>
    <s v="G80 GVE Capuava"/>
    <s v="0001500G82"/>
    <d v="2013-04-17T16:18:04"/>
    <d v="2013-04-17T00:00:00"/>
    <d v="1899-12-30T16:18:04"/>
    <x v="8"/>
    <s v="das 15h00 às 17h00"/>
    <s v="1002-CO CAPUAVA"/>
    <n v="43877"/>
    <s v="COMERCIO DE GAS PIRANI LTDA -EPP"/>
    <s v="Pedido"/>
  </r>
  <r>
    <s v="Z507 GME-SP"/>
    <s v="G80 GVE Capuava"/>
    <s v="0001500G85"/>
    <d v="2013-04-17T16:32:25"/>
    <d v="2013-04-17T00:00:00"/>
    <d v="1899-12-30T16:32:25"/>
    <x v="8"/>
    <s v="das 15h00 às 17h00"/>
    <s v="1002-CO CAPUAVA"/>
    <n v="8703"/>
    <s v="PESSOTA COMERCIO GAS LTDA. - ME"/>
    <s v="Pedido"/>
  </r>
  <r>
    <s v="Z507 GME-SP"/>
    <s v="G80 GVE Capuava"/>
    <s v="0001500G85"/>
    <d v="2013-04-17T17:13:46"/>
    <d v="2013-04-17T00:00:00"/>
    <d v="1899-12-30T17:13:46"/>
    <x v="9"/>
    <s v="das 17h00 às 19h00"/>
    <s v="1002-CO CAPUAVA"/>
    <n v="28658"/>
    <s v="COMERCIAL ANGIL LTDA."/>
    <s v="Pedido"/>
  </r>
  <r>
    <s v="Z507 GME-SP"/>
    <s v="G80 GVE Capuava"/>
    <s v="0001500G85"/>
    <d v="2013-04-17T17:16:42"/>
    <d v="2013-04-17T00:00:00"/>
    <d v="1899-12-30T17:16:42"/>
    <x v="9"/>
    <s v="das 17h00 às 19h00"/>
    <s v="1002-CO CAPUAVA"/>
    <n v="28658"/>
    <s v="COMERCIAL ANGIL LTDA."/>
    <s v="Pedido"/>
  </r>
  <r>
    <s v="Z507 GME-SP"/>
    <s v="G80 GVE Capuava"/>
    <s v="0001500G83"/>
    <d v="2013-04-17T17:25:11"/>
    <d v="2013-04-17T00:00:00"/>
    <d v="1899-12-30T17:25:11"/>
    <x v="9"/>
    <s v="das 17h00 às 19h00"/>
    <s v="1002-CO CAPUAVA"/>
    <n v="75635"/>
    <s v="DILUZ COMERCIO DE GAS LTDA."/>
    <s v="Pedido"/>
  </r>
  <r>
    <s v="Z507 GME-SP"/>
    <s v="G80 GVE Capuava"/>
    <s v="0001500G82"/>
    <d v="2013-04-18T07:19:58"/>
    <d v="2013-04-18T00:00:00"/>
    <d v="1899-12-30T07:19:58"/>
    <x v="0"/>
    <s v="das 07h00 às 09h00"/>
    <s v="1002-CO CAPUAVA"/>
    <n v="40338"/>
    <s v="COMERCIO  DE GAS J C LTDA - EPP"/>
    <s v="Pedido"/>
  </r>
  <r>
    <s v="Z507 GME-SP"/>
    <s v="G80 GVE Capuava"/>
    <s v="0001500G81"/>
    <d v="2013-04-18T08:37:08"/>
    <d v="2013-04-18T00:00:00"/>
    <d v="1899-12-30T08:37:08"/>
    <x v="1"/>
    <s v="das 07h00 às 09h00"/>
    <s v="1002-CO CAPUAVA"/>
    <n v="49423"/>
    <s v="GILBERTO DANIEL JUNIOR GAS"/>
    <s v="Pedido"/>
  </r>
  <r>
    <s v="Z507 GME-SP"/>
    <s v="G80 GVE Capuava"/>
    <s v="0001500G83"/>
    <d v="2013-04-18T08:43:24"/>
    <d v="2013-04-18T00:00:00"/>
    <d v="1899-12-30T08:43:24"/>
    <x v="1"/>
    <s v="das 07h00 às 09h00"/>
    <s v="1002-CO CAPUAVA"/>
    <n v="70218"/>
    <s v="COMÉRCIO DE GÁS ZANATTA LTDA - EPP"/>
    <s v="Demanda"/>
  </r>
  <r>
    <s v="Z507 GME-SP"/>
    <s v="G70 GVE S J Campos"/>
    <s v="0001500G71"/>
    <d v="2013-04-18T08:54:21"/>
    <d v="2013-04-18T00:00:00"/>
    <d v="1899-12-30T08:54:21"/>
    <x v="1"/>
    <s v="das 07h00 às 09h00"/>
    <s v="1002-CO CAPUAVA"/>
    <n v="99657"/>
    <s v="JOAO LOPES  DA SILVA ITAQUAQUECETUBA ME"/>
    <s v="Pedido"/>
  </r>
  <r>
    <s v="Z507 GME-SP"/>
    <s v="G80 GVE Capuava"/>
    <s v="0001500G82"/>
    <d v="2013-04-18T09:02:07"/>
    <d v="2013-04-18T00:00:00"/>
    <d v="1899-12-30T09:02:07"/>
    <x v="2"/>
    <s v="das 09h00 às 11h00"/>
    <s v="1002-CO CAPUAVA"/>
    <n v="40338"/>
    <s v="COMERCIO  DE GAS J C LTDA - EPP"/>
    <s v="Pedido"/>
  </r>
  <r>
    <s v="Z507 GME-SP"/>
    <s v="G90 GVE Osasco"/>
    <s v="0001500G94"/>
    <d v="2013-04-18T09:19:06"/>
    <d v="2013-04-18T00:00:00"/>
    <d v="1899-12-30T09:19:06"/>
    <x v="2"/>
    <s v="das 09h00 às 11h00"/>
    <s v="1002-CO CAPUAVA"/>
    <n v="94485"/>
    <s v="EMANUEL SHALON COMERCIO DE GAS LTDA"/>
    <s v="Demanda"/>
  </r>
  <r>
    <s v="Z507 GME-SP"/>
    <s v="G80 GVE Capuava"/>
    <s v="0001500G84"/>
    <d v="2013-04-18T09:28:03"/>
    <d v="2013-04-18T00:00:00"/>
    <d v="1899-12-30T09:28:03"/>
    <x v="2"/>
    <s v="das 09h00 às 11h00"/>
    <s v="1002-CO CAPUAVA"/>
    <n v="24833"/>
    <s v="QUEROGAS COMERCIO DE GAS LTDA ME"/>
    <s v="Demanda"/>
  </r>
  <r>
    <s v="Z507 GME-SP"/>
    <s v="G80 GVE Capuava"/>
    <s v="0001500G85"/>
    <d v="2013-04-18T09:33:38"/>
    <d v="2013-04-18T00:00:00"/>
    <d v="1899-12-30T09:33:38"/>
    <x v="2"/>
    <s v="das 09h00 às 11h00"/>
    <s v="1002-CO CAPUAVA"/>
    <n v="28658"/>
    <s v="COMERCIAL ANGIL LTDA."/>
    <s v="Pedido"/>
  </r>
  <r>
    <s v="Z507 GME-SP"/>
    <s v="G80 GVE Capuava"/>
    <s v="0001500G83"/>
    <d v="2013-04-18T09:37:03"/>
    <d v="2013-04-18T00:00:00"/>
    <d v="1899-12-30T09:37:03"/>
    <x v="2"/>
    <s v="das 09h00 às 11h00"/>
    <s v="1002-CO CAPUAVA"/>
    <n v="96221"/>
    <s v="VILLE GAS COMERCIO DE GAS LTDA ME"/>
    <s v="Pedido"/>
  </r>
  <r>
    <s v="Z507 GME-SP"/>
    <s v="G80 GVE Capuava"/>
    <s v="0001500G85"/>
    <d v="2013-04-18T09:37:08"/>
    <d v="2013-04-18T00:00:00"/>
    <d v="1899-12-30T09:37:08"/>
    <x v="2"/>
    <s v="das 09h00 às 11h00"/>
    <s v="1002-CO CAPUAVA"/>
    <n v="28658"/>
    <s v="COMERCIAL ANGIL LTDA."/>
    <s v="Pedido"/>
  </r>
  <r>
    <s v="Z507 GME-SP"/>
    <s v="G80 GVE Capuava"/>
    <s v="0001500G83"/>
    <d v="2013-04-18T09:54:46"/>
    <d v="2013-04-18T00:00:00"/>
    <d v="1899-12-30T09:54:46"/>
    <x v="2"/>
    <s v="das 09h00 às 11h00"/>
    <s v="1002-CO CAPUAVA"/>
    <n v="5222"/>
    <s v="PALMARES COM.GAS ACESSORIOS LTDA.ME"/>
    <s v="Pedido"/>
  </r>
  <r>
    <s v="Z507 GME-SP"/>
    <s v="G80 GVE Capuava"/>
    <s v="0001500G83"/>
    <d v="2013-04-18T09:57:28"/>
    <d v="2013-04-18T00:00:00"/>
    <d v="1899-12-30T09:57:28"/>
    <x v="2"/>
    <s v="das 09h00 às 11h00"/>
    <s v="1002-CO CAPUAVA"/>
    <n v="44404"/>
    <s v="ZANGAO COMERCIO GAS LTDA. - ME"/>
    <s v="Pedido"/>
  </r>
  <r>
    <s v="Z507 GME-SP"/>
    <s v="G80 GVE Capuava"/>
    <s v="0001500G82"/>
    <d v="2013-04-18T10:03:22"/>
    <d v="2013-04-18T00:00:00"/>
    <d v="1899-12-30T10:03:22"/>
    <x v="3"/>
    <s v="das 09h00 às 11h00"/>
    <s v="1002-CO CAPUAVA"/>
    <n v="73885"/>
    <s v="PAMELA DA SILVA FRANCISCO LTDA EPP"/>
    <s v="Pedido"/>
  </r>
  <r>
    <s v="Z507 GME-SP"/>
    <s v="G80 GVE Capuava"/>
    <s v="0001500G82"/>
    <d v="2013-04-18T10:04:38"/>
    <d v="2013-04-18T00:00:00"/>
    <d v="1899-12-30T10:04:38"/>
    <x v="3"/>
    <s v="das 09h00 às 11h00"/>
    <s v="1002-CO CAPUAVA"/>
    <n v="73885"/>
    <s v="PAMELA DA SILVA FRANCISCO LTDA EPP"/>
    <s v="Demanda"/>
  </r>
  <r>
    <s v="Z507 GME-SP"/>
    <s v="G80 GVE Capuava"/>
    <s v="0001500G82"/>
    <d v="2013-04-18T10:06:50"/>
    <d v="2013-04-18T00:00:00"/>
    <d v="1899-12-30T10:06:50"/>
    <x v="3"/>
    <s v="das 09h00 às 11h00"/>
    <s v="1002-CO CAPUAVA"/>
    <n v="73885"/>
    <s v="PAMELA DA SILVA FRANCISCO LTDA EPP"/>
    <s v="Pedido"/>
  </r>
  <r>
    <s v="Z507 GME-SP"/>
    <s v="G80 GVE Capuava"/>
    <s v="0001500G82"/>
    <d v="2013-04-18T10:09:34"/>
    <d v="2013-04-18T00:00:00"/>
    <d v="1899-12-30T10:09:34"/>
    <x v="3"/>
    <s v="das 09h00 às 11h00"/>
    <s v="1002-CO CAPUAVA"/>
    <n v="73885"/>
    <s v="PAMELA DA SILVA FRANCISCO LTDA EPP"/>
    <s v="Pedido"/>
  </r>
  <r>
    <s v="Z507 GME-SP"/>
    <s v="G80 GVE Capuava"/>
    <s v="0001500G82"/>
    <d v="2013-04-18T10:10:16"/>
    <d v="2013-04-18T00:00:00"/>
    <d v="1899-12-30T10:10:16"/>
    <x v="3"/>
    <s v="das 09h00 às 11h00"/>
    <s v="1002-CO CAPUAVA"/>
    <n v="73885"/>
    <s v="PAMELA DA SILVA FRANCISCO LTDA EPP"/>
    <s v="Pedido"/>
  </r>
  <r>
    <s v="Z507 GME-SP"/>
    <s v="G80 GVE Capuava"/>
    <s v="0001500G82"/>
    <d v="2013-04-18T10:11:15"/>
    <d v="2013-04-18T00:00:00"/>
    <d v="1899-12-30T10:11:15"/>
    <x v="3"/>
    <s v="das 09h00 às 11h00"/>
    <s v="1002-CO CAPUAVA"/>
    <n v="73885"/>
    <s v="PAMELA DA SILVA FRANCISCO LTDA EPP"/>
    <s v="Pedido"/>
  </r>
  <r>
    <s v="Z507 GME-SP"/>
    <s v="G80 GVE Capuava"/>
    <s v="0001500G82"/>
    <d v="2013-04-18T10:14:53"/>
    <d v="2013-04-18T00:00:00"/>
    <d v="1899-12-30T10:14:53"/>
    <x v="3"/>
    <s v="das 09h00 às 11h00"/>
    <s v="1002-CO CAPUAVA"/>
    <n v="73885"/>
    <s v="PAMELA DA SILVA FRANCISCO LTDA EPP"/>
    <s v="Pedido"/>
  </r>
  <r>
    <s v="Z507 GME-SP"/>
    <s v="G80 GVE Capuava"/>
    <s v="0001500G81"/>
    <d v="2013-04-18T10:26:48"/>
    <d v="2013-04-18T00:00:00"/>
    <d v="1899-12-30T10:26:48"/>
    <x v="3"/>
    <s v="das 09h00 às 11h00"/>
    <s v="1002-CO CAPUAVA"/>
    <n v="91599"/>
    <s v="ITAQUERUNA COMERCIO DE GAS LTDA."/>
    <s v="Pedido"/>
  </r>
  <r>
    <s v="Z507 GME-SP"/>
    <s v="G80 GVE Capuava"/>
    <s v="0001500G81"/>
    <d v="2013-04-18T10:28:52"/>
    <d v="2013-04-18T00:00:00"/>
    <d v="1899-12-30T10:28:52"/>
    <x v="3"/>
    <s v="das 09h00 às 11h00"/>
    <s v="1002-CO CAPUAVA"/>
    <n v="91599"/>
    <s v="ITAQUERUNA COMERCIO DE GAS LTDA."/>
    <s v="Demanda"/>
  </r>
  <r>
    <s v="Z507 GME-SP"/>
    <s v="G80 GVE Capuava"/>
    <s v="0001500G81"/>
    <d v="2013-04-18T10:32:07"/>
    <d v="2013-04-18T00:00:00"/>
    <d v="1899-12-30T10:32:07"/>
    <x v="3"/>
    <s v="das 09h00 às 11h00"/>
    <s v="1002-CO CAPUAVA"/>
    <n v="91599"/>
    <s v="ITAQUERUNA COMERCIO DE GAS LTDA."/>
    <s v="Pedido"/>
  </r>
  <r>
    <s v="Z507 GME-SP"/>
    <s v="G80 GVE Capuava"/>
    <s v="0001500G81"/>
    <d v="2013-04-18T10:33:16"/>
    <d v="2013-04-18T00:00:00"/>
    <d v="1899-12-30T10:33:16"/>
    <x v="3"/>
    <s v="das 09h00 às 11h00"/>
    <s v="1002-CO CAPUAVA"/>
    <n v="91599"/>
    <s v="ITAQUERUNA COMERCIO DE GAS LTDA."/>
    <s v="Demanda"/>
  </r>
  <r>
    <s v="Z507 GME-SP"/>
    <s v="G80 GVE Capuava"/>
    <s v="0001500G81"/>
    <d v="2013-04-18T10:34:48"/>
    <d v="2013-04-18T00:00:00"/>
    <d v="1899-12-30T10:34:48"/>
    <x v="3"/>
    <s v="das 09h00 às 11h00"/>
    <s v="1002-CO CAPUAVA"/>
    <n v="91599"/>
    <s v="ITAQUERUNA COMERCIO DE GAS LTDA."/>
    <s v="Pedido"/>
  </r>
  <r>
    <s v="Z507 GME-SP"/>
    <s v="G80 GVE Capuava"/>
    <s v="0001500G81"/>
    <d v="2013-04-18T10:35:49"/>
    <d v="2013-04-18T00:00:00"/>
    <d v="1899-12-30T10:35:49"/>
    <x v="3"/>
    <s v="das 09h00 às 11h00"/>
    <s v="1002-CO CAPUAVA"/>
    <n v="91599"/>
    <s v="ITAQUERUNA COMERCIO DE GAS LTDA."/>
    <s v="Demanda"/>
  </r>
  <r>
    <s v="Z507 GME-SP"/>
    <s v="G80 GVE Capuava"/>
    <s v="0001500G81"/>
    <d v="2013-04-18T10:36:50"/>
    <d v="2013-04-18T00:00:00"/>
    <d v="1899-12-30T10:36:50"/>
    <x v="3"/>
    <s v="das 09h00 às 11h00"/>
    <s v="1002-CO CAPUAVA"/>
    <n v="91599"/>
    <s v="ITAQUERUNA COMERCIO DE GAS LTDA."/>
    <s v="Pedido"/>
  </r>
  <r>
    <s v="Z507 GME-SP"/>
    <s v="G80 GVE Capuava"/>
    <s v="0001500G81"/>
    <d v="2013-04-18T10:37:38"/>
    <d v="2013-04-18T00:00:00"/>
    <d v="1899-12-30T10:37:38"/>
    <x v="3"/>
    <s v="das 09h00 às 11h00"/>
    <s v="1002-CO CAPUAVA"/>
    <n v="91599"/>
    <s v="ITAQUERUNA COMERCIO DE GAS LTDA."/>
    <s v="Demanda"/>
  </r>
  <r>
    <s v="Z507 GME-SP"/>
    <s v="G80 GVE Capuava"/>
    <s v="0001500G81"/>
    <d v="2013-04-18T10:39:24"/>
    <d v="2013-04-18T00:00:00"/>
    <d v="1899-12-30T10:39:24"/>
    <x v="3"/>
    <s v="das 09h00 às 11h00"/>
    <s v="1002-CO CAPUAVA"/>
    <n v="91599"/>
    <s v="ITAQUERUNA COMERCIO DE GAS LTDA."/>
    <s v="Pedido"/>
  </r>
  <r>
    <s v="Z507 GME-SP"/>
    <s v="G80 GVE Capuava"/>
    <s v="0001500G81"/>
    <d v="2013-04-18T10:40:10"/>
    <d v="2013-04-18T00:00:00"/>
    <d v="1899-12-30T10:40:10"/>
    <x v="3"/>
    <s v="das 09h00 às 11h00"/>
    <s v="1002-CO CAPUAVA"/>
    <n v="91599"/>
    <s v="ITAQUERUNA COMERCIO DE GAS LTDA."/>
    <s v="Demanda"/>
  </r>
  <r>
    <s v="Z507 GME-SP"/>
    <s v="G80 GVE Capuava"/>
    <s v="0001500G81"/>
    <d v="2013-04-18T10:41:24"/>
    <d v="2013-04-18T00:00:00"/>
    <d v="1899-12-30T10:41:24"/>
    <x v="3"/>
    <s v="das 09h00 às 11h00"/>
    <s v="1002-CO CAPUAVA"/>
    <n v="91599"/>
    <s v="ITAQUERUNA COMERCIO DE GAS LTDA."/>
    <s v="Pedido"/>
  </r>
  <r>
    <s v="Z507 GME-SP"/>
    <s v="G80 GVE Capuava"/>
    <s v="0001500G81"/>
    <d v="2013-04-18T10:42:17"/>
    <d v="2013-04-18T00:00:00"/>
    <d v="1899-12-30T10:42:17"/>
    <x v="3"/>
    <s v="das 09h00 às 11h00"/>
    <s v="1002-CO CAPUAVA"/>
    <n v="91599"/>
    <s v="ITAQUERUNA COMERCIO DE GAS LTDA."/>
    <s v="Demanda"/>
  </r>
  <r>
    <s v="Z507 GME-SP"/>
    <s v="G80 GVE Capuava"/>
    <s v="0001500G85"/>
    <d v="2013-04-18T11:36:57"/>
    <d v="2013-04-18T00:00:00"/>
    <d v="1899-12-30T11:36:57"/>
    <x v="10"/>
    <s v="das 11h00 às 13h00"/>
    <s v="1002-CO CAPUAVA"/>
    <n v="28795"/>
    <s v="SHEKINA COMERCIO DE GAS LTDA ME"/>
    <s v="Pedido"/>
  </r>
  <r>
    <s v="Z507 GME-SP"/>
    <s v="G80 GVE Capuava"/>
    <s v="0001500G85"/>
    <d v="2013-04-18T11:38:10"/>
    <d v="2013-04-18T00:00:00"/>
    <d v="1899-12-30T11:38:10"/>
    <x v="10"/>
    <s v="das 11h00 às 13h00"/>
    <s v="1002-CO CAPUAVA"/>
    <n v="28795"/>
    <s v="SHEKINA COMERCIO DE GAS LTDA ME"/>
    <s v="Demanda"/>
  </r>
  <r>
    <s v="Z507 GME-SP"/>
    <s v="G80 GVE Capuava"/>
    <s v="0001500G85"/>
    <d v="2013-04-18T11:41:32"/>
    <d v="2013-04-18T00:00:00"/>
    <d v="1899-12-30T11:41:32"/>
    <x v="10"/>
    <s v="das 11h00 às 13h00"/>
    <s v="1002-CO CAPUAVA"/>
    <n v="28795"/>
    <s v="SHEKINA COMERCIO DE GAS LTDA ME"/>
    <s v="Pedido"/>
  </r>
  <r>
    <s v="Z507 GME-SP"/>
    <s v="G80 GVE Capuava"/>
    <s v="0001500G85"/>
    <d v="2013-04-18T11:42:41"/>
    <d v="2013-04-18T00:00:00"/>
    <d v="1899-12-30T11:42:41"/>
    <x v="10"/>
    <s v="das 11h00 às 13h00"/>
    <s v="1002-CO CAPUAVA"/>
    <n v="28795"/>
    <s v="SHEKINA COMERCIO DE GAS LTDA ME"/>
    <s v="Demanda"/>
  </r>
  <r>
    <s v="Z507 GME-SP"/>
    <s v="G80 GVE Capuava"/>
    <s v="0001500G81"/>
    <d v="2013-04-18T11:47:49"/>
    <d v="2013-04-18T00:00:00"/>
    <d v="1899-12-30T11:47:49"/>
    <x v="10"/>
    <s v="das 11h00 às 13h00"/>
    <s v="1002-CO CAPUAVA"/>
    <n v="88449"/>
    <s v="VALTERLUCIA TEIXEIRA CURVELO - ME"/>
    <s v="Pedido"/>
  </r>
  <r>
    <s v="Z507 GME-SP"/>
    <s v="G80 GVE Capuava"/>
    <s v="0001500G85"/>
    <d v="2013-04-18T12:06:25"/>
    <d v="2013-04-18T00:00:00"/>
    <d v="1899-12-30T12:06:25"/>
    <x v="4"/>
    <s v="das 11h00 às 13h00"/>
    <s v="1002-CO CAPUAVA"/>
    <n v="8703"/>
    <s v="PESSOTA COMERCIO GAS LTDA. - ME"/>
    <s v="Pedido"/>
  </r>
  <r>
    <s v="Z507 GME-SP"/>
    <s v="G80 GVE Capuava"/>
    <s v="0001500G85"/>
    <d v="2013-04-18T12:10:00"/>
    <d v="2013-04-18T00:00:00"/>
    <d v="1899-12-30T12:10:00"/>
    <x v="4"/>
    <s v="das 11h00 às 13h00"/>
    <s v="1002-CO CAPUAVA"/>
    <n v="8703"/>
    <s v="PESSOTA COMERCIO GAS LTDA. - ME"/>
    <s v="Demanda"/>
  </r>
  <r>
    <s v="Z507 GME-SP"/>
    <s v="G80 GVE Capuava"/>
    <s v="0001500G82"/>
    <d v="2013-04-18T13:12:39"/>
    <d v="2013-04-18T00:00:00"/>
    <d v="1899-12-30T13:12:39"/>
    <x v="5"/>
    <s v="das 13h00 às 15h00"/>
    <s v="1002-CO CAPUAVA"/>
    <n v="16104"/>
    <s v="LEALDO RODRIGUES DOS SANTOS - ME"/>
    <s v="Pedido"/>
  </r>
  <r>
    <s v="Z507 GME-SP"/>
    <s v="G70 GVE S J Campos"/>
    <s v="0001500G71"/>
    <d v="2013-04-18T13:13:55"/>
    <d v="2013-04-18T00:00:00"/>
    <d v="1899-12-30T13:13:55"/>
    <x v="5"/>
    <s v="das 13h00 às 15h00"/>
    <s v="1002-CO CAPUAVA"/>
    <n v="74912"/>
    <s v="ITIBAN COMERCIO DE GAS LTDA EPP"/>
    <s v="Pedido"/>
  </r>
  <r>
    <s v="Z507 GME-SP"/>
    <s v="G80 GVE Capuava"/>
    <s v="0001500G83"/>
    <d v="2013-04-18T14:15:34"/>
    <d v="2013-04-18T00:00:00"/>
    <d v="1899-12-30T14:15:34"/>
    <x v="6"/>
    <s v="das 13h00 às 15h00"/>
    <s v="1002-CO CAPUAVA"/>
    <n v="44374"/>
    <s v="MONIGAS COMERCIO DE GAS LTDA."/>
    <s v="Demanda"/>
  </r>
  <r>
    <s v="Z507 GME-SP"/>
    <s v="G80 GVE Capuava"/>
    <s v="0001500G84"/>
    <d v="2013-04-18T14:56:13"/>
    <d v="2013-04-18T00:00:00"/>
    <d v="1899-12-30T14:56:13"/>
    <x v="6"/>
    <s v="das 13h00 às 15h00"/>
    <s v="1002-CO CAPUAVA"/>
    <n v="27864"/>
    <s v="BRASGAS TRANSP. COM. LTDA."/>
    <s v="Pedido"/>
  </r>
  <r>
    <s v="Z507 GME-SP"/>
    <s v="G90 GVE Osasco"/>
    <s v="0001500G93"/>
    <d v="2013-04-18T15:13:34"/>
    <d v="2013-04-18T00:00:00"/>
    <d v="1899-12-30T15:13:34"/>
    <x v="7"/>
    <s v="das 15h00 às 17h00"/>
    <s v="1002-CO CAPUAVA"/>
    <n v="77246"/>
    <s v="SARY GAS COMERCIO DE GAS LTDA EPP"/>
    <s v="Pedido"/>
  </r>
  <r>
    <s v="Z507 GME-SP"/>
    <s v="G80 GVE Capuava"/>
    <s v="0001500G82"/>
    <d v="2013-04-18T15:22:20"/>
    <d v="2013-04-18T00:00:00"/>
    <d v="1899-12-30T15:22:20"/>
    <x v="7"/>
    <s v="das 15h00 às 17h00"/>
    <s v="1002-CO CAPUAVA"/>
    <n v="24414"/>
    <s v="MTM COMERCIO DE GAS LTDA-ME"/>
    <s v="Pedido"/>
  </r>
  <r>
    <s v="Z507 GME-SP"/>
    <s v="G80 GVE Capuava"/>
    <s v="0001500G82"/>
    <d v="2013-04-18T15:23:49"/>
    <d v="2013-04-18T00:00:00"/>
    <d v="1899-12-30T15:23:49"/>
    <x v="7"/>
    <s v="das 15h00 às 17h00"/>
    <s v="1002-CO CAPUAVA"/>
    <n v="24414"/>
    <s v="MTM COMERCIO DE GAS LTDA-ME"/>
    <s v="Demanda"/>
  </r>
  <r>
    <s v="Z507 GME-SP"/>
    <s v="G90 GVE Osasco"/>
    <s v="0001500G94"/>
    <d v="2013-04-18T15:25:02"/>
    <d v="2013-04-18T00:00:00"/>
    <d v="1899-12-30T15:25:02"/>
    <x v="7"/>
    <s v="das 15h00 às 17h00"/>
    <s v="1002-CO CAPUAVA"/>
    <n v="19754"/>
    <s v="ANA CRISTINA MONTEIRO SILVA - ME"/>
    <s v="Pedido"/>
  </r>
  <r>
    <s v="Z507 GME-SP"/>
    <s v="G90 GVE Osasco"/>
    <s v="0001500G94"/>
    <d v="2013-04-18T15:30:36"/>
    <d v="2013-04-18T00:00:00"/>
    <d v="1899-12-30T15:30:36"/>
    <x v="7"/>
    <s v="das 15h00 às 17h00"/>
    <s v="1002-CO CAPUAVA"/>
    <n v="9286"/>
    <s v="CHAMA GAS COMERCIAL  LTDA-ME"/>
    <s v="Pedido"/>
  </r>
  <r>
    <s v="Z507 GME-SP"/>
    <s v="G80 GVE Capuava"/>
    <s v="0001500G82"/>
    <d v="2013-04-18T15:43:57"/>
    <d v="2013-04-18T00:00:00"/>
    <d v="1899-12-30T15:43:57"/>
    <x v="7"/>
    <s v="das 15h00 às 17h00"/>
    <s v="1002-CO CAPUAVA"/>
    <n v="43877"/>
    <s v="COMERCIO DE GAS PIRANI LTDA -EPP"/>
    <s v="Pedido"/>
  </r>
  <r>
    <s v="Z507 GME-SP"/>
    <s v="G80 GVE Capuava"/>
    <s v="0001500G82"/>
    <d v="2013-04-18T15:47:46"/>
    <d v="2013-04-18T00:00:00"/>
    <d v="1899-12-30T15:47:46"/>
    <x v="7"/>
    <s v="das 15h00 às 17h00"/>
    <s v="1002-CO CAPUAVA"/>
    <n v="43877"/>
    <s v="COMERCIO DE GAS PIRANI LTDA -EPP"/>
    <s v="Pedido"/>
  </r>
  <r>
    <s v="Z507 GME-SP"/>
    <s v="G80 GVE Capuava"/>
    <s v="0001500G83"/>
    <d v="2013-04-18T16:49:43"/>
    <d v="2013-04-18T00:00:00"/>
    <d v="1899-12-30T16:49:43"/>
    <x v="8"/>
    <s v="das 15h00 às 17h00"/>
    <s v="1002-CO CAPUAVA"/>
    <n v="28676"/>
    <s v="BELOGAS COMERCIO DE GAS LTDA"/>
    <s v="Pedido"/>
  </r>
  <r>
    <s v="Z507 GME-SP"/>
    <s v="G80 GVE Capuava"/>
    <s v="0001500G84"/>
    <d v="2013-04-19T08:07:00"/>
    <d v="2013-04-19T00:00:00"/>
    <d v="1899-12-30T08:07:00"/>
    <x v="1"/>
    <s v="das 07h00 às 09h00"/>
    <s v="1002-CO CAPUAVA"/>
    <n v="25739"/>
    <s v="IMPERIUM COM. DE GAS E AGUA LTDA.ME"/>
    <s v="Pedido"/>
  </r>
  <r>
    <s v="Z507 GME-SP"/>
    <s v="G80 GVE Capuava"/>
    <s v="0001500G83"/>
    <d v="2013-04-19T08:23:19"/>
    <d v="2013-04-19T00:00:00"/>
    <d v="1899-12-30T08:23:19"/>
    <x v="1"/>
    <s v="das 07h00 às 09h00"/>
    <s v="1002-CO CAPUAVA"/>
    <n v="75635"/>
    <s v="DILUZ COMERCIO DE GAS LTDA."/>
    <s v="Pedido"/>
  </r>
  <r>
    <s v="Z507 GME-SP"/>
    <s v="G90 GVE Osasco"/>
    <s v="0001500G94"/>
    <d v="2013-04-19T08:25:45"/>
    <d v="2013-04-19T00:00:00"/>
    <d v="1899-12-30T08:25:45"/>
    <x v="1"/>
    <s v="das 07h00 às 09h00"/>
    <s v="1002-CO CAPUAVA"/>
    <n v="19594"/>
    <s v="PETROGAS COMERCIO DE GAS LIMITADA ME"/>
    <s v="Demanda"/>
  </r>
  <r>
    <s v="Z507 GME-SP"/>
    <s v="G80 GVE Capuava"/>
    <s v="0001500G83"/>
    <d v="2013-04-19T08:27:39"/>
    <d v="2013-04-19T00:00:00"/>
    <d v="1899-12-30T08:27:39"/>
    <x v="1"/>
    <s v="das 07h00 às 09h00"/>
    <s v="1002-CO CAPUAVA"/>
    <n v="44343"/>
    <s v="CARIJOS COMERCIO DE GAS LT ME"/>
    <s v="Pedido"/>
  </r>
  <r>
    <s v="Z507 GME-SP"/>
    <s v="G70 GVE S J Campos"/>
    <s v="0001500G75"/>
    <d v="2013-04-19T08:37:47"/>
    <d v="2013-04-19T00:00:00"/>
    <d v="1899-12-30T08:37:47"/>
    <x v="1"/>
    <s v="das 07h00 às 09h00"/>
    <s v="1002-CO CAPUAVA"/>
    <n v="28249"/>
    <s v="COM. GAS HIGASHI LTDA."/>
    <s v="Demanda"/>
  </r>
  <r>
    <s v="Z507 GME-SP"/>
    <s v="G90 GVE Osasco"/>
    <s v="0001500G94"/>
    <d v="2013-04-19T08:46:11"/>
    <d v="2013-04-19T00:00:00"/>
    <d v="1899-12-30T08:46:11"/>
    <x v="1"/>
    <s v="das 07h00 às 09h00"/>
    <s v="1002-CO CAPUAVA"/>
    <n v="19594"/>
    <s v="PETROGAS COMERCIO DE GAS LIMITADA ME"/>
    <s v="Pedido"/>
  </r>
  <r>
    <s v="Z507 GME-SP"/>
    <s v="G80 GVE Capuava"/>
    <s v="0001500G81"/>
    <d v="2013-04-19T08:51:32"/>
    <d v="2013-04-19T00:00:00"/>
    <d v="1899-12-30T08:51:32"/>
    <x v="1"/>
    <s v="das 07h00 às 09h00"/>
    <s v="1002-CO CAPUAVA"/>
    <n v="49423"/>
    <s v="GILBERTO DANIEL JUNIOR GAS"/>
    <s v="Pedido"/>
  </r>
  <r>
    <s v="Z507 GME-SP"/>
    <s v="G80 GVE Capuava"/>
    <s v="0001500G83"/>
    <d v="2013-04-19T08:55:23"/>
    <d v="2013-04-19T00:00:00"/>
    <d v="1899-12-30T08:55:23"/>
    <x v="1"/>
    <s v="das 07h00 às 09h00"/>
    <s v="1002-CO CAPUAVA"/>
    <n v="4556"/>
    <s v="JD RAMALHO COM. GAS LTDA."/>
    <s v="Pedido"/>
  </r>
  <r>
    <s v="Z507 GME-SP"/>
    <s v="G90 GVE Osasco"/>
    <s v="0001500G94"/>
    <d v="2013-04-19T08:55:29"/>
    <d v="2013-04-19T00:00:00"/>
    <d v="1899-12-30T08:55:29"/>
    <x v="1"/>
    <s v="das 07h00 às 09h00"/>
    <s v="1002-CO CAPUAVA"/>
    <n v="94485"/>
    <s v="EMANUEL SHALON COMERCIO DE GAS LTDA"/>
    <s v="Demanda"/>
  </r>
  <r>
    <s v="Z507 GME-SP"/>
    <s v="G80 GVE Capuava"/>
    <s v="0001500G82"/>
    <d v="2013-04-19T08:56:02"/>
    <d v="2013-04-19T00:00:00"/>
    <d v="1899-12-30T08:56:02"/>
    <x v="1"/>
    <s v="das 07h00 às 09h00"/>
    <s v="1002-CO CAPUAVA"/>
    <n v="73885"/>
    <s v="PAMELA DA SILVA FRANCISCO LTDA EPP"/>
    <s v="Pedido"/>
  </r>
  <r>
    <s v="Z507 GME-SP"/>
    <s v="G80 GVE Capuava"/>
    <s v="0001500G81"/>
    <d v="2013-04-19T08:56:07"/>
    <d v="2013-04-19T00:00:00"/>
    <d v="1899-12-30T08:56:07"/>
    <x v="1"/>
    <s v="das 07h00 às 09h00"/>
    <s v="1002-CO CAPUAVA"/>
    <n v="49423"/>
    <s v="GILBERTO DANIEL JUNIOR GAS"/>
    <s v="Pedido"/>
  </r>
  <r>
    <s v="Z507 GME-SP"/>
    <s v="G80 GVE Capuava"/>
    <s v="0001500G81"/>
    <d v="2013-04-19T08:58:17"/>
    <d v="2013-04-19T00:00:00"/>
    <d v="1899-12-30T08:58:07"/>
    <x v="1"/>
    <s v="das 07h00 às 09h00"/>
    <s v="1002-CO CAPUAVA"/>
    <n v="49423"/>
    <s v="GILBERTO DANIEL JUNIOR GAS"/>
    <s v="Pedido"/>
  </r>
  <r>
    <s v="Z507 GME-SP"/>
    <s v="G80 GVE Capuava"/>
    <s v="0001500G82"/>
    <d v="2013-04-19T09:01:29"/>
    <d v="2013-04-19T00:00:00"/>
    <d v="1899-12-30T09:01:29"/>
    <x v="2"/>
    <s v="das 09h00 às 11h00"/>
    <s v="1002-CO CAPUAVA"/>
    <n v="73885"/>
    <s v="PAMELA DA SILVA FRANCISCO LTDA EPP"/>
    <s v="Pedido"/>
  </r>
  <r>
    <s v="Z507 GME-SP"/>
    <s v="G80 GVE Capuava"/>
    <s v="0001500G82"/>
    <d v="2013-04-19T09:05:32"/>
    <d v="2013-04-19T00:00:00"/>
    <d v="1899-12-30T09:05:32"/>
    <x v="2"/>
    <s v="das 09h00 às 11h00"/>
    <s v="1002-CO CAPUAVA"/>
    <n v="73885"/>
    <s v="PAMELA DA SILVA FRANCISCO LTDA EPP"/>
    <s v="Pedido"/>
  </r>
  <r>
    <s v="Z507 GME-SP"/>
    <s v="G80 GVE Capuava"/>
    <s v="0001500G83"/>
    <d v="2013-04-19T09:17:03"/>
    <d v="2013-04-19T00:00:00"/>
    <d v="1899-12-30T09:17:03"/>
    <x v="2"/>
    <s v="das 09h00 às 11h00"/>
    <s v="1002-CO CAPUAVA"/>
    <n v="96221"/>
    <s v="VILLE GAS COMERCIO DE GAS LTDA ME"/>
    <s v="Pedido"/>
  </r>
  <r>
    <s v="Z507 GME-SP"/>
    <s v="G80 GVE Capuava"/>
    <s v="0001500G85"/>
    <d v="2013-04-19T09:27:46"/>
    <d v="2013-04-19T00:00:00"/>
    <d v="1899-12-30T09:27:46"/>
    <x v="2"/>
    <s v="das 09h00 às 11h00"/>
    <s v="1002-CO CAPUAVA"/>
    <n v="30653"/>
    <s v="DRAGAO GAS COM GAS AGUA MIN.LTDA-ME"/>
    <s v="Pedido"/>
  </r>
  <r>
    <s v="Z507 GME-SP"/>
    <s v="G80 GVE Capuava"/>
    <s v="0001500G82"/>
    <d v="2013-04-19T10:16:39"/>
    <d v="2013-04-19T00:00:00"/>
    <d v="1899-12-30T10:16:39"/>
    <x v="3"/>
    <s v="das 09h00 às 11h00"/>
    <s v="1002-CO CAPUAVA"/>
    <n v="42342"/>
    <s v="COML. VIAGAS LTDA."/>
    <s v="Demanda"/>
  </r>
  <r>
    <s v="Z507 GME-SP"/>
    <s v="G80 GVE Capuava"/>
    <s v="0001500G82"/>
    <d v="2013-04-19T10:40:18"/>
    <d v="2013-04-19T00:00:00"/>
    <d v="1899-12-30T10:40:18"/>
    <x v="3"/>
    <s v="das 09h00 às 11h00"/>
    <s v="1002-CO CAPUAVA"/>
    <n v="24227"/>
    <s v="LUZIA RUBIO FAVORIN MAUA - ME"/>
    <s v="Pedido"/>
  </r>
  <r>
    <s v="Z507 GME-SP"/>
    <s v="G80 GVE Capuava"/>
    <s v="0001500G84"/>
    <d v="2013-04-19T10:41:02"/>
    <d v="2013-04-19T00:00:00"/>
    <d v="1899-12-30T10:41:02"/>
    <x v="3"/>
    <s v="das 09h00 às 11h00"/>
    <s v="1002-CO CAPUAVA"/>
    <n v="74608"/>
    <s v="YAMA COMERCIO DE GAS LTDA"/>
    <s v="Pedido"/>
  </r>
  <r>
    <s v="Z507 GME-SP"/>
    <s v="G80 GVE Capuava"/>
    <s v="0001500G83"/>
    <d v="2013-04-19T10:44:53"/>
    <d v="2013-04-19T00:00:00"/>
    <d v="1899-12-30T10:44:53"/>
    <x v="3"/>
    <s v="das 09h00 às 11h00"/>
    <s v="1002-CO CAPUAVA"/>
    <n v="28676"/>
    <s v="BELOGAS COMERCIO DE GAS LTDA"/>
    <s v="Pedido"/>
  </r>
  <r>
    <s v="Z507 GME-SP"/>
    <s v="G80 GVE Capuava"/>
    <s v="0001500G82"/>
    <d v="2013-04-19T11:09:57"/>
    <d v="2013-04-19T00:00:00"/>
    <d v="1899-12-30T11:09:57"/>
    <x v="10"/>
    <s v="das 11h00 às 13h00"/>
    <s v="1002-CO CAPUAVA"/>
    <n v="42342"/>
    <s v="COML. VIAGAS LTDA."/>
    <s v="Pedido"/>
  </r>
  <r>
    <s v="Z507 GME-SP"/>
    <s v="G80 GVE Capuava"/>
    <s v="0001500G84"/>
    <d v="2013-04-19T11:22:05"/>
    <d v="2013-04-19T00:00:00"/>
    <d v="1899-12-30T11:22:05"/>
    <x v="10"/>
    <s v="das 11h00 às 13h00"/>
    <s v="1002-CO CAPUAVA"/>
    <n v="79888"/>
    <s v="AUTO POSTO TRÊS MARIAS LTDA"/>
    <s v="Pedido"/>
  </r>
  <r>
    <s v="Z507 GME-SP"/>
    <s v="G80 GVE Capuava"/>
    <s v="0001500G85"/>
    <d v="2013-04-19T11:50:27"/>
    <d v="2013-04-19T00:00:00"/>
    <d v="1899-12-30T11:50:27"/>
    <x v="10"/>
    <s v="das 11h00 às 13h00"/>
    <s v="1002-CO CAPUAVA"/>
    <n v="87485"/>
    <s v="ELSHADAI SHALOM COMERCIO DE GAS LTDA"/>
    <s v="Demanda"/>
  </r>
  <r>
    <s v="Z507 GME-SP"/>
    <s v="G80 GVE Capuava"/>
    <s v="0001500G83"/>
    <d v="2013-04-19T12:04:50"/>
    <d v="2013-04-19T00:00:00"/>
    <d v="1899-12-30T12:04:50"/>
    <x v="4"/>
    <s v="das 11h00 às 13h00"/>
    <s v="1002-CO CAPUAVA"/>
    <n v="44374"/>
    <s v="MONIGAS COMERCIO DE GAS LTDA."/>
    <s v="Demanda"/>
  </r>
  <r>
    <s v="Z507 GME-SP"/>
    <s v="G90 GVE Osasco"/>
    <s v="0001500G94"/>
    <d v="2013-04-19T12:05:55"/>
    <d v="2013-04-19T00:00:00"/>
    <d v="1899-12-30T12:05:55"/>
    <x v="4"/>
    <s v="das 11h00 às 13h00"/>
    <s v="1002-CO CAPUAVA"/>
    <n v="94485"/>
    <s v="EMANUEL SHALON COMERCIO DE GAS LTDA"/>
    <s v="Pedido"/>
  </r>
  <r>
    <s v="Z507 GME-SP"/>
    <s v="G70 GVE S J Campos"/>
    <s v="0001500G75"/>
    <d v="2013-04-19T12:41:37"/>
    <d v="2013-04-19T00:00:00"/>
    <d v="1899-12-30T12:41:37"/>
    <x v="4"/>
    <s v="das 11h00 às 13h00"/>
    <s v="1002-CO CAPUAVA"/>
    <n v="28249"/>
    <s v="COM. GAS HIGASHI LTDA."/>
    <s v="Demanda"/>
  </r>
  <r>
    <s v="Z507 GME-SP"/>
    <s v="G70 GVE S J Campos"/>
    <s v="0001500G75"/>
    <d v="2013-04-19T12:42:49"/>
    <d v="2013-04-19T00:00:00"/>
    <d v="1899-12-30T12:42:49"/>
    <x v="4"/>
    <s v="das 11h00 às 13h00"/>
    <s v="1002-CO CAPUAVA"/>
    <n v="28249"/>
    <s v="COM. GAS HIGASHI LTDA."/>
    <s v="Demanda"/>
  </r>
  <r>
    <s v="Z507 GME-SP"/>
    <s v="G80 GVE Capuava"/>
    <s v="0001500G82"/>
    <d v="2013-04-19T12:57:19"/>
    <d v="2013-04-19T00:00:00"/>
    <d v="1899-12-30T12:57:19"/>
    <x v="4"/>
    <s v="das 11h00 às 13h00"/>
    <s v="1002-CO CAPUAVA"/>
    <n v="73885"/>
    <s v="PAMELA DA SILVA FRANCISCO LTDA EPP"/>
    <s v="Pedido"/>
  </r>
  <r>
    <s v="Z507 GME-SP"/>
    <s v="G80 GVE Capuava"/>
    <s v="0001500G84"/>
    <d v="2013-04-19T14:06:32"/>
    <d v="2013-04-19T00:00:00"/>
    <d v="1899-12-30T14:06:32"/>
    <x v="6"/>
    <s v="das 13h00 às 15h00"/>
    <s v="1002-CO CAPUAVA"/>
    <n v="24833"/>
    <s v="QUEROGAS COMERCIO DE GAS LTDA ME"/>
    <s v="Pedido"/>
  </r>
  <r>
    <s v="Z507 GME-SP"/>
    <s v="G80 GVE Capuava"/>
    <s v="0001500G84"/>
    <d v="2013-04-19T14:10:11"/>
    <d v="2013-04-19T00:00:00"/>
    <d v="1899-12-30T14:10:11"/>
    <x v="6"/>
    <s v="das 13h00 às 15h00"/>
    <s v="1002-CO CAPUAVA"/>
    <n v="24833"/>
    <s v="QUEROGAS COMERCIO DE GAS LTDA ME"/>
    <s v="Pedido"/>
  </r>
  <r>
    <s v="Z507 GME-SP"/>
    <s v="G80 GVE Capuava"/>
    <s v="0001500G81"/>
    <d v="2013-04-19T14:22:22"/>
    <d v="2013-04-19T00:00:00"/>
    <d v="1899-12-30T14:22:22"/>
    <x v="6"/>
    <s v="das 13h00 às 15h00"/>
    <s v="1002-CO CAPUAVA"/>
    <n v="91599"/>
    <s v="ITAQUERUNA COMERCIO DE GAS LTDA."/>
    <s v="Demanda"/>
  </r>
  <r>
    <s v="Z507 GME-SP"/>
    <s v="G80 GVE Capuava"/>
    <s v="0001500G85"/>
    <d v="2013-04-19T14:23:31"/>
    <d v="2013-04-19T00:00:00"/>
    <d v="1899-12-30T14:23:31"/>
    <x v="6"/>
    <s v="das 13h00 às 15h00"/>
    <s v="1002-CO CAPUAVA"/>
    <n v="87485"/>
    <s v="ELSHADAI SHALOM COMERCIO DE GAS LTDA"/>
    <s v="Pedido"/>
  </r>
  <r>
    <s v="Z507 GME-SP"/>
    <s v="G70 GVE S J Campos"/>
    <s v="0001500G75"/>
    <d v="2013-04-19T14:28:07"/>
    <d v="2013-04-19T00:00:00"/>
    <d v="1899-12-30T14:28:07"/>
    <x v="6"/>
    <s v="das 13h00 às 15h00"/>
    <s v="1002-CO CAPUAVA"/>
    <n v="22555"/>
    <s v="CIDADE GAS LTDA - ME"/>
    <s v="Pedido"/>
  </r>
  <r>
    <s v="Z507 GME-SP"/>
    <s v="G80 GVE Capuava"/>
    <s v="0001500G81"/>
    <d v="2013-04-19T14:37:45"/>
    <d v="2013-04-19T00:00:00"/>
    <d v="1899-12-30T14:37:45"/>
    <x v="6"/>
    <s v="das 13h00 às 15h00"/>
    <s v="1002-CO CAPUAVA"/>
    <n v="91599"/>
    <s v="ITAQUERUNA COMERCIO DE GAS LTDA."/>
    <s v="Pedido"/>
  </r>
  <r>
    <s v="Z507 GME-SP"/>
    <s v="G70 GVE S J Campos"/>
    <s v="0001500G71"/>
    <d v="2013-04-19T14:42:49"/>
    <d v="2013-04-19T00:00:00"/>
    <d v="1899-12-30T14:42:49"/>
    <x v="6"/>
    <s v="das 13h00 às 15h00"/>
    <s v="1002-CO CAPUAVA"/>
    <n v="42333"/>
    <s v="COML. AGAS LTDA."/>
    <s v="Pedido"/>
  </r>
  <r>
    <s v="Z507 GME-SP"/>
    <s v="G80 GVE Capuava"/>
    <s v="0001500G81"/>
    <d v="2013-04-19T14:45:23"/>
    <d v="2013-04-19T00:00:00"/>
    <d v="1899-12-30T14:45:23"/>
    <x v="6"/>
    <s v="das 13h00 às 15h00"/>
    <s v="1002-CO CAPUAVA"/>
    <n v="91599"/>
    <s v="ITAQUERUNA COMERCIO DE GAS LTDA."/>
    <s v="Pedido"/>
  </r>
  <r>
    <s v="Z507 GME-SP"/>
    <s v="G80 GVE Capuava"/>
    <s v="0001500G82"/>
    <d v="2013-04-19T14:45:58"/>
    <d v="2013-04-19T00:00:00"/>
    <d v="1899-12-30T14:45:58"/>
    <x v="6"/>
    <s v="das 13h00 às 15h00"/>
    <s v="1002-CO CAPUAVA"/>
    <n v="73885"/>
    <s v="PAMELA DA SILVA FRANCISCO LTDA EPP"/>
    <s v="Pedido"/>
  </r>
  <r>
    <s v="Z507 GME-SP"/>
    <s v="G90 GVE Osasco"/>
    <s v="0001500G94"/>
    <d v="2013-04-19T14:46:36"/>
    <d v="2013-04-19T00:00:00"/>
    <d v="1899-12-30T14:46:36"/>
    <x v="6"/>
    <s v="das 13h00 às 15h00"/>
    <s v="1002-CO CAPUAVA"/>
    <n v="89733"/>
    <s v="BOUTIQUE DO GAS LTDA - ME"/>
    <s v="Pedido"/>
  </r>
  <r>
    <s v="Z507 GME-SP"/>
    <s v="G80 GVE Capuava"/>
    <s v="0001500G84"/>
    <d v="2013-04-19T14:48:49"/>
    <d v="2013-04-19T00:00:00"/>
    <d v="1899-12-30T14:48:49"/>
    <x v="6"/>
    <s v="das 13h00 às 15h00"/>
    <s v="1002-CO CAPUAVA"/>
    <n v="27864"/>
    <s v="BRASGAS TRANSP. COM. LTDA."/>
    <s v="Pedido"/>
  </r>
  <r>
    <s v="Z507 GME-SP"/>
    <s v="G70 GVE S J Campos"/>
    <s v="0001500G76"/>
    <d v="2013-04-19T14:54:49"/>
    <d v="2013-04-19T00:00:00"/>
    <d v="1899-12-30T14:54:49"/>
    <x v="6"/>
    <s v="das 13h00 às 15h00"/>
    <s v="1002-CO CAPUAVA"/>
    <n v="29985"/>
    <s v="ARAUJO COMERCIO DE GAS  E AGUA LTDA EPP"/>
    <s v="Pedido"/>
  </r>
  <r>
    <s v="Z507 GME-SP"/>
    <s v="G80 GVE Capuava"/>
    <s v="0001500G81"/>
    <d v="2013-04-19T14:56:27"/>
    <d v="2013-04-19T00:00:00"/>
    <d v="1899-12-30T14:56:27"/>
    <x v="6"/>
    <s v="das 13h00 às 15h00"/>
    <s v="1002-CO CAPUAVA"/>
    <n v="88449"/>
    <s v="VALTERLUCIA TEIXEIRA CURVELO - ME"/>
    <s v="Pedido"/>
  </r>
  <r>
    <s v="Z507 GME-SP"/>
    <s v="G90 GVE Osasco"/>
    <s v="0001500G94"/>
    <d v="2013-04-19T14:58:43"/>
    <d v="2013-04-19T00:00:00"/>
    <d v="1899-12-30T14:58:43"/>
    <x v="6"/>
    <s v="das 13h00 às 15h00"/>
    <s v="1002-CO CAPUAVA"/>
    <n v="5618"/>
    <s v="JACUI GAS LTDA"/>
    <s v="Pedido"/>
  </r>
  <r>
    <s v="Z507 GME-SP"/>
    <s v="G70 GVE S J Campos"/>
    <s v="0001500G76"/>
    <d v="2013-04-19T15:03:19"/>
    <d v="2013-04-19T00:00:00"/>
    <d v="1899-12-30T15:03:19"/>
    <x v="7"/>
    <s v="das 15h00 às 17h00"/>
    <s v="1002-CO CAPUAVA"/>
    <n v="21585"/>
    <s v="EXPRESSO GAS COM. DISTR. GAS LTDA."/>
    <s v="Pedido"/>
  </r>
  <r>
    <s v="Z507 GME-SP"/>
    <s v="G80 GVE Capuava"/>
    <s v="0001500G82"/>
    <d v="2013-04-19T15:07:45"/>
    <d v="2013-04-19T00:00:00"/>
    <d v="1899-12-30T15:07:45"/>
    <x v="7"/>
    <s v="das 15h00 às 17h00"/>
    <s v="1002-CO CAPUAVA"/>
    <n v="16104"/>
    <s v="LEALDO RODRIGUES DOS SANTOS - ME"/>
    <s v="Pedido"/>
  </r>
  <r>
    <s v="Z507 GME-SP"/>
    <s v="G80 GVE Capuava"/>
    <s v="0001500G81"/>
    <d v="2013-04-19T15:14:14"/>
    <d v="2013-04-19T00:00:00"/>
    <d v="1899-12-30T15:14:14"/>
    <x v="7"/>
    <s v="das 15h00 às 17h00"/>
    <s v="1002-CO CAPUAVA"/>
    <n v="91599"/>
    <s v="ITAQUERUNA COMERCIO DE GAS LTDA."/>
    <s v="Pedido"/>
  </r>
  <r>
    <s v="Z507 GME-SP"/>
    <s v="G80 GVE Capuava"/>
    <s v="0001500G81"/>
    <d v="2013-04-19T15:17:30"/>
    <d v="2013-04-19T00:00:00"/>
    <d v="1899-12-30T15:17:30"/>
    <x v="7"/>
    <s v="das 15h00 às 17h00"/>
    <s v="1002-CO CAPUAVA"/>
    <n v="91599"/>
    <s v="ITAQUERUNA COMERCIO DE GAS LTDA."/>
    <s v="Pedido"/>
  </r>
  <r>
    <s v="Z507 GME-SP"/>
    <s v="G80 GVE Capuava"/>
    <s v="0001500G81"/>
    <d v="2013-04-19T15:21:04"/>
    <d v="2013-04-19T00:00:00"/>
    <d v="1899-12-30T15:21:04"/>
    <x v="7"/>
    <s v="das 15h00 às 17h00"/>
    <s v="1002-CO CAPUAVA"/>
    <n v="91599"/>
    <s v="ITAQUERUNA COMERCIO DE GAS LTDA."/>
    <s v="Pedido"/>
  </r>
  <r>
    <s v="Z507 GME-SP"/>
    <s v="G90 GVE Osasco"/>
    <s v="0001500G94"/>
    <d v="2013-04-19T15:23:12"/>
    <d v="2013-04-19T00:00:00"/>
    <d v="1899-12-30T15:23:12"/>
    <x v="7"/>
    <s v="das 15h00 às 17h00"/>
    <s v="1002-CO CAPUAVA"/>
    <n v="9286"/>
    <s v="CHAMA GAS COMERCIAL  LTDA-ME"/>
    <s v="Pedido"/>
  </r>
  <r>
    <s v="Z507 GME-SP"/>
    <s v="G80 GVE Capuava"/>
    <s v="0001500G82"/>
    <d v="2013-04-19T15:23:27"/>
    <d v="2013-04-19T00:00:00"/>
    <d v="1899-12-30T15:23:27"/>
    <x v="7"/>
    <s v="das 15h00 às 17h00"/>
    <s v="1002-CO CAPUAVA"/>
    <n v="43877"/>
    <s v="COMERCIO DE GAS PIRANI LTDA -EPP"/>
    <s v="Pedido"/>
  </r>
  <r>
    <s v="Z507 GME-SP"/>
    <s v="G90 GVE Osasco"/>
    <s v="0001500G94"/>
    <d v="2013-04-19T15:23:53"/>
    <d v="2013-04-19T00:00:00"/>
    <d v="1899-12-30T15:23:53"/>
    <x v="7"/>
    <s v="das 15h00 às 17h00"/>
    <s v="1002-CO CAPUAVA"/>
    <n v="19754"/>
    <s v="ANA CRISTINA MONTEIRO SILVA - ME"/>
    <s v="Pedido"/>
  </r>
  <r>
    <s v="Z507 GME-SP"/>
    <s v="G80 GVE Capuava"/>
    <s v="0001500G81"/>
    <d v="2013-04-19T15:24:52"/>
    <d v="2013-04-19T00:00:00"/>
    <d v="1899-12-30T15:24:52"/>
    <x v="7"/>
    <s v="das 15h00 às 17h00"/>
    <s v="1002-CO CAPUAVA"/>
    <n v="91599"/>
    <s v="ITAQUERUNA COMERCIO DE GAS LTDA."/>
    <s v="Pedido"/>
  </r>
  <r>
    <s v="Z507 GME-SP"/>
    <s v="G80 GVE Capuava"/>
    <s v="0001500G82"/>
    <d v="2013-04-19T15:27:38"/>
    <d v="2013-04-19T00:00:00"/>
    <d v="1899-12-30T15:27:38"/>
    <x v="7"/>
    <s v="das 15h00 às 17h00"/>
    <s v="1002-CO CAPUAVA"/>
    <n v="43877"/>
    <s v="COMERCIO DE GAS PIRANI LTDA -EPP"/>
    <s v="Pedido"/>
  </r>
  <r>
    <s v="Z507 GME-SP"/>
    <s v="G80 GVE Capuava"/>
    <s v="0001500G82"/>
    <d v="2013-04-19T16:13:08"/>
    <d v="2013-04-19T00:00:00"/>
    <d v="1899-12-30T16:13:08"/>
    <x v="8"/>
    <s v="das 15h00 às 17h00"/>
    <s v="1002-CO CAPUAVA"/>
    <n v="99436"/>
    <s v="I. L. SILVA COM. GAS ME"/>
    <s v="Pedido"/>
  </r>
  <r>
    <s v="Z507 GME-SP"/>
    <s v="G80 GVE Capuava"/>
    <s v="0001500G85"/>
    <d v="2013-04-19T16:21:34"/>
    <d v="2013-04-19T00:00:00"/>
    <d v="1899-12-30T16:21:34"/>
    <x v="8"/>
    <s v="das 15h00 às 17h00"/>
    <s v="1002-CO CAPUAVA"/>
    <n v="28658"/>
    <s v="COMERCIAL ANGIL LTDA."/>
    <s v="Pedido"/>
  </r>
  <r>
    <s v="Z507 GME-SP"/>
    <s v="G80 GVE Capuava"/>
    <s v="0001500G85"/>
    <d v="2013-04-19T16:25:28"/>
    <d v="2013-04-19T00:00:00"/>
    <d v="1899-12-30T16:25:28"/>
    <x v="8"/>
    <s v="das 15h00 às 17h00"/>
    <s v="1002-CO CAPUAVA"/>
    <n v="28658"/>
    <s v="COMERCIAL ANGIL LTDA."/>
    <s v="Pedido"/>
  </r>
  <r>
    <s v="Z507 GME-SP"/>
    <s v="G80 GVE Capuava"/>
    <s v="0001500G85"/>
    <d v="2013-04-19T16:28:17"/>
    <d v="2013-04-19T00:00:00"/>
    <d v="1899-12-30T16:28:17"/>
    <x v="8"/>
    <s v="das 15h00 às 17h00"/>
    <s v="1002-CO CAPUAVA"/>
    <n v="28658"/>
    <s v="COMERCIAL ANGIL LTDA."/>
    <s v="Pedido"/>
  </r>
  <r>
    <s v="Z507 GME-SP"/>
    <s v="G90 GVE Osasco"/>
    <s v="0001500G94"/>
    <d v="2013-04-20T07:25:14"/>
    <d v="2013-04-20T00:00:00"/>
    <d v="1899-12-30T07:25:14"/>
    <x v="0"/>
    <s v="das 07h00 às 09h00"/>
    <s v="1002-CO CAPUAVA"/>
    <n v="19594"/>
    <s v="PETROGAS COMERCIO DE GAS LIMITADA ME"/>
    <s v="Demanda"/>
  </r>
  <r>
    <s v="Z507 GME-SP"/>
    <s v="G80 GVE Capuava"/>
    <s v="0001500G84"/>
    <d v="2013-04-20T07:25:48"/>
    <d v="2013-04-20T00:00:00"/>
    <d v="1899-12-30T07:25:48"/>
    <x v="0"/>
    <s v="das 07h00 às 09h00"/>
    <s v="1002-CO CAPUAVA"/>
    <n v="27864"/>
    <s v="BRASGAS TRANSP. COM. LTDA."/>
    <s v="Pedido"/>
  </r>
  <r>
    <s v="Z507 GME-SP"/>
    <s v="G80 GVE Capuava"/>
    <s v="0001500G84"/>
    <d v="2013-04-20T07:30:46"/>
    <d v="2013-04-20T00:00:00"/>
    <d v="1899-12-30T07:30:46"/>
    <x v="0"/>
    <s v="das 07h00 às 09h00"/>
    <s v="1002-CO CAPUAVA"/>
    <n v="17118"/>
    <s v="O.J. DIAS DISTRIBUIDORA DE GAS ME"/>
    <s v="Pedido"/>
  </r>
  <r>
    <s v="Z507 GME-SP"/>
    <s v="G70 GVE S J Campos"/>
    <s v="0001500G75"/>
    <d v="2013-04-20T08:21:03"/>
    <d v="2013-04-20T00:00:00"/>
    <d v="1899-12-30T08:21:03"/>
    <x v="1"/>
    <s v="das 07h00 às 09h00"/>
    <s v="1002-CO CAPUAVA"/>
    <n v="28249"/>
    <s v="COM. GAS HIGASHI LTDA."/>
    <s v="Demanda"/>
  </r>
  <r>
    <s v="Z507 GME-SP"/>
    <s v="G80 GVE Capuava"/>
    <s v="0001500G81"/>
    <d v="2013-04-20T08:23:52"/>
    <d v="2013-04-20T00:00:00"/>
    <d v="1899-12-30T08:23:52"/>
    <x v="1"/>
    <s v="das 07h00 às 09h00"/>
    <s v="1002-CO CAPUAVA"/>
    <n v="49423"/>
    <s v="GILBERTO DANIEL JUNIOR GAS"/>
    <s v="Pedido"/>
  </r>
  <r>
    <s v="Z507 GME-SP"/>
    <s v="G80 GVE Capuava"/>
    <s v="0001500G81"/>
    <d v="2013-04-20T08:27:25"/>
    <d v="2013-04-20T00:00:00"/>
    <d v="1899-12-30T08:27:25"/>
    <x v="1"/>
    <s v="das 07h00 às 09h00"/>
    <s v="1002-CO CAPUAVA"/>
    <n v="49423"/>
    <s v="GILBERTO DANIEL JUNIOR GAS"/>
    <s v="Pedido"/>
  </r>
  <r>
    <s v="Z507 GME-SP"/>
    <s v="G80 GVE Capuava"/>
    <s v="0001500G81"/>
    <d v="2013-04-20T08:29:48"/>
    <d v="2013-04-20T00:00:00"/>
    <d v="1899-12-30T08:29:48"/>
    <x v="1"/>
    <s v="das 07h00 às 09h00"/>
    <s v="1002-CO CAPUAVA"/>
    <n v="49423"/>
    <s v="GILBERTO DANIEL JUNIOR GAS"/>
    <s v="Pedido"/>
  </r>
  <r>
    <s v="Z507 GME-SP"/>
    <s v="G80 GVE Capuava"/>
    <s v="0001500G81"/>
    <d v="2013-04-20T08:32:00"/>
    <d v="2013-04-20T00:00:00"/>
    <d v="1899-12-30T08:32:00"/>
    <x v="1"/>
    <s v="das 07h00 às 09h00"/>
    <s v="1002-CO CAPUAVA"/>
    <n v="49423"/>
    <s v="GILBERTO DANIEL JUNIOR GAS"/>
    <s v="Pedido"/>
  </r>
  <r>
    <s v="Z507 GME-SP"/>
    <s v="G80 GVE Capuava"/>
    <s v="0001500G81"/>
    <d v="2013-04-20T08:34:34"/>
    <d v="2013-04-20T00:00:00"/>
    <d v="1899-12-30T08:34:34"/>
    <x v="1"/>
    <s v="das 07h00 às 09h00"/>
    <s v="1002-CO CAPUAVA"/>
    <n v="49423"/>
    <s v="GILBERTO DANIEL JUNIOR GAS"/>
    <s v="Pedido"/>
  </r>
  <r>
    <s v="Z507 GME-SP"/>
    <s v="G80 GVE Capuava"/>
    <s v="0001500G85"/>
    <d v="2013-04-20T08:52:05"/>
    <d v="2013-04-20T00:00:00"/>
    <d v="1899-12-30T08:52:05"/>
    <x v="1"/>
    <s v="das 07h00 às 09h00"/>
    <s v="1002-CO CAPUAVA"/>
    <n v="8703"/>
    <s v="PESSOTA COMERCIO GAS LTDA. - ME"/>
    <s v="Pedido"/>
  </r>
  <r>
    <s v="Z507 GME-SP"/>
    <s v="G80 GVE Capuava"/>
    <s v="0001500G85"/>
    <d v="2013-04-20T09:17:18"/>
    <d v="2013-04-20T00:00:00"/>
    <d v="1899-12-30T09:17:18"/>
    <x v="2"/>
    <s v="das 09h00 às 11h00"/>
    <s v="1002-CO CAPUAVA"/>
    <n v="89077"/>
    <s v="BIL GAS COMERCIO DE GAS LTDA ME"/>
    <s v="Pedido"/>
  </r>
  <r>
    <s v="Z507 GME-SP"/>
    <s v="G90 GVE Osasco"/>
    <s v="0001500G94"/>
    <d v="2013-04-20T09:43:13"/>
    <d v="2013-04-20T00:00:00"/>
    <d v="1899-12-30T09:43:13"/>
    <x v="2"/>
    <s v="das 09h00 às 11h00"/>
    <s v="1002-CO CAPUAVA"/>
    <n v="94485"/>
    <s v="EMANUEL SHALON COMERCIO DE GAS LTDA"/>
    <s v="Demanda"/>
  </r>
  <r>
    <s v="Z507 GME-SP"/>
    <s v="G90 GVE Osasco"/>
    <s v="0001500G93"/>
    <d v="2013-04-20T09:46:53"/>
    <d v="2013-04-20T00:00:00"/>
    <d v="1899-12-30T09:46:53"/>
    <x v="2"/>
    <s v="das 09h00 às 11h00"/>
    <s v="1002-CO CAPUAVA"/>
    <n v="77246"/>
    <s v="SARY GAS COMERCIO DE GAS LTDA EPP"/>
    <s v="Pedido"/>
  </r>
  <r>
    <s v="Z507 GME-SP"/>
    <s v="G80 GVE Capuava"/>
    <s v="0001500G81"/>
    <d v="2013-04-20T09:58:28"/>
    <d v="2013-04-20T00:00:00"/>
    <d v="1899-12-30T09:58:28"/>
    <x v="2"/>
    <s v="das 09h00 às 11h00"/>
    <s v="1002-CO CAPUAVA"/>
    <n v="49423"/>
    <s v="GILBERTO DANIEL JUNIOR GAS"/>
    <s v="Demanda"/>
  </r>
  <r>
    <s v="Z507 GME-SP"/>
    <s v="G70 GVE S J Campos"/>
    <s v="0001500G75"/>
    <d v="2013-04-20T10:20:14"/>
    <d v="2013-04-20T00:00:00"/>
    <d v="1899-12-30T10:20:14"/>
    <x v="3"/>
    <s v="das 09h00 às 11h00"/>
    <s v="1002-CO CAPUAVA"/>
    <n v="28249"/>
    <s v="COM. GAS HIGASHI LTDA."/>
    <s v="Demanda"/>
  </r>
  <r>
    <s v="Z507 GME-SP"/>
    <s v="G80 GVE Capuava"/>
    <s v="0001500G82"/>
    <d v="2013-04-20T10:25:55"/>
    <d v="2013-04-20T00:00:00"/>
    <d v="1899-12-30T10:25:55"/>
    <x v="3"/>
    <s v="das 09h00 às 11h00"/>
    <s v="1002-CO CAPUAVA"/>
    <n v="42342"/>
    <s v="COML. VIAGAS LTDA."/>
    <s v="Demanda"/>
  </r>
  <r>
    <s v="Z507 GME-SP"/>
    <s v="G80 GVE Capuava"/>
    <s v="0001500G84"/>
    <d v="2013-04-20T10:45:36"/>
    <d v="2013-04-20T00:00:00"/>
    <d v="1899-12-30T10:45:36"/>
    <x v="3"/>
    <s v="das 09h00 às 11h00"/>
    <s v="1002-CO CAPUAVA"/>
    <n v="85277"/>
    <s v="BAETA COMERCIO DE GAS, AGUA, PEÇAS E ACESSORIOS LTDA ME."/>
    <s v="Pedido"/>
  </r>
  <r>
    <s v="Z507 GME-SP"/>
    <s v="G80 GVE Capuava"/>
    <s v="0001500G82"/>
    <d v="2013-04-20T11:17:15"/>
    <d v="2013-04-20T00:00:00"/>
    <d v="1899-12-30T11:17:15"/>
    <x v="10"/>
    <s v="das 11h00 às 13h00"/>
    <s v="1002-CO CAPUAVA"/>
    <n v="16104"/>
    <s v="LEALDO RODRIGUES DOS SANTOS - ME"/>
    <s v="Pedido"/>
  </r>
  <r>
    <s v="Z507 GME-SP"/>
    <s v="G80 GVE Capuava"/>
    <s v="0001500G82"/>
    <d v="2013-04-20T12:25:57"/>
    <d v="2013-04-20T00:00:00"/>
    <d v="1899-12-30T12:25:57"/>
    <x v="4"/>
    <s v="das 11h00 às 13h00"/>
    <s v="1002-CO CAPUAVA"/>
    <n v="43877"/>
    <s v="COMERCIO DE GAS PIRANI LTDA -EPP"/>
    <s v="Demanda"/>
  </r>
  <r>
    <s v="Z507 GME-SP"/>
    <s v="G80 GVE Capuava"/>
    <s v="0001500G85"/>
    <d v="2013-04-20T12:56:53"/>
    <d v="2013-04-20T00:00:00"/>
    <d v="1899-12-30T12:56:53"/>
    <x v="4"/>
    <s v="das 11h00 às 13h00"/>
    <s v="1002-CO CAPUAVA"/>
    <n v="28658"/>
    <s v="COMERCIAL ANGIL LTDA."/>
    <s v="Pedido"/>
  </r>
  <r>
    <s v="Z507 GME-SP"/>
    <s v="G80 GVE Capuava"/>
    <s v="0001500G82"/>
    <d v="2013-04-20T14:03:53"/>
    <d v="2013-04-20T00:00:00"/>
    <d v="1899-12-30T14:03:53"/>
    <x v="6"/>
    <s v="das 13h00 às 15h00"/>
    <s v="1002-CO CAPUAVA"/>
    <n v="43877"/>
    <s v="COMERCIO DE GAS PIRANI LTDA -EPP"/>
    <s v="Pedido"/>
  </r>
  <r>
    <s v="Z507 GME-SP"/>
    <s v="G80 GVE Capuava"/>
    <s v="0001500G82"/>
    <d v="2013-04-20T14:06:21"/>
    <d v="2013-04-20T00:00:00"/>
    <d v="1899-12-30T14:06:21"/>
    <x v="6"/>
    <s v="das 13h00 às 15h00"/>
    <s v="1002-CO CAPUAVA"/>
    <n v="43877"/>
    <s v="COMERCIO DE GAS PIRANI LTDA -EPP"/>
    <s v="Pedido"/>
  </r>
  <r>
    <s v="Z507 GME-SP"/>
    <s v="G80 GVE Capuava"/>
    <s v="0001500G82"/>
    <d v="2013-04-20T14:37:52"/>
    <d v="2013-04-20T00:00:00"/>
    <d v="1899-12-30T14:37:52"/>
    <x v="6"/>
    <s v="das 13h00 às 15h00"/>
    <s v="1002-CO CAPUAVA"/>
    <n v="99436"/>
    <s v="I. L. SILVA COM. GAS ME"/>
    <s v="Pedido"/>
  </r>
  <r>
    <s v="Z507 GME-SP"/>
    <s v="G80 GVE Capuava"/>
    <s v="0001500G83"/>
    <d v="2013-04-20T15:05:50"/>
    <d v="2013-04-20T00:00:00"/>
    <d v="1899-12-30T15:05:50"/>
    <x v="7"/>
    <s v="das 15h00 às 17h00"/>
    <s v="1002-CO CAPUAVA"/>
    <n v="96221"/>
    <s v="VILLE GAS COMERCIO DE GAS LTDA ME"/>
    <s v="Pedido"/>
  </r>
  <r>
    <s v="Z507 GME-SP"/>
    <s v="G80 GVE Capuava"/>
    <s v="0001500G84"/>
    <d v="2013-04-20T15:47:26"/>
    <d v="2013-04-20T00:00:00"/>
    <d v="1899-12-30T15:47:26"/>
    <x v="7"/>
    <s v="das 15h00 às 17h00"/>
    <s v="1002-CO CAPUAVA"/>
    <n v="24833"/>
    <s v="QUEROGAS COMERCIO DE GAS LTDA ME"/>
    <s v="Pedido"/>
  </r>
  <r>
    <s v="Z507 GME-SP"/>
    <s v="G90 GVE Osasco"/>
    <s v="0001500G94"/>
    <d v="2013-04-20T15:48:13"/>
    <d v="2013-04-20T00:00:00"/>
    <d v="1899-12-30T15:48:13"/>
    <x v="7"/>
    <s v="das 15h00 às 17h00"/>
    <s v="1002-CO CAPUAVA"/>
    <n v="19754"/>
    <s v="ANA CRISTINA MONTEIRO SILVA - ME"/>
    <s v="Pedido"/>
  </r>
  <r>
    <s v="Z507 GME-SP"/>
    <s v="G80 GVE Capuava"/>
    <s v="0001500G84"/>
    <d v="2013-04-20T15:52:15"/>
    <d v="2013-04-20T00:00:00"/>
    <d v="1899-12-30T15:52:15"/>
    <x v="7"/>
    <s v="das 15h00 às 17h00"/>
    <s v="1002-CO CAPUAVA"/>
    <n v="24833"/>
    <s v="QUEROGAS COMERCIO DE GAS LTDA ME"/>
    <s v="Pedido"/>
  </r>
  <r>
    <s v="Z507 GME-SP"/>
    <s v="G80 GVE Capuava"/>
    <s v="0001500G85"/>
    <d v="2013-04-20T15:55:52"/>
    <d v="2013-04-20T00:00:00"/>
    <d v="1899-12-30T15:55:52"/>
    <x v="7"/>
    <s v="das 15h00 às 17h00"/>
    <s v="1002-CO CAPUAVA"/>
    <n v="28795"/>
    <s v="SHEKINA COMERCIO DE GAS LTDA ME"/>
    <s v="Pedido"/>
  </r>
  <r>
    <s v="Z507 GME-SP"/>
    <s v="G70 GVE S J Campos"/>
    <s v="0001500G75"/>
    <d v="2013-04-22T07:38:06"/>
    <d v="2013-04-22T00:00:00"/>
    <d v="1899-12-30T07:38:06"/>
    <x v="0"/>
    <s v="das 07h00 às 09h00"/>
    <s v="1002-CO CAPUAVA"/>
    <n v="28249"/>
    <s v="COM. GAS HIGASHI LTDA."/>
    <s v="Demanda"/>
  </r>
  <r>
    <s v="Z507 GME-SP"/>
    <s v="G90 GVE Osasco"/>
    <s v="0001500G94"/>
    <d v="2013-04-22T07:47:31"/>
    <d v="2013-04-22T00:00:00"/>
    <d v="1899-12-30T07:47:31"/>
    <x v="0"/>
    <s v="das 07h00 às 09h00"/>
    <s v="1002-CO CAPUAVA"/>
    <n v="19594"/>
    <s v="PETROGAS COMERCIO DE GAS LIMITADA ME"/>
    <s v="Demanda"/>
  </r>
  <r>
    <s v="Z507 GME-SP"/>
    <s v="G80 GVE Capuava"/>
    <s v="0001500G82"/>
    <d v="2013-04-22T08:15:54"/>
    <d v="2013-04-22T00:00:00"/>
    <d v="1899-12-30T08:15:54"/>
    <x v="1"/>
    <s v="das 07h00 às 09h00"/>
    <s v="1002-CO CAPUAVA"/>
    <n v="73885"/>
    <s v="PAMELA DA SILVA FRANCISCO LTDA EPP"/>
    <s v="Pedido"/>
  </r>
  <r>
    <s v="Z507 GME-SP"/>
    <s v="G80 GVE Capuava"/>
    <s v="0001500G82"/>
    <d v="2013-04-22T08:21:08"/>
    <d v="2013-04-22T00:00:00"/>
    <d v="1899-12-30T08:21:08"/>
    <x v="1"/>
    <s v="das 07h00 às 09h00"/>
    <s v="1002-CO CAPUAVA"/>
    <n v="73885"/>
    <s v="PAMELA DA SILVA FRANCISCO LTDA EPP"/>
    <s v="Pedido"/>
  </r>
  <r>
    <s v="Z507 GME-SP"/>
    <s v="G80 GVE Capuava"/>
    <s v="0001500G83"/>
    <d v="2013-04-22T08:29:11"/>
    <d v="2013-04-22T00:00:00"/>
    <d v="1899-12-30T08:29:11"/>
    <x v="1"/>
    <s v="das 07h00 às 09h00"/>
    <s v="1002-CO CAPUAVA"/>
    <n v="5745"/>
    <s v="COM. GAS NOVA S.JORGE LTDA."/>
    <s v="Pedido"/>
  </r>
  <r>
    <s v="Z507 GME-SP"/>
    <s v="G80 GVE Capuava"/>
    <s v="0001500G83"/>
    <d v="2013-04-22T08:29:38"/>
    <d v="2013-04-22T00:00:00"/>
    <d v="1899-12-30T08:29:38"/>
    <x v="1"/>
    <s v="das 07h00 às 09h00"/>
    <s v="1002-CO CAPUAVA"/>
    <n v="71029"/>
    <s v="TACTOR GÁS LTDA - ME"/>
    <s v="Pedido"/>
  </r>
  <r>
    <s v="Z507 GME-SP"/>
    <s v="G80 GVE Capuava"/>
    <s v="0001500G82"/>
    <d v="2013-04-22T08:53:57"/>
    <d v="2013-04-22T00:00:00"/>
    <d v="1899-12-30T08:53:57"/>
    <x v="1"/>
    <s v="das 07h00 às 09h00"/>
    <s v="1002-CO CAPUAVA"/>
    <n v="98932"/>
    <s v="M &amp; M COMERCIO DE GAS BEBIDAS E ACESSORIOS LTDA.-ME"/>
    <s v="Pedido"/>
  </r>
  <r>
    <s v="Z507 GME-SP"/>
    <s v="G70 GVE S J Campos"/>
    <s v="0001500G71"/>
    <d v="2013-04-22T09:01:22"/>
    <d v="2013-04-22T00:00:00"/>
    <d v="1899-12-30T09:01:22"/>
    <x v="2"/>
    <s v="das 09h00 às 11h00"/>
    <s v="1002-CO CAPUAVA"/>
    <n v="42333"/>
    <s v="COML. AGAS LTDA."/>
    <s v="Pedido"/>
  </r>
  <r>
    <s v="Z507 GME-SP"/>
    <s v="G80 GVE Capuava"/>
    <s v="0001500G84"/>
    <d v="2013-04-22T09:01:49"/>
    <d v="2013-04-22T00:00:00"/>
    <d v="1899-12-30T09:01:49"/>
    <x v="2"/>
    <s v="das 09h00 às 11h00"/>
    <s v="1002-CO CAPUAVA"/>
    <n v="27864"/>
    <s v="BRASGAS TRANSP. COM. LTDA."/>
    <s v="Demanda"/>
  </r>
  <r>
    <s v="Z507 GME-SP"/>
    <s v="G80 GVE Capuava"/>
    <s v="0001500G82"/>
    <d v="2013-04-22T09:03:17"/>
    <d v="2013-04-22T00:00:00"/>
    <d v="1899-12-30T09:03:17"/>
    <x v="2"/>
    <s v="das 09h00 às 11h00"/>
    <s v="1002-CO CAPUAVA"/>
    <n v="42342"/>
    <s v="COML. VIAGAS LTDA."/>
    <s v="Demanda"/>
  </r>
  <r>
    <s v="Z507 GME-SP"/>
    <s v="G80 GVE Capuava"/>
    <s v="0001500G84"/>
    <d v="2013-04-22T09:04:33"/>
    <d v="2013-04-22T00:00:00"/>
    <d v="1899-12-30T09:04:33"/>
    <x v="2"/>
    <s v="das 09h00 às 11h00"/>
    <s v="1002-CO CAPUAVA"/>
    <n v="27864"/>
    <s v="BRASGAS TRANSP. COM. LTDA."/>
    <s v="Demanda"/>
  </r>
  <r>
    <s v="Z507 GME-SP"/>
    <s v="G70 GVE S J Campos"/>
    <s v="0001500G71"/>
    <d v="2013-04-22T09:06:10"/>
    <d v="2013-04-22T00:00:00"/>
    <d v="1899-12-30T09:06:10"/>
    <x v="2"/>
    <s v="das 09h00 às 11h00"/>
    <s v="1002-CO CAPUAVA"/>
    <n v="42333"/>
    <s v="COML. AGAS LTDA."/>
    <s v="Pedido"/>
  </r>
  <r>
    <s v="Z507 GME-SP"/>
    <s v="G80 GVE Capuava"/>
    <s v="0001500G84"/>
    <d v="2013-04-22T09:06:19"/>
    <d v="2013-04-22T00:00:00"/>
    <d v="1899-12-30T09:06:19"/>
    <x v="2"/>
    <s v="das 09h00 às 11h00"/>
    <s v="1002-CO CAPUAVA"/>
    <n v="27864"/>
    <s v="BRASGAS TRANSP. COM. LTDA."/>
    <s v="Pedido"/>
  </r>
  <r>
    <s v="Z507 GME-SP"/>
    <s v="G80 GVE Capuava"/>
    <s v="0001500G84"/>
    <d v="2013-04-22T09:09:39"/>
    <d v="2013-04-22T00:00:00"/>
    <d v="1899-12-30T09:09:39"/>
    <x v="2"/>
    <s v="das 09h00 às 11h00"/>
    <s v="1002-CO CAPUAVA"/>
    <n v="27864"/>
    <s v="BRASGAS TRANSP. COM. LTDA."/>
    <s v="Pedido"/>
  </r>
  <r>
    <s v="Z507 GME-SP"/>
    <s v="G70 GVE S J Campos"/>
    <s v="0001500G71"/>
    <d v="2013-04-22T09:10:46"/>
    <d v="2013-04-22T00:00:00"/>
    <d v="1899-12-30T09:10:46"/>
    <x v="2"/>
    <s v="das 09h00 às 11h00"/>
    <s v="1002-CO CAPUAVA"/>
    <n v="42333"/>
    <s v="COML. AGAS LTDA."/>
    <s v="Pedido"/>
  </r>
  <r>
    <s v="Z507 GME-SP"/>
    <s v="G80 GVE Capuava"/>
    <s v="0001500G85"/>
    <d v="2013-04-22T09:15:12"/>
    <d v="2013-04-22T00:00:00"/>
    <d v="1899-12-30T09:15:12"/>
    <x v="2"/>
    <s v="das 09h00 às 11h00"/>
    <s v="1002-CO CAPUAVA"/>
    <n v="28658"/>
    <s v="COMERCIAL ANGIL LTDA."/>
    <s v="Pedido"/>
  </r>
  <r>
    <s v="Z507 GME-SP"/>
    <s v="G80 GVE Capuava"/>
    <s v="0001500G85"/>
    <d v="2013-04-22T09:18:02"/>
    <d v="2013-04-22T00:00:00"/>
    <d v="1899-12-30T09:18:02"/>
    <x v="2"/>
    <s v="das 09h00 às 11h00"/>
    <s v="1002-CO CAPUAVA"/>
    <n v="28658"/>
    <s v="COMERCIAL ANGIL LTDA."/>
    <s v="Pedido"/>
  </r>
  <r>
    <s v="Z507 GME-SP"/>
    <s v="G70 GVE S J Campos"/>
    <s v="0001500G71"/>
    <d v="2013-04-22T09:18:39"/>
    <d v="2013-04-22T00:00:00"/>
    <d v="1899-12-30T09:18:39"/>
    <x v="2"/>
    <s v="das 09h00 às 11h00"/>
    <s v="1002-CO CAPUAVA"/>
    <n v="42333"/>
    <s v="COML. AGAS LTDA."/>
    <s v="Pedido"/>
  </r>
  <r>
    <s v="Z507 GME-SP"/>
    <s v="G80 GVE Capuava"/>
    <s v="0001500G81"/>
    <d v="2013-04-22T09:46:52"/>
    <d v="2013-04-22T00:00:00"/>
    <d v="1899-12-30T09:46:52"/>
    <x v="2"/>
    <s v="das 09h00 às 11h00"/>
    <s v="1002-CO CAPUAVA"/>
    <n v="49423"/>
    <s v="GILBERTO DANIEL JUNIOR GAS"/>
    <s v="Pedido"/>
  </r>
  <r>
    <s v="Z507 GME-SP"/>
    <s v="G80 GVE Capuava"/>
    <s v="0001500G81"/>
    <d v="2013-04-22T09:50:41"/>
    <d v="2013-04-22T00:00:00"/>
    <d v="1899-12-30T09:50:41"/>
    <x v="2"/>
    <s v="das 09h00 às 11h00"/>
    <s v="1002-CO CAPUAVA"/>
    <n v="49423"/>
    <s v="GILBERTO DANIEL JUNIOR GAS"/>
    <s v="Pedido"/>
  </r>
  <r>
    <s v="Z507 GME-SP"/>
    <s v="G80 GVE Capuava"/>
    <s v="0001500G81"/>
    <d v="2013-04-22T09:53:15"/>
    <d v="2013-04-22T00:00:00"/>
    <d v="1899-12-30T09:53:15"/>
    <x v="2"/>
    <s v="das 09h00 às 11h00"/>
    <s v="1002-CO CAPUAVA"/>
    <n v="49423"/>
    <s v="GILBERTO DANIEL JUNIOR GAS"/>
    <s v="Pedido"/>
  </r>
  <r>
    <s v="Z507 GME-SP"/>
    <s v="G80 GVE Capuava"/>
    <s v="0001500G81"/>
    <d v="2013-04-22T09:55:49"/>
    <d v="2013-04-22T00:00:00"/>
    <d v="1899-12-30T09:55:49"/>
    <x v="2"/>
    <s v="das 09h00 às 11h00"/>
    <s v="1002-CO CAPUAVA"/>
    <n v="49423"/>
    <s v="GILBERTO DANIEL JUNIOR GAS"/>
    <s v="Pedido"/>
  </r>
  <r>
    <s v="Z507 GME-SP"/>
    <s v="G80 GVE Capuava"/>
    <s v="0001500G83"/>
    <d v="2013-04-22T10:00:43"/>
    <d v="2013-04-22T00:00:00"/>
    <d v="1899-12-30T10:00:43"/>
    <x v="3"/>
    <s v="das 09h00 às 11h00"/>
    <s v="1002-CO CAPUAVA"/>
    <n v="70218"/>
    <s v="COMÉRCIO DE GÁS ZANATTA LTDA - EPP"/>
    <s v="Demanda"/>
  </r>
  <r>
    <s v="Z507 GME-SP"/>
    <s v="G80 GVE Capuava"/>
    <s v="0001500G83"/>
    <d v="2013-04-22T10:02:28"/>
    <d v="2013-04-22T00:00:00"/>
    <d v="1899-12-30T10:02:28"/>
    <x v="3"/>
    <s v="das 09h00 às 11h00"/>
    <s v="1002-CO CAPUAVA"/>
    <n v="70218"/>
    <s v="COMÉRCIO DE GÁS ZANATTA LTDA - EPP"/>
    <s v="Pedido"/>
  </r>
  <r>
    <s v="Z507 GME-SP"/>
    <s v="G80 GVE Capuava"/>
    <s v="0001500G83"/>
    <d v="2013-04-22T10:06:23"/>
    <d v="2013-04-22T00:00:00"/>
    <d v="1899-12-30T10:06:23"/>
    <x v="3"/>
    <s v="das 09h00 às 11h00"/>
    <s v="1002-CO CAPUAVA"/>
    <n v="70218"/>
    <s v="COMÉRCIO DE GÁS ZANATTA LTDA - EPP"/>
    <s v="Demanda"/>
  </r>
  <r>
    <s v="Z507 GME-SP"/>
    <s v="G80 GVE Capuava"/>
    <s v="0001500G83"/>
    <d v="2013-04-22T10:16:06"/>
    <d v="2013-04-22T00:00:00"/>
    <d v="1899-12-30T10:16:06"/>
    <x v="3"/>
    <s v="das 09h00 às 11h00"/>
    <s v="1002-CO CAPUAVA"/>
    <n v="5103"/>
    <s v="ROSEGAS COM.GAS LTDA."/>
    <s v="Pedido"/>
  </r>
  <r>
    <s v="Z507 GME-SP"/>
    <s v="G80 GVE Capuava"/>
    <s v="0001500G85"/>
    <d v="2013-04-22T11:06:42"/>
    <d v="2013-04-22T00:00:00"/>
    <d v="1899-12-30T11:06:42"/>
    <x v="10"/>
    <s v="das 11h00 às 13h00"/>
    <s v="1002-CO CAPUAVA"/>
    <n v="89077"/>
    <s v="BIL GAS COMERCIO DE GAS LTDA ME"/>
    <s v="Pedido"/>
  </r>
  <r>
    <s v="Z507 GME-SP"/>
    <s v="G80 GVE Capuava"/>
    <s v="0001500G84"/>
    <d v="2013-04-22T12:08:58"/>
    <d v="2013-04-22T00:00:00"/>
    <d v="1899-12-30T12:08:58"/>
    <x v="4"/>
    <s v="das 11h00 às 13h00"/>
    <s v="1002-CO CAPUAVA"/>
    <n v="34331"/>
    <s v="MARIA LEANDRINI DELLA COLLETA"/>
    <s v="Pedido"/>
  </r>
  <r>
    <s v="Z507 GME-SP"/>
    <s v="G80 GVE Capuava"/>
    <s v="0001500G85"/>
    <d v="2013-04-22T13:17:49"/>
    <d v="2013-04-22T00:00:00"/>
    <d v="1899-12-30T13:17:49"/>
    <x v="5"/>
    <s v="das 13h00 às 15h00"/>
    <s v="1002-CO CAPUAVA"/>
    <n v="87485"/>
    <s v="ELSHADAI SHALOM COMERCIO DE GAS LTDA"/>
    <s v="Demanda"/>
  </r>
  <r>
    <s v="Z507 GME-SP"/>
    <s v="G80 GVE Capuava"/>
    <s v="0001500G83"/>
    <d v="2013-04-22T13:50:06"/>
    <d v="2013-04-22T00:00:00"/>
    <d v="1899-12-30T13:50:06"/>
    <x v="5"/>
    <s v="das 13h00 às 15h00"/>
    <s v="1002-CO CAPUAVA"/>
    <n v="4556"/>
    <s v="JD RAMALHO COM. GAS LTDA."/>
    <s v="Pedido"/>
  </r>
  <r>
    <s v="Z507 GME-SP"/>
    <s v="G80 GVE Capuava"/>
    <s v="0001500G83"/>
    <d v="2013-04-22T13:53:59"/>
    <d v="2013-04-22T00:00:00"/>
    <d v="1899-12-30T13:53:59"/>
    <x v="5"/>
    <s v="das 13h00 às 15h00"/>
    <s v="1002-CO CAPUAVA"/>
    <n v="6623"/>
    <s v="COM. GAS AVAI LTDA-ME"/>
    <s v="Pedido"/>
  </r>
  <r>
    <s v="Z507 GME-SP"/>
    <s v="G80 GVE Capuava"/>
    <s v="0001500G83"/>
    <d v="2013-04-22T13:57:21"/>
    <d v="2013-04-22T00:00:00"/>
    <d v="1899-12-30T13:57:21"/>
    <x v="5"/>
    <s v="das 13h00 às 15h00"/>
    <s v="1002-CO CAPUAVA"/>
    <n v="6623"/>
    <s v="COM. GAS AVAI LTDA-ME"/>
    <s v="Pedido"/>
  </r>
  <r>
    <s v="Z507 GME-SP"/>
    <s v="G80 GVE Capuava"/>
    <s v="0001500G82"/>
    <d v="2013-04-22T13:58:59"/>
    <d v="2013-04-22T00:00:00"/>
    <d v="1899-12-30T13:58:59"/>
    <x v="5"/>
    <s v="das 13h00 às 15h00"/>
    <s v="1002-CO CAPUAVA"/>
    <n v="16104"/>
    <s v="LEALDO RODRIGUES DOS SANTOS - ME"/>
    <s v="Pedido"/>
  </r>
  <r>
    <s v="Z507 GME-SP"/>
    <s v="G80 GVE Capuava"/>
    <s v="0001500G82"/>
    <d v="2013-04-22T14:47:57"/>
    <d v="2013-04-22T00:00:00"/>
    <d v="1899-12-30T14:47:57"/>
    <x v="6"/>
    <s v="das 13h00 às 15h00"/>
    <s v="1002-CO CAPUAVA"/>
    <n v="5420"/>
    <s v="COMERCIO DE GAS 3  MARIAS LTDA."/>
    <s v="Pedido"/>
  </r>
  <r>
    <s v="Z507 GME-SP"/>
    <s v="G80 GVE Capuava"/>
    <s v="0001500G85"/>
    <d v="2013-04-22T14:49:24"/>
    <d v="2013-04-22T00:00:00"/>
    <d v="1899-12-30T14:49:24"/>
    <x v="6"/>
    <s v="das 13h00 às 15h00"/>
    <s v="1002-CO CAPUAVA"/>
    <n v="30653"/>
    <s v="DRAGAO GAS COM GAS AGUA MIN.LTDA-ME"/>
    <s v="Pedido"/>
  </r>
  <r>
    <s v="Z507 GME-SP"/>
    <s v="G80 GVE Capuava"/>
    <s v="0001500G83"/>
    <d v="2013-04-22T14:55:39"/>
    <d v="2013-04-22T00:00:00"/>
    <d v="1899-12-30T14:55:39"/>
    <x v="6"/>
    <s v="das 13h00 às 15h00"/>
    <s v="1002-CO CAPUAVA"/>
    <n v="75635"/>
    <s v="DILUZ COMERCIO DE GAS LTDA."/>
    <s v="Pedido"/>
  </r>
  <r>
    <s v="Z507 GME-SP"/>
    <s v="G80 GVE Capuava"/>
    <s v="0001500G82"/>
    <d v="2013-04-22T15:17:46"/>
    <d v="2013-04-22T00:00:00"/>
    <d v="1899-12-30T15:17:46"/>
    <x v="7"/>
    <s v="das 15h00 às 17h00"/>
    <s v="1002-CO CAPUAVA"/>
    <n v="43877"/>
    <s v="COMERCIO DE GAS PIRANI LTDA -EPP"/>
    <s v="Pedido"/>
  </r>
  <r>
    <s v="Z507 GME-SP"/>
    <s v="G80 GVE Capuava"/>
    <s v="0001500G82"/>
    <d v="2013-04-22T15:23:42"/>
    <d v="2013-04-22T00:00:00"/>
    <d v="1899-12-30T15:23:42"/>
    <x v="7"/>
    <s v="das 15h00 às 17h00"/>
    <s v="1002-CO CAPUAVA"/>
    <n v="43877"/>
    <s v="COMERCIO DE GAS PIRANI LTDA -EPP"/>
    <s v="Pedido"/>
  </r>
  <r>
    <s v="Z507 GME-SP"/>
    <s v="G80 GVE Capuava"/>
    <s v="0001500G85"/>
    <d v="2013-04-22T15:24:34"/>
    <d v="2013-04-22T00:00:00"/>
    <d v="1899-12-30T15:24:34"/>
    <x v="7"/>
    <s v="das 15h00 às 17h00"/>
    <s v="1002-CO CAPUAVA"/>
    <n v="89077"/>
    <s v="BIL GAS COMERCIO DE GAS LTDA ME"/>
    <s v="Demanda"/>
  </r>
  <r>
    <s v="Z507 GME-SP"/>
    <s v="G90 GVE Osasco"/>
    <s v="0001500G94"/>
    <d v="2013-04-22T15:28:40"/>
    <d v="2013-04-22T00:00:00"/>
    <d v="1899-12-30T15:28:40"/>
    <x v="7"/>
    <s v="das 15h00 às 17h00"/>
    <s v="1002-CO CAPUAVA"/>
    <n v="19754"/>
    <s v="ANA CRISTINA MONTEIRO SILVA - ME"/>
    <s v="Pedido"/>
  </r>
  <r>
    <s v="Z507 GME-SP"/>
    <s v="G90 GVE Osasco"/>
    <s v="0001500G93"/>
    <d v="2013-04-22T15:32:30"/>
    <d v="2013-04-22T00:00:00"/>
    <d v="1899-12-30T15:32:30"/>
    <x v="7"/>
    <s v="das 15h00 às 17h00"/>
    <s v="1002-CO CAPUAVA"/>
    <n v="77246"/>
    <s v="SARY GAS COMERCIO DE GAS LTDA EPP"/>
    <s v="Pedido"/>
  </r>
  <r>
    <s v="Z507 GME-SP"/>
    <s v="G80 GVE Capuava"/>
    <s v="0001500G82"/>
    <d v="2013-04-22T15:43:15"/>
    <d v="2013-04-22T00:00:00"/>
    <d v="1899-12-30T15:43:15"/>
    <x v="7"/>
    <s v="das 15h00 às 17h00"/>
    <s v="1002-CO CAPUAVA"/>
    <n v="99436"/>
    <s v="I. L. SILVA COM. GAS ME"/>
    <s v="Pedido"/>
  </r>
  <r>
    <s v="Z507 GME-SP"/>
    <s v="G70 GVE S J Campos"/>
    <s v="0001500G76"/>
    <d v="2013-04-22T15:54:04"/>
    <d v="2013-04-22T00:00:00"/>
    <d v="1899-12-30T15:54:04"/>
    <x v="7"/>
    <s v="das 15h00 às 17h00"/>
    <s v="1002-CO CAPUAVA"/>
    <n v="79702"/>
    <s v="FRANCILENE MACHADO NUNES ANDRADE ME"/>
    <s v="Pedido"/>
  </r>
  <r>
    <s v="Z507 GME-SP"/>
    <s v="G80 GVE Capuava"/>
    <s v="0001500G84"/>
    <d v="2013-04-22T16:26:27"/>
    <d v="2013-04-22T00:00:00"/>
    <d v="1899-12-30T16:26:27"/>
    <x v="8"/>
    <s v="das 15h00 às 17h00"/>
    <s v="1002-CO CAPUAVA"/>
    <n v="24833"/>
    <s v="QUEROGAS COMERCIO DE GAS LTDA ME"/>
    <s v="Pedido"/>
  </r>
  <r>
    <s v="Z507 GME-SP"/>
    <s v="G80 GVE Capuava"/>
    <s v="0001500G84"/>
    <d v="2013-04-22T16:29:29"/>
    <d v="2013-04-22T00:00:00"/>
    <d v="1899-12-30T16:29:29"/>
    <x v="8"/>
    <s v="das 15h00 às 17h00"/>
    <s v="1002-CO CAPUAVA"/>
    <n v="24833"/>
    <s v="QUEROGAS COMERCIO DE GAS LTDA ME"/>
    <s v="Pedido"/>
  </r>
  <r>
    <s v="Z507 GME-SP"/>
    <s v="G80 GVE Capuava"/>
    <s v="0001500G85"/>
    <d v="2013-04-22T17:05:07"/>
    <d v="2013-04-22T00:00:00"/>
    <d v="1899-12-30T17:05:07"/>
    <x v="9"/>
    <s v="das 17h00 às 19h00"/>
    <s v="1002-CO CAPUAVA"/>
    <n v="87485"/>
    <s v="ELSHADAI SHALOM COMERCIO DE GAS LTDA"/>
    <s v="Pedido"/>
  </r>
  <r>
    <s v="Z507 GME-SP"/>
    <s v="G80 GVE Capuava"/>
    <s v="0001500G85"/>
    <d v="2013-04-22T17:08:21"/>
    <d v="2013-04-22T00:00:00"/>
    <d v="1899-12-30T17:08:21"/>
    <x v="9"/>
    <s v="das 17h00 às 19h00"/>
    <s v="1002-CO CAPUAVA"/>
    <n v="87485"/>
    <s v="ELSHADAI SHALOM COMERCIO DE GAS LTDA"/>
    <s v="Pedido"/>
  </r>
  <r>
    <s v="Z507 GME-SP"/>
    <s v="G80 GVE Capuava"/>
    <s v="0001500G84"/>
    <d v="2013-04-23T08:01:07"/>
    <d v="2013-04-23T00:00:00"/>
    <d v="1899-12-30T08:01:07"/>
    <x v="1"/>
    <s v="das 07h00 às 09h00"/>
    <s v="1002-CO CAPUAVA"/>
    <n v="25739"/>
    <s v="IMPERIUM COM. DE GAS E AGUA LTDA.ME"/>
    <s v="Pedido"/>
  </r>
  <r>
    <s v="Z507 GME-SP"/>
    <s v="G90 GVE Osasco"/>
    <s v="0001500G94"/>
    <d v="2013-04-23T08:06:09"/>
    <d v="2013-04-23T00:00:00"/>
    <d v="1899-12-30T08:06:09"/>
    <x v="1"/>
    <s v="das 07h00 às 09h00"/>
    <s v="1002-CO CAPUAVA"/>
    <n v="94485"/>
    <s v="EMANUEL SHALON COMERCIO DE GAS LTDA"/>
    <s v="Demanda"/>
  </r>
  <r>
    <s v="Z507 GME-SP"/>
    <s v="G80 GVE Capuava"/>
    <s v="0001500G83"/>
    <d v="2013-04-23T08:18:17"/>
    <d v="2013-04-23T00:00:00"/>
    <d v="1899-12-30T08:18:17"/>
    <x v="1"/>
    <s v="das 07h00 às 09h00"/>
    <s v="1002-CO CAPUAVA"/>
    <n v="5222"/>
    <s v="PALMARES COM.GAS ACESSORIOS LTDA.ME"/>
    <s v="Pedido"/>
  </r>
  <r>
    <s v="Z507 GME-SP"/>
    <s v="G80 GVE Capuava"/>
    <s v="0001500G81"/>
    <d v="2013-04-23T08:30:43"/>
    <d v="2013-04-23T00:00:00"/>
    <d v="1899-12-30T08:30:43"/>
    <x v="1"/>
    <s v="das 07h00 às 09h00"/>
    <s v="1002-CO CAPUAVA"/>
    <n v="49423"/>
    <s v="GILBERTO DANIEL JUNIOR GAS"/>
    <s v="Pedido"/>
  </r>
  <r>
    <s v="Z507 GME-SP"/>
    <s v="G80 GVE Capuava"/>
    <s v="0001500G81"/>
    <d v="2013-04-23T08:34:41"/>
    <d v="2013-04-23T00:00:00"/>
    <d v="1899-12-30T08:34:41"/>
    <x v="1"/>
    <s v="das 07h00 às 09h00"/>
    <s v="1002-CO CAPUAVA"/>
    <n v="49423"/>
    <s v="GILBERTO DANIEL JUNIOR GAS"/>
    <s v="Pedido"/>
  </r>
  <r>
    <s v="Z507 GME-SP"/>
    <s v="G80 GVE Capuava"/>
    <s v="0001500G81"/>
    <d v="2013-04-23T08:37:41"/>
    <d v="2013-04-23T00:00:00"/>
    <d v="1899-12-30T08:37:41"/>
    <x v="1"/>
    <s v="das 07h00 às 09h00"/>
    <s v="1002-CO CAPUAVA"/>
    <n v="49423"/>
    <s v="GILBERTO DANIEL JUNIOR GAS"/>
    <s v="Pedido"/>
  </r>
  <r>
    <s v="Z507 GME-SP"/>
    <s v="G80 GVE Capuava"/>
    <s v="0001500G81"/>
    <d v="2013-04-23T08:39:48"/>
    <d v="2013-04-23T00:00:00"/>
    <d v="1899-12-30T08:39:48"/>
    <x v="1"/>
    <s v="das 07h00 às 09h00"/>
    <s v="1002-CO CAPUAVA"/>
    <n v="49423"/>
    <s v="GILBERTO DANIEL JUNIOR GAS"/>
    <s v="Pedido"/>
  </r>
  <r>
    <s v="Z507 GME-SP"/>
    <s v="G80 GVE Capuava"/>
    <s v="0001500G81"/>
    <d v="2013-04-23T08:42:22"/>
    <d v="2013-04-23T00:00:00"/>
    <d v="1899-12-30T08:42:22"/>
    <x v="1"/>
    <s v="das 07h00 às 09h00"/>
    <s v="1002-CO CAPUAVA"/>
    <n v="49423"/>
    <s v="GILBERTO DANIEL JUNIOR GAS"/>
    <s v="Pedido"/>
  </r>
  <r>
    <s v="Z507 GME-SP"/>
    <s v="G90 GVE Osasco"/>
    <s v="0001500G94"/>
    <d v="2013-04-23T08:47:36"/>
    <d v="2013-04-23T00:00:00"/>
    <d v="1899-12-30T08:47:36"/>
    <x v="1"/>
    <s v="das 07h00 às 09h00"/>
    <s v="1002-CO CAPUAVA"/>
    <n v="94485"/>
    <s v="EMANUEL SHALON COMERCIO DE GAS LTDA"/>
    <s v="Pedido"/>
  </r>
  <r>
    <s v="Z507 GME-SP"/>
    <s v="G80 GVE Capuava"/>
    <s v="0001500G83"/>
    <d v="2013-04-23T09:03:35"/>
    <d v="2013-04-23T00:00:00"/>
    <d v="1899-12-30T09:03:35"/>
    <x v="2"/>
    <s v="das 09h00 às 11h00"/>
    <s v="1002-CO CAPUAVA"/>
    <n v="44343"/>
    <s v="CARIJOS COMERCIO DE GAS LT ME"/>
    <s v="Demanda"/>
  </r>
  <r>
    <s v="Z507 GME-SP"/>
    <s v="G80 GVE Capuava"/>
    <s v="0001500G81"/>
    <d v="2013-04-23T09:08:58"/>
    <d v="2013-04-23T00:00:00"/>
    <d v="1899-12-30T09:08:58"/>
    <x v="2"/>
    <s v="das 09h00 às 11h00"/>
    <s v="1002-CO CAPUAVA"/>
    <n v="49423"/>
    <s v="GILBERTO DANIEL JUNIOR GAS"/>
    <s v="Pedido"/>
  </r>
  <r>
    <s v="Z507 GME-SP"/>
    <s v="G70 GVE S J Campos"/>
    <s v="0001500G71"/>
    <d v="2013-04-23T09:27:55"/>
    <d v="2013-04-23T00:00:00"/>
    <d v="1899-12-30T09:27:55"/>
    <x v="2"/>
    <s v="das 09h00 às 11h00"/>
    <s v="1002-CO CAPUAVA"/>
    <n v="74912"/>
    <s v="ITIBAN COMERCIO DE GAS LTDA EPP"/>
    <s v="Pedido"/>
  </r>
  <r>
    <s v="Z507 GME-SP"/>
    <s v="G80 GVE Capuava"/>
    <s v="0001500G83"/>
    <d v="2013-04-23T09:41:41"/>
    <d v="2013-04-23T00:00:00"/>
    <d v="1899-12-30T09:41:41"/>
    <x v="2"/>
    <s v="das 09h00 às 11h00"/>
    <s v="1002-CO CAPUAVA"/>
    <n v="44343"/>
    <s v="CARIJOS COMERCIO DE GAS LT ME"/>
    <s v="Pedido"/>
  </r>
  <r>
    <s v="Z507 GME-SP"/>
    <s v="G80 GVE Capuava"/>
    <s v="0001500G83"/>
    <d v="2013-04-23T09:48:40"/>
    <d v="2013-04-23T00:00:00"/>
    <d v="1899-12-30T09:48:40"/>
    <x v="2"/>
    <s v="das 09h00 às 11h00"/>
    <s v="1002-CO CAPUAVA"/>
    <n v="44343"/>
    <s v="CARIJOS COMERCIO DE GAS LT ME"/>
    <s v="Pedido"/>
  </r>
  <r>
    <s v="Z507 GME-SP"/>
    <s v="G80 GVE Capuava"/>
    <s v="0001500G81"/>
    <d v="2013-04-23T10:13:05"/>
    <d v="2013-04-23T00:00:00"/>
    <d v="1899-12-30T10:13:05"/>
    <x v="3"/>
    <s v="das 09h00 às 11h00"/>
    <s v="1002-CO CAPUAVA"/>
    <n v="88449"/>
    <s v="VALTERLUCIA TEIXEIRA CURVELO - ME"/>
    <s v="Pedido"/>
  </r>
  <r>
    <s v="Z507 GME-SP"/>
    <s v="G80 GVE Capuava"/>
    <s v="0001500G83"/>
    <d v="2013-04-23T10:34:13"/>
    <d v="2013-04-23T00:00:00"/>
    <d v="1899-12-30T10:34:13"/>
    <x v="3"/>
    <s v="das 09h00 às 11h00"/>
    <s v="1002-CO CAPUAVA"/>
    <n v="5103"/>
    <s v="ROSEGAS COM.GAS LTDA."/>
    <s v="Pedido"/>
  </r>
  <r>
    <s v="Z507 GME-SP"/>
    <s v="G80 GVE Capuava"/>
    <s v="0001500G83"/>
    <d v="2013-04-23T12:13:11"/>
    <d v="2013-04-23T00:00:00"/>
    <d v="1899-12-30T12:13:11"/>
    <x v="4"/>
    <s v="das 11h00 às 13h00"/>
    <s v="1002-CO CAPUAVA"/>
    <n v="96221"/>
    <s v="VILLE GAS COMERCIO DE GAS LTDA ME"/>
    <s v="Demanda"/>
  </r>
  <r>
    <s v="Z507 GME-SP"/>
    <s v="G80 GVE Capuava"/>
    <s v="0001500G81"/>
    <d v="2013-04-23T12:22:34"/>
    <d v="2013-04-23T00:00:00"/>
    <d v="1899-12-30T12:22:34"/>
    <x v="4"/>
    <s v="das 11h00 às 13h00"/>
    <s v="1002-CO CAPUAVA"/>
    <n v="88449"/>
    <s v="VALTERLUCIA TEIXEIRA CURVELO - ME"/>
    <s v="Pedido"/>
  </r>
  <r>
    <s v="Z507 GME-SP"/>
    <s v="G80 GVE Capuava"/>
    <s v="0001500G85"/>
    <d v="2013-04-23T13:34:24"/>
    <d v="2013-04-23T00:00:00"/>
    <d v="1899-12-30T13:34:24"/>
    <x v="5"/>
    <s v="das 13h00 às 15h00"/>
    <s v="1002-CO CAPUAVA"/>
    <n v="89077"/>
    <s v="BIL GAS COMERCIO DE GAS LTDA ME"/>
    <s v="Pedido"/>
  </r>
  <r>
    <s v="Z507 GME-SP"/>
    <s v="G80 GVE Capuava"/>
    <s v="0001500G83"/>
    <d v="2013-04-23T14:06:16"/>
    <d v="2013-04-23T00:00:00"/>
    <d v="1899-12-30T14:06:16"/>
    <x v="6"/>
    <s v="das 13h00 às 15h00"/>
    <s v="1002-CO CAPUAVA"/>
    <n v="70218"/>
    <s v="COMÉRCIO DE GÁS ZANATTA LTDA - EPP"/>
    <s v="Pedido"/>
  </r>
  <r>
    <s v="Z507 GME-SP"/>
    <s v="G80 GVE Capuava"/>
    <s v="0001500G81"/>
    <d v="2013-04-23T15:12:32"/>
    <d v="2013-04-23T00:00:00"/>
    <d v="1899-12-30T15:12:32"/>
    <x v="7"/>
    <s v="das 15h00 às 17h00"/>
    <s v="1002-CO CAPUAVA"/>
    <n v="91599"/>
    <s v="ITAQUERUNA COMERCIO DE GAS LTDA."/>
    <s v="Pedido"/>
  </r>
  <r>
    <s v="Z507 GME-SP"/>
    <s v="G80 GVE Capuava"/>
    <s v="0001500G82"/>
    <d v="2013-04-23T15:17:52"/>
    <d v="2013-04-23T00:00:00"/>
    <d v="1899-12-30T15:17:52"/>
    <x v="7"/>
    <s v="das 15h00 às 17h00"/>
    <s v="1002-CO CAPUAVA"/>
    <n v="43877"/>
    <s v="COMERCIO DE GAS PIRANI LTDA -EPP"/>
    <s v="Pedido"/>
  </r>
  <r>
    <s v="Z507 GME-SP"/>
    <s v="G80 GVE Capuava"/>
    <s v="0001500G82"/>
    <d v="2013-04-23T15:21:23"/>
    <d v="2013-04-23T00:00:00"/>
    <d v="1899-12-30T15:21:23"/>
    <x v="7"/>
    <s v="das 15h00 às 17h00"/>
    <s v="1002-CO CAPUAVA"/>
    <n v="43877"/>
    <s v="COMERCIO DE GAS PIRANI LTDA -EPP"/>
    <s v="Pedido"/>
  </r>
  <r>
    <s v="Z507 GME-SP"/>
    <s v="G90 GVE Osasco"/>
    <s v="0001500G94"/>
    <d v="2013-04-23T15:33:54"/>
    <d v="2013-04-23T00:00:00"/>
    <d v="1899-12-30T15:33:54"/>
    <x v="7"/>
    <s v="das 15h00 às 17h00"/>
    <s v="1002-CO CAPUAVA"/>
    <n v="19754"/>
    <s v="ANA CRISTINA MONTEIRO SILVA - ME"/>
    <s v="Pedido"/>
  </r>
  <r>
    <s v="Z507 GME-SP"/>
    <s v="G80 GVE Capuava"/>
    <s v="0001500G82"/>
    <d v="2013-04-23T16:17:22"/>
    <d v="2013-04-23T00:00:00"/>
    <d v="1899-12-30T16:17:22"/>
    <x v="8"/>
    <s v="das 15h00 às 17h00"/>
    <s v="1002-CO CAPUAVA"/>
    <n v="16104"/>
    <s v="LEALDO RODRIGUES DOS SANTOS - ME"/>
    <s v="Pedido"/>
  </r>
  <r>
    <s v="Z507 GME-SP"/>
    <s v="G80 GVE Capuava"/>
    <s v="0001500G83"/>
    <d v="2013-04-23T16:24:26"/>
    <d v="2013-04-23T00:00:00"/>
    <d v="1899-12-30T16:24:26"/>
    <x v="8"/>
    <s v="das 15h00 às 17h00"/>
    <s v="1002-CO CAPUAVA"/>
    <n v="96221"/>
    <s v="VILLE GAS COMERCIO DE GAS LTDA ME"/>
    <s v="Pedido"/>
  </r>
  <r>
    <s v="Z507 GME-SP"/>
    <s v="G80 GVE Capuava"/>
    <s v="0001500G83"/>
    <d v="2013-04-23T16:31:58"/>
    <d v="2013-04-23T00:00:00"/>
    <d v="1899-12-30T16:31:58"/>
    <x v="8"/>
    <s v="das 15h00 às 17h00"/>
    <s v="1002-CO CAPUAVA"/>
    <n v="75635"/>
    <s v="DILUZ COMERCIO DE GAS LTDA."/>
    <s v="Pedido"/>
  </r>
  <r>
    <s v="Z507 GME-SP"/>
    <s v="G80 GVE Capuava"/>
    <s v="0001500G85"/>
    <d v="2013-04-23T17:03:36"/>
    <d v="2013-04-23T00:00:00"/>
    <d v="1899-12-30T17:03:36"/>
    <x v="9"/>
    <s v="das 17h00 às 19h00"/>
    <s v="1002-CO CAPUAVA"/>
    <n v="28658"/>
    <s v="COMERCIAL ANGIL LTDA."/>
    <s v="Pedido"/>
  </r>
  <r>
    <s v="Z507 GME-SP"/>
    <s v="G80 GVE Capuava"/>
    <s v="0001500G82"/>
    <d v="2013-04-23T17:06:21"/>
    <d v="2013-04-23T00:00:00"/>
    <d v="1899-12-30T17:06:21"/>
    <x v="9"/>
    <s v="das 17h00 às 19h00"/>
    <s v="1002-CO CAPUAVA"/>
    <n v="42342"/>
    <s v="COML. VIAGAS LTDA."/>
    <s v="Demanda"/>
  </r>
  <r>
    <s v="Z507 GME-SP"/>
    <s v="G80 GVE Capuava"/>
    <s v="0001500G85"/>
    <d v="2013-04-23T17:06:30"/>
    <d v="2013-04-23T00:00:00"/>
    <d v="1899-12-30T17:06:30"/>
    <x v="9"/>
    <s v="das 17h00 às 19h00"/>
    <s v="1002-CO CAPUAVA"/>
    <n v="28658"/>
    <s v="COMERCIAL ANGIL LTDA."/>
    <s v="Pedido"/>
  </r>
  <r>
    <s v="Z507 GME-SP"/>
    <s v="G80 GVE Capuava"/>
    <s v="0001500G83"/>
    <d v="2013-04-24T08:03:07"/>
    <d v="2013-04-24T00:00:00"/>
    <d v="1899-12-30T08:03:07"/>
    <x v="1"/>
    <s v="das 07h00 às 09h00"/>
    <s v="1002-CO CAPUAVA"/>
    <n v="28676"/>
    <s v="BELOGAS COMERCIO DE GAS LTDA"/>
    <s v="Pedido"/>
  </r>
  <r>
    <s v="Z507 GME-SP"/>
    <s v="G70 GVE S J Campos"/>
    <s v="0001500G71"/>
    <d v="2013-04-24T08:16:55"/>
    <d v="2013-04-24T00:00:00"/>
    <d v="1899-12-30T08:16:55"/>
    <x v="1"/>
    <s v="das 07h00 às 09h00"/>
    <s v="1002-CO CAPUAVA"/>
    <n v="99657"/>
    <s v="JOAO LOPES  DA SILVA ITAQUAQUECETUBA ME"/>
    <s v="Pedido"/>
  </r>
  <r>
    <s v="Z507 GME-SP"/>
    <s v="G80 GVE Capuava"/>
    <s v="0001500G82"/>
    <d v="2013-04-24T08:34:56"/>
    <d v="2013-04-24T00:00:00"/>
    <d v="1899-12-30T08:34:56"/>
    <x v="1"/>
    <s v="das 07h00 às 09h00"/>
    <s v="1002-CO CAPUAVA"/>
    <n v="24227"/>
    <s v="LUZIA RUBIO FAVORIN MAUA - ME"/>
    <s v="Pedido"/>
  </r>
  <r>
    <s v="Z507 GME-SP"/>
    <s v="G80 GVE Capuava"/>
    <s v="0001500G81"/>
    <d v="2013-04-24T08:36:22"/>
    <d v="2013-04-24T00:00:00"/>
    <d v="1899-12-30T08:36:22"/>
    <x v="1"/>
    <s v="das 07h00 às 09h00"/>
    <s v="1002-CO CAPUAVA"/>
    <n v="49423"/>
    <s v="GILBERTO DANIEL JUNIOR GAS"/>
    <s v="Pedido"/>
  </r>
  <r>
    <s v="Z507 GME-SP"/>
    <s v="G80 GVE Capuava"/>
    <s v="0001500G81"/>
    <d v="2013-04-24T08:40:55"/>
    <d v="2013-04-24T00:00:00"/>
    <d v="1899-12-30T08:40:55"/>
    <x v="1"/>
    <s v="das 07h00 às 09h00"/>
    <s v="1002-CO CAPUAVA"/>
    <n v="49423"/>
    <s v="GILBERTO DANIEL JUNIOR GAS"/>
    <s v="Pedido"/>
  </r>
  <r>
    <s v="Z507 GME-SP"/>
    <s v="G80 GVE Capuava"/>
    <s v="0001500G81"/>
    <d v="2013-04-24T08:43:22"/>
    <d v="2013-04-24T00:00:00"/>
    <d v="1899-12-30T08:43:22"/>
    <x v="1"/>
    <s v="das 07h00 às 09h00"/>
    <s v="1002-CO CAPUAVA"/>
    <n v="49423"/>
    <s v="GILBERTO DANIEL JUNIOR GAS"/>
    <s v="Pedido"/>
  </r>
  <r>
    <s v="Z507 GME-SP"/>
    <s v="G80 GVE Capuava"/>
    <s v="0001500G81"/>
    <d v="2013-04-24T08:46:03"/>
    <d v="2013-04-24T00:00:00"/>
    <d v="1899-12-30T08:46:03"/>
    <x v="1"/>
    <s v="das 07h00 às 09h00"/>
    <s v="1002-CO CAPUAVA"/>
    <n v="49423"/>
    <s v="GILBERTO DANIEL JUNIOR GAS"/>
    <s v="Pedido"/>
  </r>
  <r>
    <s v="Z507 GME-SP"/>
    <s v="G80 GVE Capuava"/>
    <s v="0001500G81"/>
    <d v="2013-04-24T08:49:12"/>
    <d v="2013-04-24T00:00:00"/>
    <d v="1899-12-30T08:49:12"/>
    <x v="1"/>
    <s v="das 07h00 às 09h00"/>
    <s v="1002-CO CAPUAVA"/>
    <n v="49423"/>
    <s v="GILBERTO DANIEL JUNIOR GAS"/>
    <s v="Pedido"/>
  </r>
  <r>
    <s v="Z507 GME-SP"/>
    <s v="G70 GVE S J Campos"/>
    <s v="0001500G75"/>
    <d v="2013-04-24T08:50:32"/>
    <d v="2013-04-24T00:00:00"/>
    <d v="1899-12-30T08:50:32"/>
    <x v="1"/>
    <s v="das 07h00 às 09h00"/>
    <s v="1002-CO CAPUAVA"/>
    <n v="28249"/>
    <s v="COM. GAS HIGASHI LTDA."/>
    <s v="Demanda"/>
  </r>
  <r>
    <s v="Z507 GME-SP"/>
    <s v="G80 GVE Capuava"/>
    <s v="0001500G82"/>
    <d v="2013-04-24T08:51:32"/>
    <d v="2013-04-24T00:00:00"/>
    <d v="1899-12-30T08:51:32"/>
    <x v="1"/>
    <s v="das 07h00 às 09h00"/>
    <s v="1002-CO CAPUAVA"/>
    <n v="42342"/>
    <s v="COML. VIAGAS LTDA."/>
    <s v="Pedido"/>
  </r>
  <r>
    <s v="Z507 GME-SP"/>
    <s v="G80 GVE Capuava"/>
    <s v="0001500G81"/>
    <d v="2013-04-24T09:12:05"/>
    <d v="2013-04-24T00:00:00"/>
    <d v="1899-12-30T09:12:05"/>
    <x v="2"/>
    <s v="das 09h00 às 11h00"/>
    <s v="1002-CO CAPUAVA"/>
    <n v="49423"/>
    <s v="GILBERTO DANIEL JUNIOR GAS"/>
    <s v="Demanda"/>
  </r>
  <r>
    <s v="Z507 GME-SP"/>
    <s v="G90 GVE Osasco"/>
    <s v="0001500G94"/>
    <d v="2013-04-24T09:37:10"/>
    <d v="2013-04-24T00:00:00"/>
    <d v="1899-12-30T09:37:10"/>
    <x v="2"/>
    <s v="das 09h00 às 11h00"/>
    <s v="1002-CO CAPUAVA"/>
    <n v="94485"/>
    <s v="EMANUEL SHALON COMERCIO DE GAS LTDA"/>
    <s v="Demanda"/>
  </r>
  <r>
    <s v="Z507 GME-SP"/>
    <s v="G90 GVE Osasco"/>
    <s v="0001500G94"/>
    <d v="2013-04-24T09:41:55"/>
    <d v="2013-04-24T00:00:00"/>
    <d v="1899-12-30T09:41:55"/>
    <x v="2"/>
    <s v="das 09h00 às 11h00"/>
    <s v="1002-CO CAPUAVA"/>
    <n v="19594"/>
    <s v="PETROGAS COMERCIO DE GAS LIMITADA ME"/>
    <s v="Demanda"/>
  </r>
  <r>
    <s v="Z507 GME-SP"/>
    <s v="G70 GVE S J Campos"/>
    <s v="0001500G71"/>
    <d v="2013-04-24T09:52:09"/>
    <d v="2013-04-24T00:00:00"/>
    <d v="1899-12-30T09:52:09"/>
    <x v="2"/>
    <s v="das 09h00 às 11h00"/>
    <s v="1002-CO CAPUAVA"/>
    <n v="42333"/>
    <s v="COML. AGAS LTDA."/>
    <s v="Pedido"/>
  </r>
  <r>
    <s v="Z507 GME-SP"/>
    <s v="G90 GVE Osasco"/>
    <s v="0001500G94"/>
    <d v="2013-04-24T10:17:39"/>
    <d v="2013-04-24T00:00:00"/>
    <d v="1899-12-30T10:17:39"/>
    <x v="3"/>
    <s v="das 09h00 às 11h00"/>
    <s v="1002-CO CAPUAVA"/>
    <n v="19594"/>
    <s v="PETROGAS COMERCIO DE GAS LIMITADA ME"/>
    <s v="Pedido"/>
  </r>
  <r>
    <s v="Z507 GME-SP"/>
    <s v="G80 GVE Capuava"/>
    <s v="0001500G81"/>
    <d v="2013-04-24T10:37:38"/>
    <d v="2013-04-24T00:00:00"/>
    <d v="1899-12-30T10:37:38"/>
    <x v="3"/>
    <s v="das 09h00 às 11h00"/>
    <s v="1002-CO CAPUAVA"/>
    <n v="88449"/>
    <s v="VALTERLUCIA TEIXEIRA CURVELO - ME"/>
    <s v="Pedido"/>
  </r>
  <r>
    <s v="Z507 GME-SP"/>
    <s v="G80 GVE Capuava"/>
    <s v="0001500G83"/>
    <d v="2013-04-24T10:49:58"/>
    <d v="2013-04-24T00:00:00"/>
    <d v="1899-12-30T10:49:58"/>
    <x v="3"/>
    <s v="das 09h00 às 11h00"/>
    <s v="1002-CO CAPUAVA"/>
    <n v="75635"/>
    <s v="DILUZ COMERCIO DE GAS LTDA."/>
    <s v="Pedido"/>
  </r>
  <r>
    <s v="Z507 GME-SP"/>
    <s v="G80 GVE Capuava"/>
    <s v="0001500G85"/>
    <d v="2013-04-24T12:45:05"/>
    <d v="2013-04-24T00:00:00"/>
    <d v="1899-12-30T12:45:05"/>
    <x v="4"/>
    <s v="das 11h00 às 13h00"/>
    <s v="1002-CO CAPUAVA"/>
    <n v="89077"/>
    <s v="BIL GAS COMERCIO DE GAS LTDA ME"/>
    <s v="Pedido"/>
  </r>
  <r>
    <s v="Z507 GME-SP"/>
    <s v="G80 GVE Capuava"/>
    <s v="0001500G85"/>
    <d v="2013-04-24T12:49:03"/>
    <d v="2013-04-24T00:00:00"/>
    <d v="1899-12-30T12:49:03"/>
    <x v="4"/>
    <s v="das 11h00 às 13h00"/>
    <s v="1002-CO CAPUAVA"/>
    <n v="26310"/>
    <s v="LGM COMERCIO GAS LTDA. - ME"/>
    <s v="Pedido"/>
  </r>
  <r>
    <s v="Z507 GME-SP"/>
    <s v="G80 GVE Capuava"/>
    <s v="0001500G84"/>
    <d v="2013-04-24T12:50:20"/>
    <d v="2013-04-24T00:00:00"/>
    <d v="1899-12-30T12:50:20"/>
    <x v="4"/>
    <s v="das 11h00 às 13h00"/>
    <s v="1002-CO CAPUAVA"/>
    <n v="27864"/>
    <s v="BRASGAS TRANSP. COM. LTDA."/>
    <s v="Demanda"/>
  </r>
  <r>
    <s v="Z507 GME-SP"/>
    <s v="G70 GVE S J Campos"/>
    <s v="0001500G76"/>
    <d v="2013-04-24T14:34:58"/>
    <d v="2013-04-24T00:00:00"/>
    <d v="1899-12-30T14:34:58"/>
    <x v="6"/>
    <s v="das 13h00 às 15h00"/>
    <s v="1002-CO CAPUAVA"/>
    <n v="90853"/>
    <s v="WASHINGTON SANTOS NOVAIS ME"/>
    <s v="Pedido"/>
  </r>
  <r>
    <s v="Z507 GME-SP"/>
    <s v="G80 GVE Capuava"/>
    <s v="0001500G81"/>
    <d v="2013-04-24T14:36:54"/>
    <d v="2013-04-24T00:00:00"/>
    <d v="1899-12-30T14:36:54"/>
    <x v="6"/>
    <s v="das 13h00 às 15h00"/>
    <s v="1002-CO CAPUAVA"/>
    <n v="91599"/>
    <s v="ITAQUERUNA COMERCIO DE GAS LTDA."/>
    <s v="Pedido"/>
  </r>
  <r>
    <s v="Z507 GME-SP"/>
    <s v="G70 GVE S J Campos"/>
    <s v="0001500G76"/>
    <d v="2013-04-24T14:37:27"/>
    <d v="2013-04-24T00:00:00"/>
    <d v="1899-12-30T14:37:27"/>
    <x v="6"/>
    <s v="das 13h00 às 15h00"/>
    <s v="1002-CO CAPUAVA"/>
    <n v="21585"/>
    <s v="EXPRESSO GAS COM. DISTR. GAS LTDA."/>
    <s v="Pedido"/>
  </r>
  <r>
    <s v="Z507 GME-SP"/>
    <s v="G80 GVE Capuava"/>
    <s v="0001500G82"/>
    <d v="2013-04-24T14:55:50"/>
    <d v="2013-04-24T00:00:00"/>
    <d v="1899-12-30T14:55:50"/>
    <x v="6"/>
    <s v="das 13h00 às 15h00"/>
    <s v="1002-CO CAPUAVA"/>
    <n v="16104"/>
    <s v="LEALDO RODRIGUES DOS SANTOS - ME"/>
    <s v="Pedido"/>
  </r>
  <r>
    <s v="Z507 GME-SP"/>
    <s v="G70 GVE S J Campos"/>
    <s v="0001500G75"/>
    <d v="2013-04-24T15:08:43"/>
    <d v="2013-04-24T00:00:00"/>
    <d v="1899-12-30T15:08:43"/>
    <x v="7"/>
    <s v="das 15h00 às 17h00"/>
    <s v="1002-CO CAPUAVA"/>
    <n v="96429"/>
    <s v="MARCOS FERNANDES SOARES GAS - ME"/>
    <s v="Pedido"/>
  </r>
  <r>
    <s v="Z507 GME-SP"/>
    <s v="G80 GVE Capuava"/>
    <s v="0001500G85"/>
    <d v="2013-04-24T15:12:03"/>
    <d v="2013-04-24T00:00:00"/>
    <d v="1899-12-30T15:12:03"/>
    <x v="7"/>
    <s v="das 15h00 às 17h00"/>
    <s v="1002-CO CAPUAVA"/>
    <n v="28658"/>
    <s v="COMERCIAL ANGIL LTDA."/>
    <s v="Pedido"/>
  </r>
  <r>
    <s v="Z507 GME-SP"/>
    <s v="G80 GVE Capuava"/>
    <s v="0001500G85"/>
    <d v="2013-04-24T15:15:11"/>
    <d v="2013-04-24T00:00:00"/>
    <d v="1899-12-30T15:15:11"/>
    <x v="7"/>
    <s v="das 15h00 às 17h00"/>
    <s v="1002-CO CAPUAVA"/>
    <n v="28658"/>
    <s v="COMERCIAL ANGIL LTDA."/>
    <s v="Pedido"/>
  </r>
  <r>
    <s v="Z507 GME-SP"/>
    <s v="G70 GVE S J Campos"/>
    <s v="0001500G71"/>
    <d v="2013-04-24T15:18:25"/>
    <d v="2013-04-24T00:00:00"/>
    <d v="1899-12-30T15:18:25"/>
    <x v="7"/>
    <s v="das 15h00 às 17h00"/>
    <s v="1002-CO CAPUAVA"/>
    <n v="42333"/>
    <s v="COML. AGAS LTDA."/>
    <s v="Pedido"/>
  </r>
  <r>
    <s v="Z507 GME-SP"/>
    <s v="G70 GVE S J Campos"/>
    <s v="0001500G71"/>
    <d v="2013-04-24T15:23:32"/>
    <d v="2013-04-24T00:00:00"/>
    <d v="1899-12-30T15:23:32"/>
    <x v="7"/>
    <s v="das 15h00 às 17h00"/>
    <s v="1002-CO CAPUAVA"/>
    <n v="42333"/>
    <s v="COML. AGAS LTDA."/>
    <s v="Pedido"/>
  </r>
  <r>
    <s v="Z507 GME-SP"/>
    <s v="G70 GVE S J Campos"/>
    <s v="0001500G71"/>
    <d v="2013-04-24T15:26:12"/>
    <d v="2013-04-24T00:00:00"/>
    <d v="1899-12-30T15:26:12"/>
    <x v="7"/>
    <s v="das 15h00 às 17h00"/>
    <s v="1002-CO CAPUAVA"/>
    <n v="42333"/>
    <s v="COML. AGAS LTDA."/>
    <s v="Pedido"/>
  </r>
  <r>
    <s v="Z507 GME-SP"/>
    <s v="G90 GVE Osasco"/>
    <s v="0001500G94"/>
    <d v="2013-04-24T15:29:41"/>
    <d v="2013-04-24T00:00:00"/>
    <d v="1899-12-30T15:29:41"/>
    <x v="7"/>
    <s v="das 15h00 às 17h00"/>
    <s v="1002-CO CAPUAVA"/>
    <n v="19754"/>
    <s v="ANA CRISTINA MONTEIRO SILVA - ME"/>
    <s v="Pedido"/>
  </r>
  <r>
    <s v="Z507 GME-SP"/>
    <s v="G70 GVE S J Campos"/>
    <s v="0001500G76"/>
    <d v="2013-04-24T15:42:18"/>
    <d v="2013-04-24T00:00:00"/>
    <d v="1899-12-30T15:42:18"/>
    <x v="7"/>
    <s v="das 15h00 às 17h00"/>
    <s v="1002-CO CAPUAVA"/>
    <n v="94600"/>
    <s v="OPS COMERCIO DE GAS E AGUA LTDA"/>
    <s v="Pedido"/>
  </r>
  <r>
    <s v="Z507 GME-SP"/>
    <s v="G80 GVE Capuava"/>
    <s v="0001500G84"/>
    <d v="2013-04-24T16:20:35"/>
    <d v="2013-04-24T00:00:00"/>
    <d v="1899-12-30T16:20:35"/>
    <x v="8"/>
    <s v="das 15h00 às 17h00"/>
    <s v="1002-CO CAPUAVA"/>
    <n v="91536"/>
    <s v="BOA SORTE COMERCIO DE GAS LTDA ME"/>
    <s v="Demanda"/>
  </r>
  <r>
    <s v="Z507 GME-SP"/>
    <s v="G80 GVE Capuava"/>
    <s v="0001500G82"/>
    <d v="2013-04-24T16:25:57"/>
    <d v="2013-04-24T00:00:00"/>
    <d v="1899-12-30T16:25:57"/>
    <x v="8"/>
    <s v="das 15h00 às 17h00"/>
    <s v="1002-CO CAPUAVA"/>
    <n v="43877"/>
    <s v="COMERCIO DE GAS PIRANI LTDA -EPP"/>
    <s v="Pedido"/>
  </r>
  <r>
    <s v="Z507 GME-SP"/>
    <s v="G80 GVE Capuava"/>
    <s v="0001500G82"/>
    <d v="2013-04-24T16:30:31"/>
    <d v="2013-04-24T00:00:00"/>
    <d v="1899-12-30T16:30:31"/>
    <x v="8"/>
    <s v="das 15h00 às 17h00"/>
    <s v="1002-CO CAPUAVA"/>
    <n v="43877"/>
    <s v="COMERCIO DE GAS PIRANI LTDA -EPP"/>
    <s v="Pedido"/>
  </r>
  <r>
    <s v="Z507 GME-SP"/>
    <s v="G80 GVE Capuava"/>
    <s v="0001500G83"/>
    <d v="2013-04-24T16:36:29"/>
    <d v="2013-04-24T00:00:00"/>
    <d v="1899-12-30T16:36:29"/>
    <x v="8"/>
    <s v="das 15h00 às 17h00"/>
    <s v="1002-CO CAPUAVA"/>
    <n v="75635"/>
    <s v="DILUZ COMERCIO DE GAS LTDA."/>
    <s v="Pedido"/>
  </r>
  <r>
    <s v="Z507 GME-SP"/>
    <s v="G80 GVE Capuava"/>
    <s v="0001500G85"/>
    <d v="2013-04-24T17:08:42"/>
    <d v="2013-04-24T00:00:00"/>
    <d v="1899-12-30T17:08:42"/>
    <x v="9"/>
    <s v="das 17h00 às 19h00"/>
    <s v="1002-CO CAPUAVA"/>
    <n v="87485"/>
    <s v="ELSHADAI SHALOM COMERCIO DE GAS LTDA"/>
    <s v="Pedido"/>
  </r>
  <r>
    <s v="Z507 GME-SP"/>
    <s v="G80 GVE Capuava"/>
    <s v="0001500G85"/>
    <d v="2013-04-24T17:12:19"/>
    <d v="2013-04-24T00:00:00"/>
    <d v="1899-12-30T17:12:19"/>
    <x v="9"/>
    <s v="das 17h00 às 19h00"/>
    <s v="1002-CO CAPUAVA"/>
    <n v="87485"/>
    <s v="ELSHADAI SHALOM COMERCIO DE GAS LTDA"/>
    <s v="Pedido"/>
  </r>
  <r>
    <s v="Z507 GME-SP"/>
    <s v="G70 GVE S J Campos"/>
    <s v="0001500G71"/>
    <d v="2013-04-24T17:15:08"/>
    <d v="2013-04-24T00:00:00"/>
    <d v="1899-12-30T17:15:08"/>
    <x v="9"/>
    <s v="das 17h00 às 19h00"/>
    <s v="1002-CO CAPUAVA"/>
    <n v="42333"/>
    <s v="COML. AGAS LTDA."/>
    <s v="Demanda"/>
  </r>
  <r>
    <s v="Z507 GME-SP"/>
    <s v="G70 GVE S J Campos"/>
    <s v="0001500G71"/>
    <d v="2013-04-24T17:19:01"/>
    <d v="2013-04-24T00:00:00"/>
    <d v="1899-12-30T17:19:01"/>
    <x v="9"/>
    <s v="das 17h00 às 19h00"/>
    <s v="1002-CO CAPUAVA"/>
    <n v="42333"/>
    <s v="COML. AGAS LTDA."/>
    <s v="Demanda"/>
  </r>
  <r>
    <s v="Z507 GME-SP"/>
    <s v="G80 GVE Capuava"/>
    <s v="0001500G81"/>
    <d v="2013-04-25T08:41:18"/>
    <d v="2013-04-25T00:00:00"/>
    <d v="1899-12-30T08:41:18"/>
    <x v="1"/>
    <s v="das 07h00 às 09h00"/>
    <s v="1002-CO CAPUAVA"/>
    <n v="49423"/>
    <s v="GILBERTO DANIEL JUNIOR GAS"/>
    <s v="Pedido"/>
  </r>
  <r>
    <s v="Z507 GME-SP"/>
    <s v="G80 GVE Capuava"/>
    <s v="0001500G81"/>
    <d v="2013-04-25T08:47:33"/>
    <d v="2013-04-25T00:00:00"/>
    <d v="1899-12-30T08:47:33"/>
    <x v="1"/>
    <s v="das 07h00 às 09h00"/>
    <s v="1002-CO CAPUAVA"/>
    <n v="49423"/>
    <s v="GILBERTO DANIEL JUNIOR GAS"/>
    <s v="Pedido"/>
  </r>
  <r>
    <s v="Z507 GME-SP"/>
    <s v="G80 GVE Capuava"/>
    <s v="0001500G81"/>
    <d v="2013-04-25T08:52:35"/>
    <d v="2013-04-25T00:00:00"/>
    <d v="1899-12-30T08:52:35"/>
    <x v="1"/>
    <s v="das 07h00 às 09h00"/>
    <s v="1002-CO CAPUAVA"/>
    <n v="49423"/>
    <s v="GILBERTO DANIEL JUNIOR GAS"/>
    <s v="Pedido"/>
  </r>
  <r>
    <s v="Z507 GME-SP"/>
    <s v="G80 GVE Capuava"/>
    <s v="0001500G81"/>
    <d v="2013-04-25T08:56:18"/>
    <d v="2013-04-25T00:00:00"/>
    <d v="1899-12-30T08:56:18"/>
    <x v="1"/>
    <s v="das 07h00 às 09h00"/>
    <s v="1002-CO CAPUAVA"/>
    <n v="49423"/>
    <s v="GILBERTO DANIEL JUNIOR GAS"/>
    <s v="Pedido"/>
  </r>
  <r>
    <s v="Z507 GME-SP"/>
    <s v="G70 GVE S J Campos"/>
    <s v="0001500G75"/>
    <d v="2013-04-25T08:59:17"/>
    <d v="2013-04-25T00:00:00"/>
    <d v="1899-12-30T08:59:17"/>
    <x v="1"/>
    <s v="das 07h00 às 09h00"/>
    <s v="1002-CO CAPUAVA"/>
    <n v="28249"/>
    <s v="COM. GAS HIGASHI LTDA."/>
    <s v="Demanda"/>
  </r>
  <r>
    <s v="Z507 GME-SP"/>
    <s v="G70 GVE S J Campos"/>
    <s v="0001500G75"/>
    <d v="2013-04-25T09:19:24"/>
    <d v="2013-04-25T00:00:00"/>
    <d v="1899-12-30T09:19:24"/>
    <x v="2"/>
    <s v="das 09h00 às 11h00"/>
    <s v="1002-CO CAPUAVA"/>
    <n v="28249"/>
    <s v="COM. GAS HIGASHI LTDA."/>
    <s v="Demanda"/>
  </r>
  <r>
    <s v="Z507 GME-SP"/>
    <s v="G80 GVE Capuava"/>
    <s v="0001500G84"/>
    <d v="2013-04-25T09:26:57"/>
    <d v="2013-04-25T00:00:00"/>
    <d v="1899-12-30T09:26:57"/>
    <x v="2"/>
    <s v="das 09h00 às 11h00"/>
    <s v="1002-CO CAPUAVA"/>
    <n v="27864"/>
    <s v="BRASGAS TRANSP. COM. LTDA."/>
    <s v="Demanda"/>
  </r>
  <r>
    <s v="Z507 GME-SP"/>
    <s v="G80 GVE Capuava"/>
    <s v="0001500G84"/>
    <d v="2013-04-25T09:32:19"/>
    <d v="2013-04-25T00:00:00"/>
    <d v="1899-12-30T09:32:19"/>
    <x v="2"/>
    <s v="das 09h00 às 11h00"/>
    <s v="1002-CO CAPUAVA"/>
    <n v="27864"/>
    <s v="BRASGAS TRANSP. COM. LTDA."/>
    <s v="Demanda"/>
  </r>
  <r>
    <s v="Z507 GME-SP"/>
    <s v="G80 GVE Capuava"/>
    <s v="0001500G84"/>
    <d v="2013-04-25T09:34:51"/>
    <d v="2013-04-25T00:00:00"/>
    <d v="1899-12-30T09:34:51"/>
    <x v="2"/>
    <s v="das 09h00 às 11h00"/>
    <s v="1002-CO CAPUAVA"/>
    <n v="27864"/>
    <s v="BRASGAS TRANSP. COM. LTDA."/>
    <s v="Pedido"/>
  </r>
  <r>
    <s v="Z507 GME-SP"/>
    <s v="G80 GVE Capuava"/>
    <s v="0001500G84"/>
    <d v="2013-04-25T09:37:33"/>
    <d v="2013-04-25T00:00:00"/>
    <d v="1899-12-30T09:37:33"/>
    <x v="2"/>
    <s v="das 09h00 às 11h00"/>
    <s v="1002-CO CAPUAVA"/>
    <n v="27864"/>
    <s v="BRASGAS TRANSP. COM. LTDA."/>
    <s v="Pedido"/>
  </r>
  <r>
    <s v="Z507 GME-SP"/>
    <s v="G80 GVE Capuava"/>
    <s v="0001500G84"/>
    <d v="2013-04-25T09:39:45"/>
    <d v="2013-04-25T00:00:00"/>
    <d v="1899-12-30T09:39:45"/>
    <x v="2"/>
    <s v="das 09h00 às 11h00"/>
    <s v="1002-CO CAPUAVA"/>
    <n v="27864"/>
    <s v="BRASGAS TRANSP. COM. LTDA."/>
    <s v="Pedido"/>
  </r>
  <r>
    <s v="Z507 GME-SP"/>
    <s v="G80 GVE Capuava"/>
    <s v="0001500G83"/>
    <d v="2013-04-25T09:40:05"/>
    <d v="2013-04-25T00:00:00"/>
    <d v="1899-12-30T09:40:05"/>
    <x v="2"/>
    <s v="das 09h00 às 11h00"/>
    <s v="1002-CO CAPUAVA"/>
    <n v="5222"/>
    <s v="PALMARES COM.GAS ACESSORIOS LTDA.ME"/>
    <s v="Pedido"/>
  </r>
  <r>
    <s v="Z507 GME-SP"/>
    <s v="G80 GVE Capuava"/>
    <s v="0001500G83"/>
    <d v="2013-04-25T09:42:48"/>
    <d v="2013-04-25T00:00:00"/>
    <d v="1899-12-30T09:42:48"/>
    <x v="2"/>
    <s v="das 09h00 às 11h00"/>
    <s v="1002-CO CAPUAVA"/>
    <n v="5222"/>
    <s v="PALMARES COM.GAS ACESSORIOS LTDA.ME"/>
    <s v="Pedido"/>
  </r>
  <r>
    <s v="Z507 GME-SP"/>
    <s v="G80 GVE Capuava"/>
    <s v="0001500G83"/>
    <d v="2013-04-25T09:50:45"/>
    <d v="2013-04-25T00:00:00"/>
    <d v="1899-12-30T09:50:45"/>
    <x v="2"/>
    <s v="das 09h00 às 11h00"/>
    <s v="1002-CO CAPUAVA"/>
    <n v="44343"/>
    <s v="CARIJOS COMERCIO DE GAS LT ME"/>
    <s v="Demanda"/>
  </r>
  <r>
    <s v="Z507 GME-SP"/>
    <s v="G80 GVE Capuava"/>
    <s v="0001500G83"/>
    <d v="2013-04-25T09:51:19"/>
    <d v="2013-04-25T00:00:00"/>
    <d v="1899-12-30T09:51:19"/>
    <x v="2"/>
    <s v="das 09h00 às 11h00"/>
    <s v="1002-CO CAPUAVA"/>
    <n v="96221"/>
    <s v="VILLE GAS COMERCIO DE GAS LTDA ME"/>
    <s v="Pedido"/>
  </r>
  <r>
    <s v="Z507 GME-SP"/>
    <s v="G80 GVE Capuava"/>
    <s v="0001500G85"/>
    <d v="2013-04-25T10:09:41"/>
    <d v="2013-04-25T00:00:00"/>
    <d v="1899-12-30T10:09:41"/>
    <x v="3"/>
    <s v="das 09h00 às 11h00"/>
    <s v="1002-CO CAPUAVA"/>
    <n v="30653"/>
    <s v="DRAGAO GAS COM GAS AGUA MIN.LTDA-ME"/>
    <s v="Pedido"/>
  </r>
  <r>
    <s v="Z507 GME-SP"/>
    <s v="G80 GVE Capuava"/>
    <s v="0001500G81"/>
    <d v="2013-04-25T10:34:52"/>
    <d v="2013-04-25T00:00:00"/>
    <d v="1899-12-30T10:34:52"/>
    <x v="3"/>
    <s v="das 09h00 às 11h00"/>
    <s v="1002-CO CAPUAVA"/>
    <n v="88449"/>
    <s v="VALTERLUCIA TEIXEIRA CURVELO - ME"/>
    <s v="Pedido"/>
  </r>
  <r>
    <s v="Z507 GME-SP"/>
    <s v="G80 GVE Capuava"/>
    <s v="0001500G82"/>
    <d v="2013-04-25T10:39:30"/>
    <d v="2013-04-25T00:00:00"/>
    <d v="1899-12-30T10:39:30"/>
    <x v="3"/>
    <s v="das 09h00 às 11h00"/>
    <s v="1002-CO CAPUAVA"/>
    <n v="42342"/>
    <s v="COML. VIAGAS LTDA."/>
    <s v="Demanda"/>
  </r>
  <r>
    <s v="Z507 GME-SP"/>
    <s v="G70 GVE S J Campos"/>
    <s v="0001500G76"/>
    <d v="2013-04-25T11:12:49"/>
    <d v="2013-04-25T00:00:00"/>
    <d v="1899-12-30T11:12:49"/>
    <x v="10"/>
    <s v="das 11h00 às 13h00"/>
    <s v="1002-CO CAPUAVA"/>
    <n v="21585"/>
    <s v="EXPRESSO GAS COM. DISTR. GAS LTDA."/>
    <s v="Pedido"/>
  </r>
  <r>
    <s v="Z507 GME-SP"/>
    <s v="G80 GVE Capuava"/>
    <s v="0001500G82"/>
    <d v="2013-04-25T11:24:49"/>
    <d v="2013-04-25T00:00:00"/>
    <d v="1899-12-30T11:24:49"/>
    <x v="10"/>
    <s v="das 11h00 às 13h00"/>
    <s v="1002-CO CAPUAVA"/>
    <n v="98932"/>
    <s v="M &amp; M COMERCIO DE GAS BEBIDAS E ACESSORIOS LTDA.-ME"/>
    <s v="Pedido"/>
  </r>
  <r>
    <s v="Z507 GME-SP"/>
    <s v="G80 GVE Capuava"/>
    <s v="0001500G83"/>
    <d v="2013-04-25T11:40:19"/>
    <d v="2013-04-25T00:00:00"/>
    <d v="1899-12-30T11:40:19"/>
    <x v="10"/>
    <s v="das 11h00 às 13h00"/>
    <s v="1002-CO CAPUAVA"/>
    <n v="44343"/>
    <s v="CARIJOS COMERCIO DE GAS LT ME"/>
    <s v="Pedido"/>
  </r>
  <r>
    <s v="Z507 GME-SP"/>
    <s v="G80 GVE Capuava"/>
    <s v="0001500G82"/>
    <d v="2013-04-25T11:54:28"/>
    <d v="2013-04-25T00:00:00"/>
    <d v="1899-12-30T11:54:28"/>
    <x v="10"/>
    <s v="das 11h00 às 13h00"/>
    <s v="1002-CO CAPUAVA"/>
    <n v="42342"/>
    <s v="COML. VIAGAS LTDA."/>
    <s v="Pedido"/>
  </r>
  <r>
    <s v="Z507 GME-SP"/>
    <s v="G80 GVE Capuava"/>
    <s v="0001500G82"/>
    <d v="2013-04-25T12:38:43"/>
    <d v="2013-04-25T00:00:00"/>
    <d v="1899-12-30T12:38:43"/>
    <x v="4"/>
    <s v="das 11h00 às 13h00"/>
    <s v="1002-CO CAPUAVA"/>
    <n v="99436"/>
    <s v="I. L. SILVA COM. GAS ME"/>
    <s v="Pedido"/>
  </r>
  <r>
    <s v="Z507 GME-SP"/>
    <s v="G80 GVE Capuava"/>
    <s v="0001500G83"/>
    <d v="2013-04-25T12:40:58"/>
    <d v="2013-04-25T00:00:00"/>
    <d v="1899-12-30T12:40:58"/>
    <x v="4"/>
    <s v="das 11h00 às 13h00"/>
    <s v="1002-CO CAPUAVA"/>
    <n v="5745"/>
    <s v="COM. GAS NOVA S.JORGE LTDA."/>
    <s v="Pedido"/>
  </r>
  <r>
    <s v="Z507 GME-SP"/>
    <s v="G80 GVE Capuava"/>
    <s v="0001500G84"/>
    <d v="2013-04-25T13:04:51"/>
    <d v="2013-04-25T00:00:00"/>
    <d v="1899-12-30T13:04:51"/>
    <x v="5"/>
    <s v="das 13h00 às 15h00"/>
    <s v="1002-CO CAPUAVA"/>
    <n v="85277"/>
    <s v="BAETA COMERCIO DE GAS, AGUA, PEÇAS E ACESSORIOS LTDA ME."/>
    <s v="Pedido"/>
  </r>
  <r>
    <s v="Z507 GME-SP"/>
    <s v="G70 GVE S J Campos"/>
    <s v="0001500G76"/>
    <d v="2013-04-25T13:20:00"/>
    <d v="2013-04-25T00:00:00"/>
    <d v="1899-12-30T13:20:00"/>
    <x v="5"/>
    <s v="das 13h00 às 15h00"/>
    <s v="1002-CO CAPUAVA"/>
    <n v="21585"/>
    <s v="EXPRESSO GAS COM. DISTR. GAS LTDA."/>
    <s v="Demanda"/>
  </r>
  <r>
    <s v="Z507 GME-SP"/>
    <s v="G80 GVE Capuava"/>
    <s v="0001500G81"/>
    <d v="2013-04-25T13:27:05"/>
    <d v="2013-04-25T00:00:00"/>
    <d v="1899-12-30T13:27:05"/>
    <x v="5"/>
    <s v="das 13h00 às 15h00"/>
    <s v="1002-CO CAPUAVA"/>
    <n v="49423"/>
    <s v="GILBERTO DANIEL JUNIOR GAS"/>
    <s v="Demanda"/>
  </r>
  <r>
    <s v="Z507 GME-SP"/>
    <s v="G90 GVE Osasco"/>
    <s v="0001500G94"/>
    <d v="2013-04-25T14:01:54"/>
    <d v="2013-04-25T00:00:00"/>
    <d v="1899-12-30T14:01:54"/>
    <x v="6"/>
    <s v="das 13h00 às 15h00"/>
    <s v="1002-CO CAPUAVA"/>
    <n v="94485"/>
    <s v="EMANUEL SHALON COMERCIO DE GAS LTDA"/>
    <s v="Demanda"/>
  </r>
  <r>
    <s v="Z507 GME-SP"/>
    <s v="G80 GVE Capuava"/>
    <s v="0001500G84"/>
    <d v="2013-04-25T14:14:37"/>
    <d v="2013-04-25T00:00:00"/>
    <d v="1899-12-30T14:14:37"/>
    <x v="6"/>
    <s v="das 13h00 às 15h00"/>
    <s v="1002-CO CAPUAVA"/>
    <n v="25739"/>
    <s v="IMPERIUM COM. DE GAS E AGUA LTDA.ME"/>
    <s v="Pedido"/>
  </r>
  <r>
    <s v="Z507 GME-SP"/>
    <s v="G70 GVE S J Campos"/>
    <s v="0001500G76"/>
    <d v="2013-04-25T15:01:39"/>
    <d v="2013-04-25T00:00:00"/>
    <d v="1899-12-30T15:01:39"/>
    <x v="7"/>
    <s v="das 15h00 às 17h00"/>
    <s v="1002-CO CAPUAVA"/>
    <n v="94600"/>
    <s v="OPS COMERCIO DE GAS E AGUA LTDA"/>
    <s v="Pedido"/>
  </r>
  <r>
    <s v="Z507 GME-SP"/>
    <s v="G80 GVE Capuava"/>
    <s v="0001500G83"/>
    <d v="2013-04-25T15:02:02"/>
    <d v="2013-04-25T00:00:00"/>
    <d v="1899-12-30T15:02:02"/>
    <x v="7"/>
    <s v="das 15h00 às 17h00"/>
    <s v="1002-CO CAPUAVA"/>
    <n v="6623"/>
    <s v="COM. GAS AVAI LTDA-ME"/>
    <s v="Pedido"/>
  </r>
  <r>
    <s v="Z507 GME-SP"/>
    <s v="G90 GVE Osasco"/>
    <s v="0001500G93"/>
    <d v="2013-04-25T15:34:38"/>
    <d v="2013-04-25T00:00:00"/>
    <d v="1899-12-30T15:34:38"/>
    <x v="7"/>
    <s v="das 15h00 às 17h00"/>
    <s v="1002-CO CAPUAVA"/>
    <n v="77246"/>
    <s v="SARY GAS COMERCIO DE GAS LTDA EPP"/>
    <s v="Pedido"/>
  </r>
  <r>
    <s v="Z507 GME-SP"/>
    <s v="G80 GVE Capuava"/>
    <s v="0001500G85"/>
    <d v="2013-04-25T15:38:17"/>
    <d v="2013-04-25T00:00:00"/>
    <d v="1899-12-30T15:38:17"/>
    <x v="7"/>
    <s v="das 15h00 às 17h00"/>
    <s v="1002-CO CAPUAVA"/>
    <n v="87485"/>
    <s v="ELSHADAI SHALOM COMERCIO DE GAS LTDA"/>
    <s v="Demanda"/>
  </r>
  <r>
    <s v="Z507 GME-SP"/>
    <s v="G80 GVE Capuava"/>
    <s v="0001500G82"/>
    <d v="2013-04-25T15:40:57"/>
    <d v="2013-04-25T00:00:00"/>
    <d v="1899-12-30T15:40:57"/>
    <x v="7"/>
    <s v="das 15h00 às 17h00"/>
    <s v="1002-CO CAPUAVA"/>
    <n v="43877"/>
    <s v="COMERCIO DE GAS PIRANI LTDA -EPP"/>
    <s v="Pedido"/>
  </r>
  <r>
    <s v="Z507 GME-SP"/>
    <s v="G80 GVE Capuava"/>
    <s v="0001500G82"/>
    <d v="2013-04-25T15:45:01"/>
    <d v="2013-04-25T00:00:00"/>
    <d v="1899-12-30T15:45:01"/>
    <x v="7"/>
    <s v="das 15h00 às 17h00"/>
    <s v="1002-CO CAPUAVA"/>
    <n v="43877"/>
    <s v="COMERCIO DE GAS PIRANI LTDA -EPP"/>
    <s v="Pedido"/>
  </r>
  <r>
    <s v="Z507 GME-SP"/>
    <s v="G90 GVE Osasco"/>
    <s v="0001500G94"/>
    <d v="2013-04-25T15:47:06"/>
    <d v="2013-04-25T00:00:00"/>
    <d v="1899-12-30T15:47:06"/>
    <x v="7"/>
    <s v="das 15h00 às 17h00"/>
    <s v="1002-CO CAPUAVA"/>
    <n v="19754"/>
    <s v="ANA CRISTINA MONTEIRO SILVA - ME"/>
    <s v="Pedido"/>
  </r>
  <r>
    <s v="Z507 GME-SP"/>
    <s v="G80 GVE Capuava"/>
    <s v="0001500G82"/>
    <d v="2013-04-25T15:58:37"/>
    <d v="2013-04-25T00:00:00"/>
    <d v="1899-12-30T15:58:37"/>
    <x v="7"/>
    <s v="das 15h00 às 17h00"/>
    <s v="1002-CO CAPUAVA"/>
    <n v="16104"/>
    <s v="LEALDO RODRIGUES DOS SANTOS - ME"/>
    <s v="Pedido"/>
  </r>
  <r>
    <s v="Z507 GME-SP"/>
    <s v="G70 GVE S J Campos"/>
    <s v="0001500G71"/>
    <d v="2013-04-25T16:43:58"/>
    <d v="2013-04-25T00:00:00"/>
    <d v="1899-12-30T16:43:58"/>
    <x v="8"/>
    <s v="das 15h00 às 17h00"/>
    <s v="1002-CO CAPUAVA"/>
    <n v="42333"/>
    <s v="COML. AGAS LTDA."/>
    <s v="Demanda"/>
  </r>
  <r>
    <s v="Z507 GME-SP"/>
    <s v="G80 GVE Capuava"/>
    <s v="0001500G85"/>
    <d v="2013-04-25T17:33:17"/>
    <d v="2013-04-25T00:00:00"/>
    <d v="1899-12-30T17:33:17"/>
    <x v="9"/>
    <s v="das 17h00 às 19h00"/>
    <s v="1002-CO CAPUAVA"/>
    <n v="28658"/>
    <s v="COMERCIAL ANGIL LTDA."/>
    <s v="Pedido"/>
  </r>
  <r>
    <s v="Z507 GME-SP"/>
    <s v="G80 GVE Capuava"/>
    <s v="0001500G85"/>
    <d v="2013-04-25T17:35:52"/>
    <d v="2013-04-25T00:00:00"/>
    <d v="1899-12-30T17:35:52"/>
    <x v="9"/>
    <s v="das 17h00 às 19h00"/>
    <s v="1002-CO CAPUAVA"/>
    <n v="28658"/>
    <s v="COMERCIAL ANGIL LTDA."/>
    <s v="Pedido"/>
  </r>
  <r>
    <s v="Z507 GME-SP"/>
    <s v="G90 GVE Osasco"/>
    <s v="0001500G94"/>
    <d v="2013-04-25T18:07:26"/>
    <d v="2013-04-25T00:00:00"/>
    <d v="1899-12-30T18:07:26"/>
    <x v="11"/>
    <s v="das 17h00 às 19h00"/>
    <s v="1002-CO CAPUAVA"/>
    <n v="94485"/>
    <s v="EMANUEL SHALON COMERCIO DE GAS LTDA"/>
    <s v="Demanda"/>
  </r>
  <r>
    <s v="Z507 GME-SP"/>
    <s v="G90 GVE Osasco"/>
    <s v="0001500G94"/>
    <d v="2013-04-25T18:50:09"/>
    <d v="2013-04-25T00:00:00"/>
    <d v="1899-12-30T18:50:09"/>
    <x v="11"/>
    <s v="das 17h00 às 19h00"/>
    <s v="1002-CO CAPUAVA"/>
    <n v="94485"/>
    <s v="EMANUEL SHALON COMERCIO DE GAS LTDA"/>
    <s v="Demanda"/>
  </r>
  <r>
    <s v="Z507 GME-SP"/>
    <s v="G80 GVE Capuava"/>
    <s v="0001500G83"/>
    <d v="2013-04-26T07:57:38"/>
    <d v="2013-04-26T00:00:00"/>
    <d v="1899-12-30T07:57:38"/>
    <x v="0"/>
    <s v="das 07h00 às 09h00"/>
    <s v="1002-CO CAPUAVA"/>
    <n v="71029"/>
    <s v="TACTOR GÁS LTDA - ME"/>
    <s v="Pedido"/>
  </r>
  <r>
    <s v="Z507 GME-SP"/>
    <s v="G80 GVE Capuava"/>
    <s v="0001500G82"/>
    <d v="2013-04-26T08:18:08"/>
    <d v="2013-04-26T00:00:00"/>
    <d v="1899-12-30T08:18:08"/>
    <x v="1"/>
    <s v="das 07h00 às 09h00"/>
    <s v="1002-CO CAPUAVA"/>
    <n v="74113"/>
    <s v="CLAUDETE APARECIDA FERREIRA MACHADO - ME."/>
    <s v="Demanda"/>
  </r>
  <r>
    <s v="Z507 GME-SP"/>
    <s v="G80 GVE Capuava"/>
    <s v="0001500G83"/>
    <d v="2013-04-26T08:19:24"/>
    <d v="2013-04-26T00:00:00"/>
    <d v="1899-12-30T08:19:24"/>
    <x v="1"/>
    <s v="das 07h00 às 09h00"/>
    <s v="1002-CO CAPUAVA"/>
    <n v="44374"/>
    <s v="MONIGAS COMERCIO DE GAS LTDA."/>
    <s v="Demanda"/>
  </r>
  <r>
    <s v="Z507 GME-SP"/>
    <s v="G80 GVE Capuava"/>
    <s v="0001500G85"/>
    <d v="2013-04-26T08:46:44"/>
    <d v="2013-04-26T00:00:00"/>
    <d v="1899-12-30T08:46:44"/>
    <x v="1"/>
    <s v="das 07h00 às 09h00"/>
    <s v="1002-CO CAPUAVA"/>
    <n v="26310"/>
    <s v="LGM COMERCIO GAS LTDA. - ME"/>
    <s v="Pedido"/>
  </r>
  <r>
    <s v="Z507 GME-SP"/>
    <s v="G70 GVE S J Campos"/>
    <s v="0001500G71"/>
    <d v="2013-04-26T09:03:47"/>
    <d v="2013-04-26T00:00:00"/>
    <d v="1899-12-30T09:03:47"/>
    <x v="2"/>
    <s v="das 09h00 às 11h00"/>
    <s v="1002-CO CAPUAVA"/>
    <n v="42333"/>
    <s v="COML. AGAS LTDA."/>
    <s v="Pedido"/>
  </r>
  <r>
    <s v="Z507 GME-SP"/>
    <s v="G80 GVE Capuava"/>
    <s v="0001500G82"/>
    <d v="2013-04-26T09:10:57"/>
    <d v="2013-04-26T00:00:00"/>
    <d v="1899-12-30T09:10:57"/>
    <x v="2"/>
    <s v="das 09h00 às 11h00"/>
    <s v="1002-CO CAPUAVA"/>
    <n v="4288"/>
    <s v="COM. GAS MEIRELLES LTDA."/>
    <s v="Pedido"/>
  </r>
  <r>
    <s v="Z507 GME-SP"/>
    <s v="G80 GVE Capuava"/>
    <s v="0001500G85"/>
    <d v="2013-04-26T09:15:13"/>
    <d v="2013-04-26T00:00:00"/>
    <d v="1899-12-30T09:15:13"/>
    <x v="2"/>
    <s v="das 09h00 às 11h00"/>
    <s v="1002-CO CAPUAVA"/>
    <n v="87485"/>
    <s v="ELSHADAI SHALOM COMERCIO DE GAS LTDA"/>
    <s v="Demanda"/>
  </r>
  <r>
    <s v="Z507 GME-SP"/>
    <s v="G80 GVE Capuava"/>
    <s v="0001500G84"/>
    <d v="2013-04-26T09:18:52"/>
    <d v="2013-04-26T00:00:00"/>
    <d v="1899-12-30T09:18:52"/>
    <x v="2"/>
    <s v="das 09h00 às 11h00"/>
    <s v="1002-CO CAPUAVA"/>
    <n v="24833"/>
    <s v="QUEROGAS COMERCIO DE GAS LTDA ME"/>
    <s v="Pedido"/>
  </r>
  <r>
    <s v="Z507 GME-SP"/>
    <s v="G80 GVE Capuava"/>
    <s v="0001500G84"/>
    <d v="2013-04-26T09:21:20"/>
    <d v="2013-04-26T00:00:00"/>
    <d v="1899-12-30T09:21:20"/>
    <x v="2"/>
    <s v="das 09h00 às 11h00"/>
    <s v="1002-CO CAPUAVA"/>
    <n v="27864"/>
    <s v="BRASGAS TRANSP. COM. LTDA."/>
    <s v="Demanda"/>
  </r>
  <r>
    <s v="Z507 GME-SP"/>
    <s v="G80 GVE Capuava"/>
    <s v="0001500G85"/>
    <d v="2013-04-26T09:22:01"/>
    <d v="2013-04-26T00:00:00"/>
    <d v="1899-12-30T09:22:01"/>
    <x v="2"/>
    <s v="das 09h00 às 11h00"/>
    <s v="1002-CO CAPUAVA"/>
    <n v="28795"/>
    <s v="SHEKINA COMERCIO DE GAS LTDA ME"/>
    <s v="Pedido"/>
  </r>
  <r>
    <s v="Z507 GME-SP"/>
    <s v="G80 GVE Capuava"/>
    <s v="0001500G84"/>
    <d v="2013-04-26T09:27:01"/>
    <d v="2013-04-26T00:00:00"/>
    <d v="1899-12-30T09:27:01"/>
    <x v="2"/>
    <s v="das 09h00 às 11h00"/>
    <s v="1002-CO CAPUAVA"/>
    <n v="27864"/>
    <s v="BRASGAS TRANSP. COM. LTDA."/>
    <s v="Pedido"/>
  </r>
  <r>
    <s v="Z507 GME-SP"/>
    <s v="G80 GVE Capuava"/>
    <s v="0001500G84"/>
    <d v="2013-04-26T09:30:04"/>
    <d v="2013-04-26T00:00:00"/>
    <d v="1899-12-30T09:30:04"/>
    <x v="2"/>
    <s v="das 09h00 às 11h00"/>
    <s v="1002-CO CAPUAVA"/>
    <n v="27864"/>
    <s v="BRASGAS TRANSP. COM. LTDA."/>
    <s v="Pedido"/>
  </r>
  <r>
    <s v="Z507 GME-SP"/>
    <s v="G70 GVE S J Campos"/>
    <s v="0001500G75"/>
    <d v="2013-04-26T09:43:22"/>
    <d v="2013-04-26T00:00:00"/>
    <d v="1899-12-30T09:43:22"/>
    <x v="2"/>
    <s v="das 09h00 às 11h00"/>
    <s v="1002-CO CAPUAVA"/>
    <n v="28249"/>
    <s v="COM. GAS HIGASHI LTDA."/>
    <s v="Pedido"/>
  </r>
  <r>
    <s v="Z507 GME-SP"/>
    <s v="G80 GVE Capuava"/>
    <s v="0001500G82"/>
    <d v="2013-04-26T09:49:00"/>
    <d v="2013-04-26T00:00:00"/>
    <d v="1899-12-30T09:49:00"/>
    <x v="2"/>
    <s v="das 09h00 às 11h00"/>
    <s v="1002-CO CAPUAVA"/>
    <n v="24227"/>
    <s v="LUZIA RUBIO FAVORIN MAUA - ME"/>
    <s v="Pedido"/>
  </r>
  <r>
    <s v="Z507 GME-SP"/>
    <s v="G80 GVE Capuava"/>
    <s v="0001500G85"/>
    <d v="2013-04-26T10:05:40"/>
    <d v="2013-04-26T00:00:00"/>
    <d v="1899-12-30T10:05:40"/>
    <x v="3"/>
    <s v="das 09h00 às 11h00"/>
    <s v="1002-CO CAPUAVA"/>
    <n v="89077"/>
    <s v="BIL GAS COMERCIO DE GAS LTDA ME"/>
    <s v="Pedido"/>
  </r>
  <r>
    <s v="Z507 GME-SP"/>
    <s v="G80 GVE Capuava"/>
    <s v="0001500G85"/>
    <d v="2013-04-26T10:18:47"/>
    <d v="2013-04-26T00:00:00"/>
    <d v="1899-12-30T10:18:47"/>
    <x v="3"/>
    <s v="das 09h00 às 11h00"/>
    <s v="1002-CO CAPUAVA"/>
    <n v="26310"/>
    <s v="LGM COMERCIO GAS LTDA. - ME"/>
    <s v="Pedido"/>
  </r>
  <r>
    <s v="Z507 GME-SP"/>
    <s v="G80 GVE Capuava"/>
    <s v="0001500G82"/>
    <d v="2013-04-26T11:38:38"/>
    <d v="2013-04-26T00:00:00"/>
    <d v="1899-12-30T11:38:38"/>
    <x v="10"/>
    <s v="das 11h00 às 13h00"/>
    <s v="1002-CO CAPUAVA"/>
    <n v="43877"/>
    <s v="COMERCIO DE GAS PIRANI LTDA -EPP"/>
    <s v="Pedido"/>
  </r>
  <r>
    <s v="Z507 GME-SP"/>
    <s v="G80 GVE Capuava"/>
    <s v="0001500G82"/>
    <d v="2013-04-26T11:40:45"/>
    <d v="2013-04-26T00:00:00"/>
    <d v="1899-12-30T11:40:45"/>
    <x v="10"/>
    <s v="das 11h00 às 13h00"/>
    <s v="1002-CO CAPUAVA"/>
    <n v="43877"/>
    <s v="COMERCIO DE GAS PIRANI LTDA -EPP"/>
    <s v="Pedido"/>
  </r>
  <r>
    <s v="Z507 GME-SP"/>
    <s v="G80 GVE Capuava"/>
    <s v="0001500G83"/>
    <d v="2013-04-26T11:51:31"/>
    <d v="2013-04-26T00:00:00"/>
    <d v="1899-12-30T11:51:31"/>
    <x v="10"/>
    <s v="das 11h00 às 13h00"/>
    <s v="1002-CO CAPUAVA"/>
    <n v="5103"/>
    <s v="ROSEGAS COM.GAS LTDA."/>
    <s v="Pedido"/>
  </r>
  <r>
    <s v="Z507 GME-SP"/>
    <s v="G80 GVE Capuava"/>
    <s v="0001500G85"/>
    <d v="2013-04-26T13:44:11"/>
    <d v="2013-04-26T00:00:00"/>
    <d v="1899-12-30T13:44:11"/>
    <x v="5"/>
    <s v="das 13h00 às 15h00"/>
    <s v="1002-CO CAPUAVA"/>
    <n v="87485"/>
    <s v="ELSHADAI SHALOM COMERCIO DE GAS LTDA"/>
    <s v="Demanda"/>
  </r>
  <r>
    <s v="Z507 GME-SP"/>
    <s v="G80 GVE Capuava"/>
    <s v="0001500G83"/>
    <d v="2013-04-26T14:04:37"/>
    <d v="2013-04-26T00:00:00"/>
    <d v="1899-12-30T14:04:37"/>
    <x v="6"/>
    <s v="das 13h00 às 15h00"/>
    <s v="1002-CO CAPUAVA"/>
    <n v="4556"/>
    <s v="JD RAMALHO COM. GAS LTDA."/>
    <s v="Pedido"/>
  </r>
  <r>
    <s v="Z507 GME-SP"/>
    <s v="G90 GVE Osasco"/>
    <s v="0001500G94"/>
    <d v="2013-04-26T14:13:55"/>
    <d v="2013-04-26T00:00:00"/>
    <d v="1899-12-30T14:13:55"/>
    <x v="6"/>
    <s v="das 13h00 às 15h00"/>
    <s v="1002-CO CAPUAVA"/>
    <n v="19594"/>
    <s v="PETROGAS COMERCIO DE GAS LIMITADA ME"/>
    <s v="Pedido"/>
  </r>
  <r>
    <s v="Z507 GME-SP"/>
    <s v="G80 GVE Capuava"/>
    <s v="0001500G81"/>
    <d v="2013-04-26T14:55:20"/>
    <d v="2013-04-26T00:00:00"/>
    <d v="1899-12-30T14:55:20"/>
    <x v="6"/>
    <s v="das 13h00 às 15h00"/>
    <s v="1002-CO CAPUAVA"/>
    <n v="49423"/>
    <s v="GILBERTO DANIEL JUNIOR GAS"/>
    <s v="Pedido"/>
  </r>
  <r>
    <s v="Z507 GME-SP"/>
    <s v="G80 GVE Capuava"/>
    <s v="0001500G81"/>
    <d v="2013-04-26T14:59:12"/>
    <d v="2013-04-26T00:00:00"/>
    <d v="1899-12-30T14:59:12"/>
    <x v="6"/>
    <s v="das 13h00 às 15h00"/>
    <s v="1002-CO CAPUAVA"/>
    <n v="49423"/>
    <s v="GILBERTO DANIEL JUNIOR GAS"/>
    <s v="Pedido"/>
  </r>
  <r>
    <s v="Z507 GME-SP"/>
    <s v="G80 GVE Capuava"/>
    <s v="0001500G81"/>
    <d v="2013-04-26T15:02:07"/>
    <d v="2013-04-26T00:00:00"/>
    <d v="1899-12-30T15:02:07"/>
    <x v="7"/>
    <s v="das 15h00 às 17h00"/>
    <s v="1002-CO CAPUAVA"/>
    <n v="49423"/>
    <s v="GILBERTO DANIEL JUNIOR GAS"/>
    <s v="Pedido"/>
  </r>
  <r>
    <s v="Z507 GME-SP"/>
    <s v="G80 GVE Capuava"/>
    <s v="0001500G81"/>
    <d v="2013-04-26T15:05:37"/>
    <d v="2013-04-26T00:00:00"/>
    <d v="1899-12-30T15:05:37"/>
    <x v="7"/>
    <s v="das 15h00 às 17h00"/>
    <s v="1002-CO CAPUAVA"/>
    <n v="49423"/>
    <s v="GILBERTO DANIEL JUNIOR GAS"/>
    <s v="Pedido"/>
  </r>
  <r>
    <s v="Z507 GME-SP"/>
    <s v="G80 GVE Capuava"/>
    <s v="0001500G83"/>
    <d v="2013-04-26T15:12:16"/>
    <d v="2013-04-26T00:00:00"/>
    <d v="1899-12-30T15:12:16"/>
    <x v="7"/>
    <s v="das 15h00 às 17h00"/>
    <s v="1002-CO CAPUAVA"/>
    <n v="6623"/>
    <s v="COM. GAS AVAI LTDA-ME"/>
    <s v="Pedido"/>
  </r>
  <r>
    <s v="Z507 GME-SP"/>
    <s v="G80 GVE Capuava"/>
    <s v="0001500G82"/>
    <d v="2013-04-26T15:22:24"/>
    <d v="2013-04-26T00:00:00"/>
    <d v="1899-12-30T15:22:24"/>
    <x v="7"/>
    <s v="das 15h00 às 17h00"/>
    <s v="1002-CO CAPUAVA"/>
    <n v="16104"/>
    <s v="LEALDO RODRIGUES DOS SANTOS - ME"/>
    <s v="Pedido"/>
  </r>
  <r>
    <s v="Z507 GME-SP"/>
    <s v="G80 GVE Capuava"/>
    <s v="0001500G82"/>
    <d v="2013-04-26T15:28:51"/>
    <d v="2013-04-26T00:00:00"/>
    <d v="1899-12-30T15:28:51"/>
    <x v="7"/>
    <s v="das 15h00 às 17h00"/>
    <s v="1002-CO CAPUAVA"/>
    <n v="42342"/>
    <s v="COML. VIAGAS LTDA."/>
    <s v="Demanda"/>
  </r>
  <r>
    <s v="Z507 GME-SP"/>
    <s v="G70 GVE S J Campos"/>
    <s v="0001500G75"/>
    <d v="2013-04-26T15:29:35"/>
    <d v="2013-04-26T00:00:00"/>
    <d v="1899-12-30T15:29:35"/>
    <x v="7"/>
    <s v="das 15h00 às 17h00"/>
    <s v="1002-CO CAPUAVA"/>
    <n v="91917"/>
    <s v="R. DOS SANTOS BRITO GAS ME"/>
    <s v="Pedido"/>
  </r>
  <r>
    <s v="Z507 GME-SP"/>
    <s v="G70 GVE S J Campos"/>
    <s v="0001500G76"/>
    <d v="2013-04-26T15:41:01"/>
    <d v="2013-04-26T00:00:00"/>
    <d v="1899-12-30T15:41:40"/>
    <x v="7"/>
    <s v="das 15h00 às 17h00"/>
    <s v="1002-CO CAPUAVA"/>
    <n v="94600"/>
    <s v="OPS COMERCIO DE GAS E AGUA LTDA"/>
    <s v="Pedido"/>
  </r>
  <r>
    <s v="Z507 GME-SP"/>
    <s v="G80 GVE Capuava"/>
    <s v="0001500G83"/>
    <d v="2013-04-26T15:44:40"/>
    <d v="2013-04-26T00:00:00"/>
    <d v="1899-12-30T15:44:40"/>
    <x v="7"/>
    <s v="das 15h00 às 17h00"/>
    <s v="1002-CO CAPUAVA"/>
    <n v="44320"/>
    <s v="PAPAGAS COM. GAS LTDA - ME"/>
    <s v="Demanda"/>
  </r>
  <r>
    <s v="Z507 GME-SP"/>
    <s v="G80 GVE Capuava"/>
    <s v="0001500G85"/>
    <d v="2013-04-26T17:55:45"/>
    <d v="2013-04-26T00:00:00"/>
    <d v="1899-12-30T17:55:45"/>
    <x v="9"/>
    <s v="das 17h00 às 19h00"/>
    <s v="1002-CO CAPUAVA"/>
    <n v="28658"/>
    <s v="COMERCIAL ANGIL LTDA."/>
    <s v="Pedido"/>
  </r>
  <r>
    <s v="Z507 GME-SP"/>
    <s v="G80 GVE Capuava"/>
    <s v="0001500G85"/>
    <d v="2013-04-26T18:00:06"/>
    <d v="2013-04-26T00:00:00"/>
    <d v="1899-12-30T18:00:06"/>
    <x v="9"/>
    <s v="das 17h00 às 19h00"/>
    <s v="1002-CO CAPUAVA"/>
    <n v="28658"/>
    <s v="COMERCIAL ANGIL LTDA."/>
    <s v="Pedido"/>
  </r>
  <r>
    <s v="Z507 GME-SP"/>
    <s v="G80 GVE Capuava"/>
    <s v="0001500G83"/>
    <d v="2013-04-27T07:39:45"/>
    <d v="2013-04-27T00:00:00"/>
    <d v="1899-12-30T07:39:45"/>
    <x v="0"/>
    <s v="das 07h00 às 09h00"/>
    <s v="1002-CO CAPUAVA"/>
    <n v="44374"/>
    <s v="MONIGAS COMERCIO DE GAS LTDA."/>
    <s v="Pedido"/>
  </r>
  <r>
    <s v="Z507 GME-SP"/>
    <s v="G80 GVE Capuava"/>
    <s v="0001500G83"/>
    <d v="2013-04-27T07:43:41"/>
    <d v="2013-04-27T00:00:00"/>
    <d v="1899-12-30T07:43:41"/>
    <x v="0"/>
    <s v="das 07h00 às 09h00"/>
    <s v="1002-CO CAPUAVA"/>
    <n v="44374"/>
    <s v="MONIGAS COMERCIO DE GAS LTDA."/>
    <s v="Pedido"/>
  </r>
  <r>
    <s v="Z507 GME-SP"/>
    <s v="G80 GVE Capuava"/>
    <s v="0001500G83"/>
    <d v="2013-04-27T08:15:50"/>
    <d v="2013-04-27T00:00:00"/>
    <d v="1899-12-30T08:15:50"/>
    <x v="1"/>
    <s v="das 07h00 às 09h00"/>
    <s v="1002-CO CAPUAVA"/>
    <n v="28676"/>
    <s v="BELOGAS COMERCIO DE GAS LTDA"/>
    <s v="Pedido"/>
  </r>
  <r>
    <s v="Z507 GME-SP"/>
    <s v="G80 GVE Capuava"/>
    <s v="0001500G83"/>
    <d v="2013-04-27T08:18:16"/>
    <d v="2013-04-27T00:00:00"/>
    <d v="1899-12-30T08:18:16"/>
    <x v="1"/>
    <s v="das 07h00 às 09h00"/>
    <s v="1002-CO CAPUAVA"/>
    <n v="28676"/>
    <s v="BELOGAS COMERCIO DE GAS LTDA"/>
    <s v="Pedido"/>
  </r>
  <r>
    <s v="Z507 GME-SP"/>
    <s v="G80 GVE Capuava"/>
    <s v="0001500G83"/>
    <d v="2013-04-27T08:29:20"/>
    <d v="2013-04-27T00:00:00"/>
    <d v="1899-12-30T08:29:20"/>
    <x v="1"/>
    <s v="das 07h00 às 09h00"/>
    <s v="1002-CO CAPUAVA"/>
    <n v="5222"/>
    <s v="PALMARES COM.GAS ACESSORIOS LTDA.ME"/>
    <s v="Pedido"/>
  </r>
  <r>
    <s v="Z507 GME-SP"/>
    <s v="G90 GVE Osasco"/>
    <s v="0001500G94"/>
    <d v="2013-04-27T08:42:32"/>
    <d v="2013-04-27T00:00:00"/>
    <d v="1899-12-30T08:42:32"/>
    <x v="1"/>
    <s v="das 07h00 às 09h00"/>
    <s v="1002-CO CAPUAVA"/>
    <n v="94485"/>
    <s v="EMANUEL SHALON COMERCIO DE GAS LTDA"/>
    <s v="Demanda"/>
  </r>
  <r>
    <s v="Z507 GME-SP"/>
    <s v="G80 GVE Capuava"/>
    <s v="0001500G85"/>
    <d v="2013-04-27T08:54:31"/>
    <d v="2013-04-27T00:00:00"/>
    <d v="1899-12-30T08:54:31"/>
    <x v="1"/>
    <s v="das 07h00 às 09h00"/>
    <s v="1002-CO CAPUAVA"/>
    <n v="30568"/>
    <s v="FABRIS GAS COMERCIO GAS LTDA ME"/>
    <s v="Pedido"/>
  </r>
  <r>
    <s v="Z507 GME-SP"/>
    <s v="G90 GVE Osasco"/>
    <s v="0001500G93"/>
    <d v="2013-04-27T08:55:15"/>
    <d v="2013-04-27T00:00:00"/>
    <d v="1899-12-30T08:55:15"/>
    <x v="1"/>
    <s v="das 07h00 às 09h00"/>
    <s v="1002-CO CAPUAVA"/>
    <n v="77246"/>
    <s v="SARY GAS COMERCIO DE GAS LTDA EPP"/>
    <s v="Pedido"/>
  </r>
  <r>
    <s v="Z507 GME-SP"/>
    <s v="G90 GVE Osasco"/>
    <s v="0001500G94"/>
    <d v="2013-04-27T08:58:12"/>
    <d v="2013-04-27T00:00:00"/>
    <d v="1899-12-30T08:58:12"/>
    <x v="1"/>
    <s v="das 07h00 às 09h00"/>
    <s v="1002-CO CAPUAVA"/>
    <n v="94485"/>
    <s v="EMANUEL SHALON COMERCIO DE GAS LTDA"/>
    <s v="Pedido"/>
  </r>
  <r>
    <s v="Z507 GME-SP"/>
    <s v="G80 GVE Capuava"/>
    <s v="0001500G83"/>
    <d v="2013-04-27T09:01:22"/>
    <d v="2013-04-27T00:00:00"/>
    <d v="1899-12-30T09:01:22"/>
    <x v="2"/>
    <s v="das 09h00 às 11h00"/>
    <s v="1002-CO CAPUAVA"/>
    <n v="28676"/>
    <s v="BELOGAS COMERCIO DE GAS LTDA"/>
    <s v="Demanda"/>
  </r>
  <r>
    <s v="Z507 GME-SP"/>
    <s v="G80 GVE Capuava"/>
    <s v="0001500G84"/>
    <d v="2013-04-27T09:21:02"/>
    <d v="2013-04-27T00:00:00"/>
    <d v="1899-12-30T09:21:02"/>
    <x v="2"/>
    <s v="das 09h00 às 11h00"/>
    <s v="1002-CO CAPUAVA"/>
    <n v="30324"/>
    <s v="SANTA CLARA COMERCIO DE GAS LTDA-ME"/>
    <s v="Pedido"/>
  </r>
  <r>
    <s v="Z507 GME-SP"/>
    <s v="G80 GVE Capuava"/>
    <s v="0001500G83"/>
    <d v="2013-04-27T09:21:03"/>
    <d v="2013-04-27T00:00:00"/>
    <d v="1899-12-30T09:21:03"/>
    <x v="2"/>
    <s v="das 09h00 às 11h00"/>
    <s v="1002-CO CAPUAVA"/>
    <n v="44374"/>
    <s v="MONIGAS COMERCIO DE GAS LTDA."/>
    <s v="Demanda"/>
  </r>
  <r>
    <s v="Z507 GME-SP"/>
    <s v="G80 GVE Capuava"/>
    <s v="0001500G85"/>
    <d v="2013-04-27T09:33:30"/>
    <d v="2013-04-27T00:00:00"/>
    <d v="1899-12-30T09:33:30"/>
    <x v="2"/>
    <s v="das 09h00 às 11h00"/>
    <s v="1002-CO CAPUAVA"/>
    <n v="30653"/>
    <s v="DRAGAO GAS COM GAS AGUA MIN.LTDA-ME"/>
    <s v="Pedido"/>
  </r>
  <r>
    <s v="Z507 GME-SP"/>
    <s v="G80 GVE Capuava"/>
    <s v="0001500G83"/>
    <d v="2013-04-27T09:42:32"/>
    <d v="2013-04-27T00:00:00"/>
    <d v="1899-12-30T09:42:32"/>
    <x v="2"/>
    <s v="das 09h00 às 11h00"/>
    <s v="1002-CO CAPUAVA"/>
    <n v="96221"/>
    <s v="VILLE GAS COMERCIO DE GAS LTDA ME"/>
    <s v="Pedido"/>
  </r>
  <r>
    <s v="Z507 GME-SP"/>
    <s v="G80 GVE Capuava"/>
    <s v="0001500G82"/>
    <d v="2013-04-27T09:48:50"/>
    <d v="2013-04-27T00:00:00"/>
    <d v="1899-12-30T09:48:50"/>
    <x v="2"/>
    <s v="das 09h00 às 11h00"/>
    <s v="1002-CO CAPUAVA"/>
    <n v="99436"/>
    <s v="I. L. SILVA COM. GAS ME"/>
    <s v="Pedido"/>
  </r>
  <r>
    <s v="Z507 GME-SP"/>
    <s v="G80 GVE Capuava"/>
    <s v="0001500G85"/>
    <d v="2013-04-27T10:07:45"/>
    <d v="2013-04-27T00:00:00"/>
    <d v="1899-12-30T10:07:45"/>
    <x v="3"/>
    <s v="das 09h00 às 11h00"/>
    <s v="1002-CO CAPUAVA"/>
    <n v="26310"/>
    <s v="LGM COMERCIO GAS LTDA. - ME"/>
    <s v="Pedido"/>
  </r>
  <r>
    <s v="Z507 GME-SP"/>
    <s v="G80 GVE Capuava"/>
    <s v="0001500G82"/>
    <d v="2013-04-27T10:19:31"/>
    <d v="2013-04-27T00:00:00"/>
    <d v="1899-12-30T10:19:31"/>
    <x v="3"/>
    <s v="das 09h00 às 11h00"/>
    <s v="1002-CO CAPUAVA"/>
    <n v="43877"/>
    <s v="COMERCIO DE GAS PIRANI LTDA -EPP"/>
    <s v="Pedido"/>
  </r>
  <r>
    <s v="Z507 GME-SP"/>
    <s v="G80 GVE Capuava"/>
    <s v="0001500G82"/>
    <d v="2013-04-27T10:22:47"/>
    <d v="2013-04-27T00:00:00"/>
    <d v="1899-12-30T10:22:47"/>
    <x v="3"/>
    <s v="das 09h00 às 11h00"/>
    <s v="1002-CO CAPUAVA"/>
    <n v="43877"/>
    <s v="COMERCIO DE GAS PIRANI LTDA -EPP"/>
    <s v="Pedido"/>
  </r>
  <r>
    <s v="Z507 GME-SP"/>
    <s v="G80 GVE Capuava"/>
    <s v="0001500G82"/>
    <d v="2013-04-27T10:49:45"/>
    <d v="2013-04-27T00:00:00"/>
    <d v="1899-12-30T10:49:45"/>
    <x v="3"/>
    <s v="das 09h00 às 11h00"/>
    <s v="1002-CO CAPUAVA"/>
    <n v="16104"/>
    <s v="LEALDO RODRIGUES DOS SANTOS - ME"/>
    <s v="Pedido"/>
  </r>
  <r>
    <s v="Z507 GME-SP"/>
    <s v="G80 GVE Capuava"/>
    <s v="0001500G83"/>
    <d v="2013-04-27T11:13:33"/>
    <d v="2013-04-27T00:00:00"/>
    <d v="1899-12-30T11:13:33"/>
    <x v="10"/>
    <s v="das 11h00 às 13h00"/>
    <s v="1002-CO CAPUAVA"/>
    <n v="5745"/>
    <s v="COM. GAS NOVA S.JORGE LTDA."/>
    <s v="Demanda"/>
  </r>
  <r>
    <s v="Z507 GME-SP"/>
    <s v="G80 GVE Capuava"/>
    <s v="0001500G83"/>
    <d v="2013-04-27T11:18:09"/>
    <d v="2013-04-27T00:00:00"/>
    <d v="1899-12-30T11:18:09"/>
    <x v="10"/>
    <s v="das 11h00 às 13h00"/>
    <s v="1002-CO CAPUAVA"/>
    <n v="71029"/>
    <s v="TACTOR GÁS LTDA - ME"/>
    <s v="Demanda"/>
  </r>
  <r>
    <s v="Z507 GME-SP"/>
    <s v="G80 GVE Capuava"/>
    <s v="0001500G81"/>
    <d v="2013-04-27T11:33:09"/>
    <d v="2013-04-27T00:00:00"/>
    <d v="1899-12-30T11:33:09"/>
    <x v="10"/>
    <s v="das 11h00 às 13h00"/>
    <s v="1002-CO CAPUAVA"/>
    <n v="49423"/>
    <s v="GILBERTO DANIEL JUNIOR GAS"/>
    <s v="Pedido"/>
  </r>
  <r>
    <s v="Z507 GME-SP"/>
    <s v="G80 GVE Capuava"/>
    <s v="0001500G85"/>
    <d v="2013-04-27T11:35:34"/>
    <d v="2013-04-27T00:00:00"/>
    <d v="1899-12-30T11:35:34"/>
    <x v="10"/>
    <s v="das 11h00 às 13h00"/>
    <s v="1002-CO CAPUAVA"/>
    <n v="87485"/>
    <s v="ELSHADAI SHALOM COMERCIO DE GAS LTDA"/>
    <s v="Demanda"/>
  </r>
  <r>
    <s v="Z507 GME-SP"/>
    <s v="G80 GVE Capuava"/>
    <s v="0001500G81"/>
    <d v="2013-04-27T11:36:52"/>
    <d v="2013-04-27T00:00:00"/>
    <d v="1899-12-30T11:36:52"/>
    <x v="10"/>
    <s v="das 11h00 às 13h00"/>
    <s v="1002-CO CAPUAVA"/>
    <n v="49423"/>
    <s v="GILBERTO DANIEL JUNIOR GAS"/>
    <s v="Pedido"/>
  </r>
  <r>
    <s v="Z507 GME-SP"/>
    <s v="G80 GVE Capuava"/>
    <s v="0001500G81"/>
    <d v="2013-04-27T11:39:28"/>
    <d v="2013-04-27T00:00:00"/>
    <d v="1899-12-30T11:39:28"/>
    <x v="10"/>
    <s v="das 11h00 às 13h00"/>
    <s v="1002-CO CAPUAVA"/>
    <n v="49423"/>
    <s v="GILBERTO DANIEL JUNIOR GAS"/>
    <s v="Pedido"/>
  </r>
  <r>
    <s v="Z507 GME-SP"/>
    <s v="G80 GVE Capuava"/>
    <s v="0001500G81"/>
    <d v="2013-04-27T11:42:14"/>
    <d v="2013-04-27T00:00:00"/>
    <d v="1899-12-30T11:42:14"/>
    <x v="10"/>
    <s v="das 11h00 às 13h00"/>
    <s v="1002-CO CAPUAVA"/>
    <n v="49423"/>
    <s v="GILBERTO DANIEL JUNIOR GAS"/>
    <s v="Pedido"/>
  </r>
  <r>
    <s v="Z507 GME-SP"/>
    <s v="G80 GVE Capuava"/>
    <s v="0001500G85"/>
    <d v="2013-04-27T11:55:35"/>
    <d v="2013-04-27T00:00:00"/>
    <d v="1899-12-30T11:55:35"/>
    <x v="10"/>
    <s v="das 11h00 às 13h00"/>
    <s v="1002-CO CAPUAVA"/>
    <n v="87485"/>
    <s v="ELSHADAI SHALOM COMERCIO DE GAS LTDA"/>
    <s v="Pedido"/>
  </r>
  <r>
    <s v="Z507 GME-SP"/>
    <s v="G80 GVE Capuava"/>
    <s v="0001500G83"/>
    <d v="2013-04-27T12:12:53"/>
    <d v="2013-04-27T00:00:00"/>
    <d v="1899-12-30T12:12:53"/>
    <x v="4"/>
    <s v="das 11h00 às 13h00"/>
    <s v="1002-CO CAPUAVA"/>
    <n v="44374"/>
    <s v="MONIGAS COMERCIO DE GAS LTDA."/>
    <s v="Demanda"/>
  </r>
  <r>
    <s v="Z507 GME-SP"/>
    <s v="G80 GVE Capuava"/>
    <s v="0001500G83"/>
    <d v="2013-04-27T12:43:49"/>
    <d v="2013-04-27T00:00:00"/>
    <d v="1899-12-30T12:43:49"/>
    <x v="4"/>
    <s v="das 11h00 às 13h00"/>
    <s v="1002-CO CAPUAVA"/>
    <n v="75635"/>
    <s v="DILUZ COMERCIO DE GAS LTDA."/>
    <s v="Pedido"/>
  </r>
  <r>
    <s v="Z507 GME-SP"/>
    <s v="G90 GVE Osasco"/>
    <s v="0001500G94"/>
    <d v="2013-04-27T13:00:34"/>
    <d v="2013-04-27T00:00:00"/>
    <d v="1899-12-30T13:00:34"/>
    <x v="4"/>
    <s v="das 11h00 às 13h00"/>
    <s v="1002-CO CAPUAVA"/>
    <n v="94485"/>
    <s v="EMANUEL SHALON COMERCIO DE GAS LTDA"/>
    <s v="Pedido"/>
  </r>
  <r>
    <s v="Z507 GME-SP"/>
    <s v="G80 GVE Capuava"/>
    <s v="0001500G85"/>
    <d v="2013-04-27T13:07:09"/>
    <d v="2013-04-27T00:00:00"/>
    <d v="1899-12-30T13:07:09"/>
    <x v="5"/>
    <s v="das 13h00 às 15h00"/>
    <s v="1002-CO CAPUAVA"/>
    <n v="87485"/>
    <s v="ELSHADAI SHALOM COMERCIO DE GAS LTDA"/>
    <s v="Demanda"/>
  </r>
  <r>
    <s v="Z507 GME-SP"/>
    <s v="G80 GVE Capuava"/>
    <s v="0001500G82"/>
    <d v="2013-04-27T13:09:17"/>
    <d v="2013-04-27T00:00:00"/>
    <d v="1899-12-30T13:09:17"/>
    <x v="5"/>
    <s v="das 13h00 às 15h00"/>
    <s v="1002-CO CAPUAVA"/>
    <n v="98932"/>
    <s v="M &amp; M COMERCIO DE GAS BEBIDAS E ACESSORIOS LTDA.-ME"/>
    <s v="Pedido"/>
  </r>
  <r>
    <s v="Z507 GME-SP"/>
    <s v="G80 GVE Capuava"/>
    <s v="0001500G85"/>
    <d v="2013-04-27T13:10:04"/>
    <d v="2013-04-27T00:00:00"/>
    <d v="1899-12-30T13:10:04"/>
    <x v="5"/>
    <s v="das 13h00 às 15h00"/>
    <s v="1002-CO CAPUAVA"/>
    <n v="87485"/>
    <s v="ELSHADAI SHALOM COMERCIO DE GAS LTDA"/>
    <s v="Demanda"/>
  </r>
  <r>
    <s v="Z507 GME-SP"/>
    <s v="G80 GVE Capuava"/>
    <s v="0001500G82"/>
    <d v="2013-04-27T13:40:15"/>
    <d v="2013-04-27T00:00:00"/>
    <d v="1899-12-30T13:40:15"/>
    <x v="5"/>
    <s v="das 13h00 às 15h00"/>
    <s v="1002-CO CAPUAVA"/>
    <n v="43877"/>
    <s v="COMERCIO DE GAS PIRANI LTDA -EPP"/>
    <s v="Pedido"/>
  </r>
  <r>
    <s v="Z507 GME-SP"/>
    <s v="G80 GVE Capuava"/>
    <s v="0001500G81"/>
    <d v="2013-04-27T13:43:41"/>
    <d v="2013-04-27T00:00:00"/>
    <d v="1899-12-30T13:43:41"/>
    <x v="5"/>
    <s v="das 13h00 às 15h00"/>
    <s v="1002-CO CAPUAVA"/>
    <n v="49423"/>
    <s v="GILBERTO DANIEL JUNIOR GAS"/>
    <s v="Pedido"/>
  </r>
  <r>
    <s v="Z507 GME-SP"/>
    <s v="G80 GVE Capuava"/>
    <s v="0001500G83"/>
    <d v="2013-04-27T14:44:56"/>
    <d v="2013-04-27T00:00:00"/>
    <d v="1899-12-30T14:44:56"/>
    <x v="6"/>
    <s v="das 13h00 às 15h00"/>
    <s v="1002-CO CAPUAVA"/>
    <n v="96701"/>
    <s v="WTTB COMERCIO DE GAS LTDA. EPP"/>
    <s v="Demanda"/>
  </r>
  <r>
    <s v="Z507 GME-SP"/>
    <s v="G80 GVE Capuava"/>
    <s v="0001500G83"/>
    <d v="2013-04-27T15:00:52"/>
    <d v="2013-04-27T00:00:00"/>
    <d v="1899-12-30T15:00:52"/>
    <x v="6"/>
    <s v="das 13h00 às 15h00"/>
    <s v="1002-CO CAPUAVA"/>
    <n v="44320"/>
    <s v="PAPAGAS COM. GAS LTDA - ME"/>
    <s v="Demanda"/>
  </r>
  <r>
    <s v="Z507 GME-SP"/>
    <s v="G80 GVE Capuava"/>
    <s v="0001500G83"/>
    <d v="2013-04-27T15:07:44"/>
    <d v="2013-04-27T00:00:00"/>
    <d v="1899-12-30T15:07:44"/>
    <x v="7"/>
    <s v="das 15h00 às 17h00"/>
    <s v="1002-CO CAPUAVA"/>
    <n v="71029"/>
    <s v="TACTOR GÁS LTDA - ME"/>
    <s v="Pedido"/>
  </r>
  <r>
    <s v="Z507 GME-SP"/>
    <s v="G90 GVE Osasco"/>
    <s v="0001500G94"/>
    <d v="2013-04-27T15:09:32"/>
    <d v="2013-04-27T00:00:00"/>
    <d v="1899-12-30T15:09:32"/>
    <x v="7"/>
    <s v="das 15h00 às 17h00"/>
    <s v="1002-CO CAPUAVA"/>
    <n v="19754"/>
    <s v="ANA CRISTINA MONTEIRO SILVA - ME"/>
    <s v="Pedido"/>
  </r>
  <r>
    <s v="Z507 GME-SP"/>
    <s v="G80 GVE Capuava"/>
    <s v="0001500G83"/>
    <d v="2013-04-27T15:12:24"/>
    <d v="2013-04-27T00:00:00"/>
    <d v="1899-12-30T15:12:24"/>
    <x v="7"/>
    <s v="das 15h00 às 17h00"/>
    <s v="1002-CO CAPUAVA"/>
    <n v="71029"/>
    <s v="TACTOR GÁS LTDA - ME"/>
    <s v="Pedido"/>
  </r>
  <r>
    <s v="Z507 GME-SP"/>
    <s v="G80 GVE Capuava"/>
    <s v="0001500G84"/>
    <d v="2013-04-27T15:28:19"/>
    <d v="2013-04-27T00:00:00"/>
    <d v="1899-12-30T15:28:19"/>
    <x v="7"/>
    <s v="das 15h00 às 17h00"/>
    <s v="1002-CO CAPUAVA"/>
    <n v="25739"/>
    <s v="IMPERIUM COM. DE GAS E AGUA LTDA.ME"/>
    <s v="Pedido"/>
  </r>
  <r>
    <s v="Z507 GME-SP"/>
    <s v="G80 GVE Capuava"/>
    <s v="0001500G82"/>
    <d v="2013-04-29T07:16:48"/>
    <d v="2013-04-29T00:00:00"/>
    <d v="1899-12-30T07:16:48"/>
    <x v="0"/>
    <s v="das 07h00 às 09h00"/>
    <s v="1002-CO CAPUAVA"/>
    <n v="40338"/>
    <s v="COMERCIO  DE GAS J C LTDA - EPP"/>
    <s v="Pedido"/>
  </r>
  <r>
    <s v="Z507 GME-SP"/>
    <s v="G80 GVE Capuava"/>
    <s v="0001500G83"/>
    <d v="2013-04-29T07:20:57"/>
    <d v="2013-04-29T00:00:00"/>
    <d v="1899-12-30T07:20:57"/>
    <x v="0"/>
    <s v="das 07h00 às 09h00"/>
    <s v="1002-CO CAPUAVA"/>
    <n v="44374"/>
    <s v="MONIGAS COMERCIO DE GAS LTDA."/>
    <s v="Demanda"/>
  </r>
  <r>
    <s v="Z507 GME-SP"/>
    <s v="G80 GVE Capuava"/>
    <s v="0001500G85"/>
    <d v="2013-04-29T07:45:06"/>
    <d v="2013-04-29T00:00:00"/>
    <d v="1899-12-30T07:45:06"/>
    <x v="0"/>
    <s v="das 07h00 às 09h00"/>
    <s v="1002-CO CAPUAVA"/>
    <n v="28658"/>
    <s v="COMERCIAL ANGIL LTDA."/>
    <s v="Pedido"/>
  </r>
  <r>
    <s v="Z507 GME-SP"/>
    <s v="G80 GVE Capuava"/>
    <s v="0001500G85"/>
    <d v="2013-04-29T07:48:06"/>
    <d v="2013-04-29T00:00:00"/>
    <d v="1899-12-30T07:48:06"/>
    <x v="0"/>
    <s v="das 07h00 às 09h00"/>
    <s v="1002-CO CAPUAVA"/>
    <n v="28658"/>
    <s v="COMERCIAL ANGIL LTDA."/>
    <s v="Pedido"/>
  </r>
  <r>
    <s v="Z507 GME-SP"/>
    <s v="G70 GVE S J Campos"/>
    <s v="0001500G71"/>
    <d v="2013-04-29T08:04:58"/>
    <d v="2013-04-29T00:00:00"/>
    <d v="1899-12-30T08:04:58"/>
    <x v="1"/>
    <s v="das 07h00 às 09h00"/>
    <s v="1002-CO CAPUAVA"/>
    <n v="99657"/>
    <s v="JOAO LOPES  DA SILVA ITAQUAQUECETUBA ME"/>
    <s v="Pedido"/>
  </r>
  <r>
    <s v="Z507 GME-SP"/>
    <s v="G80 GVE Capuava"/>
    <s v="0001500G84"/>
    <d v="2013-04-29T08:57:49"/>
    <d v="2013-04-29T00:00:00"/>
    <d v="1899-12-30T08:57:49"/>
    <x v="1"/>
    <s v="das 07h00 às 09h00"/>
    <s v="1002-CO CAPUAVA"/>
    <n v="27864"/>
    <s v="BRASGAS TRANSP. COM. LTDA."/>
    <s v="Demanda"/>
  </r>
  <r>
    <s v="Z507 GME-SP"/>
    <s v="G80 GVE Capuava"/>
    <s v="0001500G84"/>
    <d v="2013-04-29T09:01:14"/>
    <d v="2013-04-29T00:00:00"/>
    <d v="1899-12-30T09:01:14"/>
    <x v="2"/>
    <s v="das 09h00 às 11h00"/>
    <s v="1002-CO CAPUAVA"/>
    <n v="27864"/>
    <s v="BRASGAS TRANSP. COM. LTDA."/>
    <s v="Pedido"/>
  </r>
  <r>
    <s v="Z507 GME-SP"/>
    <s v="G80 GVE Capuava"/>
    <s v="0001500G84"/>
    <d v="2013-04-29T09:05:37"/>
    <d v="2013-04-29T00:00:00"/>
    <d v="1899-12-30T09:05:37"/>
    <x v="2"/>
    <s v="das 09h00 às 11h00"/>
    <s v="1002-CO CAPUAVA"/>
    <n v="27864"/>
    <s v="BRASGAS TRANSP. COM. LTDA."/>
    <s v="Pedido"/>
  </r>
  <r>
    <s v="Z507 GME-SP"/>
    <s v="G80 GVE Capuava"/>
    <s v="0001500G81"/>
    <d v="2013-04-29T09:12:48"/>
    <d v="2013-04-29T00:00:00"/>
    <d v="1899-12-30T09:12:48"/>
    <x v="2"/>
    <s v="das 09h00 às 11h00"/>
    <s v="1002-CO CAPUAVA"/>
    <n v="88449"/>
    <s v="VALTERLUCIA TEIXEIRA CURVELO - ME"/>
    <s v="Pedido"/>
  </r>
  <r>
    <s v="Z507 GME-SP"/>
    <s v="G80 GVE Capuava"/>
    <s v="0001500G84"/>
    <d v="2013-04-29T09:13:38"/>
    <d v="2013-04-29T00:00:00"/>
    <d v="1899-12-30T09:13:38"/>
    <x v="2"/>
    <s v="das 09h00 às 11h00"/>
    <s v="1002-CO CAPUAVA"/>
    <n v="79888"/>
    <s v="AUTO POSTO TRÊS MARIAS LTDA"/>
    <s v="Pedido"/>
  </r>
  <r>
    <s v="Z507 GME-SP"/>
    <s v="G80 GVE Capuava"/>
    <s v="0001500G81"/>
    <d v="2013-04-29T09:16:59"/>
    <d v="2013-04-29T00:00:00"/>
    <d v="1899-12-30T09:16:59"/>
    <x v="2"/>
    <s v="das 09h00 às 11h00"/>
    <s v="1002-CO CAPUAVA"/>
    <n v="88449"/>
    <s v="VALTERLUCIA TEIXEIRA CURVELO - ME"/>
    <s v="Pedido"/>
  </r>
  <r>
    <s v="Z507 GME-SP"/>
    <s v="G80 GVE Capuava"/>
    <s v="0001500G83"/>
    <d v="2013-04-29T09:22:40"/>
    <d v="2013-04-29T00:00:00"/>
    <d v="1899-12-30T09:22:40"/>
    <x v="2"/>
    <s v="das 09h00 às 11h00"/>
    <s v="1002-CO CAPUAVA"/>
    <n v="96221"/>
    <s v="VILLE GAS COMERCIO DE GAS LTDA ME"/>
    <s v="Pedido"/>
  </r>
  <r>
    <s v="Z507 GME-SP"/>
    <s v="G80 GVE Capuava"/>
    <s v="0001500G81"/>
    <d v="2013-04-29T09:23:26"/>
    <d v="2013-04-29T00:00:00"/>
    <d v="1899-12-30T09:23:26"/>
    <x v="2"/>
    <s v="das 09h00 às 11h00"/>
    <s v="1002-CO CAPUAVA"/>
    <n v="88449"/>
    <s v="VALTERLUCIA TEIXEIRA CURVELO - ME"/>
    <s v="Pedido"/>
  </r>
  <r>
    <s v="Z507 GME-SP"/>
    <s v="G80 GVE Capuava"/>
    <s v="0001500G81"/>
    <d v="2013-04-29T09:26:40"/>
    <d v="2013-04-29T00:00:00"/>
    <d v="1899-12-30T09:26:40"/>
    <x v="2"/>
    <s v="das 09h00 às 11h00"/>
    <s v="1002-CO CAPUAVA"/>
    <n v="88449"/>
    <s v="VALTERLUCIA TEIXEIRA CURVELO - ME"/>
    <s v="Pedido"/>
  </r>
  <r>
    <s v="Z507 GME-SP"/>
    <s v="G80 GVE Capuava"/>
    <s v="0001500G85"/>
    <d v="2013-04-29T09:29:11"/>
    <d v="2013-04-29T00:00:00"/>
    <d v="1899-12-30T09:29:11"/>
    <x v="2"/>
    <s v="das 09h00 às 11h00"/>
    <s v="1002-CO CAPUAVA"/>
    <n v="26310"/>
    <s v="LGM COMERCIO GAS LTDA. - ME"/>
    <s v="Pedido"/>
  </r>
  <r>
    <s v="Z507 GME-SP"/>
    <s v="G80 GVE Capuava"/>
    <s v="0001500G82"/>
    <d v="2013-04-29T10:25:18"/>
    <d v="2013-04-29T00:00:00"/>
    <d v="1899-12-30T10:25:18"/>
    <x v="3"/>
    <s v="das 09h00 às 11h00"/>
    <s v="1002-CO CAPUAVA"/>
    <n v="42342"/>
    <s v="COML. VIAGAS LTDA."/>
    <s v="Demanda"/>
  </r>
  <r>
    <s v="Z507 GME-SP"/>
    <s v="G80 GVE Capuava"/>
    <s v="0001500G85"/>
    <d v="2013-04-29T10:53:49"/>
    <d v="2013-04-29T00:00:00"/>
    <d v="1899-12-30T10:53:49"/>
    <x v="3"/>
    <s v="das 09h00 às 11h00"/>
    <s v="1002-CO CAPUAVA"/>
    <n v="28795"/>
    <s v="SHEKINA COMERCIO DE GAS LTDA ME"/>
    <s v="Pedido"/>
  </r>
  <r>
    <s v="Z507 GME-SP"/>
    <s v="G80 GVE Capuava"/>
    <s v="0001500G85"/>
    <d v="2013-04-29T11:02:04"/>
    <d v="2013-04-29T00:00:00"/>
    <d v="1899-12-30T11:02:04"/>
    <x v="10"/>
    <s v="das 11h00 às 13h00"/>
    <s v="1002-CO CAPUAVA"/>
    <n v="28795"/>
    <s v="SHEKINA COMERCIO DE GAS LTDA ME"/>
    <s v="Pedido"/>
  </r>
  <r>
    <s v="Z507 GME-SP"/>
    <s v="G80 GVE Capuava"/>
    <s v="0001500G81"/>
    <d v="2013-04-29T11:40:32"/>
    <d v="2013-04-29T00:00:00"/>
    <d v="1899-12-30T11:40:32"/>
    <x v="10"/>
    <s v="das 11h00 às 13h00"/>
    <s v="1002-CO CAPUAVA"/>
    <n v="49423"/>
    <s v="GILBERTO DANIEL JUNIOR GAS"/>
    <s v="Pedido"/>
  </r>
  <r>
    <s v="Z507 GME-SP"/>
    <s v="G80 GVE Capuava"/>
    <s v="0001500G81"/>
    <d v="2013-04-29T11:53:09"/>
    <d v="2013-04-29T00:00:00"/>
    <d v="1899-12-30T11:53:09"/>
    <x v="10"/>
    <s v="das 11h00 às 13h00"/>
    <s v="1002-CO CAPUAVA"/>
    <n v="49423"/>
    <s v="GILBERTO DANIEL JUNIOR GAS"/>
    <s v="Pedido"/>
  </r>
  <r>
    <s v="Z507 GME-SP"/>
    <s v="G80 GVE Capuava"/>
    <s v="0001500G84"/>
    <d v="2013-04-29T12:54:13"/>
    <d v="2013-04-29T00:00:00"/>
    <d v="1899-12-30T12:54:13"/>
    <x v="4"/>
    <s v="das 11h00 às 13h00"/>
    <s v="1002-CO CAPUAVA"/>
    <n v="10623"/>
    <s v="MILA COM. GAS AGUA MINERAL LTDA EPP"/>
    <s v="Pedido"/>
  </r>
  <r>
    <s v="Z507 GME-SP"/>
    <s v="G80 GVE Capuava"/>
    <s v="0001500G83"/>
    <d v="2013-04-29T14:32:58"/>
    <d v="2013-04-29T00:00:00"/>
    <d v="1899-12-30T14:32:58"/>
    <x v="6"/>
    <s v="das 13h00 às 15h00"/>
    <s v="1002-CO CAPUAVA"/>
    <n v="5745"/>
    <s v="COM. GAS NOVA S.JORGE LTDA."/>
    <s v="Pedido"/>
  </r>
  <r>
    <s v="Z507 GME-SP"/>
    <s v="G70 GVE S J Campos"/>
    <s v="0001500G76"/>
    <d v="2013-04-29T14:42:15"/>
    <d v="2013-04-29T00:00:00"/>
    <d v="1899-12-30T14:42:15"/>
    <x v="6"/>
    <s v="das 13h00 às 15h00"/>
    <s v="1002-CO CAPUAVA"/>
    <n v="90853"/>
    <s v="WASHINGTON SANTOS NOVAIS ME"/>
    <s v="Pedido"/>
  </r>
  <r>
    <s v="Z507 GME-SP"/>
    <s v="G70 GVE S J Campos"/>
    <s v="0001500G76"/>
    <d v="2013-04-29T14:49:56"/>
    <d v="2013-04-29T00:00:00"/>
    <d v="1899-12-30T14:49:56"/>
    <x v="6"/>
    <s v="das 13h00 às 15h00"/>
    <s v="1002-CO CAPUAVA"/>
    <n v="94600"/>
    <s v="OPS COMERCIO DE GAS E AGUA LTDA"/>
    <s v="Pedido"/>
  </r>
  <r>
    <s v="Z507 GME-SP"/>
    <s v="G70 GVE S J Campos"/>
    <s v="0001500G76"/>
    <d v="2013-04-29T14:52:05"/>
    <d v="2013-04-29T00:00:00"/>
    <d v="1899-12-30T14:52:05"/>
    <x v="6"/>
    <s v="das 13h00 às 15h00"/>
    <s v="1002-CO CAPUAVA"/>
    <n v="29985"/>
    <s v="ARAUJO COMERCIO DE GAS  E AGUA LTDA EPP"/>
    <s v="Pedido"/>
  </r>
  <r>
    <s v="Z507 GME-SP"/>
    <s v="G90 GVE Osasco"/>
    <s v="0001500G94"/>
    <d v="2013-04-29T15:07:55"/>
    <d v="2013-04-29T00:00:00"/>
    <d v="1899-12-30T15:07:55"/>
    <x v="7"/>
    <s v="das 15h00 às 17h00"/>
    <s v="1002-CO CAPUAVA"/>
    <n v="9286"/>
    <s v="CHAMA GAS COMERCIAL  LTDA-ME"/>
    <s v="Pedido"/>
  </r>
  <r>
    <s v="Z507 GME-SP"/>
    <s v="G90 GVE Osasco"/>
    <s v="0001500G94"/>
    <d v="2013-04-29T15:19:24"/>
    <d v="2013-04-29T00:00:00"/>
    <d v="1899-12-30T15:19:24"/>
    <x v="7"/>
    <s v="das 15h00 às 17h00"/>
    <s v="1002-CO CAPUAVA"/>
    <n v="60856"/>
    <s v="JFS COMERCIO DE GAS LTDA"/>
    <s v="Pedido"/>
  </r>
  <r>
    <s v="Z507 GME-SP"/>
    <s v="G90 GVE Osasco"/>
    <s v="0001500G94"/>
    <d v="2013-04-29T15:35:27"/>
    <d v="2013-04-29T00:00:00"/>
    <d v="1899-12-30T15:35:27"/>
    <x v="7"/>
    <s v="das 15h00 às 17h00"/>
    <s v="1002-CO CAPUAVA"/>
    <n v="19754"/>
    <s v="ANA CRISTINA MONTEIRO SILVA - ME"/>
    <s v="Pedido"/>
  </r>
  <r>
    <s v="Z507 GME-SP"/>
    <s v="G80 GVE Capuava"/>
    <s v="0001500G82"/>
    <d v="2013-04-29T16:12:04"/>
    <d v="2013-04-29T00:00:00"/>
    <d v="1899-12-30T16:12:04"/>
    <x v="8"/>
    <s v="das 15h00 às 17h00"/>
    <s v="1002-CO CAPUAVA"/>
    <n v="16104"/>
    <s v="LEALDO RODRIGUES DOS SANTOS - ME"/>
    <s v="Pedido"/>
  </r>
  <r>
    <s v="Z507 GME-SP"/>
    <s v="G80 GVE Capuava"/>
    <s v="0001500G82"/>
    <d v="2013-04-29T16:25:42"/>
    <d v="2013-04-29T00:00:00"/>
    <d v="1899-12-30T16:25:42"/>
    <x v="8"/>
    <s v="das 15h00 às 17h00"/>
    <s v="1002-CO CAPUAVA"/>
    <n v="43877"/>
    <s v="COMERCIO DE GAS PIRANI LTDA -EPP"/>
    <s v="Pedido"/>
  </r>
  <r>
    <s v="Z507 GME-SP"/>
    <s v="G80 GVE Capuava"/>
    <s v="0001500G82"/>
    <d v="2013-04-29T16:29:10"/>
    <d v="2013-04-29T00:00:00"/>
    <d v="1899-12-30T16:29:10"/>
    <x v="8"/>
    <s v="das 15h00 às 17h00"/>
    <s v="1002-CO CAPUAVA"/>
    <n v="43877"/>
    <s v="COMERCIO DE GAS PIRANI LTDA -EPP"/>
    <s v="Pedido"/>
  </r>
  <r>
    <s v="Z507 GME-SP"/>
    <s v="G80 GVE Capuava"/>
    <s v="0001500G81"/>
    <d v="2013-04-29T17:07:27"/>
    <d v="2013-04-29T00:00:00"/>
    <d v="1899-12-30T17:07:27"/>
    <x v="9"/>
    <s v="das 17h00 às 19h00"/>
    <s v="1002-CO CAPUAVA"/>
    <n v="88449"/>
    <s v="VALTERLUCIA TEIXEIRA CURVELO - ME"/>
    <s v="Pedido"/>
  </r>
  <r>
    <s v="Z507 GME-SP"/>
    <s v="G80 GVE Capuava"/>
    <s v="0001500G83"/>
    <d v="2013-04-30T07:07:09"/>
    <d v="2013-04-30T00:00:00"/>
    <d v="1899-12-30T07:07:09"/>
    <x v="0"/>
    <s v="das 07h00 às 09h00"/>
    <s v="1002-CO CAPUAVA"/>
    <n v="44374"/>
    <s v="MONIGAS COMERCIO DE GAS LTDA."/>
    <s v="Demanda"/>
  </r>
  <r>
    <s v="Z507 GME-SP"/>
    <s v="G80 GVE Capuava"/>
    <s v="0001500G85"/>
    <d v="2013-04-30T07:39:24"/>
    <d v="2013-04-30T00:00:00"/>
    <d v="1899-12-30T07:39:24"/>
    <x v="0"/>
    <s v="das 07h00 às 09h00"/>
    <s v="1002-CO CAPUAVA"/>
    <n v="28658"/>
    <s v="COMERCIAL ANGIL LTDA."/>
    <s v="Pedido"/>
  </r>
  <r>
    <s v="Z507 GME-SP"/>
    <s v="G80 GVE Capuava"/>
    <s v="0001500G85"/>
    <d v="2013-04-30T07:43:16"/>
    <d v="2013-04-30T00:00:00"/>
    <d v="1899-12-30T07:43:16"/>
    <x v="0"/>
    <s v="das 07h00 às 09h00"/>
    <s v="1002-CO CAPUAVA"/>
    <n v="28658"/>
    <s v="COMERCIAL ANGIL LTDA."/>
    <s v="Pedido"/>
  </r>
  <r>
    <s v="Z507 GME-SP"/>
    <s v="G70 GVE S J Campos"/>
    <s v="0001500G71"/>
    <d v="2013-04-30T08:06:59"/>
    <d v="2013-04-30T00:00:00"/>
    <d v="1899-12-30T08:06:59"/>
    <x v="1"/>
    <s v="das 07h00 às 09h00"/>
    <s v="1002-CO CAPUAVA"/>
    <n v="74912"/>
    <s v="ITIBAN COMERCIO DE GAS LTDA EPP"/>
    <s v="Pedido"/>
  </r>
  <r>
    <s v="Z507 GME-SP"/>
    <s v="G80 GVE Capuava"/>
    <s v="0001500G81"/>
    <d v="2013-04-30T08:16:41"/>
    <d v="2013-04-30T00:00:00"/>
    <d v="1899-12-30T08:16:41"/>
    <x v="1"/>
    <s v="das 07h00 às 09h00"/>
    <s v="1002-CO CAPUAVA"/>
    <n v="49423"/>
    <s v="GILBERTO DANIEL JUNIOR GAS"/>
    <s v="Pedido"/>
  </r>
  <r>
    <s v="Z507 GME-SP"/>
    <s v="G80 GVE Capuava"/>
    <s v="0001500G81"/>
    <d v="2013-04-30T08:21:14"/>
    <d v="2013-04-30T00:00:00"/>
    <d v="1899-12-30T08:21:14"/>
    <x v="1"/>
    <s v="das 07h00 às 09h00"/>
    <s v="1002-CO CAPUAVA"/>
    <n v="49423"/>
    <s v="GILBERTO DANIEL JUNIOR GAS"/>
    <s v="Pedido"/>
  </r>
  <r>
    <s v="Z507 GME-SP"/>
    <s v="G80 GVE Capuava"/>
    <s v="0001500G81"/>
    <d v="2013-04-30T08:24:32"/>
    <d v="2013-04-30T00:00:00"/>
    <d v="1899-12-30T08:24:32"/>
    <x v="1"/>
    <s v="das 07h00 às 09h00"/>
    <s v="1002-CO CAPUAVA"/>
    <n v="49423"/>
    <s v="GILBERTO DANIEL JUNIOR GAS"/>
    <s v="Pedido"/>
  </r>
  <r>
    <s v="Z507 GME-SP"/>
    <s v="G80 GVE Capuava"/>
    <s v="0001500G81"/>
    <d v="2013-04-30T08:27:18"/>
    <d v="2013-04-30T00:00:00"/>
    <d v="1899-12-30T08:27:18"/>
    <x v="1"/>
    <s v="das 07h00 às 09h00"/>
    <s v="1002-CO CAPUAVA"/>
    <n v="49423"/>
    <s v="GILBERTO DANIEL JUNIOR GAS"/>
    <s v="Pedido"/>
  </r>
  <r>
    <s v="Z507 GME-SP"/>
    <s v="G80 GVE Capuava"/>
    <s v="0001500G84"/>
    <d v="2013-04-30T08:43:40"/>
    <d v="2013-04-30T00:00:00"/>
    <d v="1899-12-30T08:43:40"/>
    <x v="1"/>
    <s v="das 07h00 às 09h00"/>
    <s v="1002-CO CAPUAVA"/>
    <n v="74608"/>
    <s v="YAMA COMERCIO DE GAS LTDA"/>
    <s v="Pedido"/>
  </r>
  <r>
    <s v="Z507 GME-SP"/>
    <s v="G80 GVE Capuava"/>
    <s v="0001500G83"/>
    <d v="2013-04-30T08:54:37"/>
    <d v="2013-04-30T00:00:00"/>
    <d v="1899-12-30T08:54:37"/>
    <x v="1"/>
    <s v="das 07h00 às 09h00"/>
    <s v="1002-CO CAPUAVA"/>
    <n v="75635"/>
    <s v="DILUZ COMERCIO DE GAS LTDA."/>
    <s v="Pedido"/>
  </r>
  <r>
    <s v="Z507 GME-SP"/>
    <s v="G80 GVE Capuava"/>
    <s v="0001500G83"/>
    <d v="2013-04-30T08:59:02"/>
    <d v="2013-04-30T00:00:00"/>
    <d v="1899-12-30T08:59:02"/>
    <x v="1"/>
    <s v="das 07h00 às 09h00"/>
    <s v="1002-CO CAPUAVA"/>
    <n v="5103"/>
    <s v="ROSEGAS COM.GAS LTDA."/>
    <s v="Pedido"/>
  </r>
  <r>
    <s v="Z507 GME-SP"/>
    <s v="G80 GVE Capuava"/>
    <s v="0001500G83"/>
    <d v="2013-04-30T09:01:00"/>
    <d v="2013-04-30T00:00:00"/>
    <d v="1899-12-30T09:01:00"/>
    <x v="2"/>
    <s v="das 09h00 às 11h00"/>
    <s v="1002-CO CAPUAVA"/>
    <n v="75635"/>
    <s v="DILUZ COMERCIO DE GAS LTDA."/>
    <s v="Demanda"/>
  </r>
  <r>
    <s v="Z507 GME-SP"/>
    <s v="G80 GVE Capuava"/>
    <s v="0001500G84"/>
    <d v="2013-04-30T09:12:27"/>
    <d v="2013-04-30T00:00:00"/>
    <d v="1899-12-30T09:12:27"/>
    <x v="2"/>
    <s v="das 09h00 às 11h00"/>
    <s v="1002-CO CAPUAVA"/>
    <n v="25739"/>
    <s v="IMPERIUM COM. DE GAS E AGUA LTDA.ME"/>
    <s v="Pedido"/>
  </r>
  <r>
    <s v="Z507 GME-SP"/>
    <s v="G90 GVE Osasco"/>
    <s v="0001500G94"/>
    <d v="2013-04-30T09:14:39"/>
    <d v="2013-04-30T00:00:00"/>
    <d v="1899-12-30T09:14:39"/>
    <x v="2"/>
    <s v="das 09h00 às 11h00"/>
    <s v="1002-CO CAPUAVA"/>
    <n v="94485"/>
    <s v="EMANUEL SHALON COMERCIO DE GAS LTDA"/>
    <s v="Demanda"/>
  </r>
  <r>
    <s v="Z507 GME-SP"/>
    <s v="G80 GVE Capuava"/>
    <s v="0001500G81"/>
    <d v="2013-04-30T09:29:14"/>
    <d v="2013-04-30T00:00:00"/>
    <d v="1899-12-30T09:29:14"/>
    <x v="2"/>
    <s v="das 09h00 às 11h00"/>
    <s v="1002-CO CAPUAVA"/>
    <n v="49423"/>
    <s v="GILBERTO DANIEL JUNIOR GAS"/>
    <s v="Pedido"/>
  </r>
  <r>
    <s v="Z507 GME-SP"/>
    <s v="G80 GVE Capuava"/>
    <s v="0001500G81"/>
    <d v="2013-04-30T09:34:15"/>
    <d v="2013-04-30T00:00:00"/>
    <d v="1899-12-30T09:34:15"/>
    <x v="2"/>
    <s v="das 09h00 às 11h00"/>
    <s v="1002-CO CAPUAVA"/>
    <n v="49423"/>
    <s v="GILBERTO DANIEL JUNIOR GAS"/>
    <s v="Pedido"/>
  </r>
  <r>
    <s v="Z507 GME-SP"/>
    <s v="G80 GVE Capuava"/>
    <s v="0001500G81"/>
    <d v="2013-04-30T09:38:51"/>
    <d v="2013-04-30T00:00:00"/>
    <d v="1899-12-30T09:38:51"/>
    <x v="2"/>
    <s v="das 09h00 às 11h00"/>
    <s v="1002-CO CAPUAVA"/>
    <n v="49423"/>
    <s v="GILBERTO DANIEL JUNIOR GAS"/>
    <s v="Pedido"/>
  </r>
  <r>
    <s v="Z507 GME-SP"/>
    <s v="G80 GVE Capuava"/>
    <s v="0001500G82"/>
    <d v="2013-04-30T09:40:40"/>
    <d v="2013-04-30T00:00:00"/>
    <d v="1899-12-30T09:40:40"/>
    <x v="2"/>
    <s v="das 09h00 às 11h00"/>
    <s v="1002-CO CAPUAVA"/>
    <n v="42342"/>
    <s v="COML. VIAGAS LTDA."/>
    <s v="Demanda"/>
  </r>
  <r>
    <s v="Z507 GME-SP"/>
    <s v="G80 GVE Capuava"/>
    <s v="0001500G81"/>
    <d v="2013-04-30T09:42:52"/>
    <d v="2013-04-30T00:00:00"/>
    <d v="1899-12-30T09:42:52"/>
    <x v="2"/>
    <s v="das 09h00 às 11h00"/>
    <s v="1002-CO CAPUAVA"/>
    <n v="49423"/>
    <s v="GILBERTO DANIEL JUNIOR GAS"/>
    <s v="Pedido"/>
  </r>
  <r>
    <s v="Z507 GME-SP"/>
    <s v="G80 GVE Capuava"/>
    <s v="0001500G82"/>
    <d v="2013-04-30T09:44:17"/>
    <d v="2013-04-30T00:00:00"/>
    <d v="1899-12-30T09:44:17"/>
    <x v="2"/>
    <s v="das 09h00 às 11h00"/>
    <s v="1002-CO CAPUAVA"/>
    <n v="42342"/>
    <s v="COML. VIAGAS LTDA."/>
    <s v="Demanda"/>
  </r>
  <r>
    <s v="Z507 GME-SP"/>
    <s v="G80 GVE Capuava"/>
    <s v="0001500G85"/>
    <d v="2013-04-30T10:11:13"/>
    <d v="2013-04-30T00:00:00"/>
    <d v="1899-12-30T10:11:13"/>
    <x v="3"/>
    <s v="das 09h00 às 11h00"/>
    <s v="1002-CO CAPUAVA"/>
    <n v="89077"/>
    <s v="BIL GAS COMERCIO DE GAS LTDA ME"/>
    <s v="Pedido"/>
  </r>
  <r>
    <s v="Z507 GME-SP"/>
    <s v="G80 GVE Capuava"/>
    <s v="0001500G85"/>
    <d v="2013-04-30T10:39:01"/>
    <d v="2013-04-30T00:00:00"/>
    <d v="1899-12-30T10:39:01"/>
    <x v="3"/>
    <s v="das 09h00 às 11h00"/>
    <s v="1002-CO CAPUAVA"/>
    <n v="30653"/>
    <s v="DRAGAO GAS COM GAS AGUA MIN.LTDA-ME"/>
    <s v="Pedido"/>
  </r>
  <r>
    <s v="Z507 GME-SP"/>
    <s v="G80 GVE Capuava"/>
    <s v="0001500G85"/>
    <d v="2013-04-30T10:39:47"/>
    <d v="2013-04-30T00:00:00"/>
    <d v="1899-12-30T10:39:47"/>
    <x v="3"/>
    <s v="das 09h00 às 11h00"/>
    <s v="1002-CO CAPUAVA"/>
    <n v="87485"/>
    <s v="ELSHADAI SHALOM COMERCIO DE GAS LTDA"/>
    <s v="Demanda"/>
  </r>
  <r>
    <s v="Z507 GME-SP"/>
    <s v="G90 GVE Osasco"/>
    <s v="0001500G94"/>
    <d v="2013-04-30T11:06:14"/>
    <d v="2013-04-30T00:00:00"/>
    <d v="1899-12-30T11:06:14"/>
    <x v="10"/>
    <s v="das 11h00 às 13h00"/>
    <s v="1002-CO CAPUAVA"/>
    <n v="94485"/>
    <s v="EMANUEL SHALON COMERCIO DE GAS LTDA"/>
    <s v="Pedido"/>
  </r>
  <r>
    <s v="Z507 GME-SP"/>
    <s v="G80 GVE Capuava"/>
    <s v="0001500G85"/>
    <d v="2013-04-30T11:11:03"/>
    <d v="2013-04-30T00:00:00"/>
    <d v="1899-12-30T11:11:03"/>
    <x v="10"/>
    <s v="das 11h00 às 13h00"/>
    <s v="1002-CO CAPUAVA"/>
    <n v="87485"/>
    <s v="ELSHADAI SHALOM COMERCIO DE GAS LTDA"/>
    <s v="Pedido"/>
  </r>
  <r>
    <s v="Z507 GME-SP"/>
    <s v="G80 GVE Capuava"/>
    <s v="0001500G81"/>
    <d v="2013-04-30T11:12:09"/>
    <d v="2013-04-30T00:00:00"/>
    <d v="1899-12-30T11:12:09"/>
    <x v="10"/>
    <s v="das 11h00 às 13h00"/>
    <s v="1002-CO CAPUAVA"/>
    <n v="49423"/>
    <s v="GILBERTO DANIEL JUNIOR GAS"/>
    <s v="Demanda"/>
  </r>
  <r>
    <s v="Z507 GME-SP"/>
    <s v="G80 GVE Capuava"/>
    <s v="0001500G85"/>
    <d v="2013-04-30T11:14:30"/>
    <d v="2013-04-30T00:00:00"/>
    <d v="1899-12-30T11:14:30"/>
    <x v="10"/>
    <s v="das 11h00 às 13h00"/>
    <s v="1002-CO CAPUAVA"/>
    <n v="87485"/>
    <s v="ELSHADAI SHALOM COMERCIO DE GAS LTDA"/>
    <s v="Pedido"/>
  </r>
  <r>
    <s v="Z507 GME-SP"/>
    <s v="G80 GVE Capuava"/>
    <s v="0001500G83"/>
    <d v="2013-04-30T11:39:47"/>
    <d v="2013-04-30T00:00:00"/>
    <d v="1899-12-30T11:39:47"/>
    <x v="10"/>
    <s v="das 11h00 às 13h00"/>
    <s v="1002-CO CAPUAVA"/>
    <n v="96221"/>
    <s v="VILLE GAS COMERCIO DE GAS LTDA ME"/>
    <s v="Pedido"/>
  </r>
  <r>
    <s v="Z507 GME-SP"/>
    <s v="G80 GVE Capuava"/>
    <s v="0001500G85"/>
    <d v="2013-04-30T12:02:05"/>
    <d v="2013-04-30T00:00:00"/>
    <d v="1899-12-30T12:02:05"/>
    <x v="10"/>
    <s v="das 11h00 às 13h00"/>
    <s v="1002-CO CAPUAVA"/>
    <n v="28795"/>
    <s v="SHEKINA COMERCIO DE GAS LTDA ME"/>
    <s v="Pedido"/>
  </r>
  <r>
    <s v="Z507 GME-SP"/>
    <s v="G90 GVE Osasco"/>
    <s v="0001500G94"/>
    <d v="2013-04-30T13:23:38"/>
    <d v="2013-04-30T00:00:00"/>
    <d v="1899-12-30T13:23:38"/>
    <x v="5"/>
    <s v="das 13h00 às 15h00"/>
    <s v="1002-CO CAPUAVA"/>
    <n v="19594"/>
    <s v="PETROGAS COMERCIO DE GAS LIMITADA ME"/>
    <s v="Pedido"/>
  </r>
  <r>
    <s v="Z507 GME-SP"/>
    <s v="G90 GVE Osasco"/>
    <s v="0001500G94"/>
    <d v="2013-04-30T13:28:38"/>
    <d v="2013-04-30T00:00:00"/>
    <d v="1899-12-30T13:28:38"/>
    <x v="5"/>
    <s v="das 13h00 às 15h00"/>
    <s v="1002-CO CAPUAVA"/>
    <n v="19594"/>
    <s v="PETROGAS COMERCIO DE GAS LIMITADA ME"/>
    <s v="Pedido"/>
  </r>
  <r>
    <s v="Z507 GME-SP"/>
    <s v="G80 GVE Capuava"/>
    <s v="0001500G82"/>
    <d v="2013-04-30T14:43:49"/>
    <d v="2013-04-30T00:00:00"/>
    <d v="1899-12-30T14:43:49"/>
    <x v="6"/>
    <s v="das 13h00 às 15h00"/>
    <s v="1002-CO CAPUAVA"/>
    <n v="16104"/>
    <s v="LEALDO RODRIGUES DOS SANTOS - ME"/>
    <s v="Pedido"/>
  </r>
  <r>
    <s v="Z507 GME-SP"/>
    <s v="G80 GVE Capuava"/>
    <s v="0001500G81"/>
    <d v="2013-04-30T14:47:22"/>
    <d v="2013-04-30T00:00:00"/>
    <d v="1899-12-30T14:47:22"/>
    <x v="6"/>
    <s v="das 13h00 às 15h00"/>
    <s v="1002-CO CAPUAVA"/>
    <n v="49423"/>
    <s v="GILBERTO DANIEL JUNIOR GAS"/>
    <s v="Pedido"/>
  </r>
  <r>
    <s v="Z507 GME-SP"/>
    <s v="G90 GVE Osasco"/>
    <s v="0001500G94"/>
    <d v="2013-04-30T15:02:55"/>
    <d v="2013-04-30T00:00:00"/>
    <d v="1899-12-30T15:02:55"/>
    <x v="7"/>
    <s v="das 15h00 às 17h00"/>
    <s v="1002-CO CAPUAVA"/>
    <n v="89733"/>
    <s v="BOUTIQUE DO GAS LTDA - ME"/>
    <s v="Pedido"/>
  </r>
  <r>
    <s v="Z507 GME-SP"/>
    <s v="G80 GVE Capuava"/>
    <s v="0001500G83"/>
    <d v="2013-04-30T15:14:39"/>
    <d v="2013-04-30T00:00:00"/>
    <d v="1899-12-30T15:14:39"/>
    <x v="7"/>
    <s v="das 15h00 às 17h00"/>
    <s v="1002-CO CAPUAVA"/>
    <n v="44404"/>
    <s v="ZANGAO COMERCIO GAS LTDA. - ME"/>
    <s v="Pedido"/>
  </r>
  <r>
    <s v="Z507 GME-SP"/>
    <s v="G80 GVE Capuava"/>
    <s v="0001500G83"/>
    <d v="2013-04-30T15:16:15"/>
    <d v="2013-04-30T00:00:00"/>
    <d v="1899-12-30T15:16:15"/>
    <x v="7"/>
    <s v="das 15h00 às 17h00"/>
    <s v="1002-CO CAPUAVA"/>
    <n v="6623"/>
    <s v="COM. GAS AVAI LTDA-ME"/>
    <s v="Pedido"/>
  </r>
  <r>
    <s v="Z507 GME-SP"/>
    <s v="G80 GVE Capuava"/>
    <s v="0001500G85"/>
    <d v="2013-04-30T15:28:04"/>
    <d v="2013-04-30T00:00:00"/>
    <d v="1899-12-30T15:28:04"/>
    <x v="7"/>
    <s v="das 15h00 às 17h00"/>
    <s v="1002-CO CAPUAVA"/>
    <n v="28658"/>
    <s v="COMERCIAL ANGIL LTDA."/>
    <s v="Pedido"/>
  </r>
  <r>
    <s v="Z507 GME-SP"/>
    <s v="G90 GVE Osasco"/>
    <s v="0001500G94"/>
    <d v="2013-04-30T15:29:42"/>
    <d v="2013-04-30T00:00:00"/>
    <d v="1899-12-30T15:29:42"/>
    <x v="7"/>
    <s v="das 15h00 às 17h00"/>
    <s v="1002-CO CAPUAVA"/>
    <n v="9286"/>
    <s v="CHAMA GAS COMERCIAL  LTDA-ME"/>
    <s v="Pedido"/>
  </r>
  <r>
    <s v="Z507 GME-SP"/>
    <s v="G80 GVE Capuava"/>
    <s v="0001500G85"/>
    <d v="2013-04-30T15:30:44"/>
    <d v="2013-04-30T00:00:00"/>
    <d v="1899-12-30T15:30:44"/>
    <x v="7"/>
    <s v="das 15h00 às 17h00"/>
    <s v="1002-CO CAPUAVA"/>
    <n v="28658"/>
    <s v="COMERCIAL ANGIL LTDA."/>
    <s v="Pedido"/>
  </r>
  <r>
    <s v="Z507 GME-SP"/>
    <s v="G80 GVE Capuava"/>
    <s v="0001500G85"/>
    <d v="2013-04-30T15:32:29"/>
    <d v="2013-04-30T00:00:00"/>
    <d v="1899-12-30T15:32:29"/>
    <x v="7"/>
    <s v="das 15h00 às 17h00"/>
    <s v="1002-CO CAPUAVA"/>
    <n v="28658"/>
    <s v="COMERCIAL ANGIL LTDA."/>
    <s v="Pedido"/>
  </r>
  <r>
    <s v="Z507 GME-SP"/>
    <s v="G70 GVE S J Campos"/>
    <s v="0001500G76"/>
    <d v="2013-04-30T15:44:48"/>
    <d v="2013-04-30T00:00:00"/>
    <d v="1899-12-30T15:44:48"/>
    <x v="7"/>
    <s v="das 15h00 às 17h00"/>
    <s v="1002-CO CAPUAVA"/>
    <n v="94600"/>
    <s v="OPS COMERCIO DE GAS E AGUA LTDA"/>
    <s v="Pedido"/>
  </r>
  <r>
    <s v="Z507 GME-SP"/>
    <s v="G80 GVE Capuava"/>
    <s v="0001500G83"/>
    <d v="2013-04-30T15:47:03"/>
    <d v="2013-04-30T00:00:00"/>
    <d v="1899-12-30T15:47:03"/>
    <x v="7"/>
    <s v="das 15h00 às 17h00"/>
    <s v="1002-CO CAPUAVA"/>
    <n v="44374"/>
    <s v="MONIGAS COMERCIO DE GAS LTDA."/>
    <s v="Demanda"/>
  </r>
  <r>
    <s v="Z507 GME-SP"/>
    <s v="G90 GVE Osasco"/>
    <s v="0001500G94"/>
    <d v="2013-04-30T15:51:01"/>
    <d v="2013-04-30T00:00:00"/>
    <d v="1899-12-30T15:51:01"/>
    <x v="7"/>
    <s v="das 15h00 às 17h00"/>
    <s v="1002-CO CAPUAVA"/>
    <n v="19754"/>
    <s v="ANA CRISTINA MONTEIRO SILVA - ME"/>
    <s v="Pedido"/>
  </r>
  <r>
    <s v="Z507 GME-SP"/>
    <s v="G80 GVE Capuava"/>
    <s v="0001500G82"/>
    <d v="2013-04-30T15:59:16"/>
    <d v="2013-04-30T00:00:00"/>
    <d v="1899-12-30T15:59:16"/>
    <x v="7"/>
    <s v="das 15h00 às 17h00"/>
    <s v="1002-CO CAPUAVA"/>
    <n v="43877"/>
    <s v="COMERCIO DE GAS PIRANI LTDA -EPP"/>
    <s v="Demanda"/>
  </r>
  <r>
    <s v="Z507 GME-SP"/>
    <s v="G80 GVE Capuava"/>
    <s v="0001500G82"/>
    <d v="2013-04-30T16:01:17"/>
    <d v="2013-04-30T00:00:00"/>
    <d v="1899-12-30T16:01:17"/>
    <x v="7"/>
    <s v="das 15h00 às 17h00"/>
    <s v="1002-CO CAPUAVA"/>
    <n v="43877"/>
    <s v="COMERCIO DE GAS PIRANI LTDA -EPP"/>
    <s v="Pedido"/>
  </r>
  <r>
    <s v="Z507 GME-SP"/>
    <s v="G80 GVE Capuava"/>
    <s v="0001500G83"/>
    <d v="2013-04-30T16:04:30"/>
    <d v="2013-04-30T00:00:00"/>
    <d v="1899-12-30T16:04:30"/>
    <x v="8"/>
    <s v="das 15h00 às 17h00"/>
    <s v="1002-CO CAPUAVA"/>
    <n v="5745"/>
    <s v="COM. GAS NOVA S.JORGE LTDA."/>
    <s v="Pedido"/>
  </r>
  <r>
    <s v="Z507 GME-SP"/>
    <s v="G80 GVE Capuava"/>
    <s v="0001500G83"/>
    <d v="2013-04-30T16:09:26"/>
    <d v="2013-04-30T00:00:00"/>
    <d v="1899-12-30T16:09:26"/>
    <x v="8"/>
    <s v="das 15h00 às 17h00"/>
    <s v="1002-CO CAPUAVA"/>
    <n v="5745"/>
    <s v="COM. GAS NOVA S.JORGE LTDA."/>
    <s v="Pedido"/>
  </r>
  <r>
    <s v="Z507 GME-SP"/>
    <s v="G80 GVE Capuava"/>
    <s v="0001500G83"/>
    <d v="2013-04-30T16:22:55"/>
    <d v="2013-04-30T00:00:00"/>
    <d v="1899-12-30T16:22:55"/>
    <x v="8"/>
    <s v="das 15h00 às 17h00"/>
    <s v="1002-CO CAPUAVA"/>
    <n v="44374"/>
    <s v="MONIGAS COMERCIO DE GAS LTDA."/>
    <s v="Pedido"/>
  </r>
  <r>
    <s v="Z507 GME-SP"/>
    <s v="G80 GVE Capuava"/>
    <s v="0001500G83"/>
    <d v="2013-04-30T16:38:55"/>
    <d v="2013-04-30T00:00:00"/>
    <d v="1899-12-30T16:38:55"/>
    <x v="8"/>
    <s v="das 15h00 às 17h00"/>
    <s v="1002-CO CAPUAVA"/>
    <n v="96221"/>
    <s v="VILLE GAS COMERCIO DE GAS LTDA ME"/>
    <s v="Pedido"/>
  </r>
  <r>
    <s v="Z507 GME-SP"/>
    <s v="G80 GVE Capuava"/>
    <s v="0001500G85"/>
    <d v="2013-04-30T16:39:56"/>
    <d v="2013-04-30T00:00:00"/>
    <d v="1899-12-30T16:39:56"/>
    <x v="8"/>
    <s v="das 15h00 às 17h00"/>
    <s v="1002-CO CAPUAVA"/>
    <n v="87485"/>
    <s v="ELSHADAI SHALOM COMERCIO DE GAS LTDA"/>
    <s v="Demanda"/>
  </r>
  <r>
    <s v="Z507 GME-SP"/>
    <s v="G70 GVE S J Campos"/>
    <s v="0001500G71"/>
    <d v="2013-04-30T17:32:37"/>
    <d v="2013-04-30T00:00:00"/>
    <d v="1899-12-30T17:32:37"/>
    <x v="9"/>
    <s v="das 17h00 às 19h00"/>
    <s v="1002-CO CAPUAVA"/>
    <n v="42333"/>
    <s v="COML. AGAS LTDA."/>
    <s v="Demand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5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B16" firstHeaderRow="1" firstDataRow="1" firstDataCol="1"/>
  <pivotFields count="12">
    <pivotField showAll="0"/>
    <pivotField showAll="0"/>
    <pivotField showAll="0"/>
    <pivotField numFmtId="22" showAll="0"/>
    <pivotField numFmtId="14" showAll="0"/>
    <pivotField numFmtId="21" showAll="0"/>
    <pivotField axis="axisRow" showAll="0">
      <items count="14">
        <item x="11"/>
        <item x="0"/>
        <item x="1"/>
        <item x="2"/>
        <item x="3"/>
        <item x="10"/>
        <item x="4"/>
        <item x="5"/>
        <item x="6"/>
        <item x="7"/>
        <item x="8"/>
        <item x="9"/>
        <item m="1" x="12"/>
        <item t="default"/>
      </items>
    </pivotField>
    <pivotField showAll="0"/>
    <pivotField showAll="0"/>
    <pivotField showAll="0"/>
    <pivotField dataField="1" showAll="0"/>
    <pivotField showAll="0"/>
  </pivotFields>
  <rowFields count="1">
    <field x="6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Contagem de Nome Cliente" fld="1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90"/>
  <sheetViews>
    <sheetView showGridLines="0" topLeftCell="X1" zoomScale="75" zoomScaleNormal="75" workbookViewId="0">
      <selection activeCell="O24" sqref="O24:P35"/>
    </sheetView>
  </sheetViews>
  <sheetFormatPr defaultRowHeight="15" x14ac:dyDescent="0.25"/>
  <cols>
    <col min="1" max="1" width="3.7109375" hidden="1" customWidth="1"/>
    <col min="2" max="2" width="53.42578125" hidden="1" customWidth="1"/>
    <col min="3" max="3" width="9.85546875" style="1" hidden="1" customWidth="1"/>
    <col min="4" max="4" width="3.7109375" hidden="1" customWidth="1"/>
    <col min="5" max="5" width="50.28515625" hidden="1" customWidth="1"/>
    <col min="6" max="6" width="13.5703125" style="21" hidden="1" customWidth="1"/>
    <col min="7" max="7" width="3.7109375" hidden="1" customWidth="1"/>
    <col min="8" max="8" width="0" hidden="1" customWidth="1"/>
    <col min="9" max="9" width="52.7109375" bestFit="1" customWidth="1"/>
    <col min="10" max="10" width="11.5703125" bestFit="1" customWidth="1"/>
    <col min="11" max="11" width="1.85546875" customWidth="1"/>
    <col min="12" max="12" width="13.28515625" bestFit="1" customWidth="1"/>
    <col min="13" max="13" width="38" bestFit="1" customWidth="1"/>
    <col min="14" max="14" width="4.7109375" customWidth="1"/>
    <col min="15" max="15" width="58.140625" bestFit="1" customWidth="1"/>
    <col min="16" max="16" width="15.5703125" style="43" bestFit="1" customWidth="1"/>
    <col min="17" max="17" width="2.28515625" customWidth="1"/>
    <col min="18" max="18" width="58.140625" bestFit="1" customWidth="1"/>
    <col min="19" max="19" width="15.5703125" bestFit="1" customWidth="1"/>
    <col min="21" max="21" width="51.5703125" bestFit="1" customWidth="1"/>
    <col min="22" max="22" width="17.140625" customWidth="1"/>
    <col min="24" max="24" width="52.140625" bestFit="1" customWidth="1"/>
    <col min="25" max="25" width="17.28515625" bestFit="1" customWidth="1"/>
    <col min="26" max="26" width="2.28515625" customWidth="1"/>
    <col min="27" max="27" width="64.28515625" bestFit="1" customWidth="1"/>
    <col min="28" max="28" width="17.28515625" bestFit="1" customWidth="1"/>
    <col min="30" max="30" width="48.140625" bestFit="1" customWidth="1"/>
    <col min="31" max="31" width="17.28515625" bestFit="1" customWidth="1"/>
  </cols>
  <sheetData>
    <row r="1" spans="2:31" s="155" customFormat="1" ht="24" thickBot="1" x14ac:dyDescent="0.4">
      <c r="C1" s="156"/>
      <c r="F1" s="157"/>
      <c r="I1" s="320" t="s">
        <v>526</v>
      </c>
      <c r="J1" s="321"/>
      <c r="L1" s="324" t="s">
        <v>524</v>
      </c>
      <c r="M1" s="325"/>
      <c r="O1" s="310" t="s">
        <v>296</v>
      </c>
      <c r="P1" s="311"/>
      <c r="Q1" s="306"/>
      <c r="R1" s="311"/>
      <c r="S1" s="311"/>
      <c r="U1" s="304" t="s">
        <v>344</v>
      </c>
      <c r="V1" s="304"/>
      <c r="X1" s="305" t="s">
        <v>335</v>
      </c>
      <c r="Y1" s="306"/>
      <c r="Z1" s="306"/>
      <c r="AA1" s="306"/>
      <c r="AB1" s="306"/>
      <c r="AD1" s="304" t="s">
        <v>353</v>
      </c>
      <c r="AE1" s="304"/>
    </row>
    <row r="2" spans="2:31" s="155" customFormat="1" ht="23.25" x14ac:dyDescent="0.35">
      <c r="B2" s="318" t="s">
        <v>58</v>
      </c>
      <c r="C2" s="319"/>
      <c r="E2" s="318" t="s">
        <v>59</v>
      </c>
      <c r="F2" s="319"/>
      <c r="I2" s="322"/>
      <c r="J2" s="323"/>
      <c r="L2" s="326"/>
      <c r="M2" s="327"/>
      <c r="O2" s="309" t="s">
        <v>336</v>
      </c>
      <c r="P2" s="309"/>
      <c r="Q2" s="315"/>
      <c r="R2" s="309" t="s">
        <v>337</v>
      </c>
      <c r="S2" s="309"/>
      <c r="T2" s="264"/>
      <c r="U2" s="309" t="s">
        <v>354</v>
      </c>
      <c r="V2" s="309"/>
      <c r="X2" s="307" t="s">
        <v>351</v>
      </c>
      <c r="Y2" s="308"/>
      <c r="AA2" s="307" t="s">
        <v>352</v>
      </c>
      <c r="AB2" s="308"/>
      <c r="AD2" s="304" t="s">
        <v>356</v>
      </c>
      <c r="AE2" s="304"/>
    </row>
    <row r="3" spans="2:31" ht="15.75" thickBot="1" x14ac:dyDescent="0.3">
      <c r="B3" s="23" t="s">
        <v>41</v>
      </c>
      <c r="C3" s="24">
        <v>320000</v>
      </c>
      <c r="E3" s="23" t="s">
        <v>41</v>
      </c>
      <c r="F3" s="24">
        <v>320000</v>
      </c>
      <c r="O3" s="266" t="s">
        <v>264</v>
      </c>
      <c r="P3" s="267">
        <f>L5</f>
        <v>320000</v>
      </c>
      <c r="Q3" s="315"/>
      <c r="R3" s="266" t="s">
        <v>264</v>
      </c>
      <c r="S3" s="267">
        <f>L5</f>
        <v>320000</v>
      </c>
      <c r="U3" s="266" t="s">
        <v>264</v>
      </c>
      <c r="V3" s="267">
        <f>S3</f>
        <v>320000</v>
      </c>
      <c r="X3" s="128" t="s">
        <v>406</v>
      </c>
      <c r="Y3" s="129">
        <f>L5*13</f>
        <v>4160000</v>
      </c>
      <c r="AA3" s="128" t="s">
        <v>406</v>
      </c>
      <c r="AB3" s="129">
        <f>S4</f>
        <v>4160000</v>
      </c>
      <c r="AD3" s="128" t="s">
        <v>406</v>
      </c>
      <c r="AE3" s="129">
        <f>V4</f>
        <v>4160000</v>
      </c>
    </row>
    <row r="4" spans="2:31" ht="30" x14ac:dyDescent="0.25">
      <c r="B4" s="25" t="s">
        <v>42</v>
      </c>
      <c r="C4" s="26">
        <v>40</v>
      </c>
      <c r="E4" s="25" t="s">
        <v>60</v>
      </c>
      <c r="F4" s="31">
        <v>20000000</v>
      </c>
      <c r="I4" s="299" t="s">
        <v>58</v>
      </c>
      <c r="J4" s="300"/>
      <c r="L4" s="280" t="s">
        <v>388</v>
      </c>
      <c r="M4" s="281" t="s">
        <v>389</v>
      </c>
      <c r="N4" s="126"/>
      <c r="O4" s="266" t="s">
        <v>261</v>
      </c>
      <c r="P4" s="267">
        <f>P3*13</f>
        <v>4160000</v>
      </c>
      <c r="Q4" s="315"/>
      <c r="R4" s="266" t="s">
        <v>261</v>
      </c>
      <c r="S4" s="267">
        <f>S3*13</f>
        <v>4160000</v>
      </c>
      <c r="U4" s="266" t="s">
        <v>261</v>
      </c>
      <c r="V4" s="267">
        <f>V3*13</f>
        <v>4160000</v>
      </c>
      <c r="X4" s="128" t="s">
        <v>297</v>
      </c>
      <c r="Y4" s="254">
        <f>PRECO_GLP_JAN19!AB14</f>
        <v>2.7992307692307694</v>
      </c>
      <c r="AA4" s="128" t="s">
        <v>297</v>
      </c>
      <c r="AB4" s="254">
        <f>PRECO_GLP_JAN19!AB14</f>
        <v>2.7992307692307694</v>
      </c>
      <c r="AD4" s="128" t="s">
        <v>297</v>
      </c>
      <c r="AE4" s="254">
        <f>PRECO_GLP_JAN19!AB14</f>
        <v>2.7992307692307694</v>
      </c>
    </row>
    <row r="5" spans="2:31" x14ac:dyDescent="0.25">
      <c r="B5" s="25" t="s">
        <v>43</v>
      </c>
      <c r="C5" s="27">
        <v>15</v>
      </c>
      <c r="E5" s="25" t="s">
        <v>62</v>
      </c>
      <c r="F5" s="31">
        <v>360</v>
      </c>
      <c r="I5" s="23" t="s">
        <v>41</v>
      </c>
      <c r="J5" s="289">
        <v>320000</v>
      </c>
      <c r="L5" s="282">
        <f>J5</f>
        <v>320000</v>
      </c>
      <c r="M5" s="143"/>
      <c r="O5" s="302" t="s">
        <v>286</v>
      </c>
      <c r="P5" s="303">
        <v>4500</v>
      </c>
      <c r="Q5" s="315"/>
      <c r="R5" s="266" t="s">
        <v>279</v>
      </c>
      <c r="S5" s="267">
        <f>L43</f>
        <v>500</v>
      </c>
      <c r="U5" s="302" t="s">
        <v>286</v>
      </c>
      <c r="V5" s="303">
        <v>4500</v>
      </c>
      <c r="X5" s="131" t="s">
        <v>311</v>
      </c>
      <c r="Y5" s="132">
        <f>Y3*Y4</f>
        <v>11644800</v>
      </c>
      <c r="AA5" s="131" t="s">
        <v>311</v>
      </c>
      <c r="AB5" s="132">
        <f>AB3*AB4</f>
        <v>11644800</v>
      </c>
      <c r="AD5" s="131" t="s">
        <v>311</v>
      </c>
      <c r="AE5" s="132">
        <f>AE3*AE4</f>
        <v>11644800</v>
      </c>
    </row>
    <row r="6" spans="2:31" x14ac:dyDescent="0.25">
      <c r="B6" s="25" t="s">
        <v>44</v>
      </c>
      <c r="C6" s="26">
        <v>600</v>
      </c>
      <c r="E6" s="25" t="s">
        <v>61</v>
      </c>
      <c r="F6" s="31">
        <v>17000000</v>
      </c>
      <c r="I6" s="25" t="s">
        <v>42</v>
      </c>
      <c r="J6" s="290">
        <v>40</v>
      </c>
      <c r="L6" s="283">
        <f>J6</f>
        <v>40</v>
      </c>
      <c r="M6" s="152"/>
      <c r="O6" s="302"/>
      <c r="P6" s="303"/>
      <c r="Q6" s="315"/>
      <c r="R6" s="266" t="s">
        <v>287</v>
      </c>
      <c r="S6" s="267">
        <f>S5*13</f>
        <v>6500</v>
      </c>
      <c r="U6" s="302"/>
      <c r="V6" s="303"/>
      <c r="X6" s="128" t="s">
        <v>298</v>
      </c>
      <c r="Y6" s="130">
        <v>40</v>
      </c>
      <c r="AA6" s="128" t="s">
        <v>298</v>
      </c>
      <c r="AB6" s="128">
        <f>L6</f>
        <v>40</v>
      </c>
      <c r="AD6" s="128" t="s">
        <v>298</v>
      </c>
      <c r="AE6" s="128">
        <f>L6</f>
        <v>40</v>
      </c>
    </row>
    <row r="7" spans="2:31" x14ac:dyDescent="0.25">
      <c r="B7" s="25" t="s">
        <v>48</v>
      </c>
      <c r="C7" s="26">
        <v>5</v>
      </c>
      <c r="E7" s="25" t="s">
        <v>63</v>
      </c>
      <c r="F7" s="31">
        <v>360</v>
      </c>
      <c r="I7" s="25" t="s">
        <v>43</v>
      </c>
      <c r="J7" s="290">
        <v>15</v>
      </c>
      <c r="L7" s="283">
        <v>16</v>
      </c>
      <c r="M7" s="152"/>
      <c r="O7" s="266" t="s">
        <v>280</v>
      </c>
      <c r="P7" s="273">
        <v>25</v>
      </c>
      <c r="Q7" s="315"/>
      <c r="R7" s="266" t="s">
        <v>280</v>
      </c>
      <c r="S7" s="267">
        <f>L44</f>
        <v>50</v>
      </c>
      <c r="U7" s="266" t="s">
        <v>280</v>
      </c>
      <c r="V7" s="273">
        <v>25</v>
      </c>
      <c r="X7" s="128" t="s">
        <v>313</v>
      </c>
      <c r="Y7" s="129">
        <f>L48</f>
        <v>22000</v>
      </c>
      <c r="AA7" s="128" t="s">
        <v>313</v>
      </c>
      <c r="AB7" s="129">
        <f>L48</f>
        <v>22000</v>
      </c>
      <c r="AD7" s="128" t="s">
        <v>313</v>
      </c>
      <c r="AE7" s="129">
        <f>L48</f>
        <v>22000</v>
      </c>
    </row>
    <row r="8" spans="2:31" x14ac:dyDescent="0.25">
      <c r="B8" s="28" t="s">
        <v>49</v>
      </c>
      <c r="C8" s="29">
        <v>6.25</v>
      </c>
      <c r="E8" s="25" t="s">
        <v>92</v>
      </c>
      <c r="F8" s="31">
        <v>300000</v>
      </c>
      <c r="I8" s="25" t="s">
        <v>44</v>
      </c>
      <c r="J8" s="290">
        <v>600</v>
      </c>
      <c r="L8" s="283">
        <f>J8</f>
        <v>600</v>
      </c>
      <c r="M8" s="152"/>
      <c r="O8" s="266" t="s">
        <v>282</v>
      </c>
      <c r="P8" s="267">
        <f>P5*P7</f>
        <v>112500</v>
      </c>
      <c r="Q8" s="315"/>
      <c r="R8" s="266" t="s">
        <v>281</v>
      </c>
      <c r="S8" s="267">
        <f>S5*S7</f>
        <v>25000</v>
      </c>
      <c r="U8" s="266" t="s">
        <v>282</v>
      </c>
      <c r="V8" s="267">
        <f>V5*V7</f>
        <v>112500</v>
      </c>
      <c r="X8" s="128" t="s">
        <v>314</v>
      </c>
      <c r="Y8" s="129">
        <f>ROUND(Y3/Y7,0)</f>
        <v>189</v>
      </c>
      <c r="AA8" s="128" t="s">
        <v>314</v>
      </c>
      <c r="AB8" s="129">
        <f>ROUND(AB3/AB7,0)</f>
        <v>189</v>
      </c>
      <c r="AD8" s="128" t="s">
        <v>314</v>
      </c>
      <c r="AE8" s="129">
        <f>ROUND(AE3/AE7,0)</f>
        <v>189</v>
      </c>
    </row>
    <row r="9" spans="2:31" x14ac:dyDescent="0.25">
      <c r="E9" s="25" t="s">
        <v>64</v>
      </c>
      <c r="F9" s="31">
        <v>60</v>
      </c>
      <c r="I9" s="25" t="s">
        <v>48</v>
      </c>
      <c r="J9" s="290">
        <v>5</v>
      </c>
      <c r="L9" s="283">
        <f>J9</f>
        <v>5</v>
      </c>
      <c r="M9" s="152"/>
      <c r="O9" s="266" t="s">
        <v>283</v>
      </c>
      <c r="P9" s="267">
        <f>P8</f>
        <v>112500</v>
      </c>
      <c r="Q9" s="315"/>
      <c r="R9" s="266" t="s">
        <v>285</v>
      </c>
      <c r="S9" s="267">
        <f>S8*13</f>
        <v>325000</v>
      </c>
      <c r="U9" s="266" t="s">
        <v>283</v>
      </c>
      <c r="V9" s="267">
        <f>V8</f>
        <v>112500</v>
      </c>
      <c r="X9" s="128" t="s">
        <v>315</v>
      </c>
      <c r="Y9" s="129">
        <f>Y8*Y6</f>
        <v>7560</v>
      </c>
      <c r="AA9" s="128" t="s">
        <v>315</v>
      </c>
      <c r="AB9" s="129">
        <f>AB8*AB6</f>
        <v>7560</v>
      </c>
      <c r="AD9" s="128" t="s">
        <v>315</v>
      </c>
      <c r="AE9" s="129">
        <f>AE8*AE6</f>
        <v>7560</v>
      </c>
    </row>
    <row r="10" spans="2:31" x14ac:dyDescent="0.25">
      <c r="B10" s="23" t="s">
        <v>50</v>
      </c>
      <c r="C10" s="24">
        <v>2500</v>
      </c>
      <c r="E10" s="25" t="s">
        <v>234</v>
      </c>
      <c r="F10" s="31">
        <v>8500000</v>
      </c>
      <c r="I10" s="28" t="s">
        <v>49</v>
      </c>
      <c r="J10" s="291">
        <v>11</v>
      </c>
      <c r="L10" s="284">
        <v>11</v>
      </c>
      <c r="M10" s="154" t="s">
        <v>523</v>
      </c>
      <c r="O10" s="266" t="s">
        <v>278</v>
      </c>
      <c r="P10" s="267">
        <f>P4/P9</f>
        <v>36.977777777777774</v>
      </c>
      <c r="Q10" s="315"/>
      <c r="R10" s="266" t="s">
        <v>284</v>
      </c>
      <c r="S10" s="267">
        <f>S4/S9</f>
        <v>12.8</v>
      </c>
      <c r="U10" s="266" t="s">
        <v>278</v>
      </c>
      <c r="V10" s="267">
        <f>V4/V9</f>
        <v>36.977777777777774</v>
      </c>
      <c r="X10" s="128" t="s">
        <v>316</v>
      </c>
      <c r="Y10" s="134">
        <f>0.58*2</f>
        <v>1.1599999999999999</v>
      </c>
      <c r="AA10" s="128" t="s">
        <v>316</v>
      </c>
      <c r="AB10" s="134">
        <f>0.58*2</f>
        <v>1.1599999999999999</v>
      </c>
      <c r="AD10" s="128" t="s">
        <v>316</v>
      </c>
      <c r="AE10" s="134">
        <f>0.58*2</f>
        <v>1.1599999999999999</v>
      </c>
    </row>
    <row r="11" spans="2:31" x14ac:dyDescent="0.25">
      <c r="B11" s="25" t="s">
        <v>45</v>
      </c>
      <c r="C11" s="30">
        <v>4400</v>
      </c>
      <c r="E11" s="28" t="s">
        <v>235</v>
      </c>
      <c r="F11" s="34">
        <v>1500000</v>
      </c>
      <c r="J11" s="295"/>
      <c r="L11" s="43"/>
      <c r="O11" s="266" t="s">
        <v>262</v>
      </c>
      <c r="P11" s="268">
        <f>L60</f>
        <v>600400</v>
      </c>
      <c r="Q11" s="315"/>
      <c r="R11" s="266" t="s">
        <v>288</v>
      </c>
      <c r="S11" s="268">
        <f>L42</f>
        <v>320000</v>
      </c>
      <c r="U11" s="266" t="s">
        <v>262</v>
      </c>
      <c r="V11" s="268">
        <f>L60</f>
        <v>600400</v>
      </c>
      <c r="X11" s="131" t="s">
        <v>312</v>
      </c>
      <c r="Y11" s="136">
        <f>Y9*Y10</f>
        <v>8769.5999999999985</v>
      </c>
      <c r="AA11" s="131" t="s">
        <v>312</v>
      </c>
      <c r="AB11" s="136">
        <f>AB9*AB10</f>
        <v>8769.5999999999985</v>
      </c>
      <c r="AD11" s="131" t="s">
        <v>312</v>
      </c>
      <c r="AE11" s="136">
        <f>AE9*AE10</f>
        <v>8769.5999999999985</v>
      </c>
    </row>
    <row r="12" spans="2:31" x14ac:dyDescent="0.25">
      <c r="B12" s="25" t="s">
        <v>46</v>
      </c>
      <c r="C12" s="30">
        <v>3000</v>
      </c>
      <c r="I12" s="23" t="s">
        <v>50</v>
      </c>
      <c r="J12" s="296">
        <v>2500</v>
      </c>
      <c r="L12" s="282">
        <f>J12</f>
        <v>2500</v>
      </c>
      <c r="M12" s="143"/>
      <c r="O12" s="269" t="s">
        <v>263</v>
      </c>
      <c r="P12" s="270">
        <f>P11*P10</f>
        <v>22201457.777777776</v>
      </c>
      <c r="Q12" s="315"/>
      <c r="R12" s="269" t="s">
        <v>289</v>
      </c>
      <c r="S12" s="270">
        <f>S11*S10</f>
        <v>4096000</v>
      </c>
      <c r="U12" s="269" t="s">
        <v>263</v>
      </c>
      <c r="V12" s="270">
        <f>V11*V10</f>
        <v>22201457.777777776</v>
      </c>
      <c r="X12" s="137" t="s">
        <v>300</v>
      </c>
      <c r="Y12" s="128"/>
      <c r="AA12" s="137" t="s">
        <v>300</v>
      </c>
      <c r="AB12" s="128"/>
      <c r="AD12" s="137" t="s">
        <v>300</v>
      </c>
      <c r="AE12" s="128"/>
    </row>
    <row r="13" spans="2:31" x14ac:dyDescent="0.25">
      <c r="B13" s="25" t="s">
        <v>47</v>
      </c>
      <c r="C13" s="30">
        <v>4400</v>
      </c>
      <c r="E13" s="23" t="s">
        <v>236</v>
      </c>
      <c r="F13" s="24">
        <v>150000</v>
      </c>
      <c r="I13" s="25" t="s">
        <v>45</v>
      </c>
      <c r="J13" s="290">
        <v>4400</v>
      </c>
      <c r="L13" s="283">
        <f>J13</f>
        <v>4400</v>
      </c>
      <c r="M13" s="152" t="s">
        <v>390</v>
      </c>
      <c r="O13" s="266" t="s">
        <v>265</v>
      </c>
      <c r="P13" s="268">
        <f>L66+L71+L72</f>
        <v>164.6</v>
      </c>
      <c r="Q13" s="315"/>
      <c r="R13" s="266" t="s">
        <v>274</v>
      </c>
      <c r="S13" s="268">
        <f>L66+L68</f>
        <v>130</v>
      </c>
      <c r="U13" s="266" t="s">
        <v>339</v>
      </c>
      <c r="V13" s="268">
        <f>L71+L72</f>
        <v>49.6</v>
      </c>
      <c r="X13" s="138" t="s">
        <v>301</v>
      </c>
      <c r="Y13" s="130">
        <v>8</v>
      </c>
      <c r="AA13" s="138" t="s">
        <v>301</v>
      </c>
      <c r="AB13" s="130">
        <v>20</v>
      </c>
      <c r="AD13" s="138" t="s">
        <v>301</v>
      </c>
      <c r="AE13" s="130">
        <v>20</v>
      </c>
    </row>
    <row r="14" spans="2:31" x14ac:dyDescent="0.25">
      <c r="B14" s="25" t="s">
        <v>83</v>
      </c>
      <c r="C14" s="26">
        <v>3</v>
      </c>
      <c r="E14" s="25" t="s">
        <v>65</v>
      </c>
      <c r="F14" s="31">
        <v>500</v>
      </c>
      <c r="I14" s="25" t="s">
        <v>46</v>
      </c>
      <c r="J14" s="290">
        <v>3000</v>
      </c>
      <c r="L14" s="283">
        <f>J14</f>
        <v>3000</v>
      </c>
      <c r="M14" s="152" t="s">
        <v>390</v>
      </c>
      <c r="O14" s="269" t="s">
        <v>266</v>
      </c>
      <c r="P14" s="270">
        <f>P13*P3</f>
        <v>52672000</v>
      </c>
      <c r="Q14" s="315"/>
      <c r="R14" s="269" t="s">
        <v>276</v>
      </c>
      <c r="S14" s="270">
        <f>S13*S3</f>
        <v>41600000</v>
      </c>
      <c r="U14" s="269" t="s">
        <v>266</v>
      </c>
      <c r="V14" s="270">
        <f>V13*V3</f>
        <v>15872000</v>
      </c>
      <c r="X14" s="138" t="s">
        <v>299</v>
      </c>
      <c r="Y14" s="139">
        <f>1400*1.75</f>
        <v>2450</v>
      </c>
      <c r="AA14" s="138" t="s">
        <v>299</v>
      </c>
      <c r="AB14" s="139">
        <f>1400*1.75</f>
        <v>2450</v>
      </c>
      <c r="AD14" s="138" t="s">
        <v>299</v>
      </c>
      <c r="AE14" s="139">
        <f>1400*1.75</f>
        <v>2450</v>
      </c>
    </row>
    <row r="15" spans="2:31" x14ac:dyDescent="0.25">
      <c r="B15" s="25" t="s">
        <v>84</v>
      </c>
      <c r="C15" s="31">
        <v>30000</v>
      </c>
      <c r="E15" s="25" t="s">
        <v>66</v>
      </c>
      <c r="F15" s="31">
        <v>50</v>
      </c>
      <c r="I15" s="25" t="s">
        <v>47</v>
      </c>
      <c r="J15" s="290">
        <v>4400</v>
      </c>
      <c r="L15" s="283">
        <v>4400</v>
      </c>
      <c r="M15" s="152" t="s">
        <v>390</v>
      </c>
      <c r="O15" s="266" t="s">
        <v>268</v>
      </c>
      <c r="P15" s="267">
        <f>4</f>
        <v>4</v>
      </c>
      <c r="Q15" s="315"/>
      <c r="R15" s="266" t="s">
        <v>290</v>
      </c>
      <c r="S15" s="267">
        <v>1</v>
      </c>
      <c r="U15" s="267"/>
      <c r="V15" s="267"/>
      <c r="X15" s="131" t="s">
        <v>302</v>
      </c>
      <c r="Y15" s="132">
        <f>Y13*Y14</f>
        <v>19600</v>
      </c>
      <c r="AA15" s="131" t="s">
        <v>302</v>
      </c>
      <c r="AB15" s="132">
        <f>AB13*AB14</f>
        <v>49000</v>
      </c>
      <c r="AD15" s="131" t="s">
        <v>302</v>
      </c>
      <c r="AE15" s="132">
        <f>AE13*AE14</f>
        <v>49000</v>
      </c>
    </row>
    <row r="16" spans="2:31" x14ac:dyDescent="0.25">
      <c r="B16" s="25" t="s">
        <v>90</v>
      </c>
      <c r="C16" s="31">
        <v>160000</v>
      </c>
      <c r="E16" s="25" t="s">
        <v>67</v>
      </c>
      <c r="F16" s="31">
        <v>60</v>
      </c>
      <c r="I16" s="25" t="s">
        <v>83</v>
      </c>
      <c r="J16" s="290">
        <v>3</v>
      </c>
      <c r="L16" s="283">
        <f>J16</f>
        <v>3</v>
      </c>
      <c r="M16" s="152"/>
      <c r="O16" s="266" t="s">
        <v>267</v>
      </c>
      <c r="P16" s="271">
        <v>400000</v>
      </c>
      <c r="Q16" s="315"/>
      <c r="R16" s="312" t="s">
        <v>295</v>
      </c>
      <c r="S16" s="316">
        <f>J33</f>
        <v>20000000</v>
      </c>
      <c r="U16" s="277"/>
      <c r="V16" s="277"/>
      <c r="X16" s="137" t="s">
        <v>303</v>
      </c>
      <c r="Y16" s="128"/>
      <c r="AA16" s="137" t="s">
        <v>303</v>
      </c>
      <c r="AB16" s="128"/>
      <c r="AD16" s="137" t="s">
        <v>303</v>
      </c>
      <c r="AE16" s="128"/>
    </row>
    <row r="17" spans="2:31" x14ac:dyDescent="0.25">
      <c r="B17" s="25" t="s">
        <v>51</v>
      </c>
      <c r="C17" s="31">
        <v>200</v>
      </c>
      <c r="E17" s="25" t="s">
        <v>237</v>
      </c>
      <c r="F17" s="31">
        <v>13</v>
      </c>
      <c r="I17" s="25" t="s">
        <v>84</v>
      </c>
      <c r="J17" s="290">
        <v>30000</v>
      </c>
      <c r="L17" s="283">
        <v>42000</v>
      </c>
      <c r="M17" s="152" t="s">
        <v>390</v>
      </c>
      <c r="O17" s="266" t="s">
        <v>269</v>
      </c>
      <c r="P17" s="271">
        <v>1000000</v>
      </c>
      <c r="Q17" s="315"/>
      <c r="R17" s="312"/>
      <c r="S17" s="316"/>
      <c r="U17" s="277"/>
      <c r="V17" s="277"/>
      <c r="X17" s="138" t="s">
        <v>301</v>
      </c>
      <c r="Y17" s="128"/>
      <c r="AA17" s="138" t="s">
        <v>301</v>
      </c>
      <c r="AB17" s="128">
        <v>20</v>
      </c>
      <c r="AD17" s="138" t="s">
        <v>301</v>
      </c>
      <c r="AE17" s="130">
        <v>2</v>
      </c>
    </row>
    <row r="18" spans="2:31" x14ac:dyDescent="0.25">
      <c r="B18" s="25" t="s">
        <v>232</v>
      </c>
      <c r="C18" s="31">
        <v>7</v>
      </c>
      <c r="E18" s="25" t="s">
        <v>68</v>
      </c>
      <c r="F18" s="31">
        <v>650000</v>
      </c>
      <c r="I18" s="25" t="s">
        <v>90</v>
      </c>
      <c r="J18" s="290">
        <v>350000</v>
      </c>
      <c r="L18" s="283">
        <v>350000</v>
      </c>
      <c r="M18" s="152" t="s">
        <v>523</v>
      </c>
      <c r="O18" s="266" t="s">
        <v>270</v>
      </c>
      <c r="P18" s="271">
        <v>700000</v>
      </c>
      <c r="Q18" s="315"/>
      <c r="R18" s="312"/>
      <c r="S18" s="316"/>
      <c r="U18" s="277"/>
      <c r="V18" s="277"/>
      <c r="X18" s="138" t="s">
        <v>299</v>
      </c>
      <c r="Y18" s="128"/>
      <c r="AA18" s="138" t="s">
        <v>299</v>
      </c>
      <c r="AB18" s="135">
        <f>J14</f>
        <v>3000</v>
      </c>
      <c r="AD18" s="138" t="s">
        <v>299</v>
      </c>
      <c r="AE18" s="135">
        <f>J14</f>
        <v>3000</v>
      </c>
    </row>
    <row r="19" spans="2:31" x14ac:dyDescent="0.25">
      <c r="B19" s="25" t="s">
        <v>52</v>
      </c>
      <c r="C19" s="30">
        <v>2.8</v>
      </c>
      <c r="E19" s="25" t="s">
        <v>69</v>
      </c>
      <c r="F19" s="31">
        <v>18000</v>
      </c>
      <c r="I19" s="25" t="s">
        <v>51</v>
      </c>
      <c r="J19" s="290">
        <v>200</v>
      </c>
      <c r="L19" s="283">
        <f>J19</f>
        <v>200</v>
      </c>
      <c r="M19" s="152"/>
      <c r="O19" s="274" t="s">
        <v>271</v>
      </c>
      <c r="P19" s="270">
        <f>SUM(P16:P18)</f>
        <v>2100000</v>
      </c>
      <c r="Q19" s="315"/>
      <c r="R19" s="312"/>
      <c r="S19" s="316"/>
      <c r="U19" s="277"/>
      <c r="V19" s="277"/>
      <c r="X19" s="131" t="s">
        <v>302</v>
      </c>
      <c r="Y19" s="132">
        <f>Y17*Y18</f>
        <v>0</v>
      </c>
      <c r="AA19" s="131" t="s">
        <v>302</v>
      </c>
      <c r="AB19" s="132">
        <f>AB17*AB18</f>
        <v>60000</v>
      </c>
      <c r="AD19" s="131" t="s">
        <v>302</v>
      </c>
      <c r="AE19" s="132">
        <f>AE17*AE18</f>
        <v>6000</v>
      </c>
    </row>
    <row r="20" spans="2:31" x14ac:dyDescent="0.25">
      <c r="B20" s="25" t="s">
        <v>53</v>
      </c>
      <c r="C20" s="31">
        <v>1</v>
      </c>
      <c r="E20" s="25" t="s">
        <v>66</v>
      </c>
      <c r="F20" s="31">
        <v>25</v>
      </c>
      <c r="I20" s="25" t="s">
        <v>232</v>
      </c>
      <c r="J20" s="290">
        <v>7</v>
      </c>
      <c r="L20" s="283">
        <f>J20</f>
        <v>7</v>
      </c>
      <c r="M20" s="152"/>
      <c r="O20" s="317"/>
      <c r="P20" s="317"/>
      <c r="Q20" s="315"/>
      <c r="R20" s="266" t="s">
        <v>277</v>
      </c>
      <c r="S20" s="268">
        <f>J37</f>
        <v>300000</v>
      </c>
      <c r="U20" s="268"/>
      <c r="V20" s="268"/>
      <c r="X20" s="137" t="s">
        <v>304</v>
      </c>
      <c r="Y20" s="128"/>
      <c r="AA20" s="137" t="s">
        <v>304</v>
      </c>
      <c r="AB20" s="128"/>
      <c r="AD20" s="137" t="s">
        <v>304</v>
      </c>
      <c r="AE20" s="128"/>
    </row>
    <row r="21" spans="2:31" x14ac:dyDescent="0.25">
      <c r="B21" s="25" t="s">
        <v>233</v>
      </c>
      <c r="C21" s="30">
        <v>2.5</v>
      </c>
      <c r="E21" s="25" t="s">
        <v>238</v>
      </c>
      <c r="F21" s="31">
        <v>10</v>
      </c>
      <c r="I21" s="25" t="s">
        <v>52</v>
      </c>
      <c r="J21" s="290">
        <v>2.8</v>
      </c>
      <c r="L21" s="283">
        <v>3.9660000000000002</v>
      </c>
      <c r="M21" s="152" t="s">
        <v>391</v>
      </c>
      <c r="O21" s="317"/>
      <c r="P21" s="317"/>
      <c r="Q21" s="315"/>
      <c r="R21" s="266" t="s">
        <v>291</v>
      </c>
      <c r="S21" s="268">
        <f>J35</f>
        <v>17000000</v>
      </c>
      <c r="U21" s="268"/>
      <c r="V21" s="268"/>
      <c r="X21" s="138" t="s">
        <v>301</v>
      </c>
      <c r="Y21" s="130">
        <v>4</v>
      </c>
      <c r="AA21" s="138" t="s">
        <v>301</v>
      </c>
      <c r="AB21" s="128">
        <v>20</v>
      </c>
      <c r="AD21" s="138" t="s">
        <v>301</v>
      </c>
      <c r="AE21" s="130">
        <v>5</v>
      </c>
    </row>
    <row r="22" spans="2:31" x14ac:dyDescent="0.25">
      <c r="B22" s="25" t="s">
        <v>54</v>
      </c>
      <c r="C22" s="30">
        <v>2.34</v>
      </c>
      <c r="E22" s="28" t="s">
        <v>67</v>
      </c>
      <c r="F22" s="34">
        <v>72</v>
      </c>
      <c r="I22" s="25" t="s">
        <v>53</v>
      </c>
      <c r="J22" s="290">
        <v>1</v>
      </c>
      <c r="L22" s="283"/>
      <c r="M22" s="152" t="s">
        <v>525</v>
      </c>
      <c r="O22" s="275" t="s">
        <v>275</v>
      </c>
      <c r="P22" s="276">
        <f>P19*P15</f>
        <v>8400000</v>
      </c>
      <c r="Q22" s="315"/>
      <c r="R22" s="269" t="s">
        <v>292</v>
      </c>
      <c r="S22" s="270">
        <f>S16+S20+S21</f>
        <v>37300000</v>
      </c>
      <c r="U22" s="270"/>
      <c r="V22" s="270"/>
      <c r="X22" s="138" t="s">
        <v>299</v>
      </c>
      <c r="Y22" s="135">
        <f>L15</f>
        <v>4400</v>
      </c>
      <c r="AA22" s="138" t="s">
        <v>299</v>
      </c>
      <c r="AB22" s="135">
        <f>L15</f>
        <v>4400</v>
      </c>
      <c r="AD22" s="138" t="s">
        <v>299</v>
      </c>
      <c r="AE22" s="135">
        <f>L15</f>
        <v>4400</v>
      </c>
    </row>
    <row r="23" spans="2:31" x14ac:dyDescent="0.25">
      <c r="B23" s="25" t="s">
        <v>55</v>
      </c>
      <c r="C23" s="39">
        <v>1</v>
      </c>
      <c r="I23" s="25" t="s">
        <v>233</v>
      </c>
      <c r="J23" s="290">
        <v>2.5</v>
      </c>
      <c r="L23" s="283">
        <f>J23</f>
        <v>2.5</v>
      </c>
      <c r="M23" s="152"/>
      <c r="O23" s="313"/>
      <c r="P23" s="313"/>
      <c r="Q23" s="315"/>
      <c r="R23" s="313"/>
      <c r="S23" s="313"/>
      <c r="U23" s="266"/>
      <c r="V23" s="278"/>
      <c r="X23" s="131" t="s">
        <v>302</v>
      </c>
      <c r="Y23" s="132">
        <f>Y21*Y22</f>
        <v>17600</v>
      </c>
      <c r="AA23" s="131" t="s">
        <v>302</v>
      </c>
      <c r="AB23" s="132">
        <f>AB21*AB22</f>
        <v>88000</v>
      </c>
      <c r="AD23" s="131" t="s">
        <v>302</v>
      </c>
      <c r="AE23" s="132">
        <f>AE21*AE22</f>
        <v>22000</v>
      </c>
    </row>
    <row r="24" spans="2:31" x14ac:dyDescent="0.25">
      <c r="B24" s="28" t="s">
        <v>56</v>
      </c>
      <c r="C24" s="32">
        <v>7000</v>
      </c>
      <c r="E24" s="23" t="s">
        <v>50</v>
      </c>
      <c r="F24" s="24">
        <v>2500</v>
      </c>
      <c r="I24" s="25" t="s">
        <v>54</v>
      </c>
      <c r="J24" s="290">
        <v>2.34</v>
      </c>
      <c r="L24" s="283">
        <v>3.4540000000000002</v>
      </c>
      <c r="M24" s="152" t="s">
        <v>391</v>
      </c>
      <c r="O24" s="313"/>
      <c r="P24" s="313"/>
      <c r="Q24" s="315"/>
      <c r="R24" s="314" t="s">
        <v>333</v>
      </c>
      <c r="S24" s="314"/>
      <c r="U24" s="279"/>
      <c r="V24" s="279"/>
      <c r="X24" s="137" t="s">
        <v>305</v>
      </c>
      <c r="Y24" s="128"/>
      <c r="AA24" s="137" t="s">
        <v>305</v>
      </c>
      <c r="AB24" s="128"/>
      <c r="AD24" s="137" t="s">
        <v>305</v>
      </c>
      <c r="AE24" s="128"/>
    </row>
    <row r="25" spans="2:31" x14ac:dyDescent="0.25">
      <c r="C25" s="22"/>
      <c r="E25" s="25" t="s">
        <v>70</v>
      </c>
      <c r="F25" s="30">
        <v>10000</v>
      </c>
      <c r="I25" s="25" t="s">
        <v>55</v>
      </c>
      <c r="J25" s="290">
        <v>1</v>
      </c>
      <c r="L25" s="283">
        <f>J25</f>
        <v>1</v>
      </c>
      <c r="M25" s="152"/>
      <c r="O25" s="313"/>
      <c r="P25" s="313"/>
      <c r="Q25" s="315"/>
      <c r="R25" s="266" t="s">
        <v>322</v>
      </c>
      <c r="S25" s="267">
        <f>L12</f>
        <v>2500</v>
      </c>
      <c r="U25" s="267"/>
      <c r="V25" s="267"/>
      <c r="X25" s="138" t="s">
        <v>301</v>
      </c>
      <c r="Y25" s="129">
        <f>ROUND((P10*2)*1.1,0)</f>
        <v>81</v>
      </c>
      <c r="AA25" s="138" t="s">
        <v>301</v>
      </c>
      <c r="AB25" s="129">
        <f>ROUND((S10*2)*1.1,0)</f>
        <v>28</v>
      </c>
      <c r="AD25" s="138" t="s">
        <v>301</v>
      </c>
      <c r="AE25" s="129">
        <f>Y25</f>
        <v>81</v>
      </c>
    </row>
    <row r="26" spans="2:31" x14ac:dyDescent="0.25">
      <c r="E26" s="25" t="s">
        <v>71</v>
      </c>
      <c r="F26" s="31">
        <v>240</v>
      </c>
      <c r="I26" s="28" t="s">
        <v>56</v>
      </c>
      <c r="J26" s="291">
        <v>7000</v>
      </c>
      <c r="L26" s="284">
        <v>11000</v>
      </c>
      <c r="M26" s="154" t="s">
        <v>390</v>
      </c>
      <c r="O26" s="313"/>
      <c r="P26" s="313"/>
      <c r="Q26" s="315"/>
      <c r="R26" s="266" t="s">
        <v>323</v>
      </c>
      <c r="S26" s="266">
        <f>S3/S25</f>
        <v>128</v>
      </c>
      <c r="U26" s="266"/>
      <c r="V26" s="266"/>
      <c r="X26" s="138" t="s">
        <v>299</v>
      </c>
      <c r="Y26" s="135">
        <f>(L13+L14)/2</f>
        <v>3700</v>
      </c>
      <c r="AA26" s="138" t="s">
        <v>299</v>
      </c>
      <c r="AB26" s="135">
        <f>(L13+L14)/2</f>
        <v>3700</v>
      </c>
      <c r="AD26" s="138" t="s">
        <v>299</v>
      </c>
      <c r="AE26" s="135">
        <f>(L13+L14)/2</f>
        <v>3700</v>
      </c>
    </row>
    <row r="27" spans="2:31" x14ac:dyDescent="0.25">
      <c r="B27" s="23" t="s">
        <v>85</v>
      </c>
      <c r="C27" s="33">
        <v>60</v>
      </c>
      <c r="E27" s="25" t="s">
        <v>72</v>
      </c>
      <c r="F27" s="30">
        <v>41000</v>
      </c>
      <c r="J27" s="292"/>
      <c r="L27" s="43"/>
      <c r="O27" s="313"/>
      <c r="P27" s="313"/>
      <c r="Q27" s="315"/>
      <c r="R27" s="266" t="s">
        <v>324</v>
      </c>
      <c r="S27" s="271">
        <v>500000</v>
      </c>
      <c r="U27" s="268"/>
      <c r="V27" s="268"/>
      <c r="X27" s="131" t="s">
        <v>302</v>
      </c>
      <c r="Y27" s="132">
        <f>Y25*Y26</f>
        <v>299700</v>
      </c>
      <c r="AA27" s="131" t="s">
        <v>302</v>
      </c>
      <c r="AB27" s="132">
        <f>AB25*AB26</f>
        <v>103600</v>
      </c>
      <c r="AD27" s="131" t="s">
        <v>302</v>
      </c>
      <c r="AE27" s="132">
        <f>AE25*AE26</f>
        <v>299700</v>
      </c>
    </row>
    <row r="28" spans="2:31" ht="15.75" thickBot="1" x14ac:dyDescent="0.3">
      <c r="B28" s="35" t="s">
        <v>57</v>
      </c>
      <c r="C28" s="36">
        <v>120</v>
      </c>
      <c r="E28" s="25" t="s">
        <v>73</v>
      </c>
      <c r="F28" s="31">
        <v>240</v>
      </c>
      <c r="I28" s="23" t="s">
        <v>85</v>
      </c>
      <c r="J28" s="289">
        <v>60</v>
      </c>
      <c r="L28" s="285">
        <v>60</v>
      </c>
      <c r="M28" s="286" t="s">
        <v>392</v>
      </c>
      <c r="O28" s="313"/>
      <c r="P28" s="313"/>
      <c r="Q28" s="315"/>
      <c r="R28" s="266" t="s">
        <v>325</v>
      </c>
      <c r="S28" s="268">
        <f>L54</f>
        <v>15000</v>
      </c>
      <c r="U28" s="268"/>
      <c r="V28" s="268"/>
      <c r="X28" s="140" t="s">
        <v>306</v>
      </c>
      <c r="Y28" s="132">
        <v>0</v>
      </c>
      <c r="AA28" s="140" t="s">
        <v>306</v>
      </c>
      <c r="AB28" s="141">
        <f>S3*(0.77*1.5)</f>
        <v>369600</v>
      </c>
      <c r="AD28" s="140" t="s">
        <v>306</v>
      </c>
      <c r="AE28" s="132">
        <v>0</v>
      </c>
    </row>
    <row r="29" spans="2:31" ht="15.75" thickBot="1" x14ac:dyDescent="0.3">
      <c r="E29" s="25" t="s">
        <v>86</v>
      </c>
      <c r="F29" s="30">
        <v>90000</v>
      </c>
      <c r="I29" s="35" t="s">
        <v>57</v>
      </c>
      <c r="J29" s="294">
        <v>120</v>
      </c>
      <c r="L29" s="285">
        <v>60</v>
      </c>
      <c r="M29" s="287" t="s">
        <v>392</v>
      </c>
      <c r="O29" s="313"/>
      <c r="P29" s="313"/>
      <c r="Q29" s="315"/>
      <c r="R29" s="269" t="s">
        <v>328</v>
      </c>
      <c r="S29" s="270">
        <f>(S27+S28)*S26</f>
        <v>65920000</v>
      </c>
      <c r="U29" s="270"/>
      <c r="V29" s="270"/>
      <c r="X29" s="140" t="s">
        <v>307</v>
      </c>
      <c r="Y29" s="141">
        <f>AB29*0.05</f>
        <v>2816.0000000000005</v>
      </c>
      <c r="AA29" s="140" t="s">
        <v>307</v>
      </c>
      <c r="AB29" s="141">
        <f>(0.55*(S3*0.32))</f>
        <v>56320.000000000007</v>
      </c>
      <c r="AD29" s="140" t="s">
        <v>307</v>
      </c>
      <c r="AE29" s="141">
        <f>Y29</f>
        <v>2816.0000000000005</v>
      </c>
    </row>
    <row r="30" spans="2:31" ht="15.75" thickBot="1" x14ac:dyDescent="0.3">
      <c r="E30" s="25" t="s">
        <v>87</v>
      </c>
      <c r="F30" s="31">
        <v>60</v>
      </c>
      <c r="L30" s="43"/>
      <c r="O30" s="313"/>
      <c r="P30" s="313"/>
      <c r="Q30" s="315"/>
      <c r="R30" s="266" t="s">
        <v>330</v>
      </c>
      <c r="S30" s="266">
        <v>120</v>
      </c>
      <c r="U30" s="266"/>
      <c r="V30" s="266"/>
      <c r="X30" s="140" t="s">
        <v>338</v>
      </c>
      <c r="Y30" s="160">
        <f>(((L7*1.3)*0.008)*P3)</f>
        <v>53248.000000000007</v>
      </c>
      <c r="AA30" s="140" t="s">
        <v>308</v>
      </c>
      <c r="AB30" s="160">
        <f>(L7*(0.01*S3))</f>
        <v>51200</v>
      </c>
      <c r="AD30" s="140" t="s">
        <v>308</v>
      </c>
      <c r="AE30" s="160">
        <f>Y30</f>
        <v>53248.000000000007</v>
      </c>
    </row>
    <row r="31" spans="2:31" x14ac:dyDescent="0.25">
      <c r="E31" s="25" t="s">
        <v>74</v>
      </c>
      <c r="F31" s="30">
        <v>350000</v>
      </c>
      <c r="I31" s="299" t="s">
        <v>59</v>
      </c>
      <c r="J31" s="300"/>
      <c r="L31" s="43"/>
      <c r="O31" s="313"/>
      <c r="P31" s="313"/>
      <c r="Q31" s="315"/>
      <c r="R31" s="266" t="s">
        <v>274</v>
      </c>
      <c r="S31" s="268">
        <f>L66+L68</f>
        <v>130</v>
      </c>
      <c r="U31" s="268"/>
      <c r="V31" s="268"/>
      <c r="X31" s="159" t="s">
        <v>400</v>
      </c>
      <c r="Y31" s="161">
        <f>Y30+Y29+Y28+Y27+Y23+Y19+Y15</f>
        <v>392964</v>
      </c>
      <c r="AA31" s="159" t="s">
        <v>400</v>
      </c>
      <c r="AB31" s="161">
        <f>AB30+AB29+AB28+AB27+AB23+AB19+AB15</f>
        <v>777720</v>
      </c>
      <c r="AD31" s="159" t="s">
        <v>400</v>
      </c>
      <c r="AE31" s="161">
        <f>AE30+AE29+AE28+AE27+AE23+AE19+AE15</f>
        <v>432764</v>
      </c>
    </row>
    <row r="32" spans="2:31" x14ac:dyDescent="0.25">
      <c r="E32" s="25" t="s">
        <v>75</v>
      </c>
      <c r="F32" s="31">
        <v>60</v>
      </c>
      <c r="I32" s="23" t="s">
        <v>41</v>
      </c>
      <c r="J32" s="289">
        <v>320000</v>
      </c>
      <c r="L32" s="285">
        <f>J32</f>
        <v>320000</v>
      </c>
      <c r="M32" s="286"/>
      <c r="O32" s="313"/>
      <c r="P32" s="313"/>
      <c r="Q32" s="315"/>
      <c r="R32" s="269" t="s">
        <v>331</v>
      </c>
      <c r="S32" s="270">
        <f>(S30*S31)*S26</f>
        <v>1996800</v>
      </c>
      <c r="U32" s="270"/>
      <c r="V32" s="270"/>
      <c r="X32" s="142" t="s">
        <v>355</v>
      </c>
      <c r="Y32" s="152"/>
      <c r="AA32" s="297" t="s">
        <v>320</v>
      </c>
      <c r="AB32" s="298"/>
      <c r="AD32" s="142" t="s">
        <v>355</v>
      </c>
      <c r="AE32" s="145"/>
    </row>
    <row r="33" spans="5:31" x14ac:dyDescent="0.25">
      <c r="E33" s="25" t="s">
        <v>93</v>
      </c>
      <c r="F33" s="38">
        <v>10000</v>
      </c>
      <c r="I33" s="25" t="s">
        <v>60</v>
      </c>
      <c r="J33" s="290">
        <v>20000000</v>
      </c>
      <c r="L33" s="285">
        <v>8000000</v>
      </c>
      <c r="M33" s="288" t="s">
        <v>390</v>
      </c>
      <c r="O33" s="313"/>
      <c r="P33" s="313"/>
      <c r="Q33" s="315"/>
      <c r="R33" s="266" t="s">
        <v>326</v>
      </c>
      <c r="S33" s="268">
        <f>L58/3</f>
        <v>42000</v>
      </c>
      <c r="U33" s="268"/>
      <c r="V33" s="268"/>
      <c r="X33" s="144"/>
      <c r="Y33" s="145"/>
      <c r="AA33" s="138" t="s">
        <v>309</v>
      </c>
      <c r="AB33" s="129">
        <f>S10</f>
        <v>12.8</v>
      </c>
      <c r="AD33" s="144"/>
      <c r="AE33" s="145"/>
    </row>
    <row r="34" spans="5:31" x14ac:dyDescent="0.25">
      <c r="E34" s="25" t="s">
        <v>76</v>
      </c>
      <c r="F34" s="31">
        <v>60</v>
      </c>
      <c r="I34" s="25" t="s">
        <v>62</v>
      </c>
      <c r="J34" s="290">
        <v>360</v>
      </c>
      <c r="L34" s="285">
        <v>300</v>
      </c>
      <c r="M34" s="288" t="s">
        <v>392</v>
      </c>
      <c r="O34" s="313"/>
      <c r="P34" s="313"/>
      <c r="Q34" s="315"/>
      <c r="R34" s="266" t="s">
        <v>327</v>
      </c>
      <c r="S34" s="266">
        <f>L16</f>
        <v>3</v>
      </c>
      <c r="U34" s="266"/>
      <c r="V34" s="266"/>
      <c r="X34" s="144"/>
      <c r="Y34" s="145"/>
      <c r="AA34" s="138" t="s">
        <v>317</v>
      </c>
      <c r="AB34" s="129">
        <f>L19*25</f>
        <v>5000</v>
      </c>
      <c r="AC34" s="127"/>
      <c r="AD34" s="144"/>
      <c r="AE34" s="145"/>
    </row>
    <row r="35" spans="5:31" x14ac:dyDescent="0.25">
      <c r="E35" s="25" t="s">
        <v>77</v>
      </c>
      <c r="F35" s="31">
        <v>480</v>
      </c>
      <c r="I35" s="25" t="s">
        <v>61</v>
      </c>
      <c r="J35" s="290">
        <v>17000000</v>
      </c>
      <c r="L35" s="285">
        <v>9500000</v>
      </c>
      <c r="M35" s="288" t="s">
        <v>390</v>
      </c>
      <c r="O35" s="313"/>
      <c r="P35" s="313"/>
      <c r="Q35" s="315"/>
      <c r="R35" s="269" t="s">
        <v>329</v>
      </c>
      <c r="S35" s="270">
        <f>(S33*S34)*S26</f>
        <v>16128000</v>
      </c>
      <c r="U35" s="270"/>
      <c r="V35" s="270"/>
      <c r="X35" s="144"/>
      <c r="Y35" s="146"/>
      <c r="AA35" s="138" t="s">
        <v>310</v>
      </c>
      <c r="AB35" s="134">
        <v>2.2999999999999998</v>
      </c>
      <c r="AD35" s="144"/>
      <c r="AE35" s="146"/>
    </row>
    <row r="36" spans="5:31" x14ac:dyDescent="0.25">
      <c r="E36" s="25" t="s">
        <v>79</v>
      </c>
      <c r="F36" s="31">
        <v>120</v>
      </c>
      <c r="I36" s="25" t="s">
        <v>63</v>
      </c>
      <c r="J36" s="290">
        <v>360</v>
      </c>
      <c r="L36" s="285">
        <v>300</v>
      </c>
      <c r="M36" s="288" t="s">
        <v>392</v>
      </c>
      <c r="O36" s="269" t="s">
        <v>332</v>
      </c>
      <c r="P36" s="270">
        <f>P29+P32+P35</f>
        <v>0</v>
      </c>
      <c r="Q36" s="315"/>
      <c r="R36" s="269" t="s">
        <v>332</v>
      </c>
      <c r="S36" s="270">
        <f>S29+S32+S35</f>
        <v>84044800</v>
      </c>
      <c r="U36" s="270"/>
      <c r="V36" s="270"/>
      <c r="X36" s="131" t="s">
        <v>401</v>
      </c>
      <c r="Y36" s="132">
        <f>(Y34*Y35)*Y33</f>
        <v>0</v>
      </c>
      <c r="AA36" s="131" t="s">
        <v>401</v>
      </c>
      <c r="AB36" s="132">
        <f>(AB34*AB35)*AB33</f>
        <v>147200</v>
      </c>
      <c r="AD36" s="131" t="s">
        <v>401</v>
      </c>
      <c r="AE36" s="132">
        <f>(AE34*AE35)*AE33</f>
        <v>0</v>
      </c>
    </row>
    <row r="37" spans="5:31" x14ac:dyDescent="0.25">
      <c r="E37" s="25" t="s">
        <v>88</v>
      </c>
      <c r="F37" s="30">
        <v>82</v>
      </c>
      <c r="I37" s="25" t="s">
        <v>92</v>
      </c>
      <c r="J37" s="290">
        <v>300000</v>
      </c>
      <c r="L37" s="285">
        <v>700000</v>
      </c>
      <c r="M37" s="288" t="s">
        <v>390</v>
      </c>
      <c r="O37" s="313"/>
      <c r="P37" s="313"/>
      <c r="Q37" s="315"/>
      <c r="R37" s="313"/>
      <c r="S37" s="313"/>
      <c r="U37" s="266"/>
      <c r="V37" s="278"/>
      <c r="X37" s="147" t="s">
        <v>319</v>
      </c>
      <c r="Y37" s="143"/>
      <c r="AA37" s="140" t="s">
        <v>319</v>
      </c>
      <c r="AB37" s="128"/>
      <c r="AD37" s="147" t="s">
        <v>319</v>
      </c>
      <c r="AE37" s="143"/>
    </row>
    <row r="38" spans="5:31" x14ac:dyDescent="0.25">
      <c r="E38" s="25" t="s">
        <v>78</v>
      </c>
      <c r="F38" s="31">
        <v>600</v>
      </c>
      <c r="I38" s="25" t="s">
        <v>64</v>
      </c>
      <c r="J38" s="290">
        <v>60</v>
      </c>
      <c r="L38" s="285">
        <v>120</v>
      </c>
      <c r="M38" s="288" t="s">
        <v>392</v>
      </c>
      <c r="O38" s="269" t="s">
        <v>272</v>
      </c>
      <c r="P38" s="270">
        <f>P12+P14+P22+P36</f>
        <v>83273457.777777776</v>
      </c>
      <c r="Q38" s="315"/>
      <c r="R38" s="269" t="s">
        <v>293</v>
      </c>
      <c r="S38" s="272">
        <f>S12+S14+S22+S36</f>
        <v>167040800</v>
      </c>
      <c r="U38" s="269" t="s">
        <v>340</v>
      </c>
      <c r="V38" s="272">
        <f>V12+V14+V22+V36</f>
        <v>38073457.777777776</v>
      </c>
      <c r="X38" s="144" t="s">
        <v>309</v>
      </c>
      <c r="Y38" s="145">
        <f>P10</f>
        <v>36.977777777777774</v>
      </c>
      <c r="AA38" s="138" t="s">
        <v>309</v>
      </c>
      <c r="AB38" s="129">
        <f>S26*3</f>
        <v>384</v>
      </c>
      <c r="AD38" s="144" t="s">
        <v>309</v>
      </c>
      <c r="AE38" s="145">
        <f>P10</f>
        <v>36.977777777777774</v>
      </c>
    </row>
    <row r="39" spans="5:31" x14ac:dyDescent="0.25">
      <c r="E39" s="25" t="s">
        <v>80</v>
      </c>
      <c r="F39" s="30">
        <v>6</v>
      </c>
      <c r="I39" s="25" t="s">
        <v>234</v>
      </c>
      <c r="J39" s="290">
        <v>8500000</v>
      </c>
      <c r="L39" s="285">
        <v>8500000</v>
      </c>
      <c r="M39" s="288"/>
      <c r="O39" s="269" t="s">
        <v>273</v>
      </c>
      <c r="P39" s="270">
        <f>P38/P3</f>
        <v>260.22955555555558</v>
      </c>
      <c r="Q39" s="315"/>
      <c r="R39" s="269" t="s">
        <v>294</v>
      </c>
      <c r="S39" s="270">
        <f>S38/S3</f>
        <v>522.00250000000005</v>
      </c>
      <c r="U39" s="269" t="s">
        <v>294</v>
      </c>
      <c r="V39" s="270">
        <f>V38/V3</f>
        <v>118.97955555555555</v>
      </c>
      <c r="X39" s="144" t="s">
        <v>317</v>
      </c>
      <c r="Y39" s="145">
        <f>L19*25</f>
        <v>5000</v>
      </c>
      <c r="AA39" s="138" t="s">
        <v>317</v>
      </c>
      <c r="AB39" s="133">
        <f>200*25</f>
        <v>5000</v>
      </c>
      <c r="AD39" s="144" t="s">
        <v>317</v>
      </c>
      <c r="AE39" s="145">
        <f>L19*25</f>
        <v>5000</v>
      </c>
    </row>
    <row r="40" spans="5:31" x14ac:dyDescent="0.25">
      <c r="E40" s="25" t="s">
        <v>231</v>
      </c>
      <c r="F40" s="31">
        <v>11</v>
      </c>
      <c r="I40" s="28" t="s">
        <v>235</v>
      </c>
      <c r="J40" s="291">
        <v>1500000</v>
      </c>
      <c r="L40" s="285">
        <v>1500000</v>
      </c>
      <c r="M40" s="287"/>
      <c r="R40" s="265"/>
      <c r="X40" s="144" t="s">
        <v>310</v>
      </c>
      <c r="Y40" s="148">
        <v>2.2999999999999998</v>
      </c>
      <c r="AA40" s="138" t="s">
        <v>310</v>
      </c>
      <c r="AB40" s="134">
        <v>2.2999999999999998</v>
      </c>
      <c r="AD40" s="144" t="s">
        <v>310</v>
      </c>
      <c r="AE40" s="148">
        <v>2.2999999999999998</v>
      </c>
    </row>
    <row r="41" spans="5:31" x14ac:dyDescent="0.25">
      <c r="E41" s="25" t="s">
        <v>89</v>
      </c>
      <c r="F41" s="31">
        <v>12</v>
      </c>
      <c r="J41" s="292"/>
      <c r="L41" s="43"/>
      <c r="O41" s="244"/>
      <c r="P41" s="245" t="s">
        <v>362</v>
      </c>
      <c r="Q41" s="244"/>
      <c r="R41" s="244"/>
      <c r="S41" s="246">
        <f>S39-P39</f>
        <v>261.77294444444448</v>
      </c>
      <c r="U41" t="s">
        <v>341</v>
      </c>
      <c r="V41" s="117"/>
      <c r="X41" s="149" t="s">
        <v>302</v>
      </c>
      <c r="Y41" s="150">
        <f>(Y39*Y40)*Y38</f>
        <v>425244.44444444438</v>
      </c>
      <c r="AA41" s="131" t="s">
        <v>302</v>
      </c>
      <c r="AB41" s="132">
        <f>(AB39*AB40)*AB38</f>
        <v>4416000</v>
      </c>
      <c r="AD41" s="149" t="s">
        <v>302</v>
      </c>
      <c r="AE41" s="150">
        <f>(AE39*AE40)*AE38</f>
        <v>425244.44444444438</v>
      </c>
    </row>
    <row r="42" spans="5:31" x14ac:dyDescent="0.25">
      <c r="E42" s="25" t="s">
        <v>81</v>
      </c>
      <c r="F42" s="30">
        <v>25</v>
      </c>
      <c r="I42" s="23" t="s">
        <v>236</v>
      </c>
      <c r="J42" s="289">
        <v>150000</v>
      </c>
      <c r="L42" s="282">
        <v>320000</v>
      </c>
      <c r="M42" s="143" t="s">
        <v>390</v>
      </c>
      <c r="O42" s="244"/>
      <c r="P42" s="245" t="s">
        <v>363</v>
      </c>
      <c r="Q42" s="244"/>
      <c r="R42" s="247" t="s">
        <v>364</v>
      </c>
      <c r="S42" s="248">
        <f>S41/S39</f>
        <v>0.50147833476744741</v>
      </c>
      <c r="U42" s="128" t="s">
        <v>342</v>
      </c>
      <c r="V42" s="129">
        <v>13</v>
      </c>
      <c r="X42" s="151" t="s">
        <v>426</v>
      </c>
      <c r="Y42" s="152"/>
      <c r="AA42" s="137" t="s">
        <v>300</v>
      </c>
      <c r="AB42" s="128"/>
      <c r="AD42" s="151" t="s">
        <v>426</v>
      </c>
      <c r="AE42" s="152"/>
    </row>
    <row r="43" spans="5:31" ht="15.75" thickBot="1" x14ac:dyDescent="0.3">
      <c r="E43" s="35" t="s">
        <v>82</v>
      </c>
      <c r="F43" s="37">
        <v>2</v>
      </c>
      <c r="I43" s="25" t="s">
        <v>65</v>
      </c>
      <c r="J43" s="290">
        <v>500</v>
      </c>
      <c r="L43" s="283">
        <f>J43</f>
        <v>500</v>
      </c>
      <c r="M43" s="152"/>
      <c r="O43" s="249" t="s">
        <v>357</v>
      </c>
      <c r="P43" s="245">
        <f>S38-P38</f>
        <v>83767342.222222224</v>
      </c>
      <c r="Q43" s="244"/>
      <c r="R43" s="250">
        <v>27507613</v>
      </c>
      <c r="S43" s="244"/>
      <c r="U43" s="128" t="s">
        <v>288</v>
      </c>
      <c r="V43" s="139">
        <f>L42*0.5</f>
        <v>160000</v>
      </c>
      <c r="X43" s="144" t="s">
        <v>427</v>
      </c>
      <c r="Y43" s="172">
        <f>Y3/13</f>
        <v>320000</v>
      </c>
      <c r="AA43" s="138" t="s">
        <v>301</v>
      </c>
      <c r="AB43" s="130">
        <f>S26*2</f>
        <v>256</v>
      </c>
      <c r="AD43" s="144" t="s">
        <v>427</v>
      </c>
      <c r="AE43" s="172">
        <f>AE3/13</f>
        <v>320000</v>
      </c>
    </row>
    <row r="44" spans="5:31" x14ac:dyDescent="0.25">
      <c r="I44" s="25" t="s">
        <v>66</v>
      </c>
      <c r="J44" s="290">
        <v>50</v>
      </c>
      <c r="L44" s="283">
        <f>J44</f>
        <v>50</v>
      </c>
      <c r="M44" s="152"/>
      <c r="O44" s="249" t="s">
        <v>358</v>
      </c>
      <c r="P44" s="248">
        <f>(P43/S38)</f>
        <v>0.50147833476744741</v>
      </c>
      <c r="Q44" s="244"/>
      <c r="R44" s="251">
        <v>-0.22689999999999999</v>
      </c>
      <c r="S44" s="244"/>
      <c r="U44" s="137" t="s">
        <v>343</v>
      </c>
      <c r="V44" s="132">
        <f>V43*V42</f>
        <v>2080000</v>
      </c>
      <c r="X44" s="144" t="s">
        <v>428</v>
      </c>
      <c r="Y44" s="174">
        <v>0.5</v>
      </c>
      <c r="AA44" s="138" t="s">
        <v>299</v>
      </c>
      <c r="AB44" s="139">
        <f>1400*1.75</f>
        <v>2450</v>
      </c>
      <c r="AD44" s="144" t="s">
        <v>428</v>
      </c>
      <c r="AE44" s="174">
        <v>0.5</v>
      </c>
    </row>
    <row r="45" spans="5:31" x14ac:dyDescent="0.25">
      <c r="I45" s="25" t="s">
        <v>67</v>
      </c>
      <c r="J45" s="290">
        <v>60</v>
      </c>
      <c r="L45" s="283">
        <v>60</v>
      </c>
      <c r="M45" s="152" t="s">
        <v>392</v>
      </c>
      <c r="O45" s="244"/>
      <c r="P45" s="245"/>
      <c r="Q45" s="244"/>
      <c r="R45" s="244"/>
      <c r="S45" s="244"/>
      <c r="V45" s="117">
        <f>V44/V3</f>
        <v>6.5</v>
      </c>
      <c r="X45" s="149" t="s">
        <v>429</v>
      </c>
      <c r="Y45" s="173">
        <f>Y43*Y44</f>
        <v>160000</v>
      </c>
      <c r="AA45" s="131" t="s">
        <v>302</v>
      </c>
      <c r="AB45" s="132">
        <f>AB43*AB44</f>
        <v>627200</v>
      </c>
      <c r="AD45" s="149" t="s">
        <v>429</v>
      </c>
      <c r="AE45" s="173">
        <f>AE43*AE44</f>
        <v>160000</v>
      </c>
    </row>
    <row r="46" spans="5:31" x14ac:dyDescent="0.25">
      <c r="I46" s="25" t="s">
        <v>237</v>
      </c>
      <c r="J46" s="290">
        <v>13</v>
      </c>
      <c r="L46" s="283">
        <f>J46</f>
        <v>13</v>
      </c>
      <c r="M46" s="152"/>
      <c r="O46" s="249" t="s">
        <v>359</v>
      </c>
      <c r="P46" s="245">
        <f>AB53-Y53</f>
        <v>6421211.5555555578</v>
      </c>
      <c r="Q46" s="244"/>
      <c r="R46" s="250">
        <v>1680911</v>
      </c>
      <c r="S46" s="244"/>
      <c r="X46" s="151"/>
      <c r="Y46" s="152"/>
      <c r="AA46" s="137" t="s">
        <v>305</v>
      </c>
      <c r="AB46" s="128"/>
      <c r="AD46" s="151"/>
      <c r="AE46" s="152"/>
    </row>
    <row r="47" spans="5:31" x14ac:dyDescent="0.25">
      <c r="I47" s="25" t="s">
        <v>68</v>
      </c>
      <c r="J47" s="290">
        <v>650000</v>
      </c>
      <c r="L47" s="283">
        <v>480000</v>
      </c>
      <c r="M47" s="152" t="s">
        <v>390</v>
      </c>
      <c r="O47" s="249" t="s">
        <v>358</v>
      </c>
      <c r="P47" s="248">
        <f>(P46/AB53)</f>
        <v>0.33701858292913556</v>
      </c>
      <c r="Q47" s="244"/>
      <c r="R47" s="251">
        <v>-0.3417</v>
      </c>
      <c r="S47" s="244"/>
      <c r="X47" s="151"/>
      <c r="Y47" s="152"/>
      <c r="AA47" s="138" t="s">
        <v>301</v>
      </c>
      <c r="AB47" s="129">
        <f>S26*3</f>
        <v>384</v>
      </c>
      <c r="AD47" s="151"/>
      <c r="AE47" s="152"/>
    </row>
    <row r="48" spans="5:31" x14ac:dyDescent="0.25">
      <c r="I48" s="25" t="s">
        <v>69</v>
      </c>
      <c r="J48" s="290">
        <v>18000</v>
      </c>
      <c r="L48" s="283">
        <v>22000</v>
      </c>
      <c r="M48" s="152" t="s">
        <v>390</v>
      </c>
      <c r="O48" s="244"/>
      <c r="P48" s="245"/>
      <c r="Q48" s="244"/>
      <c r="R48" s="244"/>
      <c r="S48" s="244"/>
      <c r="X48" s="151"/>
      <c r="Y48" s="152"/>
      <c r="AA48" s="138" t="s">
        <v>299</v>
      </c>
      <c r="AB48" s="135">
        <f>(L13+L14)/2</f>
        <v>3700</v>
      </c>
      <c r="AD48" s="151"/>
      <c r="AE48" s="152"/>
    </row>
    <row r="49" spans="9:31" x14ac:dyDescent="0.25">
      <c r="I49" s="25" t="s">
        <v>66</v>
      </c>
      <c r="J49" s="290">
        <v>25</v>
      </c>
      <c r="L49" s="283">
        <v>25</v>
      </c>
      <c r="M49" s="152"/>
      <c r="O49" s="249" t="s">
        <v>360</v>
      </c>
      <c r="P49" s="252" t="s">
        <v>365</v>
      </c>
      <c r="Q49" s="244"/>
      <c r="R49" s="250">
        <v>5760000</v>
      </c>
      <c r="S49" s="244">
        <f>1-(P43/S38)</f>
        <v>0.49852166523255259</v>
      </c>
      <c r="X49" s="151"/>
      <c r="Y49" s="152"/>
      <c r="AA49" s="131" t="s">
        <v>302</v>
      </c>
      <c r="AB49" s="132">
        <f>AB47*AB48</f>
        <v>1420800</v>
      </c>
      <c r="AD49" s="151"/>
      <c r="AE49" s="152"/>
    </row>
    <row r="50" spans="9:31" x14ac:dyDescent="0.25">
      <c r="I50" s="25" t="s">
        <v>238</v>
      </c>
      <c r="J50" s="290">
        <v>10</v>
      </c>
      <c r="L50" s="283">
        <v>10</v>
      </c>
      <c r="M50" s="152"/>
      <c r="O50" s="249" t="s">
        <v>361</v>
      </c>
      <c r="P50" s="245"/>
      <c r="Q50" s="244"/>
      <c r="R50" s="251">
        <v>0.48649999999999999</v>
      </c>
      <c r="S50" s="246">
        <f>P38/S49</f>
        <v>167040800</v>
      </c>
      <c r="X50" s="153"/>
      <c r="Y50" s="154"/>
      <c r="AA50" s="140" t="s">
        <v>334</v>
      </c>
      <c r="AB50" s="141">
        <f>(2.8*1.5)*S25</f>
        <v>10499.999999999998</v>
      </c>
      <c r="AD50" s="153"/>
      <c r="AE50" s="154"/>
    </row>
    <row r="51" spans="9:31" x14ac:dyDescent="0.25">
      <c r="I51" s="28" t="s">
        <v>67</v>
      </c>
      <c r="J51" s="291">
        <v>72</v>
      </c>
      <c r="L51" s="284">
        <v>60</v>
      </c>
      <c r="M51" s="154" t="s">
        <v>392</v>
      </c>
      <c r="O51" s="244"/>
      <c r="P51" s="245"/>
      <c r="Q51" s="244"/>
      <c r="R51" s="244"/>
      <c r="S51" s="244"/>
      <c r="X51" s="131" t="s">
        <v>402</v>
      </c>
      <c r="Y51" s="132">
        <f>Y41+Y45+Y49+Y50</f>
        <v>585244.44444444438</v>
      </c>
      <c r="AA51" s="131" t="s">
        <v>402</v>
      </c>
      <c r="AB51" s="132">
        <f>AB41+AB45+AB49+AB50</f>
        <v>6474500</v>
      </c>
      <c r="AD51" s="131" t="s">
        <v>402</v>
      </c>
      <c r="AE51" s="132">
        <f>AE41+AE45+AE49+AE50</f>
        <v>585244.44444444438</v>
      </c>
    </row>
    <row r="52" spans="9:31" ht="15" customHeight="1" x14ac:dyDescent="0.25">
      <c r="J52" s="292"/>
      <c r="L52" s="43"/>
      <c r="O52" s="301" t="s">
        <v>366</v>
      </c>
      <c r="P52" s="301"/>
      <c r="Q52" s="301"/>
      <c r="R52" s="301"/>
      <c r="S52" s="244"/>
      <c r="AA52" s="118"/>
      <c r="AB52" s="119"/>
      <c r="AD52" s="118"/>
      <c r="AE52" s="119"/>
    </row>
    <row r="53" spans="9:31" x14ac:dyDescent="0.25">
      <c r="I53" s="23" t="s">
        <v>50</v>
      </c>
      <c r="J53" s="289">
        <v>2500</v>
      </c>
      <c r="L53" s="282">
        <f>J53</f>
        <v>2500</v>
      </c>
      <c r="M53" s="143"/>
      <c r="O53" s="301"/>
      <c r="P53" s="301"/>
      <c r="Q53" s="301"/>
      <c r="R53" s="301"/>
      <c r="S53" s="244"/>
      <c r="X53" s="131" t="s">
        <v>318</v>
      </c>
      <c r="Y53" s="136">
        <f>Y51+Y36+Y31+Y11+Y5</f>
        <v>12631778.044444444</v>
      </c>
      <c r="AA53" s="131" t="s">
        <v>318</v>
      </c>
      <c r="AB53" s="136">
        <f>AB51+AB36+AB31+AB11+AB5</f>
        <v>19052989.600000001</v>
      </c>
      <c r="AD53" s="131" t="s">
        <v>318</v>
      </c>
      <c r="AE53" s="136">
        <f>AE51+AE36+AE31+AE11+AE5</f>
        <v>12671578.044444444</v>
      </c>
    </row>
    <row r="54" spans="9:31" x14ac:dyDescent="0.25">
      <c r="I54" s="25" t="s">
        <v>70</v>
      </c>
      <c r="J54" s="290">
        <v>10000</v>
      </c>
      <c r="L54" s="283">
        <v>15000</v>
      </c>
      <c r="M54" s="152" t="s">
        <v>390</v>
      </c>
      <c r="O54" s="301"/>
      <c r="P54" s="301"/>
      <c r="Q54" s="301"/>
      <c r="R54" s="301"/>
      <c r="S54" s="244"/>
      <c r="V54" s="253">
        <f>AB54-Y54</f>
        <v>1.5435604700854708</v>
      </c>
      <c r="X54" s="131" t="s">
        <v>321</v>
      </c>
      <c r="Y54" s="136">
        <f>Y53/Y3</f>
        <v>3.0364851068376066</v>
      </c>
      <c r="AA54" s="131" t="s">
        <v>321</v>
      </c>
      <c r="AB54" s="136">
        <f>AB53/AB3</f>
        <v>4.5800455769230775</v>
      </c>
      <c r="AD54" s="131" t="s">
        <v>321</v>
      </c>
      <c r="AE54" s="136">
        <f>AE53/AE3</f>
        <v>3.0460524145299144</v>
      </c>
    </row>
    <row r="55" spans="9:31" x14ac:dyDescent="0.25">
      <c r="I55" s="25" t="s">
        <v>71</v>
      </c>
      <c r="J55" s="290">
        <v>240</v>
      </c>
      <c r="L55" s="283">
        <v>300</v>
      </c>
      <c r="M55" s="152" t="s">
        <v>392</v>
      </c>
      <c r="O55" s="301"/>
      <c r="P55" s="301"/>
      <c r="Q55" s="301"/>
      <c r="R55" s="301"/>
      <c r="S55" s="244"/>
      <c r="V55" s="244">
        <f>V54/AB54</f>
        <v>0.33701858292913561</v>
      </c>
    </row>
    <row r="56" spans="9:31" x14ac:dyDescent="0.25">
      <c r="I56" s="25" t="s">
        <v>72</v>
      </c>
      <c r="J56" s="290">
        <v>41000</v>
      </c>
      <c r="L56" s="283">
        <v>36000</v>
      </c>
      <c r="M56" s="152" t="s">
        <v>390</v>
      </c>
      <c r="O56" s="301"/>
      <c r="P56" s="301"/>
      <c r="Q56" s="301"/>
      <c r="R56" s="301"/>
      <c r="S56" s="244"/>
      <c r="V56" s="244">
        <f>Y54*(1+V55)</f>
        <v>4.0598370146294416</v>
      </c>
      <c r="X56" s="118" t="s">
        <v>345</v>
      </c>
      <c r="Y56" s="119">
        <f>Y54*(1+Y58)</f>
        <v>3.4577030828772775</v>
      </c>
      <c r="AA56" s="121" t="s">
        <v>397</v>
      </c>
      <c r="AB56" s="171">
        <f>PRECO_GLP_JAN19!AB21</f>
        <v>67.8</v>
      </c>
      <c r="AC56" t="s">
        <v>422</v>
      </c>
    </row>
    <row r="57" spans="9:31" x14ac:dyDescent="0.25">
      <c r="I57" s="25" t="s">
        <v>73</v>
      </c>
      <c r="J57" s="290">
        <v>240</v>
      </c>
      <c r="L57" s="283">
        <v>300</v>
      </c>
      <c r="M57" s="152" t="s">
        <v>392</v>
      </c>
      <c r="X57" s="118" t="s">
        <v>346</v>
      </c>
      <c r="Y57" s="119">
        <f>Y56-Y54</f>
        <v>0.42121797603967082</v>
      </c>
      <c r="AA57" s="120" t="s">
        <v>345</v>
      </c>
      <c r="AB57" s="119">
        <f>AB56/13</f>
        <v>5.2153846153846155</v>
      </c>
    </row>
    <row r="58" spans="9:31" x14ac:dyDescent="0.25">
      <c r="I58" s="25" t="s">
        <v>86</v>
      </c>
      <c r="J58" s="290">
        <v>90000</v>
      </c>
      <c r="L58" s="283">
        <v>126000</v>
      </c>
      <c r="M58" s="152" t="s">
        <v>390</v>
      </c>
      <c r="X58" s="118" t="s">
        <v>347</v>
      </c>
      <c r="Y58" s="111">
        <f>AB59</f>
        <v>0.13871893364178386</v>
      </c>
      <c r="AA58" s="118" t="s">
        <v>346</v>
      </c>
      <c r="AB58" s="119">
        <f>AB57-AB54</f>
        <v>0.63533903846153805</v>
      </c>
      <c r="AC58" s="119"/>
    </row>
    <row r="59" spans="9:31" x14ac:dyDescent="0.25">
      <c r="I59" s="25" t="s">
        <v>87</v>
      </c>
      <c r="J59" s="290">
        <v>60</v>
      </c>
      <c r="L59" s="283">
        <v>60</v>
      </c>
      <c r="M59" s="152" t="s">
        <v>392</v>
      </c>
      <c r="AA59" s="118" t="s">
        <v>347</v>
      </c>
      <c r="AB59" s="111">
        <f>(AB58/AB54)</f>
        <v>0.13871893364178386</v>
      </c>
    </row>
    <row r="60" spans="9:31" x14ac:dyDescent="0.25">
      <c r="I60" s="25" t="s">
        <v>74</v>
      </c>
      <c r="J60" s="290">
        <v>350000</v>
      </c>
      <c r="L60" s="283">
        <v>600400</v>
      </c>
      <c r="M60" s="152" t="s">
        <v>393</v>
      </c>
      <c r="X60" s="118" t="s">
        <v>348</v>
      </c>
      <c r="Y60" s="119">
        <f>Y56*13</f>
        <v>44.950140077404605</v>
      </c>
      <c r="AA60" t="s">
        <v>350</v>
      </c>
    </row>
    <row r="61" spans="9:31" x14ac:dyDescent="0.25">
      <c r="I61" s="25" t="s">
        <v>75</v>
      </c>
      <c r="J61" s="290">
        <v>60</v>
      </c>
      <c r="L61" s="283">
        <v>60</v>
      </c>
      <c r="M61" s="152" t="s">
        <v>392</v>
      </c>
      <c r="AA61" s="118"/>
      <c r="AB61" s="119"/>
    </row>
    <row r="62" spans="9:31" x14ac:dyDescent="0.25">
      <c r="I62" s="25" t="s">
        <v>93</v>
      </c>
      <c r="J62" s="293">
        <v>10000</v>
      </c>
      <c r="L62" s="283">
        <v>15000</v>
      </c>
      <c r="M62" s="152" t="s">
        <v>390</v>
      </c>
      <c r="X62" s="119" t="s">
        <v>349</v>
      </c>
      <c r="Y62" s="111">
        <f>(AB56-Y60)/AB56</f>
        <v>0.33701858292913561</v>
      </c>
      <c r="AA62" s="118" t="s">
        <v>399</v>
      </c>
      <c r="AB62" s="119">
        <f>AB53-AB50-AB49-AB45-AB41</f>
        <v>12578489.600000001</v>
      </c>
    </row>
    <row r="63" spans="9:31" x14ac:dyDescent="0.25">
      <c r="I63" s="25" t="s">
        <v>76</v>
      </c>
      <c r="J63" s="290">
        <v>60</v>
      </c>
      <c r="L63" s="283">
        <v>120</v>
      </c>
      <c r="M63" s="152" t="s">
        <v>392</v>
      </c>
      <c r="AA63" s="118" t="s">
        <v>377</v>
      </c>
      <c r="AB63" s="119">
        <f>AB62/AB3</f>
        <v>3.0236753846153848</v>
      </c>
    </row>
    <row r="64" spans="9:31" x14ac:dyDescent="0.25">
      <c r="I64" s="25" t="s">
        <v>77</v>
      </c>
      <c r="J64" s="290">
        <v>480</v>
      </c>
      <c r="L64" s="283">
        <f>J64</f>
        <v>480</v>
      </c>
      <c r="M64" s="152"/>
      <c r="AA64" s="118" t="s">
        <v>378</v>
      </c>
      <c r="AB64" s="119">
        <f>AB63*13</f>
        <v>39.307780000000001</v>
      </c>
    </row>
    <row r="65" spans="9:29" x14ac:dyDescent="0.25">
      <c r="I65" s="25" t="s">
        <v>79</v>
      </c>
      <c r="J65" s="290">
        <v>120</v>
      </c>
      <c r="L65" s="283">
        <f>J65</f>
        <v>120</v>
      </c>
      <c r="M65" s="152"/>
    </row>
    <row r="66" spans="9:29" x14ac:dyDescent="0.25">
      <c r="I66" s="25" t="s">
        <v>88</v>
      </c>
      <c r="J66" s="290">
        <v>82</v>
      </c>
      <c r="L66" s="283">
        <v>115</v>
      </c>
      <c r="M66" s="152" t="s">
        <v>394</v>
      </c>
      <c r="AA66" s="118" t="s">
        <v>423</v>
      </c>
    </row>
    <row r="67" spans="9:29" x14ac:dyDescent="0.25">
      <c r="I67" s="25" t="s">
        <v>78</v>
      </c>
      <c r="J67" s="290">
        <v>600</v>
      </c>
      <c r="L67" s="283">
        <v>120</v>
      </c>
      <c r="M67" s="152" t="s">
        <v>392</v>
      </c>
      <c r="AA67" s="118" t="s">
        <v>367</v>
      </c>
      <c r="AB67" s="158">
        <f>PRECO_GLP_JAN19!AB17</f>
        <v>50.06</v>
      </c>
      <c r="AC67" t="s">
        <v>422</v>
      </c>
    </row>
    <row r="68" spans="9:29" x14ac:dyDescent="0.25">
      <c r="I68" s="25" t="s">
        <v>80</v>
      </c>
      <c r="J68" s="290">
        <v>6</v>
      </c>
      <c r="L68" s="283">
        <v>15</v>
      </c>
      <c r="M68" s="152" t="s">
        <v>395</v>
      </c>
      <c r="AA68" s="118" t="s">
        <v>368</v>
      </c>
      <c r="AB68" s="122">
        <f>AB67/13</f>
        <v>3.8507692307692309</v>
      </c>
    </row>
    <row r="69" spans="9:29" x14ac:dyDescent="0.25">
      <c r="I69" s="25" t="s">
        <v>231</v>
      </c>
      <c r="J69" s="290">
        <v>11</v>
      </c>
      <c r="L69" s="283">
        <v>11</v>
      </c>
      <c r="M69" s="152" t="s">
        <v>523</v>
      </c>
      <c r="AA69" s="118" t="s">
        <v>379</v>
      </c>
      <c r="AB69" s="119">
        <f>AB67-AB64</f>
        <v>10.752220000000001</v>
      </c>
      <c r="AC69" s="119"/>
    </row>
    <row r="70" spans="9:29" x14ac:dyDescent="0.25">
      <c r="I70" s="25" t="s">
        <v>89</v>
      </c>
      <c r="J70" s="290">
        <v>12</v>
      </c>
      <c r="L70" s="283">
        <v>12</v>
      </c>
      <c r="M70" s="152"/>
      <c r="AA70" s="118" t="s">
        <v>380</v>
      </c>
      <c r="AB70" s="119">
        <f>AB69/13</f>
        <v>0.82709384615384629</v>
      </c>
    </row>
    <row r="71" spans="9:29" x14ac:dyDescent="0.25">
      <c r="I71" s="25" t="s">
        <v>81</v>
      </c>
      <c r="J71" s="290">
        <v>25</v>
      </c>
      <c r="L71" s="283">
        <f>8*3.7</f>
        <v>29.6</v>
      </c>
      <c r="M71" s="152" t="s">
        <v>424</v>
      </c>
      <c r="AA71" s="118" t="s">
        <v>371</v>
      </c>
      <c r="AB71" s="110">
        <f>AB70/AB68</f>
        <v>0.21478665601278468</v>
      </c>
    </row>
    <row r="72" spans="9:29" ht="15.75" thickBot="1" x14ac:dyDescent="0.3">
      <c r="I72" s="35" t="s">
        <v>396</v>
      </c>
      <c r="J72" s="294">
        <v>2</v>
      </c>
      <c r="L72" s="284">
        <v>20</v>
      </c>
      <c r="M72" s="154" t="s">
        <v>425</v>
      </c>
    </row>
    <row r="73" spans="9:29" x14ac:dyDescent="0.25">
      <c r="V73" s="1" t="s">
        <v>387</v>
      </c>
      <c r="W73" s="1"/>
      <c r="AA73" s="118" t="s">
        <v>398</v>
      </c>
      <c r="AB73" s="119">
        <f>AB56</f>
        <v>67.8</v>
      </c>
      <c r="AC73" s="119"/>
    </row>
    <row r="74" spans="9:29" x14ac:dyDescent="0.25">
      <c r="U74" s="119">
        <f>Y76*13</f>
        <v>67.8</v>
      </c>
      <c r="V74" t="s">
        <v>381</v>
      </c>
      <c r="AA74" s="118" t="s">
        <v>369</v>
      </c>
      <c r="AB74" s="119">
        <f>AB73-AB67</f>
        <v>17.739999999999995</v>
      </c>
    </row>
    <row r="75" spans="9:29" x14ac:dyDescent="0.25">
      <c r="U75" s="119">
        <f t="shared" ref="U75:U79" si="0">Y77*13</f>
        <v>36.39</v>
      </c>
      <c r="V75" t="s">
        <v>386</v>
      </c>
      <c r="X75" s="1"/>
      <c r="Y75" s="1"/>
      <c r="AA75" s="118" t="s">
        <v>370</v>
      </c>
      <c r="AB75" s="111">
        <f>AB74/AB73</f>
        <v>0.26165191740412974</v>
      </c>
    </row>
    <row r="76" spans="9:29" x14ac:dyDescent="0.25">
      <c r="U76" s="119">
        <f t="shared" si="0"/>
        <v>2.9177799999999996</v>
      </c>
      <c r="V76" t="s">
        <v>382</v>
      </c>
      <c r="X76" s="111">
        <f>Y76/$Y$76</f>
        <v>1</v>
      </c>
      <c r="Y76" s="119">
        <f>AB57</f>
        <v>5.2153846153846155</v>
      </c>
    </row>
    <row r="77" spans="9:29" x14ac:dyDescent="0.25">
      <c r="U77" s="119">
        <f t="shared" si="0"/>
        <v>20.232812500000005</v>
      </c>
      <c r="V77" t="s">
        <v>383</v>
      </c>
      <c r="X77" s="111">
        <f t="shared" ref="X77:X81" si="1">Y77/$Y$76</f>
        <v>0.53672566371681418</v>
      </c>
      <c r="Y77" s="119">
        <f>AB4</f>
        <v>2.7992307692307694</v>
      </c>
      <c r="AA77" s="118" t="s">
        <v>372</v>
      </c>
      <c r="AB77" s="119">
        <f>AB54</f>
        <v>4.5800455769230775</v>
      </c>
    </row>
    <row r="78" spans="9:29" x14ac:dyDescent="0.25">
      <c r="U78" s="119">
        <f t="shared" si="0"/>
        <v>10.752220000000001</v>
      </c>
      <c r="V78" t="s">
        <v>384</v>
      </c>
      <c r="X78" s="111">
        <f t="shared" si="1"/>
        <v>4.3035103244837752E-2</v>
      </c>
      <c r="Y78" s="119">
        <f>AB63-Y77</f>
        <v>0.22444461538461535</v>
      </c>
      <c r="AA78" s="118" t="s">
        <v>373</v>
      </c>
      <c r="AB78" s="119">
        <f>AB68</f>
        <v>3.8507692307692309</v>
      </c>
    </row>
    <row r="79" spans="9:29" x14ac:dyDescent="0.25">
      <c r="U79" s="119">
        <f t="shared" si="0"/>
        <v>-2.4928125000000056</v>
      </c>
      <c r="V79" t="s">
        <v>385</v>
      </c>
      <c r="X79" s="111">
        <f t="shared" si="1"/>
        <v>0.298419063421829</v>
      </c>
      <c r="Y79" s="119">
        <f>AB79</f>
        <v>1.5563701923076927</v>
      </c>
      <c r="AA79" s="118" t="s">
        <v>374</v>
      </c>
      <c r="AB79" s="119">
        <f>AB54-AB63</f>
        <v>1.5563701923076927</v>
      </c>
    </row>
    <row r="80" spans="9:29" x14ac:dyDescent="0.25">
      <c r="U80" s="119"/>
      <c r="X80" s="111">
        <f t="shared" si="1"/>
        <v>0.1585873156342183</v>
      </c>
      <c r="Y80" s="119">
        <f>AB68-Y78-Y77</f>
        <v>0.82709384615384618</v>
      </c>
      <c r="AA80" s="118" t="s">
        <v>375</v>
      </c>
      <c r="AB80" s="119">
        <f>AB57</f>
        <v>5.2153846153846155</v>
      </c>
    </row>
    <row r="81" spans="22:28" x14ac:dyDescent="0.25">
      <c r="X81" s="111">
        <f t="shared" si="1"/>
        <v>-3.6767146017699197E-2</v>
      </c>
      <c r="Y81" s="119">
        <f>AB81</f>
        <v>-0.19175480769230813</v>
      </c>
      <c r="AA81" s="118" t="s">
        <v>376</v>
      </c>
      <c r="AB81" s="119">
        <f>AB80-AB79-AB78</f>
        <v>-0.19175480769230813</v>
      </c>
    </row>
    <row r="82" spans="22:28" x14ac:dyDescent="0.25">
      <c r="V82" s="1" t="s">
        <v>18</v>
      </c>
      <c r="W82" s="1"/>
    </row>
    <row r="83" spans="22:28" x14ac:dyDescent="0.25">
      <c r="V83" t="s">
        <v>381</v>
      </c>
    </row>
    <row r="84" spans="22:28" x14ac:dyDescent="0.25">
      <c r="V84" t="s">
        <v>386</v>
      </c>
      <c r="X84" s="1"/>
      <c r="Y84" s="1"/>
    </row>
    <row r="85" spans="22:28" x14ac:dyDescent="0.25">
      <c r="V85" t="s">
        <v>382</v>
      </c>
      <c r="X85" s="111">
        <f>Y85/$Y$85</f>
        <v>1</v>
      </c>
      <c r="Y85" s="119">
        <f>AB57</f>
        <v>5.2153846153846155</v>
      </c>
      <c r="AA85" s="123">
        <f>Y85*13</f>
        <v>67.8</v>
      </c>
    </row>
    <row r="86" spans="22:28" x14ac:dyDescent="0.25">
      <c r="V86" t="s">
        <v>383</v>
      </c>
      <c r="X86" s="111">
        <f t="shared" ref="X86:X90" si="2">Y86/$Y$85</f>
        <v>0.53672566371681418</v>
      </c>
      <c r="Y86" s="119">
        <f>Y4</f>
        <v>2.7992307692307694</v>
      </c>
      <c r="AA86" s="123">
        <f t="shared" ref="AA86:AA90" si="3">Y86*13</f>
        <v>36.39</v>
      </c>
    </row>
    <row r="87" spans="22:28" x14ac:dyDescent="0.25">
      <c r="V87" t="s">
        <v>384</v>
      </c>
      <c r="X87" s="111">
        <f t="shared" si="2"/>
        <v>4.5491244673877343E-2</v>
      </c>
      <c r="Y87" s="119">
        <f>Y54-Y86</f>
        <v>0.23725433760683723</v>
      </c>
      <c r="AA87" s="123">
        <f t="shared" si="3"/>
        <v>3.084306388888884</v>
      </c>
    </row>
    <row r="88" spans="22:28" x14ac:dyDescent="0.25">
      <c r="V88" t="s">
        <v>385</v>
      </c>
      <c r="X88" s="111">
        <f t="shared" si="2"/>
        <v>0</v>
      </c>
      <c r="Y88" s="119">
        <f>AB88</f>
        <v>0</v>
      </c>
      <c r="AA88" s="123">
        <f t="shared" si="3"/>
        <v>0</v>
      </c>
    </row>
    <row r="89" spans="22:28" x14ac:dyDescent="0.25">
      <c r="X89" s="111">
        <f t="shared" si="2"/>
        <v>0.41778309160930849</v>
      </c>
      <c r="Y89" s="119">
        <f>Y85-Y86-Y87-Y88</f>
        <v>2.1788995085470089</v>
      </c>
      <c r="AA89" s="123">
        <f t="shared" si="3"/>
        <v>28.325693611111117</v>
      </c>
    </row>
    <row r="90" spans="22:28" x14ac:dyDescent="0.25">
      <c r="X90" s="111">
        <f t="shared" si="2"/>
        <v>0</v>
      </c>
      <c r="Y90" s="119">
        <f>AB90</f>
        <v>0</v>
      </c>
      <c r="AA90" s="123">
        <f t="shared" si="3"/>
        <v>0</v>
      </c>
    </row>
  </sheetData>
  <mergeCells count="32">
    <mergeCell ref="B2:C2"/>
    <mergeCell ref="E2:F2"/>
    <mergeCell ref="O2:P2"/>
    <mergeCell ref="R2:S2"/>
    <mergeCell ref="O5:O6"/>
    <mergeCell ref="P5:P6"/>
    <mergeCell ref="I4:J4"/>
    <mergeCell ref="I1:J2"/>
    <mergeCell ref="L1:M2"/>
    <mergeCell ref="U2:V2"/>
    <mergeCell ref="U1:V1"/>
    <mergeCell ref="O1:S1"/>
    <mergeCell ref="R16:R19"/>
    <mergeCell ref="R37:S37"/>
    <mergeCell ref="O23:P23"/>
    <mergeCell ref="R23:S23"/>
    <mergeCell ref="O37:P37"/>
    <mergeCell ref="O24:P35"/>
    <mergeCell ref="R24:S24"/>
    <mergeCell ref="Q2:Q39"/>
    <mergeCell ref="S16:S19"/>
    <mergeCell ref="O20:P21"/>
    <mergeCell ref="AD2:AE2"/>
    <mergeCell ref="AD1:AE1"/>
    <mergeCell ref="X1:AB1"/>
    <mergeCell ref="X2:Y2"/>
    <mergeCell ref="AA2:AB2"/>
    <mergeCell ref="AA32:AB32"/>
    <mergeCell ref="I31:J31"/>
    <mergeCell ref="O52:R56"/>
    <mergeCell ref="U5:U6"/>
    <mergeCell ref="V5:V6"/>
  </mergeCells>
  <pageMargins left="0.51181102362204722" right="0.51181102362204722" top="0.78740157480314965" bottom="0.78740157480314965" header="0.31496062992125984" footer="0.31496062992125984"/>
  <pageSetup scale="79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6"/>
  <sheetViews>
    <sheetView workbookViewId="0">
      <selection activeCell="X15" sqref="X15"/>
    </sheetView>
  </sheetViews>
  <sheetFormatPr defaultRowHeight="15" x14ac:dyDescent="0.25"/>
  <cols>
    <col min="2" max="2" width="11.5703125" customWidth="1"/>
  </cols>
  <sheetData>
    <row r="1" spans="2:8" x14ac:dyDescent="0.25">
      <c r="E1" t="s">
        <v>256</v>
      </c>
      <c r="G1">
        <v>2500</v>
      </c>
      <c r="H1" t="s">
        <v>258</v>
      </c>
    </row>
    <row r="2" spans="2:8" x14ac:dyDescent="0.25">
      <c r="B2" t="s">
        <v>101</v>
      </c>
      <c r="E2" t="s">
        <v>257</v>
      </c>
      <c r="G2" s="112">
        <f>G1/23</f>
        <v>108.69565217391305</v>
      </c>
      <c r="H2" t="s">
        <v>258</v>
      </c>
    </row>
    <row r="3" spans="2:8" x14ac:dyDescent="0.25">
      <c r="B3" s="109" t="s">
        <v>244</v>
      </c>
      <c r="C3" s="110">
        <v>3.6999999999999998E-2</v>
      </c>
      <c r="D3" s="74">
        <f>$G$2*C3</f>
        <v>4.0217391304347823</v>
      </c>
    </row>
    <row r="4" spans="2:8" x14ac:dyDescent="0.25">
      <c r="B4" t="s">
        <v>245</v>
      </c>
      <c r="C4" s="110">
        <v>0.129</v>
      </c>
      <c r="D4" s="74">
        <f t="shared" ref="D4:D14" si="0">$G$2*C4</f>
        <v>14.021739130434783</v>
      </c>
    </row>
    <row r="5" spans="2:8" x14ac:dyDescent="0.25">
      <c r="B5" s="109" t="s">
        <v>246</v>
      </c>
      <c r="C5" s="110">
        <v>0.157</v>
      </c>
      <c r="D5" s="74">
        <f t="shared" si="0"/>
        <v>17.065217391304348</v>
      </c>
    </row>
    <row r="6" spans="2:8" x14ac:dyDescent="0.25">
      <c r="B6" t="s">
        <v>247</v>
      </c>
      <c r="C6" s="110">
        <v>9.4E-2</v>
      </c>
      <c r="D6" s="74">
        <f t="shared" si="0"/>
        <v>10.217391304347826</v>
      </c>
    </row>
    <row r="7" spans="2:8" x14ac:dyDescent="0.25">
      <c r="B7" s="109" t="s">
        <v>248</v>
      </c>
      <c r="C7" s="110">
        <v>7.6999999999999999E-2</v>
      </c>
      <c r="D7" s="74">
        <f t="shared" si="0"/>
        <v>8.3695652173913047</v>
      </c>
    </row>
    <row r="8" spans="2:8" x14ac:dyDescent="0.25">
      <c r="B8" t="s">
        <v>249</v>
      </c>
      <c r="C8" s="110">
        <v>5.1999999999999998E-2</v>
      </c>
      <c r="D8" s="74">
        <f t="shared" si="0"/>
        <v>5.6521739130434785</v>
      </c>
    </row>
    <row r="9" spans="2:8" x14ac:dyDescent="0.25">
      <c r="B9" s="109" t="s">
        <v>250</v>
      </c>
      <c r="C9" s="110">
        <v>5.5E-2</v>
      </c>
      <c r="D9" s="74">
        <f t="shared" si="0"/>
        <v>5.9782608695652177</v>
      </c>
    </row>
    <row r="10" spans="2:8" x14ac:dyDescent="0.25">
      <c r="B10" t="s">
        <v>251</v>
      </c>
      <c r="C10" s="110">
        <v>7.1999999999999995E-2</v>
      </c>
      <c r="D10" s="74">
        <f t="shared" si="0"/>
        <v>7.8260869565217384</v>
      </c>
    </row>
    <row r="11" spans="2:8" x14ac:dyDescent="0.25">
      <c r="B11" s="109" t="s">
        <v>252</v>
      </c>
      <c r="C11" s="110">
        <v>0.125</v>
      </c>
      <c r="D11" s="74">
        <f t="shared" si="0"/>
        <v>13.586956521739131</v>
      </c>
    </row>
    <row r="12" spans="2:8" x14ac:dyDescent="0.25">
      <c r="B12" t="s">
        <v>253</v>
      </c>
      <c r="C12" s="110">
        <v>0.123</v>
      </c>
      <c r="D12" s="74">
        <f t="shared" si="0"/>
        <v>13.369565217391305</v>
      </c>
    </row>
    <row r="13" spans="2:8" x14ac:dyDescent="0.25">
      <c r="B13" s="109" t="s">
        <v>254</v>
      </c>
      <c r="C13" s="110">
        <v>5.8000000000000003E-2</v>
      </c>
      <c r="D13" s="74">
        <f t="shared" si="0"/>
        <v>6.304347826086957</v>
      </c>
    </row>
    <row r="14" spans="2:8" x14ac:dyDescent="0.25">
      <c r="B14" t="s">
        <v>255</v>
      </c>
      <c r="C14" s="110">
        <v>2.1000000000000001E-2</v>
      </c>
      <c r="D14" s="74">
        <f t="shared" si="0"/>
        <v>2.2826086956521743</v>
      </c>
    </row>
    <row r="15" spans="2:8" x14ac:dyDescent="0.25">
      <c r="B15" s="109"/>
    </row>
    <row r="16" spans="2:8" x14ac:dyDescent="0.25">
      <c r="C16" s="111">
        <f>SUM(C3:C14)</f>
        <v>1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showGridLines="0" zoomScale="80" zoomScaleNormal="80" workbookViewId="0">
      <selection activeCell="X15" sqref="X15"/>
    </sheetView>
  </sheetViews>
  <sheetFormatPr defaultRowHeight="15" x14ac:dyDescent="0.25"/>
  <cols>
    <col min="1" max="1" width="3.7109375" customWidth="1"/>
  </cols>
  <sheetData/>
  <pageMargins left="0.51181102362204722" right="0.51181102362204722" top="0.78740157480314965" bottom="0.78740157480314965" header="0.31496062992125984" footer="0.31496062992125984"/>
  <pageSetup paperSize="9" scale="9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E8" sqref="E8"/>
    </sheetView>
  </sheetViews>
  <sheetFormatPr defaultRowHeight="15" x14ac:dyDescent="0.25"/>
  <cols>
    <col min="1" max="1" width="35.28515625" bestFit="1" customWidth="1"/>
    <col min="2" max="2" width="13.85546875" bestFit="1" customWidth="1"/>
    <col min="3" max="3" width="10" style="162" bestFit="1" customWidth="1"/>
    <col min="4" max="4" width="13.85546875" bestFit="1" customWidth="1"/>
    <col min="5" max="5" width="13.42578125" style="162" bestFit="1" customWidth="1"/>
  </cols>
  <sheetData>
    <row r="1" spans="1:5" x14ac:dyDescent="0.25">
      <c r="A1" s="329" t="s">
        <v>403</v>
      </c>
      <c r="B1" s="328" t="s">
        <v>410</v>
      </c>
      <c r="C1" s="328"/>
      <c r="D1" s="328" t="s">
        <v>411</v>
      </c>
      <c r="E1" s="328"/>
    </row>
    <row r="2" spans="1:5" x14ac:dyDescent="0.25">
      <c r="A2" s="329"/>
      <c r="B2" s="164" t="s">
        <v>404</v>
      </c>
      <c r="C2" s="166" t="s">
        <v>405</v>
      </c>
      <c r="D2" s="164" t="s">
        <v>404</v>
      </c>
      <c r="E2" s="166" t="s">
        <v>412</v>
      </c>
    </row>
    <row r="3" spans="1:5" x14ac:dyDescent="0.25">
      <c r="A3" s="124" t="s">
        <v>408</v>
      </c>
      <c r="B3" s="336">
        <f>Premissas!Y3</f>
        <v>4160000</v>
      </c>
      <c r="C3" s="337"/>
      <c r="D3" s="336">
        <f>Premissas!AB3</f>
        <v>4160000</v>
      </c>
      <c r="E3" s="337"/>
    </row>
    <row r="4" spans="1:5" x14ac:dyDescent="0.25">
      <c r="A4" s="124" t="s">
        <v>407</v>
      </c>
      <c r="B4" s="125">
        <f>Premissas!Y5</f>
        <v>11644800</v>
      </c>
      <c r="C4" s="163">
        <f>B4/B3</f>
        <v>2.7992307692307694</v>
      </c>
      <c r="D4" s="125">
        <f>Premissas!AB5</f>
        <v>11644800</v>
      </c>
      <c r="E4" s="163">
        <f>D4/D3</f>
        <v>2.7992307692307694</v>
      </c>
    </row>
    <row r="5" spans="1:5" x14ac:dyDescent="0.25">
      <c r="A5" s="124" t="s">
        <v>409</v>
      </c>
      <c r="B5" s="125">
        <f>Premissas!Y11</f>
        <v>8769.5999999999985</v>
      </c>
      <c r="C5" s="163">
        <f>B5/B3</f>
        <v>2.1080769230769226E-3</v>
      </c>
      <c r="D5" s="125">
        <f>Premissas!AB11</f>
        <v>8769.5999999999985</v>
      </c>
      <c r="E5" s="163">
        <f>D5/D3</f>
        <v>2.1080769230769226E-3</v>
      </c>
    </row>
    <row r="6" spans="1:5" x14ac:dyDescent="0.25">
      <c r="A6" s="124" t="s">
        <v>413</v>
      </c>
      <c r="B6" s="125">
        <f>Premissas!Y31</f>
        <v>392964</v>
      </c>
      <c r="C6" s="163">
        <f>B6/B3</f>
        <v>9.4462500000000005E-2</v>
      </c>
      <c r="D6" s="125">
        <f>Premissas!AB31</f>
        <v>777720</v>
      </c>
      <c r="E6" s="163">
        <f>D6/D3</f>
        <v>0.18695192307692307</v>
      </c>
    </row>
    <row r="7" spans="1:5" x14ac:dyDescent="0.25">
      <c r="A7" s="124" t="s">
        <v>414</v>
      </c>
      <c r="B7" s="125">
        <f>Premissas!Y36</f>
        <v>0</v>
      </c>
      <c r="C7" s="163">
        <f>B7/B3</f>
        <v>0</v>
      </c>
      <c r="D7" s="125">
        <f>Premissas!AB36</f>
        <v>147200</v>
      </c>
      <c r="E7" s="163">
        <f>D7/D3</f>
        <v>3.5384615384615382E-2</v>
      </c>
    </row>
    <row r="8" spans="1:5" x14ac:dyDescent="0.25">
      <c r="A8" s="164" t="s">
        <v>416</v>
      </c>
      <c r="B8" s="165">
        <f>SUM(B4:B7)</f>
        <v>12046533.6</v>
      </c>
      <c r="C8" s="166">
        <f>B8/B3</f>
        <v>2.8958013461538461</v>
      </c>
      <c r="D8" s="165">
        <f>SUM(D4:D7)</f>
        <v>12578489.6</v>
      </c>
      <c r="E8" s="166">
        <f>D8/D3</f>
        <v>3.0236753846153843</v>
      </c>
    </row>
    <row r="9" spans="1:5" x14ac:dyDescent="0.25">
      <c r="A9" s="330"/>
      <c r="B9" s="331"/>
      <c r="C9" s="331"/>
      <c r="D9" s="331"/>
      <c r="E9" s="332"/>
    </row>
    <row r="10" spans="1:5" x14ac:dyDescent="0.25">
      <c r="A10" s="164" t="s">
        <v>417</v>
      </c>
      <c r="B10" s="165"/>
      <c r="C10" s="166"/>
      <c r="D10" s="165">
        <f>E10*D3</f>
        <v>16019200</v>
      </c>
      <c r="E10" s="166">
        <f>Premissas!AB67/13</f>
        <v>3.8507692307692309</v>
      </c>
    </row>
    <row r="11" spans="1:5" x14ac:dyDescent="0.25">
      <c r="A11" s="124" t="s">
        <v>418</v>
      </c>
      <c r="B11" s="125"/>
      <c r="C11" s="255">
        <f>Premissas!Y57</f>
        <v>0.42121797603967082</v>
      </c>
      <c r="D11" s="125"/>
      <c r="E11" s="166">
        <f>E10-E8</f>
        <v>0.82709384615384662</v>
      </c>
    </row>
    <row r="12" spans="1:5" x14ac:dyDescent="0.25">
      <c r="A12" s="330"/>
      <c r="B12" s="331"/>
      <c r="C12" s="331"/>
      <c r="D12" s="331"/>
      <c r="E12" s="332"/>
    </row>
    <row r="13" spans="1:5" x14ac:dyDescent="0.25">
      <c r="A13" s="164" t="s">
        <v>415</v>
      </c>
      <c r="B13" s="165">
        <f>Premissas!Y51</f>
        <v>585244.44444444438</v>
      </c>
      <c r="C13" s="166">
        <f>B13/B3</f>
        <v>0.14068376068376068</v>
      </c>
      <c r="D13" s="165">
        <f>Premissas!AB51</f>
        <v>6474500</v>
      </c>
      <c r="E13" s="166">
        <f>D13/D3</f>
        <v>1.5563701923076922</v>
      </c>
    </row>
    <row r="14" spans="1:5" x14ac:dyDescent="0.25">
      <c r="A14" s="333"/>
      <c r="B14" s="334"/>
      <c r="C14" s="334"/>
      <c r="D14" s="334"/>
      <c r="E14" s="335"/>
    </row>
    <row r="15" spans="1:5" x14ac:dyDescent="0.25">
      <c r="A15" s="164" t="s">
        <v>419</v>
      </c>
      <c r="B15" s="165">
        <f>C15*B3</f>
        <v>14384044.824769475</v>
      </c>
      <c r="C15" s="166">
        <f>C8+C13+C11</f>
        <v>3.4577030828772775</v>
      </c>
      <c r="D15" s="165">
        <f>E15*D3</f>
        <v>21696000</v>
      </c>
      <c r="E15" s="166">
        <f>Premissas!AB56/13</f>
        <v>5.2153846153846155</v>
      </c>
    </row>
    <row r="16" spans="1:5" x14ac:dyDescent="0.25">
      <c r="A16" s="124" t="s">
        <v>420</v>
      </c>
      <c r="B16" s="125"/>
      <c r="C16" s="163"/>
      <c r="D16" s="169">
        <f>E16*D3</f>
        <v>-797700</v>
      </c>
      <c r="E16" s="170">
        <f>E15-E10-E13</f>
        <v>-0.19175480769230768</v>
      </c>
    </row>
    <row r="17" spans="1:5" x14ac:dyDescent="0.25">
      <c r="A17" s="330"/>
      <c r="B17" s="331"/>
      <c r="C17" s="331"/>
      <c r="D17" s="331"/>
      <c r="E17" s="332"/>
    </row>
    <row r="18" spans="1:5" ht="30" x14ac:dyDescent="0.25">
      <c r="A18" s="167" t="s">
        <v>421</v>
      </c>
      <c r="B18" s="165">
        <f>C18*B3</f>
        <v>7311955.1752305264</v>
      </c>
      <c r="C18" s="166">
        <f>E15-C15</f>
        <v>1.7576815325073381</v>
      </c>
      <c r="D18" s="168">
        <f>(C18/E15)</f>
        <v>0.33701858292913561</v>
      </c>
      <c r="E18" s="163"/>
    </row>
    <row r="19" spans="1:5" x14ac:dyDescent="0.25">
      <c r="B19" s="122"/>
      <c r="D19" s="122"/>
    </row>
    <row r="20" spans="1:5" x14ac:dyDescent="0.25">
      <c r="B20" s="122"/>
      <c r="D20" s="122"/>
    </row>
    <row r="21" spans="1:5" x14ac:dyDescent="0.25">
      <c r="B21" s="122"/>
      <c r="D21" s="122"/>
    </row>
    <row r="22" spans="1:5" x14ac:dyDescent="0.25">
      <c r="B22" s="122"/>
      <c r="D22" s="122"/>
    </row>
  </sheetData>
  <mergeCells count="9">
    <mergeCell ref="B1:C1"/>
    <mergeCell ref="D1:E1"/>
    <mergeCell ref="A1:A2"/>
    <mergeCell ref="A17:E17"/>
    <mergeCell ref="A14:E14"/>
    <mergeCell ref="A12:E12"/>
    <mergeCell ref="A9:E9"/>
    <mergeCell ref="B3:C3"/>
    <mergeCell ref="D3:E3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7"/>
  <sheetViews>
    <sheetView tabSelected="1" workbookViewId="0">
      <pane xSplit="1" ySplit="3" topLeftCell="B30" activePane="bottomRight" state="frozen"/>
      <selection pane="topRight" activeCell="B1" sqref="B1"/>
      <selection pane="bottomLeft" activeCell="A4" sqref="A4"/>
      <selection pane="bottomRight" activeCell="C38" sqref="C38"/>
    </sheetView>
  </sheetViews>
  <sheetFormatPr defaultRowHeight="15" x14ac:dyDescent="0.25"/>
  <cols>
    <col min="1" max="1" width="40.5703125" bestFit="1" customWidth="1"/>
    <col min="2" max="2" width="15.42578125" bestFit="1" customWidth="1"/>
    <col min="3" max="3" width="10.140625" bestFit="1" customWidth="1"/>
    <col min="4" max="4" width="11.7109375" bestFit="1" customWidth="1"/>
    <col min="5" max="5" width="12.7109375" bestFit="1" customWidth="1"/>
    <col min="6" max="6" width="11.7109375" bestFit="1" customWidth="1"/>
    <col min="7" max="7" width="12.7109375" bestFit="1" customWidth="1"/>
    <col min="8" max="9" width="13.85546875" bestFit="1" customWidth="1"/>
    <col min="10" max="13" width="12.7109375" bestFit="1" customWidth="1"/>
    <col min="14" max="14" width="13.85546875" bestFit="1" customWidth="1"/>
    <col min="15" max="18" width="12.7109375" bestFit="1" customWidth="1"/>
    <col min="19" max="19" width="13.85546875" bestFit="1" customWidth="1"/>
    <col min="20" max="20" width="12.7109375" bestFit="1" customWidth="1"/>
    <col min="21" max="22" width="13.85546875" bestFit="1" customWidth="1"/>
    <col min="23" max="23" width="12.7109375" bestFit="1" customWidth="1"/>
    <col min="24" max="24" width="13.85546875" bestFit="1" customWidth="1"/>
    <col min="25" max="25" width="12.7109375" bestFit="1" customWidth="1"/>
    <col min="26" max="26" width="11.7109375" bestFit="1" customWidth="1"/>
    <col min="27" max="28" width="12.7109375" bestFit="1" customWidth="1"/>
    <col min="29" max="29" width="13.85546875" bestFit="1" customWidth="1"/>
    <col min="30" max="30" width="12.7109375" bestFit="1" customWidth="1"/>
    <col min="33" max="33" width="47.85546875" bestFit="1" customWidth="1"/>
  </cols>
  <sheetData>
    <row r="1" spans="1:30" x14ac:dyDescent="0.25">
      <c r="A1" s="339" t="s">
        <v>403</v>
      </c>
      <c r="B1" s="340" t="s">
        <v>501</v>
      </c>
      <c r="C1" s="256"/>
      <c r="D1" s="239" t="s">
        <v>431</v>
      </c>
      <c r="E1" s="239" t="s">
        <v>432</v>
      </c>
      <c r="F1" s="239" t="s">
        <v>491</v>
      </c>
      <c r="G1" s="239" t="s">
        <v>434</v>
      </c>
      <c r="H1" s="239" t="s">
        <v>435</v>
      </c>
      <c r="I1" s="239" t="s">
        <v>436</v>
      </c>
      <c r="J1" s="239" t="s">
        <v>492</v>
      </c>
      <c r="K1" s="239" t="s">
        <v>438</v>
      </c>
      <c r="L1" s="239" t="s">
        <v>493</v>
      </c>
      <c r="M1" s="239" t="s">
        <v>440</v>
      </c>
      <c r="N1" s="239" t="s">
        <v>441</v>
      </c>
      <c r="O1" s="239" t="s">
        <v>494</v>
      </c>
      <c r="P1" s="239" t="s">
        <v>495</v>
      </c>
      <c r="Q1" s="239" t="s">
        <v>444</v>
      </c>
      <c r="R1" s="239" t="s">
        <v>496</v>
      </c>
      <c r="S1" s="239" t="s">
        <v>446</v>
      </c>
      <c r="T1" s="239" t="s">
        <v>497</v>
      </c>
      <c r="U1" s="239" t="s">
        <v>448</v>
      </c>
      <c r="V1" s="239" t="s">
        <v>449</v>
      </c>
      <c r="W1" s="239" t="s">
        <v>450</v>
      </c>
      <c r="X1" s="239" t="s">
        <v>451</v>
      </c>
      <c r="Y1" s="239" t="s">
        <v>498</v>
      </c>
      <c r="Z1" s="239" t="s">
        <v>499</v>
      </c>
      <c r="AA1" s="239" t="s">
        <v>454</v>
      </c>
      <c r="AB1" s="239" t="s">
        <v>455</v>
      </c>
      <c r="AC1" s="240" t="s">
        <v>456</v>
      </c>
      <c r="AD1" s="239" t="s">
        <v>500</v>
      </c>
    </row>
    <row r="2" spans="1:30" x14ac:dyDescent="0.25">
      <c r="A2" s="340"/>
      <c r="B2" s="341"/>
      <c r="C2" s="257" t="s">
        <v>460</v>
      </c>
      <c r="D2" s="241">
        <v>0.17</v>
      </c>
      <c r="E2" s="241">
        <v>0.18</v>
      </c>
      <c r="F2" s="241">
        <v>0.12</v>
      </c>
      <c r="G2" s="241">
        <v>0.18</v>
      </c>
      <c r="H2" s="241">
        <v>0.12</v>
      </c>
      <c r="I2" s="241">
        <v>0.18</v>
      </c>
      <c r="J2" s="241">
        <v>0.12</v>
      </c>
      <c r="K2" s="241">
        <v>0.17</v>
      </c>
      <c r="L2" s="241">
        <v>0.12</v>
      </c>
      <c r="M2" s="241">
        <v>0.18</v>
      </c>
      <c r="N2" s="241">
        <v>0.18</v>
      </c>
      <c r="O2" s="241">
        <v>0.12</v>
      </c>
      <c r="P2" s="241">
        <v>0.12</v>
      </c>
      <c r="Q2" s="242">
        <v>0.17</v>
      </c>
      <c r="R2" s="242">
        <v>0.18</v>
      </c>
      <c r="S2" s="242">
        <v>0.18</v>
      </c>
      <c r="T2" s="242">
        <v>0.18</v>
      </c>
      <c r="U2" s="242">
        <v>0.18</v>
      </c>
      <c r="V2" s="242">
        <v>0.12</v>
      </c>
      <c r="W2" s="242">
        <v>0.18</v>
      </c>
      <c r="X2" s="242">
        <v>0.12</v>
      </c>
      <c r="Y2" s="242">
        <v>0.12</v>
      </c>
      <c r="Z2" s="242">
        <v>0.17</v>
      </c>
      <c r="AA2" s="242">
        <v>0.12</v>
      </c>
      <c r="AB2" s="242">
        <v>0.12</v>
      </c>
      <c r="AC2" s="243">
        <v>0.12</v>
      </c>
      <c r="AD2" s="242">
        <v>0.12</v>
      </c>
    </row>
    <row r="3" spans="1:30" x14ac:dyDescent="0.25">
      <c r="A3" s="226" t="s">
        <v>407</v>
      </c>
      <c r="B3" s="350"/>
      <c r="C3" s="350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  <c r="O3" s="351"/>
      <c r="P3" s="351"/>
      <c r="Q3" s="351"/>
      <c r="R3" s="351"/>
      <c r="S3" s="351"/>
      <c r="T3" s="351"/>
      <c r="U3" s="351"/>
      <c r="V3" s="351"/>
      <c r="W3" s="351"/>
      <c r="X3" s="351"/>
      <c r="Y3" s="351"/>
      <c r="Z3" s="351"/>
      <c r="AA3" s="351"/>
      <c r="AB3" s="351"/>
      <c r="AC3" s="351"/>
      <c r="AD3" s="351"/>
    </row>
    <row r="4" spans="1:30" x14ac:dyDescent="0.25">
      <c r="A4" s="217" t="s">
        <v>408</v>
      </c>
      <c r="B4" s="227">
        <f>SUM(D4:AD4)</f>
        <v>408140143</v>
      </c>
      <c r="C4" s="227">
        <f>B4/13</f>
        <v>31395395.615384616</v>
      </c>
      <c r="D4" s="228">
        <f>VLOOKUP(D1,VENDA_GLP_JAN19!$A:$C,3,FALSE)</f>
        <v>1549850</v>
      </c>
      <c r="E4" s="228">
        <f>VLOOKUP(E1,VENDA_GLP_JAN19!$A:$C,3,FALSE)</f>
        <v>7185074</v>
      </c>
      <c r="F4" s="228">
        <f>VLOOKUP(F1,VENDA_GLP_JAN19!$A:$C,3,FALSE)</f>
        <v>1341567</v>
      </c>
      <c r="G4" s="228">
        <f>VLOOKUP(G1,VENDA_GLP_JAN19!$A:$C,3,FALSE)</f>
        <v>6880245</v>
      </c>
      <c r="H4" s="228">
        <f>VLOOKUP(H1,VENDA_GLP_JAN19!$A:$C,3,FALSE)</f>
        <v>35653165</v>
      </c>
      <c r="I4" s="228">
        <f>VLOOKUP(I1,VENDA_GLP_JAN19!$A:$C,3,FALSE)</f>
        <v>20239446</v>
      </c>
      <c r="J4" s="228">
        <f>VLOOKUP(J1,VENDA_GLP_JAN19!$A:$C,3,FALSE)</f>
        <v>4845421</v>
      </c>
      <c r="K4" s="228">
        <f>VLOOKUP(K1,VENDA_GLP_JAN19!$A:$C,3,FALSE)</f>
        <v>9297871</v>
      </c>
      <c r="L4" s="228">
        <f>VLOOKUP(L1,VENDA_GLP_JAN19!$A:$C,3,FALSE)</f>
        <v>16293390</v>
      </c>
      <c r="M4" s="228">
        <f>VLOOKUP(M1,VENDA_GLP_JAN19!$A:$C,3,FALSE)</f>
        <v>12335393</v>
      </c>
      <c r="N4" s="228">
        <f>VLOOKUP(N1,VENDA_GLP_JAN19!$A:$C,3,FALSE)</f>
        <v>40609256</v>
      </c>
      <c r="O4" s="228">
        <f>VLOOKUP(O1,VENDA_GLP_JAN19!$A:$C,3,FALSE)</f>
        <v>5819814</v>
      </c>
      <c r="P4" s="228">
        <f>VLOOKUP(P1,VENDA_GLP_JAN19!$A:$C,3,FALSE)</f>
        <v>7950290</v>
      </c>
      <c r="Q4" s="228">
        <f>VLOOKUP(Q1,VENDA_GLP_JAN19!$A:$C,3,FALSE)</f>
        <v>15005739</v>
      </c>
      <c r="R4" s="228">
        <f>VLOOKUP(R1,VENDA_GLP_JAN19!$A:$C,3,FALSE)</f>
        <v>9958962</v>
      </c>
      <c r="S4" s="228">
        <f>VLOOKUP(S1,VENDA_GLP_JAN19!$A:$C,3,FALSE)</f>
        <v>21076812</v>
      </c>
      <c r="T4" s="228">
        <f>VLOOKUP(T1,VENDA_GLP_JAN19!$A:$C,3,FALSE)</f>
        <v>7385482</v>
      </c>
      <c r="U4" s="228">
        <f>VLOOKUP(U1,VENDA_GLP_JAN19!$A:$C,3,FALSE)</f>
        <v>22135575</v>
      </c>
      <c r="V4" s="228">
        <f>VLOOKUP(V1,VENDA_GLP_JAN19!$A:$C,3,FALSE)</f>
        <v>31478982</v>
      </c>
      <c r="W4" s="228">
        <f>VLOOKUP(W1,VENDA_GLP_JAN19!$A:$C,3,FALSE)</f>
        <v>8404902</v>
      </c>
      <c r="X4" s="228">
        <f>VLOOKUP(X1,VENDA_GLP_JAN19!$A:$C,3,FALSE)</f>
        <v>21232562</v>
      </c>
      <c r="Y4" s="228">
        <f>VLOOKUP(Y1,VENDA_GLP_JAN19!$A:$C,3,FALSE)</f>
        <v>3644964</v>
      </c>
      <c r="Z4" s="228">
        <f>VLOOKUP(Z1,VENDA_GLP_JAN19!$A:$C,3,FALSE)</f>
        <v>1033100</v>
      </c>
      <c r="AA4" s="228">
        <f>VLOOKUP(AA1,VENDA_GLP_JAN19!$A:$C,3,FALSE)</f>
        <v>12306857</v>
      </c>
      <c r="AB4" s="228">
        <f>VLOOKUP(AB1,VENDA_GLP_JAN19!$A:$C,3,FALSE)</f>
        <v>4876651</v>
      </c>
      <c r="AC4" s="229">
        <f>VLOOKUP(AC1,VENDA_GLP_JAN19!$A:$C,3,FALSE)</f>
        <v>76200718</v>
      </c>
      <c r="AD4" s="228">
        <f>VLOOKUP(AD1,VENDA_GLP_JAN19!$A:$C,3,FALSE)</f>
        <v>3398055</v>
      </c>
    </row>
    <row r="5" spans="1:30" x14ac:dyDescent="0.25">
      <c r="A5" s="217" t="s">
        <v>467</v>
      </c>
      <c r="B5" s="230">
        <f>B6/B4</f>
        <v>2.7783127562613479</v>
      </c>
      <c r="C5" s="210">
        <f>(B6/B4)*13</f>
        <v>36.118065831397523</v>
      </c>
      <c r="D5" s="231">
        <f>PRECO_GLP_JAN19!C14</f>
        <v>2.7738461538461539</v>
      </c>
      <c r="E5" s="231">
        <f>PRECO_GLP_JAN19!D14</f>
        <v>2.9523076923076919</v>
      </c>
      <c r="F5" s="231">
        <f>PRECO_GLP_JAN19!E14</f>
        <v>2.3261538461538462</v>
      </c>
      <c r="G5" s="231">
        <f>PRECO_GLP_JAN19!F14</f>
        <v>3.4523076923076919</v>
      </c>
      <c r="H5" s="231">
        <f>PRECO_GLP_JAN19!G14</f>
        <v>2.6876923076923074</v>
      </c>
      <c r="I5" s="231">
        <f>PRECO_GLP_JAN19!H14</f>
        <v>3.0115384615384615</v>
      </c>
      <c r="J5" s="231">
        <f>PRECO_GLP_JAN19!I14</f>
        <v>2.61</v>
      </c>
      <c r="K5" s="231">
        <f>PRECO_GLP_JAN19!J14</f>
        <v>2.3746153846153848</v>
      </c>
      <c r="L5" s="231">
        <f>PRECO_GLP_JAN19!K14</f>
        <v>2.7046153846153844</v>
      </c>
      <c r="M5" s="231">
        <f>PRECO_GLP_JAN19!L14</f>
        <v>2.9084615384615384</v>
      </c>
      <c r="N5" s="231">
        <f>PRECO_GLP_JAN19!M14</f>
        <v>3.0869230769230773</v>
      </c>
      <c r="O5" s="231">
        <f>PRECO_GLP_JAN19!N14</f>
        <v>2.7961538461538464</v>
      </c>
      <c r="P5" s="231">
        <f>PRECO_GLP_JAN19!O14</f>
        <v>2.4123076923076923</v>
      </c>
      <c r="Q5" s="231">
        <f>PRECO_GLP_JAN19!P14</f>
        <v>3.0561538461538467</v>
      </c>
      <c r="R5" s="231">
        <f>PRECO_GLP_JAN19!Q14</f>
        <v>2.9230769230769229</v>
      </c>
      <c r="S5" s="231">
        <f>PRECO_GLP_JAN19!R14</f>
        <v>2.4192307692307691</v>
      </c>
      <c r="T5" s="231">
        <f>PRECO_GLP_JAN19!S14</f>
        <v>3.0853846153846152</v>
      </c>
      <c r="U5" s="231">
        <f>PRECO_GLP_JAN19!T14</f>
        <v>3.0053846153846155</v>
      </c>
      <c r="V5" s="231">
        <f>PRECO_GLP_JAN19!U14</f>
        <v>2.503076923076923</v>
      </c>
      <c r="W5" s="231">
        <f>PRECO_GLP_JAN19!V14</f>
        <v>2.6653846153846157</v>
      </c>
      <c r="X5" s="231">
        <f>PRECO_GLP_JAN19!W14</f>
        <v>2.3546153846153848</v>
      </c>
      <c r="Y5" s="231">
        <f>PRECO_GLP_JAN19!X14</f>
        <v>2.9430769230769229</v>
      </c>
      <c r="Z5" s="231">
        <f>PRECO_GLP_JAN19!Y14</f>
        <v>2.7838461538461536</v>
      </c>
      <c r="AA5" s="231">
        <f>PRECO_GLP_JAN19!Z14</f>
        <v>2.7323076923076925</v>
      </c>
      <c r="AB5" s="231">
        <f>PRECO_GLP_JAN19!AA14</f>
        <v>2.5853846153846152</v>
      </c>
      <c r="AC5" s="232">
        <f>PRECO_GLP_JAN19!AB14</f>
        <v>2.7992307692307694</v>
      </c>
      <c r="AD5" s="231">
        <f>PRECO_GLP_JAN19!AC14</f>
        <v>2.8530769230769235</v>
      </c>
    </row>
    <row r="6" spans="1:30" x14ac:dyDescent="0.25">
      <c r="A6" s="215" t="s">
        <v>302</v>
      </c>
      <c r="B6" s="210">
        <f>SUM(D6:AD6)</f>
        <v>1133940965.6392307</v>
      </c>
      <c r="C6" s="258"/>
      <c r="D6" s="202">
        <f>D4*D5</f>
        <v>4299045.461538462</v>
      </c>
      <c r="E6" s="202">
        <f t="shared" ref="E6:AD6" si="0">E4*E5</f>
        <v>21212549.239999998</v>
      </c>
      <c r="F6" s="202">
        <f t="shared" si="0"/>
        <v>3120691.2369230771</v>
      </c>
      <c r="G6" s="202">
        <f t="shared" si="0"/>
        <v>23752722.738461535</v>
      </c>
      <c r="H6" s="202">
        <f t="shared" si="0"/>
        <v>95824737.315384611</v>
      </c>
      <c r="I6" s="202">
        <f t="shared" si="0"/>
        <v>60951870.069230765</v>
      </c>
      <c r="J6" s="202">
        <f t="shared" si="0"/>
        <v>12646548.809999999</v>
      </c>
      <c r="K6" s="202">
        <f t="shared" si="0"/>
        <v>22078867.520769231</v>
      </c>
      <c r="L6" s="202">
        <f t="shared" si="0"/>
        <v>44067353.261538461</v>
      </c>
      <c r="M6" s="202">
        <f t="shared" si="0"/>
        <v>35877016.102307692</v>
      </c>
      <c r="N6" s="202">
        <f t="shared" si="0"/>
        <v>125357649.48307694</v>
      </c>
      <c r="O6" s="202">
        <f t="shared" si="0"/>
        <v>16273095.300000001</v>
      </c>
      <c r="P6" s="202">
        <f t="shared" si="0"/>
        <v>19178545.723076921</v>
      </c>
      <c r="Q6" s="202">
        <f t="shared" si="0"/>
        <v>45859846.959230781</v>
      </c>
      <c r="R6" s="202">
        <f t="shared" si="0"/>
        <v>29110812</v>
      </c>
      <c r="S6" s="202">
        <f t="shared" si="0"/>
        <v>50989672.107692301</v>
      </c>
      <c r="T6" s="202">
        <f t="shared" si="0"/>
        <v>22787052.539999999</v>
      </c>
      <c r="U6" s="202">
        <f t="shared" si="0"/>
        <v>66525916.557692312</v>
      </c>
      <c r="V6" s="202">
        <f t="shared" si="0"/>
        <v>78794313.406153843</v>
      </c>
      <c r="W6" s="202">
        <f t="shared" si="0"/>
        <v>22402296.484615386</v>
      </c>
      <c r="X6" s="202">
        <f t="shared" si="0"/>
        <v>49994517.140000001</v>
      </c>
      <c r="Y6" s="202">
        <f t="shared" si="0"/>
        <v>10727409.433846153</v>
      </c>
      <c r="Z6" s="202">
        <f t="shared" si="0"/>
        <v>2875991.4615384615</v>
      </c>
      <c r="AA6" s="202">
        <f t="shared" si="0"/>
        <v>33626120.049230769</v>
      </c>
      <c r="AB6" s="202">
        <f t="shared" si="0"/>
        <v>12608018.469999999</v>
      </c>
      <c r="AC6" s="233">
        <f t="shared" si="0"/>
        <v>213303394.46307695</v>
      </c>
      <c r="AD6" s="202">
        <f t="shared" si="0"/>
        <v>9694912.3038461562</v>
      </c>
    </row>
    <row r="7" spans="1:30" x14ac:dyDescent="0.25">
      <c r="A7" s="220" t="s">
        <v>509</v>
      </c>
      <c r="B7" s="348"/>
      <c r="C7" s="348"/>
      <c r="D7" s="348"/>
      <c r="E7" s="348"/>
      <c r="F7" s="348"/>
      <c r="G7" s="348"/>
      <c r="H7" s="348"/>
      <c r="I7" s="348"/>
      <c r="J7" s="348"/>
      <c r="K7" s="348"/>
      <c r="L7" s="348"/>
      <c r="M7" s="348"/>
      <c r="N7" s="348"/>
      <c r="O7" s="348"/>
      <c r="P7" s="348"/>
      <c r="Q7" s="348"/>
      <c r="R7" s="348"/>
      <c r="S7" s="348"/>
      <c r="T7" s="348"/>
      <c r="U7" s="348"/>
      <c r="V7" s="348"/>
      <c r="W7" s="348"/>
      <c r="X7" s="348"/>
      <c r="Y7" s="348"/>
      <c r="Z7" s="348"/>
      <c r="AA7" s="348"/>
      <c r="AB7" s="348"/>
      <c r="AC7" s="348"/>
      <c r="AD7" s="349"/>
    </row>
    <row r="8" spans="1:30" x14ac:dyDescent="0.25">
      <c r="A8" s="209" t="s">
        <v>508</v>
      </c>
      <c r="B8" s="204">
        <f>SUM(D8:AD8)</f>
        <v>860390.81683961523</v>
      </c>
      <c r="C8" s="204">
        <f>(B8/B4)*13</f>
        <v>2.7404999999999992E-2</v>
      </c>
      <c r="D8" s="204">
        <f>'Custos e Margens'!$C$5*'CUSTOS E MARGENS_JAN19'!D4</f>
        <v>3267.2030192307684</v>
      </c>
      <c r="E8" s="204">
        <f>'Custos e Margens'!$C$5*'CUSTOS E MARGENS_JAN19'!E4</f>
        <v>15146.688689999997</v>
      </c>
      <c r="F8" s="204">
        <f>'Custos e Margens'!$C$5*'CUSTOS E MARGENS_JAN19'!F4</f>
        <v>2828.126433461538</v>
      </c>
      <c r="G8" s="204">
        <f>'Custos e Margens'!$C$5*'CUSTOS E MARGENS_JAN19'!G4</f>
        <v>14504.085709615381</v>
      </c>
      <c r="H8" s="204">
        <f>'Custos e Margens'!$C$5*'CUSTOS E MARGENS_JAN19'!H4</f>
        <v>75159.614371153832</v>
      </c>
      <c r="I8" s="204">
        <f>'Custos e Margens'!$C$5*'CUSTOS E MARGENS_JAN19'!I4</f>
        <v>42666.309048461531</v>
      </c>
      <c r="J8" s="204">
        <f>'Custos e Margens'!$C$5*'CUSTOS E MARGENS_JAN19'!J4</f>
        <v>10214.520192692305</v>
      </c>
      <c r="K8" s="204">
        <f>'Custos e Margens'!$C$5*'CUSTOS E MARGENS_JAN19'!K4</f>
        <v>19600.62728884615</v>
      </c>
      <c r="L8" s="204">
        <f>'Custos e Margens'!$C$5*'CUSTOS E MARGENS_JAN19'!L4</f>
        <v>34347.719457692299</v>
      </c>
      <c r="M8" s="204">
        <f>'Custos e Margens'!$C$5*'CUSTOS E MARGENS_JAN19'!M4</f>
        <v>26003.957320384608</v>
      </c>
      <c r="N8" s="204">
        <f>'Custos e Margens'!$C$5*'CUSTOS E MARGENS_JAN19'!N4</f>
        <v>85607.435436923057</v>
      </c>
      <c r="O8" s="204">
        <f>'Custos e Margens'!$C$5*'CUSTOS E MARGENS_JAN19'!O4</f>
        <v>12268.615589999998</v>
      </c>
      <c r="P8" s="204">
        <f>'Custos e Margens'!$C$5*'CUSTOS E MARGENS_JAN19'!P4</f>
        <v>16759.822880769229</v>
      </c>
      <c r="Q8" s="204">
        <f>'Custos e Margens'!$C$5*'CUSTOS E MARGENS_JAN19'!Q4</f>
        <v>31633.252099615376</v>
      </c>
      <c r="R8" s="204">
        <f>'Custos e Margens'!$C$5*'CUSTOS E MARGENS_JAN19'!R4</f>
        <v>20994.257969999995</v>
      </c>
      <c r="S8" s="204">
        <f>'Custos e Margens'!$C$5*'CUSTOS E MARGENS_JAN19'!S4</f>
        <v>44431.540989230758</v>
      </c>
      <c r="T8" s="204">
        <f>'Custos e Margens'!$C$5*'CUSTOS E MARGENS_JAN19'!T4</f>
        <v>15569.164169999996</v>
      </c>
      <c r="U8" s="204">
        <f>'Custos e Margens'!$C$5*'CUSTOS E MARGENS_JAN19'!U4</f>
        <v>46663.494836538448</v>
      </c>
      <c r="V8" s="204">
        <f>'Custos e Margens'!$C$5*'CUSTOS E MARGENS_JAN19'!V4</f>
        <v>66360.115516153834</v>
      </c>
      <c r="W8" s="204">
        <f>'Custos e Margens'!$C$5*'CUSTOS E MARGENS_JAN19'!W4</f>
        <v>17718.179946923072</v>
      </c>
      <c r="X8" s="204">
        <f>'Custos e Margens'!$C$5*'CUSTOS E MARGENS_JAN19'!X4</f>
        <v>44759.873969999986</v>
      </c>
      <c r="Y8" s="204">
        <f>'Custos e Margens'!$C$5*'CUSTOS E MARGENS_JAN19'!Y4</f>
        <v>7683.8644938461521</v>
      </c>
      <c r="Z8" s="204">
        <f>'Custos e Margens'!$C$5*'CUSTOS E MARGENS_JAN19'!Z4</f>
        <v>2177.8542692307688</v>
      </c>
      <c r="AA8" s="204">
        <f>'Custos e Margens'!$C$5*'CUSTOS E MARGENS_JAN19'!AA4</f>
        <v>25943.801237307685</v>
      </c>
      <c r="AB8" s="204">
        <f>'Custos e Margens'!$C$5*'CUSTOS E MARGENS_JAN19'!AB4</f>
        <v>10280.355434999998</v>
      </c>
      <c r="AC8" s="204">
        <f>'Custos e Margens'!$C$5*'CUSTOS E MARGENS_JAN19'!AC4</f>
        <v>160636.97513769226</v>
      </c>
      <c r="AD8" s="204">
        <f>'Custos e Margens'!$C$5*'CUSTOS E MARGENS_JAN19'!AD4</f>
        <v>7163.361328846152</v>
      </c>
    </row>
    <row r="9" spans="1:30" x14ac:dyDescent="0.25">
      <c r="A9" s="209" t="s">
        <v>503</v>
      </c>
      <c r="B9" s="224"/>
      <c r="C9" s="224"/>
      <c r="D9" s="216"/>
      <c r="E9" s="216"/>
      <c r="F9" s="216"/>
      <c r="G9" s="216"/>
      <c r="H9" s="216"/>
      <c r="I9" s="216"/>
      <c r="J9" s="216"/>
      <c r="K9" s="216"/>
      <c r="L9" s="216"/>
      <c r="M9" s="216"/>
      <c r="N9" s="216"/>
      <c r="O9" s="216"/>
      <c r="P9" s="216"/>
      <c r="Q9" s="216"/>
      <c r="R9" s="216"/>
      <c r="S9" s="216"/>
      <c r="T9" s="216"/>
      <c r="U9" s="216"/>
      <c r="V9" s="216"/>
      <c r="W9" s="216"/>
      <c r="X9" s="216"/>
      <c r="Y9" s="216"/>
      <c r="Z9" s="216"/>
      <c r="AA9" s="216"/>
      <c r="AB9" s="216"/>
      <c r="AC9" s="216"/>
      <c r="AD9" s="216"/>
    </row>
    <row r="10" spans="1:30" x14ac:dyDescent="0.25">
      <c r="A10" s="219" t="s">
        <v>502</v>
      </c>
      <c r="B10" s="206">
        <f>SUM(D10:AD10)</f>
        <v>0</v>
      </c>
      <c r="C10" s="206"/>
      <c r="D10" s="216"/>
      <c r="E10" s="216"/>
      <c r="F10" s="216"/>
      <c r="G10" s="216"/>
      <c r="H10" s="216"/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</row>
    <row r="11" spans="1:30" x14ac:dyDescent="0.25">
      <c r="A11" s="225" t="s">
        <v>413</v>
      </c>
      <c r="B11" s="342"/>
      <c r="C11" s="342"/>
      <c r="D11" s="342"/>
      <c r="E11" s="342"/>
      <c r="F11" s="342"/>
      <c r="G11" s="342"/>
      <c r="H11" s="342"/>
      <c r="I11" s="342"/>
      <c r="J11" s="342"/>
      <c r="K11" s="342"/>
      <c r="L11" s="342"/>
      <c r="M11" s="342"/>
      <c r="N11" s="342"/>
      <c r="O11" s="342"/>
      <c r="P11" s="342"/>
      <c r="Q11" s="342"/>
      <c r="R11" s="342"/>
      <c r="S11" s="342"/>
      <c r="T11" s="342"/>
      <c r="U11" s="342"/>
      <c r="V11" s="342"/>
      <c r="W11" s="342"/>
      <c r="X11" s="342"/>
      <c r="Y11" s="342"/>
      <c r="Z11" s="342"/>
      <c r="AA11" s="342"/>
      <c r="AB11" s="342"/>
      <c r="AC11" s="342"/>
      <c r="AD11" s="343"/>
    </row>
    <row r="12" spans="1:30" x14ac:dyDescent="0.25">
      <c r="A12" s="214" t="s">
        <v>504</v>
      </c>
      <c r="B12" s="210">
        <f t="shared" ref="B12:B20" si="1">SUM(D12:AD12)</f>
        <v>76302584.618740365</v>
      </c>
      <c r="C12" s="210">
        <f>(B12/B4)*13</f>
        <v>2.4303749999999993</v>
      </c>
      <c r="D12" s="202">
        <f>'Custos e Margens'!$E$6*'CUSTOS E MARGENS_JAN19'!D4</f>
        <v>289747.4379807692</v>
      </c>
      <c r="E12" s="202">
        <f>'Custos e Margens'!$E$6*'CUSTOS E MARGENS_JAN19'!E4</f>
        <v>1343263.40175</v>
      </c>
      <c r="F12" s="202">
        <f>'Custos e Margens'!$E$6*'CUSTOS E MARGENS_JAN19'!F4</f>
        <v>250808.53058653846</v>
      </c>
      <c r="G12" s="202">
        <f>'Custos e Margens'!$E$6*'CUSTOS E MARGENS_JAN19'!G4</f>
        <v>1286275.0339903845</v>
      </c>
      <c r="H12" s="202">
        <f>'Custos e Margens'!$E$6*'CUSTOS E MARGENS_JAN19'!H4</f>
        <v>6665427.7605288457</v>
      </c>
      <c r="I12" s="202">
        <f>'Custos e Margens'!$E$6*'CUSTOS E MARGENS_JAN19'!I4</f>
        <v>3783803.3517115382</v>
      </c>
      <c r="J12" s="202">
        <f>'Custos e Margens'!$E$6*'CUSTOS E MARGENS_JAN19'!J4</f>
        <v>905860.77406730771</v>
      </c>
      <c r="K12" s="202">
        <f>'Custos e Margens'!$E$6*'CUSTOS E MARGENS_JAN19'!K4</f>
        <v>1738254.8639711537</v>
      </c>
      <c r="L12" s="202">
        <f>'Custos e Margens'!$E$6*'CUSTOS E MARGENS_JAN19'!L4</f>
        <v>3046080.5939423074</v>
      </c>
      <c r="M12" s="202">
        <f>'Custos e Margens'!$E$6*'CUSTOS E MARGENS_JAN19'!M4</f>
        <v>2306125.4432596155</v>
      </c>
      <c r="N12" s="202">
        <f>'Custos e Margens'!$E$6*'CUSTOS E MARGENS_JAN19'!N4</f>
        <v>7591978.5039230771</v>
      </c>
      <c r="O12" s="202">
        <f>'Custos e Margens'!$E$6*'CUSTOS E MARGENS_JAN19'!O4</f>
        <v>1088025.41925</v>
      </c>
      <c r="P12" s="202">
        <f>'Custos e Margens'!$E$6*'CUSTOS E MARGENS_JAN19'!P4</f>
        <v>1486322.0045192307</v>
      </c>
      <c r="Q12" s="202">
        <f>'Custos e Margens'!$E$6*'CUSTOS E MARGENS_JAN19'!Q4</f>
        <v>2805351.7632403844</v>
      </c>
      <c r="R12" s="202">
        <f>'Custos e Margens'!$E$6*'CUSTOS E MARGENS_JAN19'!R4</f>
        <v>1861847.09775</v>
      </c>
      <c r="S12" s="202">
        <f>'Custos e Margens'!$E$6*'CUSTOS E MARGENS_JAN19'!S4</f>
        <v>3940350.5357307689</v>
      </c>
      <c r="T12" s="202">
        <f>'Custos e Margens'!$E$6*'CUSTOS E MARGENS_JAN19'!T4</f>
        <v>1380730.06275</v>
      </c>
      <c r="U12" s="202">
        <f>'Custos e Margens'!$E$6*'CUSTOS E MARGENS_JAN19'!U4</f>
        <v>4138288.3146634614</v>
      </c>
      <c r="V12" s="202">
        <f>'Custos e Margens'!$E$6*'CUSTOS E MARGENS_JAN19'!V4</f>
        <v>5885056.2214038456</v>
      </c>
      <c r="W12" s="202">
        <f>'Custos e Margens'!$E$6*'CUSTOS E MARGENS_JAN19'!W4</f>
        <v>1571312.5921730769</v>
      </c>
      <c r="X12" s="202">
        <f>'Custos e Margens'!$E$6*'CUSTOS E MARGENS_JAN19'!X4</f>
        <v>3969468.2977499999</v>
      </c>
      <c r="Y12" s="202">
        <f>'Custos e Margens'!$E$6*'CUSTOS E MARGENS_JAN19'!Y4</f>
        <v>681433.02934615384</v>
      </c>
      <c r="Z12" s="202">
        <f>'Custos e Margens'!$E$6*'CUSTOS E MARGENS_JAN19'!Z4</f>
        <v>193140.03173076923</v>
      </c>
      <c r="AA12" s="202">
        <f>'Custos e Margens'!$E$6*'CUSTOS E MARGENS_JAN19'!AA4</f>
        <v>2300790.5831826921</v>
      </c>
      <c r="AB12" s="202">
        <f>'Custos e Margens'!$E$6*'CUSTOS E MARGENS_JAN19'!AB4</f>
        <v>911699.28262499999</v>
      </c>
      <c r="AC12" s="202">
        <f>'Custos e Margens'!$E$6*'CUSTOS E MARGENS_JAN19'!AC4</f>
        <v>14245870.769942308</v>
      </c>
      <c r="AD12" s="202">
        <f>'Custos e Margens'!$E$6*'CUSTOS E MARGENS_JAN19'!AD4</f>
        <v>635272.91697115381</v>
      </c>
    </row>
    <row r="13" spans="1:30" x14ac:dyDescent="0.25">
      <c r="A13" s="214" t="s">
        <v>18</v>
      </c>
      <c r="B13" s="210">
        <f t="shared" si="1"/>
        <v>38553938.258137494</v>
      </c>
      <c r="C13" s="210">
        <f>(B13/B4)*13</f>
        <v>1.2280125</v>
      </c>
      <c r="D13" s="202">
        <f>'Custos e Margens'!$C$6*'CUSTOS E MARGENS_JAN19'!D4</f>
        <v>146402.705625</v>
      </c>
      <c r="E13" s="202">
        <f>'Custos e Margens'!$C$6*'CUSTOS E MARGENS_JAN19'!E4</f>
        <v>678720.05272500007</v>
      </c>
      <c r="F13" s="202">
        <f>'Custos e Margens'!$C$6*'CUSTOS E MARGENS_JAN19'!F4</f>
        <v>126727.77273750001</v>
      </c>
      <c r="G13" s="202">
        <f>'Custos e Margens'!$C$6*'CUSTOS E MARGENS_JAN19'!G4</f>
        <v>649925.14331249997</v>
      </c>
      <c r="H13" s="202">
        <f>'Custos e Margens'!$C$6*'CUSTOS E MARGENS_JAN19'!H4</f>
        <v>3367887.0988125</v>
      </c>
      <c r="I13" s="202">
        <f>'Custos e Margens'!$C$6*'CUSTOS E MARGENS_JAN19'!I4</f>
        <v>1911868.6677750002</v>
      </c>
      <c r="J13" s="202">
        <f>'Custos e Margens'!$C$6*'CUSTOS E MARGENS_JAN19'!J4</f>
        <v>457710.58121250005</v>
      </c>
      <c r="K13" s="202">
        <f>'Custos e Margens'!$C$6*'CUSTOS E MARGENS_JAN19'!K4</f>
        <v>878300.13933750009</v>
      </c>
      <c r="L13" s="202">
        <f>'Custos e Margens'!$C$6*'CUSTOS E MARGENS_JAN19'!L4</f>
        <v>1539114.3528750001</v>
      </c>
      <c r="M13" s="202">
        <f>'Custos e Margens'!$C$6*'CUSTOS E MARGENS_JAN19'!M4</f>
        <v>1165232.0612625</v>
      </c>
      <c r="N13" s="202">
        <f>'Custos e Margens'!$C$6*'CUSTOS E MARGENS_JAN19'!N4</f>
        <v>3836051.8449000004</v>
      </c>
      <c r="O13" s="202">
        <f>'Custos e Margens'!$C$6*'CUSTOS E MARGENS_JAN19'!O4</f>
        <v>549754.17997499998</v>
      </c>
      <c r="P13" s="202">
        <f>'Custos e Margens'!$C$6*'CUSTOS E MARGENS_JAN19'!P4</f>
        <v>751004.26912499999</v>
      </c>
      <c r="Q13" s="202">
        <f>'Custos e Margens'!$C$6*'CUSTOS E MARGENS_JAN19'!Q4</f>
        <v>1417479.6202875001</v>
      </c>
      <c r="R13" s="202">
        <f>'Custos e Margens'!$C$6*'CUSTOS E MARGENS_JAN19'!R4</f>
        <v>940748.4479250001</v>
      </c>
      <c r="S13" s="202">
        <f>'Custos e Margens'!$C$6*'CUSTOS E MARGENS_JAN19'!S4</f>
        <v>1990968.3535500001</v>
      </c>
      <c r="T13" s="202">
        <f>'Custos e Margens'!$C$6*'CUSTOS E MARGENS_JAN19'!T4</f>
        <v>697651.09342500009</v>
      </c>
      <c r="U13" s="202">
        <f>'Custos e Margens'!$C$6*'CUSTOS E MARGENS_JAN19'!U4</f>
        <v>2090981.7534375002</v>
      </c>
      <c r="V13" s="202">
        <f>'Custos e Margens'!$C$6*'CUSTOS E MARGENS_JAN19'!V4</f>
        <v>2973583.337175</v>
      </c>
      <c r="W13" s="202">
        <f>'Custos e Margens'!$C$6*'CUSTOS E MARGENS_JAN19'!W4</f>
        <v>793948.05517499999</v>
      </c>
      <c r="X13" s="202">
        <f>'Custos e Margens'!$C$6*'CUSTOS E MARGENS_JAN19'!X4</f>
        <v>2005680.8879250002</v>
      </c>
      <c r="Y13" s="202">
        <f>'Custos e Margens'!$C$6*'CUSTOS E MARGENS_JAN19'!Y4</f>
        <v>344312.41185000003</v>
      </c>
      <c r="Z13" s="202">
        <f>'Custos e Margens'!$C$6*'CUSTOS E MARGENS_JAN19'!Z4</f>
        <v>97589.208750000005</v>
      </c>
      <c r="AA13" s="202">
        <f>'Custos e Margens'!$C$6*'CUSTOS E MARGENS_JAN19'!AA4</f>
        <v>1162536.4793625001</v>
      </c>
      <c r="AB13" s="202">
        <f>'Custos e Margens'!$C$6*'CUSTOS E MARGENS_JAN19'!AB4</f>
        <v>460660.64508750004</v>
      </c>
      <c r="AC13" s="202">
        <f>'Custos e Margens'!$C$6*'CUSTOS E MARGENS_JAN19'!AC4</f>
        <v>7198110.3240750004</v>
      </c>
      <c r="AD13" s="202">
        <f>'Custos e Margens'!$C$6*'CUSTOS E MARGENS_JAN19'!AD4</f>
        <v>320988.77043750003</v>
      </c>
    </row>
    <row r="14" spans="1:30" x14ac:dyDescent="0.25">
      <c r="A14" s="215" t="s">
        <v>507</v>
      </c>
      <c r="B14" s="211">
        <f>(B12-B13)/B12</f>
        <v>0.49472303656843075</v>
      </c>
      <c r="C14" s="211"/>
      <c r="D14" s="203">
        <f t="shared" ref="D14" si="2">(D12-D13)/D12</f>
        <v>0.49472303656843075</v>
      </c>
      <c r="E14" s="203">
        <f t="shared" ref="E14" si="3">(E12-E13)/E12</f>
        <v>0.49472303656843075</v>
      </c>
      <c r="F14" s="203">
        <f t="shared" ref="F14" si="4">(F12-F13)/F12</f>
        <v>0.49472303656843075</v>
      </c>
      <c r="G14" s="203">
        <f t="shared" ref="G14" si="5">(G12-G13)/G12</f>
        <v>0.49472303656843081</v>
      </c>
      <c r="H14" s="203">
        <f t="shared" ref="H14" si="6">(H12-H13)/H12</f>
        <v>0.49472303656843075</v>
      </c>
      <c r="I14" s="203">
        <f t="shared" ref="I14" si="7">(I12-I13)/I12</f>
        <v>0.4947230365684307</v>
      </c>
      <c r="J14" s="203">
        <f t="shared" ref="J14" si="8">(J12-J13)/J12</f>
        <v>0.49472303656843075</v>
      </c>
      <c r="K14" s="203">
        <f t="shared" ref="K14" si="9">(K12-K13)/K12</f>
        <v>0.4947230365684307</v>
      </c>
      <c r="L14" s="203">
        <f t="shared" ref="L14" si="10">(L12-L13)/L12</f>
        <v>0.4947230365684307</v>
      </c>
      <c r="M14" s="203">
        <f t="shared" ref="M14" si="11">(M12-M13)/M12</f>
        <v>0.49472303656843081</v>
      </c>
      <c r="N14" s="203">
        <f t="shared" ref="N14" si="12">(N12-N13)/N12</f>
        <v>0.49472303656843075</v>
      </c>
      <c r="O14" s="203">
        <f t="shared" ref="O14" si="13">(O12-O13)/O12</f>
        <v>0.49472303656843081</v>
      </c>
      <c r="P14" s="203">
        <f t="shared" ref="P14" si="14">(P12-P13)/P12</f>
        <v>0.49472303656843075</v>
      </c>
      <c r="Q14" s="203">
        <f t="shared" ref="Q14" si="15">(Q12-Q13)/Q12</f>
        <v>0.49472303656843075</v>
      </c>
      <c r="R14" s="203">
        <f t="shared" ref="R14" si="16">(R12-R13)/R12</f>
        <v>0.49472303656843075</v>
      </c>
      <c r="S14" s="203">
        <f t="shared" ref="S14" si="17">(S12-S13)/S12</f>
        <v>0.49472303656843075</v>
      </c>
      <c r="T14" s="203">
        <f t="shared" ref="T14" si="18">(T12-T13)/T12</f>
        <v>0.49472303656843075</v>
      </c>
      <c r="U14" s="203">
        <f t="shared" ref="U14" si="19">(U12-U13)/U12</f>
        <v>0.49472303656843075</v>
      </c>
      <c r="V14" s="203">
        <f t="shared" ref="V14" si="20">(V12-V13)/V12</f>
        <v>0.49472303656843075</v>
      </c>
      <c r="W14" s="203">
        <f t="shared" ref="W14" si="21">(W12-W13)/W12</f>
        <v>0.49472303656843081</v>
      </c>
      <c r="X14" s="203">
        <f t="shared" ref="X14" si="22">(X12-X13)/X12</f>
        <v>0.49472303656843075</v>
      </c>
      <c r="Y14" s="203">
        <f t="shared" ref="Y14" si="23">(Y12-Y13)/Y12</f>
        <v>0.49472303656843075</v>
      </c>
      <c r="Z14" s="203">
        <f t="shared" ref="Z14" si="24">(Z12-Z13)/Z12</f>
        <v>0.49472303656843075</v>
      </c>
      <c r="AA14" s="203">
        <f t="shared" ref="AA14" si="25">(AA12-AA13)/AA12</f>
        <v>0.4947230365684307</v>
      </c>
      <c r="AB14" s="203">
        <f t="shared" ref="AB14" si="26">(AB12-AB13)/AB12</f>
        <v>0.49472303656843075</v>
      </c>
      <c r="AC14" s="203">
        <f t="shared" ref="AC14" si="27">(AC12-AC13)/AC12</f>
        <v>0.49472303656843075</v>
      </c>
      <c r="AD14" s="203">
        <f t="shared" ref="AD14" si="28">(AD12-AD13)/AD12</f>
        <v>0.4947230365684307</v>
      </c>
    </row>
    <row r="15" spans="1:30" x14ac:dyDescent="0.25">
      <c r="A15" s="223" t="s">
        <v>414</v>
      </c>
      <c r="B15" s="346"/>
      <c r="C15" s="346"/>
      <c r="D15" s="346"/>
      <c r="E15" s="346"/>
      <c r="F15" s="346"/>
      <c r="G15" s="346"/>
      <c r="H15" s="346"/>
      <c r="I15" s="346"/>
      <c r="J15" s="346"/>
      <c r="K15" s="346"/>
      <c r="L15" s="346"/>
      <c r="M15" s="346"/>
      <c r="N15" s="346"/>
      <c r="O15" s="346"/>
      <c r="P15" s="346"/>
      <c r="Q15" s="346"/>
      <c r="R15" s="346"/>
      <c r="S15" s="346"/>
      <c r="T15" s="346"/>
      <c r="U15" s="346"/>
      <c r="V15" s="346"/>
      <c r="W15" s="346"/>
      <c r="X15" s="346"/>
      <c r="Y15" s="346"/>
      <c r="Z15" s="346"/>
      <c r="AA15" s="346"/>
      <c r="AB15" s="346"/>
      <c r="AC15" s="346"/>
      <c r="AD15" s="347"/>
    </row>
    <row r="16" spans="1:30" x14ac:dyDescent="0.25">
      <c r="A16" s="209" t="s">
        <v>504</v>
      </c>
      <c r="B16" s="206">
        <f t="shared" si="1"/>
        <v>14441881.983076921</v>
      </c>
      <c r="C16" s="206">
        <f>(B16/B4)*13</f>
        <v>0.45999999999999985</v>
      </c>
      <c r="D16" s="204">
        <f>'Custos e Margens'!$E$7*'CUSTOS E MARGENS_JAN19'!D4</f>
        <v>54840.846153846149</v>
      </c>
      <c r="E16" s="204">
        <f>'Custos e Margens'!$E$7*'CUSTOS E MARGENS_JAN19'!E4</f>
        <v>254241.08</v>
      </c>
      <c r="F16" s="204">
        <f>'Custos e Margens'!$E$7*'CUSTOS E MARGENS_JAN19'!F4</f>
        <v>47470.832307692304</v>
      </c>
      <c r="G16" s="204">
        <f>'Custos e Margens'!$E$7*'CUSTOS E MARGENS_JAN19'!G4</f>
        <v>243454.82307692306</v>
      </c>
      <c r="H16" s="204">
        <f>'Custos e Margens'!$E$7*'CUSTOS E MARGENS_JAN19'!H4</f>
        <v>1261573.5307692308</v>
      </c>
      <c r="I16" s="204">
        <f>'Custos e Margens'!$E$7*'CUSTOS E MARGENS_JAN19'!I4</f>
        <v>716165.01230769232</v>
      </c>
      <c r="J16" s="204">
        <f>'Custos e Margens'!$E$7*'CUSTOS E MARGENS_JAN19'!J4</f>
        <v>171453.35846153845</v>
      </c>
      <c r="K16" s="204">
        <f>'Custos e Margens'!$E$7*'CUSTOS E MARGENS_JAN19'!K4</f>
        <v>329001.5892307692</v>
      </c>
      <c r="L16" s="204">
        <f>'Custos e Margens'!$E$7*'CUSTOS E MARGENS_JAN19'!L4</f>
        <v>576535.33846153843</v>
      </c>
      <c r="M16" s="204">
        <f>'Custos e Margens'!$E$7*'CUSTOS E MARGENS_JAN19'!M4</f>
        <v>436483.13692307688</v>
      </c>
      <c r="N16" s="204">
        <f>'Custos e Margens'!$E$7*'CUSTOS E MARGENS_JAN19'!N4</f>
        <v>1436942.9046153845</v>
      </c>
      <c r="O16" s="204">
        <f>'Custos e Margens'!$E$7*'CUSTOS E MARGENS_JAN19'!O4</f>
        <v>205931.87999999998</v>
      </c>
      <c r="P16" s="204">
        <f>'Custos e Margens'!$E$7*'CUSTOS E MARGENS_JAN19'!P4</f>
        <v>281317.9538461538</v>
      </c>
      <c r="Q16" s="204">
        <f>'Custos e Margens'!$E$7*'CUSTOS E MARGENS_JAN19'!Q4</f>
        <v>530972.30307692301</v>
      </c>
      <c r="R16" s="204">
        <f>'Custos e Margens'!$E$7*'CUSTOS E MARGENS_JAN19'!R4</f>
        <v>352394.04</v>
      </c>
      <c r="S16" s="204">
        <f>'Custos e Margens'!$E$7*'CUSTOS E MARGENS_JAN19'!S4</f>
        <v>745794.88615384616</v>
      </c>
      <c r="T16" s="204">
        <f>'Custos e Margens'!$E$7*'CUSTOS E MARGENS_JAN19'!T4</f>
        <v>261332.43999999997</v>
      </c>
      <c r="U16" s="204">
        <f>'Custos e Margens'!$E$7*'CUSTOS E MARGENS_JAN19'!U4</f>
        <v>783258.80769230763</v>
      </c>
      <c r="V16" s="204">
        <f>'Custos e Margens'!$E$7*'CUSTOS E MARGENS_JAN19'!V4</f>
        <v>1113871.6707692307</v>
      </c>
      <c r="W16" s="204">
        <f>'Custos e Margens'!$E$7*'CUSTOS E MARGENS_JAN19'!W4</f>
        <v>297404.22461538459</v>
      </c>
      <c r="X16" s="204">
        <f>'Custos e Margens'!$E$7*'CUSTOS E MARGENS_JAN19'!X4</f>
        <v>751306.03999999992</v>
      </c>
      <c r="Y16" s="204">
        <f>'Custos e Margens'!$E$7*'CUSTOS E MARGENS_JAN19'!Y4</f>
        <v>128975.64923076922</v>
      </c>
      <c r="Z16" s="204">
        <f>'Custos e Margens'!$E$7*'CUSTOS E MARGENS_JAN19'!Z4</f>
        <v>36555.846153846149</v>
      </c>
      <c r="AA16" s="204">
        <f>'Custos e Margens'!$E$7*'CUSTOS E MARGENS_JAN19'!AA4</f>
        <v>435473.4015384615</v>
      </c>
      <c r="AB16" s="204">
        <f>'Custos e Margens'!$E$7*'CUSTOS E MARGENS_JAN19'!AB4</f>
        <v>172558.41999999998</v>
      </c>
      <c r="AC16" s="204">
        <f>'Custos e Margens'!$E$7*'CUSTOS E MARGENS_JAN19'!AC4</f>
        <v>2696333.0984615381</v>
      </c>
      <c r="AD16" s="204">
        <f>'Custos e Margens'!$E$7*'CUSTOS E MARGENS_JAN19'!AD4</f>
        <v>120238.86923076923</v>
      </c>
    </row>
    <row r="17" spans="1:35" x14ac:dyDescent="0.25">
      <c r="A17" s="219" t="s">
        <v>18</v>
      </c>
      <c r="B17" s="206">
        <f t="shared" si="1"/>
        <v>0</v>
      </c>
      <c r="C17" s="206"/>
      <c r="D17" s="204">
        <f>'Custos e Margens'!$C$7*'CUSTOS E MARGENS_JAN19'!D4</f>
        <v>0</v>
      </c>
      <c r="E17" s="204">
        <f>'Custos e Margens'!$C$7*'CUSTOS E MARGENS_JAN19'!E4</f>
        <v>0</v>
      </c>
      <c r="F17" s="204">
        <f>'Custos e Margens'!$C$7*'CUSTOS E MARGENS_JAN19'!F4</f>
        <v>0</v>
      </c>
      <c r="G17" s="204">
        <f>'Custos e Margens'!$C$7*'CUSTOS E MARGENS_JAN19'!G4</f>
        <v>0</v>
      </c>
      <c r="H17" s="204">
        <f>'Custos e Margens'!$C$7*'CUSTOS E MARGENS_JAN19'!H4</f>
        <v>0</v>
      </c>
      <c r="I17" s="204">
        <f>'Custos e Margens'!$C$7*'CUSTOS E MARGENS_JAN19'!I4</f>
        <v>0</v>
      </c>
      <c r="J17" s="204">
        <f>'Custos e Margens'!$C$7*'CUSTOS E MARGENS_JAN19'!J4</f>
        <v>0</v>
      </c>
      <c r="K17" s="204">
        <f>'Custos e Margens'!$C$7*'CUSTOS E MARGENS_JAN19'!K4</f>
        <v>0</v>
      </c>
      <c r="L17" s="204">
        <f>'Custos e Margens'!$C$7*'CUSTOS E MARGENS_JAN19'!L4</f>
        <v>0</v>
      </c>
      <c r="M17" s="204">
        <f>'Custos e Margens'!$C$7*'CUSTOS E MARGENS_JAN19'!M4</f>
        <v>0</v>
      </c>
      <c r="N17" s="204">
        <f>'Custos e Margens'!$C$7*'CUSTOS E MARGENS_JAN19'!N4</f>
        <v>0</v>
      </c>
      <c r="O17" s="204">
        <f>'Custos e Margens'!$C$7*'CUSTOS E MARGENS_JAN19'!O4</f>
        <v>0</v>
      </c>
      <c r="P17" s="204">
        <f>'Custos e Margens'!$C$7*'CUSTOS E MARGENS_JAN19'!P4</f>
        <v>0</v>
      </c>
      <c r="Q17" s="204">
        <f>'Custos e Margens'!$C$7*'CUSTOS E MARGENS_JAN19'!Q4</f>
        <v>0</v>
      </c>
      <c r="R17" s="204">
        <f>'Custos e Margens'!$C$7*'CUSTOS E MARGENS_JAN19'!R4</f>
        <v>0</v>
      </c>
      <c r="S17" s="204">
        <f>'Custos e Margens'!$C$7*'CUSTOS E MARGENS_JAN19'!S4</f>
        <v>0</v>
      </c>
      <c r="T17" s="204">
        <f>'Custos e Margens'!$C$7*'CUSTOS E MARGENS_JAN19'!T4</f>
        <v>0</v>
      </c>
      <c r="U17" s="204">
        <f>'Custos e Margens'!$C$7*'CUSTOS E MARGENS_JAN19'!U4</f>
        <v>0</v>
      </c>
      <c r="V17" s="204">
        <f>'Custos e Margens'!$C$7*'CUSTOS E MARGENS_JAN19'!V4</f>
        <v>0</v>
      </c>
      <c r="W17" s="204">
        <f>'Custos e Margens'!$C$7*'CUSTOS E MARGENS_JAN19'!W4</f>
        <v>0</v>
      </c>
      <c r="X17" s="204">
        <f>'Custos e Margens'!$C$7*'CUSTOS E MARGENS_JAN19'!X4</f>
        <v>0</v>
      </c>
      <c r="Y17" s="204">
        <f>'Custos e Margens'!$C$7*'CUSTOS E MARGENS_JAN19'!Y4</f>
        <v>0</v>
      </c>
      <c r="Z17" s="204">
        <f>'Custos e Margens'!$C$7*'CUSTOS E MARGENS_JAN19'!Z4</f>
        <v>0</v>
      </c>
      <c r="AA17" s="204">
        <f>'Custos e Margens'!$C$7*'CUSTOS E MARGENS_JAN19'!AA4</f>
        <v>0</v>
      </c>
      <c r="AB17" s="204">
        <f>'Custos e Margens'!$C$7*'CUSTOS E MARGENS_JAN19'!AB4</f>
        <v>0</v>
      </c>
      <c r="AC17" s="204">
        <f>'Custos e Margens'!$C$7*'CUSTOS E MARGENS_JAN19'!AC4</f>
        <v>0</v>
      </c>
      <c r="AD17" s="204">
        <f>'Custos e Margens'!$C$7*'CUSTOS E MARGENS_JAN19'!AD4</f>
        <v>0</v>
      </c>
    </row>
    <row r="18" spans="1:35" x14ac:dyDescent="0.25">
      <c r="A18" s="221" t="s">
        <v>416</v>
      </c>
      <c r="B18" s="342"/>
      <c r="C18" s="342"/>
      <c r="D18" s="342"/>
      <c r="E18" s="342"/>
      <c r="F18" s="342"/>
      <c r="G18" s="342"/>
      <c r="H18" s="342"/>
      <c r="I18" s="342"/>
      <c r="J18" s="342"/>
      <c r="K18" s="342"/>
      <c r="L18" s="342"/>
      <c r="M18" s="342"/>
      <c r="N18" s="342"/>
      <c r="O18" s="342"/>
      <c r="P18" s="342"/>
      <c r="Q18" s="342"/>
      <c r="R18" s="342"/>
      <c r="S18" s="342"/>
      <c r="T18" s="342"/>
      <c r="U18" s="342"/>
      <c r="V18" s="342"/>
      <c r="W18" s="342"/>
      <c r="X18" s="342"/>
      <c r="Y18" s="342"/>
      <c r="Z18" s="342"/>
      <c r="AA18" s="342"/>
      <c r="AB18" s="342"/>
      <c r="AC18" s="342"/>
      <c r="AD18" s="343"/>
    </row>
    <row r="19" spans="1:35" x14ac:dyDescent="0.25">
      <c r="A19" s="214" t="s">
        <v>504</v>
      </c>
      <c r="B19" s="210">
        <f t="shared" si="1"/>
        <v>1234083303.8625028</v>
      </c>
      <c r="C19" s="259">
        <f>C5+C8+C12+C16</f>
        <v>39.035845831397523</v>
      </c>
      <c r="D19" s="202">
        <f>'Custos e Margens'!$E$8*'CUSTOS E MARGENS_JAN19'!D4</f>
        <v>4686243.2948461538</v>
      </c>
      <c r="E19" s="202">
        <f>'Custos e Margens'!$E$8*'CUSTOS E MARGENS_JAN19'!E4</f>
        <v>21725331.390439998</v>
      </c>
      <c r="F19" s="202">
        <f>'Custos e Margens'!$E$8*'CUSTOS E MARGENS_JAN19'!F4</f>
        <v>4056463.1147123072</v>
      </c>
      <c r="G19" s="202">
        <f>'Custos e Margens'!$E$8*'CUSTOS E MARGENS_JAN19'!G4</f>
        <v>20803627.446623076</v>
      </c>
      <c r="H19" s="202">
        <f>'Custos e Margens'!$E$8*'CUSTOS E MARGENS_JAN19'!H4</f>
        <v>107803597.39413075</v>
      </c>
      <c r="I19" s="202">
        <f>'Custos e Margens'!$E$8*'CUSTOS E MARGENS_JAN19'!I4</f>
        <v>61197514.6684523</v>
      </c>
      <c r="J19" s="202">
        <f>'Custos e Margens'!$E$8*'CUSTOS E MARGENS_JAN19'!J4</f>
        <v>14650980.20579846</v>
      </c>
      <c r="K19" s="202">
        <f>'Custos e Margens'!$E$8*'CUSTOS E MARGENS_JAN19'!K4</f>
        <v>28113743.672029227</v>
      </c>
      <c r="L19" s="202">
        <f>'Custos e Margens'!$E$8*'CUSTOS E MARGENS_JAN19'!L4</f>
        <v>49265922.274938457</v>
      </c>
      <c r="M19" s="202">
        <f>'Custos e Margens'!$E$8*'CUSTOS E MARGENS_JAN19'!M4</f>
        <v>37298224.173656918</v>
      </c>
      <c r="N19" s="202">
        <f>'Custos e Margens'!$E$8*'CUSTOS E MARGENS_JAN19'!N4</f>
        <v>122789207.7547446</v>
      </c>
      <c r="O19" s="202">
        <f>'Custos e Margens'!$E$8*'CUSTOS E MARGENS_JAN19'!O4</f>
        <v>17597228.33484</v>
      </c>
      <c r="P19" s="202">
        <f>'Custos e Margens'!$E$8*'CUSTOS E MARGENS_JAN19'!P4</f>
        <v>24039096.173553843</v>
      </c>
      <c r="Q19" s="202">
        <f>'Custos e Margens'!$E$8*'CUSTOS E MARGENS_JAN19'!Q4</f>
        <v>45372483.64226307</v>
      </c>
      <c r="R19" s="202">
        <f>'Custos e Margens'!$E$8*'CUSTOS E MARGENS_JAN19'!R4</f>
        <v>30112668.255719997</v>
      </c>
      <c r="S19" s="202">
        <f>'Custos e Margens'!$E$8*'CUSTOS E MARGENS_JAN19'!S4</f>
        <v>63729437.63056615</v>
      </c>
      <c r="T19" s="202">
        <f>'Custos e Margens'!$E$8*'CUSTOS E MARGENS_JAN19'!T4</f>
        <v>22331300.126919996</v>
      </c>
      <c r="U19" s="202">
        <f>'Custos e Margens'!$E$8*'CUSTOS E MARGENS_JAN19'!U4</f>
        <v>66930793.251807682</v>
      </c>
      <c r="V19" s="202">
        <f>'Custos e Margens'!$E$8*'CUSTOS E MARGENS_JAN19'!V4</f>
        <v>95182223.006150767</v>
      </c>
      <c r="W19" s="202">
        <f>'Custos e Margens'!$E$8*'CUSTOS E MARGENS_JAN19'!W4</f>
        <v>25413695.287504613</v>
      </c>
      <c r="X19" s="202">
        <f>'Custos e Margens'!$E$8*'CUSTOS E MARGENS_JAN19'!X4</f>
        <v>64200375.071719997</v>
      </c>
      <c r="Y19" s="202">
        <f>'Custos e Margens'!$E$8*'CUSTOS E MARGENS_JAN19'!Y4</f>
        <v>11021187.924609229</v>
      </c>
      <c r="Z19" s="202">
        <f>'Custos e Margens'!$E$8*'CUSTOS E MARGENS_JAN19'!Z4</f>
        <v>3123759.0398461535</v>
      </c>
      <c r="AA19" s="202">
        <f>'Custos e Margens'!$E$8*'CUSTOS E MARGENS_JAN19'!AA4</f>
        <v>37211940.572881535</v>
      </c>
      <c r="AB19" s="202">
        <f>'Custos e Margens'!$E$8*'CUSTOS E MARGENS_JAN19'!AB4</f>
        <v>14745409.588059999</v>
      </c>
      <c r="AC19" s="202">
        <f>'Custos e Margens'!$E$8*'CUSTOS E MARGENS_JAN19'!AC4</f>
        <v>230406235.30661845</v>
      </c>
      <c r="AD19" s="202">
        <f>'Custos e Margens'!$E$8*'CUSTOS E MARGENS_JAN19'!AD4</f>
        <v>10274615.25906923</v>
      </c>
      <c r="AG19" t="s">
        <v>514</v>
      </c>
      <c r="AH19">
        <v>25.24</v>
      </c>
    </row>
    <row r="20" spans="1:35" x14ac:dyDescent="0.25">
      <c r="A20" s="214" t="s">
        <v>18</v>
      </c>
      <c r="B20" s="210">
        <f t="shared" si="1"/>
        <v>1181892775.5188231</v>
      </c>
      <c r="C20" s="259">
        <f>C5+C8+C13</f>
        <v>37.373483331397523</v>
      </c>
      <c r="D20" s="202">
        <f>'Custos e Margens'!$C$8*'CUSTOS E MARGENS_JAN19'!D4</f>
        <v>4488057.7163365381</v>
      </c>
      <c r="E20" s="202">
        <f>'Custos e Margens'!$C$8*'CUSTOS E MARGENS_JAN19'!E4</f>
        <v>20806546.961415</v>
      </c>
      <c r="F20" s="202">
        <f>'Custos e Margens'!$C$8*'CUSTOS E MARGENS_JAN19'!F4</f>
        <v>3884911.524555577</v>
      </c>
      <c r="G20" s="202">
        <f>'Custos e Margens'!$C$8*'CUSTOS E MARGENS_JAN19'!G4</f>
        <v>19923822.732868269</v>
      </c>
      <c r="H20" s="202">
        <f>'Custos e Margens'!$C$8*'CUSTOS E MARGENS_JAN19'!H4</f>
        <v>103244483.2016452</v>
      </c>
      <c r="I20" s="202">
        <f>'Custos e Margens'!$C$8*'CUSTOS E MARGENS_JAN19'!I4</f>
        <v>58609414.972208075</v>
      </c>
      <c r="J20" s="202">
        <f>'Custos e Margens'!$C$8*'CUSTOS E MARGENS_JAN19'!J4</f>
        <v>14031376.654482115</v>
      </c>
      <c r="K20" s="202">
        <f>'Custos e Margens'!$C$8*'CUSTOS E MARGENS_JAN19'!K4</f>
        <v>26924787.358164806</v>
      </c>
      <c r="L20" s="202">
        <f>'Custos e Margens'!$C$8*'CUSTOS E MARGENS_JAN19'!L4</f>
        <v>47182420.695409611</v>
      </c>
      <c r="M20" s="202">
        <f>'Custos e Margens'!$C$8*'CUSTOS E MARGENS_JAN19'!M4</f>
        <v>35720847.654736727</v>
      </c>
      <c r="N20" s="202">
        <f>'Custos e Margens'!$C$8*'CUSTOS E MARGENS_JAN19'!N4</f>
        <v>117596338.19110616</v>
      </c>
      <c r="O20" s="202">
        <f>'Custos e Margens'!$C$8*'CUSTOS E MARGENS_JAN19'!O4</f>
        <v>16853025.215565</v>
      </c>
      <c r="P20" s="202">
        <f>'Custos e Margens'!$C$8*'CUSTOS E MARGENS_JAN19'!P4</f>
        <v>23022460.484313462</v>
      </c>
      <c r="Q20" s="202">
        <f>'Custos e Margens'!$C$8*'CUSTOS E MARGENS_JAN19'!Q4</f>
        <v>43453639.196233265</v>
      </c>
      <c r="R20" s="202">
        <f>'Custos e Margens'!$C$8*'CUSTOS E MARGENS_JAN19'!R4</f>
        <v>28839175.565894999</v>
      </c>
      <c r="S20" s="202">
        <f>'Custos e Margens'!$C$8*'CUSTOS E MARGENS_JAN19'!S4</f>
        <v>61034260.562231541</v>
      </c>
      <c r="T20" s="202">
        <f>'Custos e Margens'!$C$8*'CUSTOS E MARGENS_JAN19'!T4</f>
        <v>21386888.717595</v>
      </c>
      <c r="U20" s="202">
        <f>'Custos e Margens'!$C$8*'CUSTOS E MARGENS_JAN19'!U4</f>
        <v>64100227.88288942</v>
      </c>
      <c r="V20" s="202">
        <f>'Custos e Margens'!$C$8*'CUSTOS E MARGENS_JAN19'!V4</f>
        <v>91156878.451152697</v>
      </c>
      <c r="W20" s="202">
        <f>'Custos e Margens'!$C$8*'CUSTOS E MARGENS_JAN19'!W4</f>
        <v>24338926.525891155</v>
      </c>
      <c r="X20" s="202">
        <f>'Custos e Margens'!$C$8*'CUSTOS E MARGENS_JAN19'!X4</f>
        <v>61485281.621895</v>
      </c>
      <c r="Y20" s="202">
        <f>'Custos e Margens'!$C$8*'CUSTOS E MARGENS_JAN19'!Y4</f>
        <v>10555091.657882307</v>
      </c>
      <c r="Z20" s="202">
        <f>'Custos e Margens'!$C$8*'CUSTOS E MARGENS_JAN19'!Z4</f>
        <v>2991652.3707115385</v>
      </c>
      <c r="AA20" s="202">
        <f>'Custos e Margens'!$C$8*'CUSTOS E MARGENS_JAN19'!AA4</f>
        <v>35638213.067522883</v>
      </c>
      <c r="AB20" s="202">
        <f>'Custos e Margens'!$C$8*'CUSTOS E MARGENS_JAN19'!AB4</f>
        <v>14121812.530522499</v>
      </c>
      <c r="AC20" s="202">
        <f>'Custos e Margens'!$C$8*'CUSTOS E MARGENS_JAN19'!AC4</f>
        <v>220662141.76228961</v>
      </c>
      <c r="AD20" s="202">
        <f>'Custos e Margens'!$C$8*'CUSTOS E MARGENS_JAN19'!AD4</f>
        <v>9840092.2433048077</v>
      </c>
      <c r="AE20" s="122"/>
      <c r="AG20" t="s">
        <v>515</v>
      </c>
      <c r="AH20">
        <v>0</v>
      </c>
    </row>
    <row r="21" spans="1:35" x14ac:dyDescent="0.25">
      <c r="A21" s="215" t="s">
        <v>507</v>
      </c>
      <c r="B21" s="211">
        <f>(B19-B20)/B19</f>
        <v>4.2290928157224753E-2</v>
      </c>
      <c r="C21" s="211"/>
      <c r="D21" s="203">
        <f t="shared" ref="D21" si="29">(D19-D20)/D19</f>
        <v>4.2290928157224933E-2</v>
      </c>
      <c r="E21" s="203">
        <f t="shared" ref="E21" si="30">(E19-E20)/E19</f>
        <v>4.2290928157224773E-2</v>
      </c>
      <c r="F21" s="203">
        <f t="shared" ref="F21" si="31">(F19-F20)/F19</f>
        <v>4.2290928157224732E-2</v>
      </c>
      <c r="G21" s="203">
        <f t="shared" ref="G21" si="32">(G19-G20)/G19</f>
        <v>4.2290928157224808E-2</v>
      </c>
      <c r="H21" s="203">
        <f t="shared" ref="H21" si="33">(H19-H20)/H19</f>
        <v>4.2290928157224669E-2</v>
      </c>
      <c r="I21" s="203">
        <f t="shared" ref="I21" si="34">(I19-I20)/I19</f>
        <v>4.2290928157224766E-2</v>
      </c>
      <c r="J21" s="203">
        <f t="shared" ref="J21" si="35">(J19-J20)/J19</f>
        <v>4.2290928157224787E-2</v>
      </c>
      <c r="K21" s="203">
        <f t="shared" ref="K21" si="36">(K19-K20)/K19</f>
        <v>4.2290928157224787E-2</v>
      </c>
      <c r="L21" s="203">
        <f t="shared" ref="L21" si="37">(L19-L20)/L19</f>
        <v>4.229092815722485E-2</v>
      </c>
      <c r="M21" s="203">
        <f t="shared" ref="M21" si="38">(M19-M20)/M19</f>
        <v>4.2290928157224815E-2</v>
      </c>
      <c r="N21" s="203">
        <f t="shared" ref="N21" si="39">(N19-N20)/N19</f>
        <v>4.2290928157224753E-2</v>
      </c>
      <c r="O21" s="203">
        <f t="shared" ref="O21" si="40">(O19-O20)/O19</f>
        <v>4.229092815722485E-2</v>
      </c>
      <c r="P21" s="203">
        <f t="shared" ref="P21" si="41">(P19-P20)/P19</f>
        <v>4.2290928157224718E-2</v>
      </c>
      <c r="Q21" s="203">
        <f t="shared" ref="Q21" si="42">(Q19-Q20)/Q19</f>
        <v>4.2290928157224794E-2</v>
      </c>
      <c r="R21" s="203">
        <f t="shared" ref="R21" si="43">(R19-R20)/R19</f>
        <v>4.2290928157224808E-2</v>
      </c>
      <c r="S21" s="203">
        <f t="shared" ref="S21" si="44">(S19-S20)/S19</f>
        <v>4.2290928157224759E-2</v>
      </c>
      <c r="T21" s="203">
        <f t="shared" ref="T21" si="45">(T19-T20)/T19</f>
        <v>4.229092815722469E-2</v>
      </c>
      <c r="U21" s="203">
        <f t="shared" ref="U21" si="46">(U19-U20)/U19</f>
        <v>4.2290928157224759E-2</v>
      </c>
      <c r="V21" s="203">
        <f t="shared" ref="V21" si="47">(V19-V20)/V19</f>
        <v>4.229092815722478E-2</v>
      </c>
      <c r="W21" s="203">
        <f t="shared" ref="W21" si="48">(W19-W20)/W19</f>
        <v>4.2290928157224732E-2</v>
      </c>
      <c r="X21" s="203">
        <f t="shared" ref="X21" si="49">(X19-X20)/X19</f>
        <v>4.2290928157224801E-2</v>
      </c>
      <c r="Y21" s="203">
        <f t="shared" ref="Y21" si="50">(Y19-Y20)/Y19</f>
        <v>4.2290928157224787E-2</v>
      </c>
      <c r="Z21" s="203">
        <f t="shared" ref="Z21" si="51">(Z19-Z20)/Z19</f>
        <v>4.2290928157224732E-2</v>
      </c>
      <c r="AA21" s="203">
        <f t="shared" ref="AA21" si="52">(AA19-AA20)/AA19</f>
        <v>4.2290928157224787E-2</v>
      </c>
      <c r="AB21" s="203">
        <f t="shared" ref="AB21" si="53">(AB19-AB20)/AB19</f>
        <v>4.2290928157224843E-2</v>
      </c>
      <c r="AC21" s="203">
        <f t="shared" ref="AC21" si="54">(AC19-AC20)/AC19</f>
        <v>4.2290928157224822E-2</v>
      </c>
      <c r="AD21" s="203">
        <f t="shared" ref="AD21" si="55">(AD19-AD20)/AD19</f>
        <v>4.2290928157224822E-2</v>
      </c>
      <c r="AG21" t="s">
        <v>516</v>
      </c>
      <c r="AH21">
        <v>2.1800000000000002</v>
      </c>
    </row>
    <row r="22" spans="1:35" x14ac:dyDescent="0.25">
      <c r="A22" s="220" t="s">
        <v>417</v>
      </c>
      <c r="B22" s="346"/>
      <c r="C22" s="346"/>
      <c r="D22" s="346"/>
      <c r="E22" s="346"/>
      <c r="F22" s="346"/>
      <c r="G22" s="346"/>
      <c r="H22" s="346"/>
      <c r="I22" s="346"/>
      <c r="J22" s="346"/>
      <c r="K22" s="346"/>
      <c r="L22" s="346"/>
      <c r="M22" s="346"/>
      <c r="N22" s="346"/>
      <c r="O22" s="346"/>
      <c r="P22" s="346"/>
      <c r="Q22" s="346"/>
      <c r="R22" s="346"/>
      <c r="S22" s="346"/>
      <c r="T22" s="346"/>
      <c r="U22" s="346"/>
      <c r="V22" s="346"/>
      <c r="W22" s="346"/>
      <c r="X22" s="346"/>
      <c r="Y22" s="346"/>
      <c r="Z22" s="346"/>
      <c r="AA22" s="346"/>
      <c r="AB22" s="346"/>
      <c r="AC22" s="346"/>
      <c r="AD22" s="347"/>
      <c r="AG22" t="s">
        <v>517</v>
      </c>
      <c r="AH22" s="262">
        <f>SUM(AH19:AH21)</f>
        <v>27.419999999999998</v>
      </c>
      <c r="AI22" s="338">
        <f>AH22+AH23</f>
        <v>36.049999999999997</v>
      </c>
    </row>
    <row r="23" spans="1:35" x14ac:dyDescent="0.25">
      <c r="A23" s="209" t="s">
        <v>504</v>
      </c>
      <c r="B23" s="206">
        <f t="shared" ref="B23:B25" si="56">SUM(D23:AD23)</f>
        <v>1650078039.6976922</v>
      </c>
      <c r="C23" s="206">
        <f>(B23/B4)*13</f>
        <v>52.55796295457759</v>
      </c>
      <c r="D23" s="204">
        <f>PRECO_GLP_JAN19!C18*D4</f>
        <v>6248279.884615384</v>
      </c>
      <c r="E23" s="204">
        <f>PRECO_GLP_JAN19!D18*E4</f>
        <v>26512923.059999999</v>
      </c>
      <c r="F23" s="204">
        <f>PRECO_GLP_JAN19!E18*F4</f>
        <v>5549959.4815384615</v>
      </c>
      <c r="G23" s="204">
        <f>PRECO_GLP_JAN19!F18*G4</f>
        <v>33480330.66923077</v>
      </c>
      <c r="H23" s="204">
        <f>PRECO_GLP_JAN19!G18*H4</f>
        <v>132108689.08076924</v>
      </c>
      <c r="I23" s="204">
        <f>PRECO_GLP_JAN19!H18*I4</f>
        <v>81596104.989230767</v>
      </c>
      <c r="J23" s="204">
        <f>PRECO_GLP_JAN19!I18*J4</f>
        <v>19948225.532307696</v>
      </c>
      <c r="K23" s="204">
        <f>PRECO_GLP_JAN19!J18*K4</f>
        <v>34759733.123076923</v>
      </c>
      <c r="L23" s="204">
        <f>PRECO_GLP_JAN19!K18*L4</f>
        <v>70788512.861538455</v>
      </c>
      <c r="M23" s="204">
        <f>PRECO_GLP_JAN19!L18*M4</f>
        <v>54996875.252307691</v>
      </c>
      <c r="N23" s="204">
        <f>PRECO_GLP_JAN19!M18*N4</f>
        <v>167372610.49846154</v>
      </c>
      <c r="O23" s="204">
        <f>PRECO_GLP_JAN19!N18*O4</f>
        <v>24850605.779999997</v>
      </c>
      <c r="P23" s="204">
        <f>PRECO_GLP_JAN19!O18*P4</f>
        <v>45646895.815384619</v>
      </c>
      <c r="Q23" s="204">
        <f>PRECO_GLP_JAN19!P18*Q4</f>
        <v>70907888.213076919</v>
      </c>
      <c r="R23" s="204">
        <f>PRECO_GLP_JAN19!Q18*R4</f>
        <v>41191798.980000004</v>
      </c>
      <c r="S23" s="204">
        <f>PRECO_GLP_JAN19!R18*S4</f>
        <v>83966776.421538457</v>
      </c>
      <c r="T23" s="204">
        <f>PRECO_GLP_JAN19!S18*T4</f>
        <v>30274795.059999999</v>
      </c>
      <c r="U23" s="204">
        <f>PRECO_GLP_JAN19!T18*U4</f>
        <v>89053120.961538464</v>
      </c>
      <c r="V23" s="204">
        <f>PRECO_GLP_JAN19!U18*V4</f>
        <v>115963726.76769231</v>
      </c>
      <c r="W23" s="204">
        <f>PRECO_GLP_JAN19!V18*W4</f>
        <v>33005403.623076923</v>
      </c>
      <c r="X23" s="204">
        <f>PRECO_GLP_JAN19!W18*X4</f>
        <v>81565703.560000002</v>
      </c>
      <c r="Y23" s="204">
        <f>PRECO_GLP_JAN19!X18*Y4</f>
        <v>17722936.495384615</v>
      </c>
      <c r="Z23" s="204">
        <f>PRECO_GLP_JAN19!Y18*Z4</f>
        <v>5618474.615384616</v>
      </c>
      <c r="AA23" s="204">
        <f>PRECO_GLP_JAN19!Z18*AA4</f>
        <v>48347014.383846156</v>
      </c>
      <c r="AB23" s="204">
        <f>PRECO_GLP_JAN19!AA18*AB4</f>
        <v>20541954.52</v>
      </c>
      <c r="AC23" s="204">
        <f>PRECO_GLP_JAN19!AB18*AC4</f>
        <v>293431380.2369231</v>
      </c>
      <c r="AD23" s="204">
        <f>PRECO_GLP_JAN19!AC18*AD4</f>
        <v>14627319.830769232</v>
      </c>
      <c r="AG23" t="s">
        <v>518</v>
      </c>
      <c r="AH23">
        <v>8.6300000000000008</v>
      </c>
      <c r="AI23" s="338"/>
    </row>
    <row r="24" spans="1:35" x14ac:dyDescent="0.25">
      <c r="A24" s="219" t="s">
        <v>18</v>
      </c>
      <c r="B24" s="206"/>
      <c r="C24" s="206"/>
      <c r="D24" s="216"/>
      <c r="E24" s="216"/>
      <c r="F24" s="216"/>
      <c r="G24" s="216"/>
      <c r="H24" s="216"/>
      <c r="I24" s="216"/>
      <c r="J24" s="216"/>
      <c r="K24" s="216"/>
      <c r="L24" s="216"/>
      <c r="M24" s="216"/>
      <c r="N24" s="216"/>
      <c r="O24" s="216"/>
      <c r="P24" s="216"/>
      <c r="Q24" s="216"/>
      <c r="R24" s="216"/>
      <c r="S24" s="216"/>
      <c r="T24" s="216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G24" t="s">
        <v>519</v>
      </c>
      <c r="AH24" s="262">
        <f>AH25-AH22-AH23</f>
        <v>16.36</v>
      </c>
    </row>
    <row r="25" spans="1:35" x14ac:dyDescent="0.25">
      <c r="A25" s="218" t="s">
        <v>506</v>
      </c>
      <c r="B25" s="201">
        <f t="shared" si="56"/>
        <v>415994735.8351894</v>
      </c>
      <c r="C25" s="260">
        <f>C23-C19</f>
        <v>13.522117123180067</v>
      </c>
      <c r="D25" s="201">
        <f t="shared" ref="D25:AD25" si="57">D23-D19</f>
        <v>1562036.5897692302</v>
      </c>
      <c r="E25" s="201">
        <f t="shared" si="57"/>
        <v>4787591.6695600003</v>
      </c>
      <c r="F25" s="201">
        <f t="shared" si="57"/>
        <v>1493496.3668261543</v>
      </c>
      <c r="G25" s="201">
        <f t="shared" si="57"/>
        <v>12676703.222607695</v>
      </c>
      <c r="H25" s="201">
        <f t="shared" si="57"/>
        <v>24305091.686638489</v>
      </c>
      <c r="I25" s="201">
        <f t="shared" si="57"/>
        <v>20398590.320778467</v>
      </c>
      <c r="J25" s="201">
        <f t="shared" si="57"/>
        <v>5297245.3265092354</v>
      </c>
      <c r="K25" s="201">
        <f t="shared" si="57"/>
        <v>6645989.4510476962</v>
      </c>
      <c r="L25" s="201">
        <f t="shared" si="57"/>
        <v>21522590.586599998</v>
      </c>
      <c r="M25" s="201">
        <f t="shared" si="57"/>
        <v>17698651.078650773</v>
      </c>
      <c r="N25" s="201">
        <f t="shared" si="57"/>
        <v>44583402.74371694</v>
      </c>
      <c r="O25" s="201">
        <f t="shared" si="57"/>
        <v>7253377.4451599978</v>
      </c>
      <c r="P25" s="201">
        <f t="shared" si="57"/>
        <v>21607799.641830776</v>
      </c>
      <c r="Q25" s="201">
        <f t="shared" si="57"/>
        <v>25535404.57081385</v>
      </c>
      <c r="R25" s="201">
        <f t="shared" si="57"/>
        <v>11079130.724280007</v>
      </c>
      <c r="S25" s="201">
        <f t="shared" si="57"/>
        <v>20237338.790972307</v>
      </c>
      <c r="T25" s="201">
        <f t="shared" si="57"/>
        <v>7943494.9330800027</v>
      </c>
      <c r="U25" s="201">
        <f t="shared" si="57"/>
        <v>22122327.709730782</v>
      </c>
      <c r="V25" s="201">
        <f t="shared" si="57"/>
        <v>20781503.761541545</v>
      </c>
      <c r="W25" s="201">
        <f t="shared" si="57"/>
        <v>7591708.3355723098</v>
      </c>
      <c r="X25" s="201">
        <f t="shared" si="57"/>
        <v>17365328.488280006</v>
      </c>
      <c r="Y25" s="201">
        <f t="shared" si="57"/>
        <v>6701748.5707753859</v>
      </c>
      <c r="Z25" s="201">
        <f t="shared" si="57"/>
        <v>2494715.5755384625</v>
      </c>
      <c r="AA25" s="201">
        <f t="shared" si="57"/>
        <v>11135073.810964622</v>
      </c>
      <c r="AB25" s="201">
        <f t="shared" si="57"/>
        <v>5796544.9319400005</v>
      </c>
      <c r="AC25" s="201">
        <f t="shared" si="57"/>
        <v>63025144.930304646</v>
      </c>
      <c r="AD25" s="201">
        <f t="shared" si="57"/>
        <v>4352704.5717000011</v>
      </c>
      <c r="AG25" t="s">
        <v>520</v>
      </c>
      <c r="AH25">
        <v>52.41</v>
      </c>
    </row>
    <row r="26" spans="1:35" x14ac:dyDescent="0.25">
      <c r="A26" s="208" t="s">
        <v>415</v>
      </c>
      <c r="B26" s="346"/>
      <c r="C26" s="346"/>
      <c r="D26" s="346"/>
      <c r="E26" s="346"/>
      <c r="F26" s="346"/>
      <c r="G26" s="346"/>
      <c r="H26" s="346"/>
      <c r="I26" s="346"/>
      <c r="J26" s="346"/>
      <c r="K26" s="346"/>
      <c r="L26" s="346"/>
      <c r="M26" s="346"/>
      <c r="N26" s="346"/>
      <c r="O26" s="346"/>
      <c r="P26" s="346"/>
      <c r="Q26" s="346"/>
      <c r="R26" s="346"/>
      <c r="S26" s="346"/>
      <c r="T26" s="346"/>
      <c r="U26" s="346"/>
      <c r="V26" s="346"/>
      <c r="W26" s="346"/>
      <c r="X26" s="346"/>
      <c r="Y26" s="346"/>
      <c r="Z26" s="346"/>
      <c r="AA26" s="346"/>
      <c r="AB26" s="346"/>
      <c r="AC26" s="346"/>
      <c r="AD26" s="347"/>
      <c r="AG26" t="s">
        <v>521</v>
      </c>
      <c r="AH26" s="262">
        <f>AH27-AH25</f>
        <v>16.740000000000009</v>
      </c>
    </row>
    <row r="27" spans="1:35" x14ac:dyDescent="0.25">
      <c r="A27" s="209" t="s">
        <v>504</v>
      </c>
      <c r="B27" s="206">
        <f t="shared" ref="B27:B28" si="58">SUM(D27:AD27)</f>
        <v>635217152.84939885</v>
      </c>
      <c r="C27" s="206">
        <f>(B27/B4)*13</f>
        <v>20.232812499999994</v>
      </c>
      <c r="D27" s="204">
        <f>'Custos e Margens'!$E$13*'CUSTOS E MARGENS_JAN19'!D4</f>
        <v>2412140.342548077</v>
      </c>
      <c r="E27" s="204">
        <f>'Custos e Margens'!$E$13*'CUSTOS E MARGENS_JAN19'!E4</f>
        <v>11182635.003124999</v>
      </c>
      <c r="F27" s="204">
        <f>'Custos e Margens'!$E$13*'CUSTOS E MARGENS_JAN19'!F4</f>
        <v>2087974.8897836537</v>
      </c>
      <c r="G27" s="204">
        <f>'Custos e Margens'!$E$13*'CUSTOS E MARGENS_JAN19'!G4</f>
        <v>10708208.233774038</v>
      </c>
      <c r="H27" s="204">
        <f>'Custos e Margens'!$E$13*'CUSTOS E MARGENS_JAN19'!H4</f>
        <v>55489523.267427884</v>
      </c>
      <c r="I27" s="204">
        <f>'Custos e Margens'!$E$13*'CUSTOS E MARGENS_JAN19'!I4</f>
        <v>31500070.463221151</v>
      </c>
      <c r="J27" s="204">
        <f>'Custos e Margens'!$E$13*'CUSTOS E MARGENS_JAN19'!J4</f>
        <v>7541268.8135817302</v>
      </c>
      <c r="K27" s="204">
        <f>'Custos e Margens'!$E$13*'CUSTOS E MARGENS_JAN19'!K4</f>
        <v>14470929.276322115</v>
      </c>
      <c r="L27" s="204">
        <f>'Custos e Margens'!$E$13*'CUSTOS E MARGENS_JAN19'!L4</f>
        <v>25358546.527644228</v>
      </c>
      <c r="M27" s="204">
        <f>'Custos e Margens'!$E$13*'CUSTOS E MARGENS_JAN19'!M4</f>
        <v>19198437.975600962</v>
      </c>
      <c r="N27" s="204">
        <f>'Custos e Margens'!$E$13*'CUSTOS E MARGENS_JAN19'!N4</f>
        <v>63203035.570192307</v>
      </c>
      <c r="O27" s="204">
        <f>'Custos e Margens'!$E$13*'CUSTOS E MARGENS_JAN19'!O4</f>
        <v>9057785.0343749989</v>
      </c>
      <c r="P27" s="204">
        <f>'Custos e Margens'!$E$13*'CUSTOS E MARGENS_JAN19'!P4</f>
        <v>12373594.376201922</v>
      </c>
      <c r="Q27" s="204">
        <f>'Custos e Margens'!$E$13*'CUSTOS E MARGENS_JAN19'!Q4</f>
        <v>23354484.893149037</v>
      </c>
      <c r="R27" s="204">
        <f>'Custos e Margens'!$E$13*'CUSTOS E MARGENS_JAN19'!R4</f>
        <v>15499831.603124999</v>
      </c>
      <c r="S27" s="204">
        <f>'Custos e Margens'!$E$13*'CUSTOS E MARGENS_JAN19'!S4</f>
        <v>32803321.945673075</v>
      </c>
      <c r="T27" s="204">
        <f>'Custos e Margens'!$E$13*'CUSTOS E MARGENS_JAN19'!T4</f>
        <v>11494544.040625</v>
      </c>
      <c r="U27" s="204">
        <f>'Custos e Margens'!$E$13*'CUSTOS E MARGENS_JAN19'!U4</f>
        <v>34451149.119591348</v>
      </c>
      <c r="V27" s="204">
        <f>'Custos e Margens'!$E$13*'CUSTOS E MARGENS_JAN19'!V4</f>
        <v>48992949.268990383</v>
      </c>
      <c r="W27" s="204">
        <f>'Custos e Margens'!$E$13*'CUSTOS E MARGENS_JAN19'!W4</f>
        <v>13081138.942067306</v>
      </c>
      <c r="X27" s="204">
        <f>'Custos e Margens'!$E$13*'CUSTOS E MARGENS_JAN19'!X4</f>
        <v>33045726.603124999</v>
      </c>
      <c r="Y27" s="204">
        <f>'Custos e Margens'!$E$13*'CUSTOS E MARGENS_JAN19'!Y4</f>
        <v>5672913.3216346148</v>
      </c>
      <c r="Z27" s="204">
        <f>'Custos e Margens'!$E$13*'CUSTOS E MARGENS_JAN19'!Z4</f>
        <v>1607886.0456730768</v>
      </c>
      <c r="AA27" s="204">
        <f>'Custos e Margens'!$E$13*'CUSTOS E MARGENS_JAN19'!AA4</f>
        <v>19154025.39579327</v>
      </c>
      <c r="AB27" s="204">
        <f>'Custos e Margens'!$E$13*'CUSTOS E MARGENS_JAN19'!AB4</f>
        <v>7589874.2546874993</v>
      </c>
      <c r="AC27" s="204">
        <f>'Custos e Margens'!$E$13*'CUSTOS E MARGENS_JAN19'!AC4</f>
        <v>118596526.12764423</v>
      </c>
      <c r="AD27" s="204">
        <f>'Custos e Margens'!$E$13*'CUSTOS E MARGENS_JAN19'!AD4</f>
        <v>5288631.513822115</v>
      </c>
      <c r="AG27" t="s">
        <v>522</v>
      </c>
      <c r="AH27">
        <v>69.150000000000006</v>
      </c>
    </row>
    <row r="28" spans="1:35" x14ac:dyDescent="0.25">
      <c r="A28" s="209" t="s">
        <v>18</v>
      </c>
      <c r="B28" s="206">
        <f t="shared" si="58"/>
        <v>57418690.20324786</v>
      </c>
      <c r="C28" s="206">
        <f>(B28/B4)*13</f>
        <v>1.8288888888888888</v>
      </c>
      <c r="D28" s="204">
        <f>'Custos e Margens'!$C$13*'CUSTOS E MARGENS_JAN19'!D4</f>
        <v>218038.7264957265</v>
      </c>
      <c r="E28" s="204">
        <f>'Custos e Margens'!$C$13*'CUSTOS E MARGENS_JAN19'!E4</f>
        <v>1010823.2311111111</v>
      </c>
      <c r="F28" s="204">
        <f>'Custos e Margens'!$C$13*'CUSTOS E MARGENS_JAN19'!F4</f>
        <v>188736.69076923077</v>
      </c>
      <c r="G28" s="204">
        <f>'Custos e Margens'!$C$13*'CUSTOS E MARGENS_JAN19'!G4</f>
        <v>967938.74102564098</v>
      </c>
      <c r="H28" s="204">
        <f>'Custos e Margens'!$C$13*'CUSTOS E MARGENS_JAN19'!H4</f>
        <v>5015821.3324786322</v>
      </c>
      <c r="I28" s="204">
        <f>'Custos e Margens'!$C$13*'CUSTOS E MARGENS_JAN19'!I4</f>
        <v>2847361.3774358975</v>
      </c>
      <c r="J28" s="204">
        <f>'Custos e Margens'!$C$13*'CUSTOS E MARGENS_JAN19'!J4</f>
        <v>681672.04837606836</v>
      </c>
      <c r="K28" s="204">
        <f>'Custos e Margens'!$C$13*'CUSTOS E MARGENS_JAN19'!K4</f>
        <v>1308059.4586324785</v>
      </c>
      <c r="L28" s="204">
        <f>'Custos e Margens'!$C$13*'CUSTOS E MARGENS_JAN19'!L4</f>
        <v>2292215.3794871792</v>
      </c>
      <c r="M28" s="204">
        <f>'Custos e Margens'!$C$13*'CUSTOS E MARGENS_JAN19'!M4</f>
        <v>1735389.4767521366</v>
      </c>
      <c r="N28" s="204">
        <f>'Custos e Margens'!$C$13*'CUSTOS E MARGENS_JAN19'!N4</f>
        <v>5713062.8526495723</v>
      </c>
      <c r="O28" s="204">
        <f>'Custos e Margens'!$C$13*'CUSTOS E MARGENS_JAN19'!O4</f>
        <v>818753.32</v>
      </c>
      <c r="P28" s="204">
        <f>'Custos e Margens'!$C$13*'CUSTOS E MARGENS_JAN19'!P4</f>
        <v>1118476.6957264957</v>
      </c>
      <c r="Q28" s="204">
        <f>'Custos e Margens'!$C$13*'CUSTOS E MARGENS_JAN19'!Q4</f>
        <v>2111063.7943589743</v>
      </c>
      <c r="R28" s="204">
        <f>'Custos e Margens'!$C$13*'CUSTOS E MARGENS_JAN19'!R4</f>
        <v>1401064.2266666666</v>
      </c>
      <c r="S28" s="204">
        <f>'Custos e Margens'!$C$13*'CUSTOS E MARGENS_JAN19'!S4</f>
        <v>2965165.1753846151</v>
      </c>
      <c r="T28" s="204">
        <f>'Custos e Margens'!$C$13*'CUSTOS E MARGENS_JAN19'!T4</f>
        <v>1039017.3822222222</v>
      </c>
      <c r="U28" s="204">
        <f>'Custos e Margens'!$C$13*'CUSTOS E MARGENS_JAN19'!U4</f>
        <v>3114115.935897436</v>
      </c>
      <c r="V28" s="204">
        <f>'Custos e Margens'!$C$13*'CUSTOS E MARGENS_JAN19'!V4</f>
        <v>4428581.5702564102</v>
      </c>
      <c r="W28" s="204">
        <f>'Custos e Margens'!$C$13*'CUSTOS E MARGENS_JAN19'!W4</f>
        <v>1182433.2215384615</v>
      </c>
      <c r="X28" s="204">
        <f>'Custos e Margens'!$C$13*'CUSTOS E MARGENS_JAN19'!X4</f>
        <v>2987076.6711111111</v>
      </c>
      <c r="Y28" s="204">
        <f>'Custos e Margens'!$C$13*'CUSTOS E MARGENS_JAN19'!Y4</f>
        <v>512787.24307692307</v>
      </c>
      <c r="Z28" s="204">
        <f>'Custos e Margens'!$C$13*'CUSTOS E MARGENS_JAN19'!Z4</f>
        <v>145340.39316239316</v>
      </c>
      <c r="AA28" s="204">
        <f>'Custos e Margens'!$C$13*'CUSTOS E MARGENS_JAN19'!AA4</f>
        <v>1731374.9249572649</v>
      </c>
      <c r="AB28" s="204">
        <f>'Custos e Margens'!$C$13*'CUSTOS E MARGENS_JAN19'!AB4</f>
        <v>686065.60222222214</v>
      </c>
      <c r="AC28" s="204">
        <f>'Custos e Margens'!$C$13*'CUSTOS E MARGENS_JAN19'!AC4</f>
        <v>10720203.575042734</v>
      </c>
      <c r="AD28" s="204">
        <f>'Custos e Margens'!$C$13*'CUSTOS E MARGENS_JAN19'!AD4</f>
        <v>478051.1564102564</v>
      </c>
    </row>
    <row r="29" spans="1:35" x14ac:dyDescent="0.25">
      <c r="A29" s="212" t="s">
        <v>507</v>
      </c>
      <c r="B29" s="207">
        <f>(B27-B28)/B27</f>
        <v>0.9096077775203576</v>
      </c>
      <c r="C29" s="207"/>
      <c r="D29" s="205">
        <f t="shared" ref="D29" si="59">(D27-D28)/D27</f>
        <v>0.9096077775203576</v>
      </c>
      <c r="E29" s="205">
        <f t="shared" ref="E29" si="60">(E27-E28)/E27</f>
        <v>0.9096077775203576</v>
      </c>
      <c r="F29" s="205">
        <f t="shared" ref="F29" si="61">(F27-F28)/F27</f>
        <v>0.90960777752035771</v>
      </c>
      <c r="G29" s="205">
        <f t="shared" ref="G29" si="62">(G27-G28)/G27</f>
        <v>0.9096077775203576</v>
      </c>
      <c r="H29" s="205">
        <f t="shared" ref="H29" si="63">(H27-H28)/H27</f>
        <v>0.9096077775203576</v>
      </c>
      <c r="I29" s="205">
        <f t="shared" ref="I29" si="64">(I27-I28)/I27</f>
        <v>0.90960777752035771</v>
      </c>
      <c r="J29" s="205">
        <f t="shared" ref="J29" si="65">(J27-J28)/J27</f>
        <v>0.9096077775203576</v>
      </c>
      <c r="K29" s="205">
        <f t="shared" ref="K29" si="66">(K27-K28)/K27</f>
        <v>0.9096077775203576</v>
      </c>
      <c r="L29" s="205">
        <f t="shared" ref="L29" si="67">(L27-L28)/L27</f>
        <v>0.9096077775203576</v>
      </c>
      <c r="M29" s="205">
        <f t="shared" ref="M29" si="68">(M27-M28)/M27</f>
        <v>0.90960777752035771</v>
      </c>
      <c r="N29" s="205">
        <f t="shared" ref="N29" si="69">(N27-N28)/N27</f>
        <v>0.90960777752035771</v>
      </c>
      <c r="O29" s="205">
        <f t="shared" ref="O29" si="70">(O27-O28)/O27</f>
        <v>0.9096077775203576</v>
      </c>
      <c r="P29" s="205">
        <f t="shared" ref="P29" si="71">(P27-P28)/P27</f>
        <v>0.90960777752035771</v>
      </c>
      <c r="Q29" s="205">
        <f t="shared" ref="Q29" si="72">(Q27-Q28)/Q27</f>
        <v>0.90960777752035771</v>
      </c>
      <c r="R29" s="205">
        <f t="shared" ref="R29" si="73">(R27-R28)/R27</f>
        <v>0.9096077775203576</v>
      </c>
      <c r="S29" s="205">
        <f t="shared" ref="S29" si="74">(S27-S28)/S27</f>
        <v>0.90960777752035771</v>
      </c>
      <c r="T29" s="205">
        <f t="shared" ref="T29" si="75">(T27-T28)/T27</f>
        <v>0.9096077775203576</v>
      </c>
      <c r="U29" s="205">
        <f t="shared" ref="U29" si="76">(U27-U28)/U27</f>
        <v>0.9096077775203576</v>
      </c>
      <c r="V29" s="205">
        <f t="shared" ref="V29" si="77">(V27-V28)/V27</f>
        <v>0.9096077775203576</v>
      </c>
      <c r="W29" s="205">
        <f t="shared" ref="W29" si="78">(W27-W28)/W27</f>
        <v>0.9096077775203576</v>
      </c>
      <c r="X29" s="205">
        <f t="shared" ref="X29" si="79">(X27-X28)/X27</f>
        <v>0.90960777752035771</v>
      </c>
      <c r="Y29" s="205">
        <f t="shared" ref="Y29" si="80">(Y27-Y28)/Y27</f>
        <v>0.9096077775203576</v>
      </c>
      <c r="Z29" s="205">
        <f t="shared" ref="Z29" si="81">(Z27-Z28)/Z27</f>
        <v>0.9096077775203576</v>
      </c>
      <c r="AA29" s="205">
        <f t="shared" ref="AA29" si="82">(AA27-AA28)/AA27</f>
        <v>0.90960777752035771</v>
      </c>
      <c r="AB29" s="205">
        <f t="shared" ref="AB29" si="83">(AB27-AB28)/AB27</f>
        <v>0.90960777752035771</v>
      </c>
      <c r="AC29" s="205">
        <f t="shared" ref="AC29" si="84">(AC27-AC28)/AC27</f>
        <v>0.9096077775203576</v>
      </c>
      <c r="AD29" s="205">
        <f t="shared" ref="AD29" si="85">(AD27-AD28)/AD27</f>
        <v>0.9096077775203576</v>
      </c>
    </row>
    <row r="30" spans="1:35" x14ac:dyDescent="0.25">
      <c r="A30" s="213" t="s">
        <v>419</v>
      </c>
      <c r="B30" s="343"/>
      <c r="C30" s="343"/>
      <c r="D30" s="352"/>
      <c r="E30" s="352"/>
      <c r="F30" s="352"/>
      <c r="G30" s="352"/>
      <c r="H30" s="352"/>
      <c r="I30" s="352"/>
      <c r="J30" s="352"/>
      <c r="K30" s="352"/>
      <c r="L30" s="352"/>
      <c r="M30" s="352"/>
      <c r="N30" s="352"/>
      <c r="O30" s="352"/>
      <c r="P30" s="352"/>
      <c r="Q30" s="352"/>
      <c r="R30" s="352"/>
      <c r="S30" s="352"/>
      <c r="T30" s="352"/>
      <c r="U30" s="352"/>
      <c r="V30" s="352"/>
      <c r="W30" s="352"/>
      <c r="X30" s="352"/>
      <c r="Y30" s="352"/>
      <c r="Z30" s="352"/>
      <c r="AA30" s="352"/>
      <c r="AB30" s="352"/>
      <c r="AC30" s="352"/>
      <c r="AD30" s="352"/>
    </row>
    <row r="31" spans="1:35" x14ac:dyDescent="0.25">
      <c r="A31" s="214" t="s">
        <v>504</v>
      </c>
      <c r="B31" s="210">
        <f>SUM(D31:AD31)</f>
        <v>2173927624.4184613</v>
      </c>
      <c r="C31" s="263">
        <v>69.150000000000006</v>
      </c>
      <c r="D31" s="202">
        <f>PRECO_GLP_JAN19!C22*'CUSTOS E MARGENS_JAN19'!D4</f>
        <v>8244009.8076923089</v>
      </c>
      <c r="E31" s="202">
        <f>PRECO_GLP_JAN19!D22*'CUSTOS E MARGENS_JAN19'!E4</f>
        <v>36251461.82</v>
      </c>
      <c r="F31" s="202">
        <f>PRECO_GLP_JAN19!E22*'CUSTOS E MARGENS_JAN19'!F4</f>
        <v>8079329.2638461543</v>
      </c>
      <c r="G31" s="202">
        <f>PRECO_GLP_JAN19!F22*'CUSTOS E MARGENS_JAN19'!G4</f>
        <v>37841347.5</v>
      </c>
      <c r="H31" s="202">
        <f>PRECO_GLP_JAN19!G22*'CUSTOS E MARGENS_JAN19'!H4</f>
        <v>171574000.1846154</v>
      </c>
      <c r="I31" s="202">
        <f>PRECO_GLP_JAN19!H22*'CUSTOS E MARGENS_JAN19'!I4</f>
        <v>113076227.92153846</v>
      </c>
      <c r="J31" s="202">
        <f>PRECO_GLP_JAN19!I22*'CUSTOS E MARGENS_JAN19'!J4</f>
        <v>27246175.007692307</v>
      </c>
      <c r="K31" s="202">
        <f>PRECO_GLP_JAN19!J22*'CUSTOS E MARGENS_JAN19'!K4</f>
        <v>46231875.495384619</v>
      </c>
      <c r="L31" s="202">
        <f>PRECO_GLP_JAN19!K22*'CUSTOS E MARGENS_JAN19'!L4</f>
        <v>91105116.853846148</v>
      </c>
      <c r="M31" s="202">
        <f>PRECO_GLP_JAN19!L22*'CUSTOS E MARGENS_JAN19'!M4</f>
        <v>67797217.680769235</v>
      </c>
      <c r="N31" s="202">
        <f>PRECO_GLP_JAN19!M22*'CUSTOS E MARGENS_JAN19'!N4</f>
        <v>219258744.51076922</v>
      </c>
      <c r="O31" s="202">
        <f>PRECO_GLP_JAN19!N22*'CUSTOS E MARGENS_JAN19'!O4</f>
        <v>31664264.940000001</v>
      </c>
      <c r="P31" s="202">
        <f>PRECO_GLP_JAN19!O22*'CUSTOS E MARGENS_JAN19'!P4</f>
        <v>59590481.353846148</v>
      </c>
      <c r="Q31" s="202">
        <f>PRECO_GLP_JAN19!P22*'CUSTOS E MARGENS_JAN19'!Q4</f>
        <v>88718546.118461534</v>
      </c>
      <c r="R31" s="202">
        <f>PRECO_GLP_JAN19!Q22*'CUSTOS E MARGENS_JAN19'!R4</f>
        <v>51595083.899999991</v>
      </c>
      <c r="S31" s="202">
        <f>PRECO_GLP_JAN19!R22*'CUSTOS E MARGENS_JAN19'!S4</f>
        <v>107021566.16307692</v>
      </c>
      <c r="T31" s="202">
        <f>PRECO_GLP_JAN19!S22*'CUSTOS E MARGENS_JAN19'!T4</f>
        <v>37751175.300000004</v>
      </c>
      <c r="U31" s="202">
        <f>PRECO_GLP_JAN19!T22*'CUSTOS E MARGENS_JAN19'!U4</f>
        <v>119344803.98076923</v>
      </c>
      <c r="V31" s="202">
        <f>PRECO_GLP_JAN19!U22*'CUSTOS E MARGENS_JAN19'!V4</f>
        <v>156789544.96153846</v>
      </c>
      <c r="W31" s="202">
        <f>PRECO_GLP_JAN19!V22*'CUSTOS E MARGENS_JAN19'!W4</f>
        <v>43925310.91384615</v>
      </c>
      <c r="X31" s="202">
        <f>PRECO_GLP_JAN19!W22*'CUSTOS E MARGENS_JAN19'!X4</f>
        <v>112499913.11999999</v>
      </c>
      <c r="Y31" s="202">
        <f>PRECO_GLP_JAN19!X22*'CUSTOS E MARGENS_JAN19'!Y4</f>
        <v>21973525.283076923</v>
      </c>
      <c r="Z31" s="202">
        <f>PRECO_GLP_JAN19!Y22*'CUSTOS E MARGENS_JAN19'!Z4</f>
        <v>6710381.846153846</v>
      </c>
      <c r="AA31" s="202">
        <f>PRECO_GLP_JAN19!Z22*'CUSTOS E MARGENS_JAN19'!AA4</f>
        <v>66012087.585384622</v>
      </c>
      <c r="AB31" s="202">
        <f>PRECO_GLP_JAN19!AA22*'CUSTOS E MARGENS_JAN19'!AB4</f>
        <v>25970042.210000001</v>
      </c>
      <c r="AC31" s="202">
        <f>PRECO_GLP_JAN19!AB22*'CUSTOS E MARGENS_JAN19'!AC4</f>
        <v>397416052.33846152</v>
      </c>
      <c r="AD31" s="202">
        <f>PRECO_GLP_JAN19!AC22*'CUSTOS E MARGENS_JAN19'!AD4</f>
        <v>20239338.357692312</v>
      </c>
    </row>
    <row r="32" spans="1:35" x14ac:dyDescent="0.25">
      <c r="A32" s="214" t="s">
        <v>18</v>
      </c>
      <c r="B32" s="210">
        <f>SUM(D32:AD32)</f>
        <v>1411227430.6970727</v>
      </c>
      <c r="C32" s="263">
        <v>69.150000000000006</v>
      </c>
      <c r="D32" s="202">
        <f>'Custos e Margens'!$C$15*'CUSTOS E MARGENS_JAN19'!D4</f>
        <v>5358921.1229973482</v>
      </c>
      <c r="E32" s="202">
        <f>'Custos e Margens'!$C$15*'CUSTOS E MARGENS_JAN19'!E4</f>
        <v>24843852.520501371</v>
      </c>
      <c r="F32" s="202">
        <f>'Custos e Margens'!$C$15*'CUSTOS E MARGENS_JAN19'!F4</f>
        <v>4638740.3517864207</v>
      </c>
      <c r="G32" s="202">
        <f>'Custos e Margens'!$C$15*'CUSTOS E MARGENS_JAN19'!G4</f>
        <v>23789844.347450975</v>
      </c>
      <c r="H32" s="202">
        <f>'Custos e Margens'!$C$15*'CUSTOS E MARGENS_JAN19'!H4</f>
        <v>123278058.53483225</v>
      </c>
      <c r="I32" s="202">
        <f>'Custos e Margens'!$C$15*'CUSTOS E MARGENS_JAN19'!I4</f>
        <v>69981994.829928175</v>
      </c>
      <c r="J32" s="202">
        <f>'Custos e Margens'!$C$15*'CUSTOS E MARGENS_JAN19'!J4</f>
        <v>16754027.129538301</v>
      </c>
      <c r="K32" s="202">
        <f>'Custos e Margens'!$C$15*'CUSTOS E MARGENS_JAN19'!K4</f>
        <v>32149277.220895234</v>
      </c>
      <c r="L32" s="202">
        <f>'Custos e Margens'!$C$15*'CUSTOS E MARGENS_JAN19'!L4</f>
        <v>56337704.833521806</v>
      </c>
      <c r="M32" s="202">
        <f>'Custos e Margens'!$C$15*'CUSTOS E MARGENS_JAN19'!M4</f>
        <v>42652126.404602788</v>
      </c>
      <c r="N32" s="202">
        <f>'Custos e Margens'!$C$15*'CUSTOS E MARGENS_JAN19'!N4</f>
        <v>140414749.66455257</v>
      </c>
      <c r="O32" s="202">
        <f>'Custos e Margens'!$C$15*'CUSTOS E MARGENS_JAN19'!O4</f>
        <v>20123188.809572339</v>
      </c>
      <c r="P32" s="202">
        <f>'Custos e Margens'!$C$15*'CUSTOS E MARGENS_JAN19'!P4</f>
        <v>27489742.242768392</v>
      </c>
      <c r="Q32" s="202">
        <f>'Custos e Margens'!$C$15*'CUSTOS E MARGENS_JAN19'!Q4</f>
        <v>51885390.001151793</v>
      </c>
      <c r="R32" s="202">
        <f>'Custos e Margens'!$C$15*'CUSTOS E MARGENS_JAN19'!R4</f>
        <v>34435133.60965766</v>
      </c>
      <c r="S32" s="202">
        <f>'Custos e Margens'!$C$15*'CUSTOS E MARGENS_JAN19'!S4</f>
        <v>72877357.829624802</v>
      </c>
      <c r="T32" s="202">
        <f>'Custos e Margens'!$C$15*'CUSTOS E MARGENS_JAN19'!T4</f>
        <v>25536803.879934642</v>
      </c>
      <c r="U32" s="202">
        <f>'Custos e Margens'!$C$15*'CUSTOS E MARGENS_JAN19'!U4</f>
        <v>76538245.918761194</v>
      </c>
      <c r="V32" s="202">
        <f>'Custos e Margens'!$C$15*'CUSTOS E MARGENS_JAN19'!V4</f>
        <v>108844973.10723832</v>
      </c>
      <c r="W32" s="202">
        <f>'Custos e Margens'!$C$15*'CUSTOS E MARGENS_JAN19'!W4</f>
        <v>29061655.556681395</v>
      </c>
      <c r="X32" s="202">
        <f>'Custos e Margens'!$C$15*'CUSTOS E MARGENS_JAN19'!X4</f>
        <v>73415895.084782928</v>
      </c>
      <c r="Y32" s="202">
        <f>'Custos e Margens'!$C$15*'CUSTOS E MARGENS_JAN19'!Y4</f>
        <v>12603203.259776693</v>
      </c>
      <c r="Z32" s="202">
        <f>'Custos e Margens'!$C$15*'CUSTOS E MARGENS_JAN19'!Z4</f>
        <v>3572153.0549205155</v>
      </c>
      <c r="AA32" s="202">
        <f>'Custos e Margens'!$C$15*'CUSTOS E MARGENS_JAN19'!AA4</f>
        <v>42553457.3894298</v>
      </c>
      <c r="AB32" s="202">
        <f>'Custos e Margens'!$C$15*'CUSTOS E MARGENS_JAN19'!AB4</f>
        <v>16862011.196816556</v>
      </c>
      <c r="AC32" s="202">
        <f>'Custos e Margens'!$C$15*'CUSTOS E MARGENS_JAN19'!AC4</f>
        <v>263479457.54606205</v>
      </c>
      <c r="AD32" s="202">
        <f>'Custos e Margens'!$C$15*'CUSTOS E MARGENS_JAN19'!AD4</f>
        <v>11749465.249286547</v>
      </c>
    </row>
    <row r="33" spans="1:30" x14ac:dyDescent="0.25">
      <c r="A33" s="217" t="s">
        <v>507</v>
      </c>
      <c r="B33" s="211">
        <f>(B31-B32)/B31</f>
        <v>0.35083973594816226</v>
      </c>
      <c r="C33" s="211"/>
      <c r="D33" s="203">
        <f t="shared" ref="D33:AD33" si="86">(D31-D32)/D31</f>
        <v>0.34996182100644108</v>
      </c>
      <c r="E33" s="203">
        <f t="shared" si="86"/>
        <v>0.31467998052439994</v>
      </c>
      <c r="F33" s="203">
        <f t="shared" si="86"/>
        <v>0.42585081009829345</v>
      </c>
      <c r="G33" s="203">
        <f t="shared" si="86"/>
        <v>0.37132671220413133</v>
      </c>
      <c r="H33" s="203">
        <f t="shared" si="86"/>
        <v>0.28148753073202359</v>
      </c>
      <c r="I33" s="203">
        <f t="shared" si="86"/>
        <v>0.38110780562571106</v>
      </c>
      <c r="J33" s="203">
        <f t="shared" si="86"/>
        <v>0.38508700304508059</v>
      </c>
      <c r="K33" s="203">
        <f t="shared" si="86"/>
        <v>0.3046079814757951</v>
      </c>
      <c r="L33" s="203">
        <f t="shared" si="86"/>
        <v>0.38161865349560309</v>
      </c>
      <c r="M33" s="203">
        <f t="shared" si="86"/>
        <v>0.37088677288447019</v>
      </c>
      <c r="N33" s="203">
        <f t="shared" si="86"/>
        <v>0.35959338826891857</v>
      </c>
      <c r="O33" s="203">
        <f t="shared" si="86"/>
        <v>0.36448267952206131</v>
      </c>
      <c r="P33" s="203">
        <f t="shared" si="86"/>
        <v>0.53868903861448469</v>
      </c>
      <c r="Q33" s="203">
        <f t="shared" si="86"/>
        <v>0.41516861725989324</v>
      </c>
      <c r="R33" s="203">
        <f t="shared" si="86"/>
        <v>0.33258886299324991</v>
      </c>
      <c r="S33" s="203">
        <f t="shared" si="86"/>
        <v>0.31904044724428704</v>
      </c>
      <c r="T33" s="203">
        <f t="shared" si="86"/>
        <v>0.32354943450105939</v>
      </c>
      <c r="U33" s="203">
        <f t="shared" si="86"/>
        <v>0.35867969642738468</v>
      </c>
      <c r="V33" s="203">
        <f t="shared" si="86"/>
        <v>0.30578934243390571</v>
      </c>
      <c r="W33" s="203">
        <f t="shared" si="86"/>
        <v>0.33838475011179553</v>
      </c>
      <c r="X33" s="203">
        <f t="shared" si="86"/>
        <v>0.34741376194244178</v>
      </c>
      <c r="Y33" s="203">
        <f t="shared" si="86"/>
        <v>0.42643690088803615</v>
      </c>
      <c r="Z33" s="203">
        <f t="shared" si="86"/>
        <v>0.46766769211979381</v>
      </c>
      <c r="AA33" s="203">
        <f t="shared" si="86"/>
        <v>0.35536870676316362</v>
      </c>
      <c r="AB33" s="203">
        <f t="shared" si="86"/>
        <v>0.35071298458176225</v>
      </c>
      <c r="AC33" s="203">
        <f t="shared" si="86"/>
        <v>0.33701858292913556</v>
      </c>
      <c r="AD33" s="203">
        <f t="shared" si="86"/>
        <v>0.41947384634631801</v>
      </c>
    </row>
    <row r="34" spans="1:30" x14ac:dyDescent="0.25">
      <c r="A34" s="222" t="s">
        <v>420</v>
      </c>
      <c r="B34" s="353"/>
      <c r="C34" s="353"/>
      <c r="D34" s="354"/>
      <c r="E34" s="354"/>
      <c r="F34" s="354"/>
      <c r="G34" s="354"/>
      <c r="H34" s="354"/>
      <c r="I34" s="354"/>
      <c r="J34" s="354"/>
      <c r="K34" s="354"/>
      <c r="L34" s="354"/>
      <c r="M34" s="354"/>
      <c r="N34" s="354"/>
      <c r="O34" s="354"/>
      <c r="P34" s="354"/>
      <c r="Q34" s="354"/>
      <c r="R34" s="354"/>
      <c r="S34" s="354"/>
      <c r="T34" s="354"/>
      <c r="U34" s="354"/>
      <c r="V34" s="354"/>
      <c r="W34" s="354"/>
      <c r="X34" s="354"/>
      <c r="Y34" s="354"/>
      <c r="Z34" s="354"/>
      <c r="AA34" s="354"/>
      <c r="AB34" s="354"/>
      <c r="AC34" s="354"/>
      <c r="AD34" s="354"/>
    </row>
    <row r="35" spans="1:30" x14ac:dyDescent="0.25">
      <c r="A35" s="209" t="s">
        <v>504</v>
      </c>
      <c r="B35" s="206">
        <f t="shared" ref="B35" si="87">SUM(D35:AD35)</f>
        <v>-111367568.12862983</v>
      </c>
      <c r="C35" s="261">
        <f t="shared" ref="C35:AD35" si="88">C31-C23-C27</f>
        <v>-3.6407754545775788</v>
      </c>
      <c r="D35" s="204">
        <f t="shared" si="88"/>
        <v>-416410.41947115213</v>
      </c>
      <c r="E35" s="204">
        <f t="shared" si="88"/>
        <v>-1444096.2431249972</v>
      </c>
      <c r="F35" s="204">
        <f t="shared" si="88"/>
        <v>441394.89252403914</v>
      </c>
      <c r="G35" s="204">
        <f t="shared" si="88"/>
        <v>-6347191.4030048084</v>
      </c>
      <c r="H35" s="204">
        <f t="shared" si="88"/>
        <v>-16024212.163581721</v>
      </c>
      <c r="I35" s="204">
        <f t="shared" si="88"/>
        <v>-19947.530913461</v>
      </c>
      <c r="J35" s="204">
        <f t="shared" si="88"/>
        <v>-243319.3381971186</v>
      </c>
      <c r="K35" s="204">
        <f t="shared" si="88"/>
        <v>-2998786.9040144198</v>
      </c>
      <c r="L35" s="204">
        <f t="shared" si="88"/>
        <v>-5041942.5353365354</v>
      </c>
      <c r="M35" s="204">
        <f t="shared" si="88"/>
        <v>-6398095.5471394174</v>
      </c>
      <c r="N35" s="204">
        <f t="shared" si="88"/>
        <v>-11316901.557884634</v>
      </c>
      <c r="O35" s="204">
        <f t="shared" si="88"/>
        <v>-2244125.874374995</v>
      </c>
      <c r="P35" s="204">
        <f t="shared" si="88"/>
        <v>1569991.1622596066</v>
      </c>
      <c r="Q35" s="204">
        <f t="shared" si="88"/>
        <v>-5543826.9877644219</v>
      </c>
      <c r="R35" s="204">
        <f t="shared" si="88"/>
        <v>-5096546.6831250116</v>
      </c>
      <c r="S35" s="204">
        <f t="shared" si="88"/>
        <v>-9748532.2041346096</v>
      </c>
      <c r="T35" s="204">
        <f t="shared" si="88"/>
        <v>-4018163.8006249946</v>
      </c>
      <c r="U35" s="204">
        <f t="shared" si="88"/>
        <v>-4159466.1003605798</v>
      </c>
      <c r="V35" s="204">
        <f t="shared" si="88"/>
        <v>-8167131.0751442313</v>
      </c>
      <c r="W35" s="204">
        <f t="shared" si="88"/>
        <v>-2161231.6512980796</v>
      </c>
      <c r="X35" s="204">
        <f t="shared" si="88"/>
        <v>-2111517.043125011</v>
      </c>
      <c r="Y35" s="204">
        <f t="shared" si="88"/>
        <v>-1422324.5339423064</v>
      </c>
      <c r="Z35" s="204">
        <f t="shared" si="88"/>
        <v>-515978.81490384671</v>
      </c>
      <c r="AA35" s="204">
        <f t="shared" si="88"/>
        <v>-1488952.1942548044</v>
      </c>
      <c r="AB35" s="204">
        <f t="shared" si="88"/>
        <v>-2161786.5646874979</v>
      </c>
      <c r="AC35" s="204">
        <f t="shared" si="88"/>
        <v>-14611854.026105806</v>
      </c>
      <c r="AD35" s="204">
        <f t="shared" si="88"/>
        <v>323387.01310096588</v>
      </c>
    </row>
    <row r="36" spans="1:30" x14ac:dyDescent="0.25">
      <c r="A36" s="219" t="s">
        <v>18</v>
      </c>
      <c r="B36" s="224"/>
      <c r="C36" s="224"/>
      <c r="D36" s="216"/>
      <c r="E36" s="216"/>
      <c r="F36" s="216"/>
      <c r="G36" s="216"/>
      <c r="H36" s="216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216"/>
      <c r="V36" s="216"/>
      <c r="W36" s="216"/>
      <c r="X36" s="216"/>
      <c r="Y36" s="216"/>
      <c r="Z36" s="216"/>
      <c r="AA36" s="216"/>
      <c r="AB36" s="216"/>
      <c r="AC36" s="216"/>
      <c r="AD36" s="216"/>
    </row>
    <row r="38" spans="1:30" x14ac:dyDescent="0.25">
      <c r="A38" s="235" t="s">
        <v>510</v>
      </c>
      <c r="B38" s="201">
        <f t="shared" ref="B38:AD38" si="89">B31-B28-B20</f>
        <v>934616158.69639039</v>
      </c>
      <c r="C38" s="260">
        <f>C31-(C20+C28)</f>
        <v>29.947627779713592</v>
      </c>
      <c r="D38" s="201">
        <f t="shared" si="89"/>
        <v>3537913.3648600439</v>
      </c>
      <c r="E38" s="201">
        <f t="shared" si="89"/>
        <v>14434091.627473891</v>
      </c>
      <c r="F38" s="201">
        <f t="shared" si="89"/>
        <v>4005681.0485213464</v>
      </c>
      <c r="G38" s="201">
        <f t="shared" si="89"/>
        <v>16949586.026106089</v>
      </c>
      <c r="H38" s="201">
        <f t="shared" si="89"/>
        <v>63313695.650491565</v>
      </c>
      <c r="I38" s="201">
        <f t="shared" si="89"/>
        <v>51619451.571894489</v>
      </c>
      <c r="J38" s="201">
        <f t="shared" si="89"/>
        <v>12533126.304834124</v>
      </c>
      <c r="K38" s="201">
        <f t="shared" si="89"/>
        <v>17999028.678587336</v>
      </c>
      <c r="L38" s="201">
        <f t="shared" si="89"/>
        <v>41630480.778949365</v>
      </c>
      <c r="M38" s="201">
        <f t="shared" si="89"/>
        <v>30340980.549280368</v>
      </c>
      <c r="N38" s="201">
        <f t="shared" si="89"/>
        <v>95949343.467013493</v>
      </c>
      <c r="O38" s="201">
        <f t="shared" si="89"/>
        <v>13992486.404435001</v>
      </c>
      <c r="P38" s="201">
        <f t="shared" si="89"/>
        <v>35449544.17380619</v>
      </c>
      <c r="Q38" s="201">
        <f t="shared" si="89"/>
        <v>43153843.127869301</v>
      </c>
      <c r="R38" s="201">
        <f t="shared" si="89"/>
        <v>21354844.107438326</v>
      </c>
      <c r="S38" s="201">
        <f t="shared" si="89"/>
        <v>43022140.425460771</v>
      </c>
      <c r="T38" s="201">
        <f t="shared" si="89"/>
        <v>15325269.200182784</v>
      </c>
      <c r="U38" s="201">
        <f t="shared" si="89"/>
        <v>52130460.161982372</v>
      </c>
      <c r="V38" s="201">
        <f t="shared" si="89"/>
        <v>61204084.940129355</v>
      </c>
      <c r="W38" s="201">
        <f t="shared" si="89"/>
        <v>18403951.166416533</v>
      </c>
      <c r="X38" s="201">
        <f t="shared" si="89"/>
        <v>48027554.826993883</v>
      </c>
      <c r="Y38" s="201">
        <f t="shared" si="89"/>
        <v>10905646.382117692</v>
      </c>
      <c r="Z38" s="201">
        <f t="shared" si="89"/>
        <v>3573389.0822799145</v>
      </c>
      <c r="AA38" s="201">
        <f t="shared" si="89"/>
        <v>28642499.592904471</v>
      </c>
      <c r="AB38" s="201">
        <f t="shared" si="89"/>
        <v>11162164.077255279</v>
      </c>
      <c r="AC38" s="201">
        <f t="shared" si="89"/>
        <v>166033707.00112918</v>
      </c>
      <c r="AD38" s="201">
        <f t="shared" si="89"/>
        <v>9921194.9579772465</v>
      </c>
    </row>
    <row r="39" spans="1:30" x14ac:dyDescent="0.25">
      <c r="A39" s="234"/>
      <c r="B39" s="238">
        <f>(B38-B25)/B25</f>
        <v>1.2467018887149348</v>
      </c>
      <c r="C39" s="238"/>
      <c r="D39" s="238">
        <f>(D38-D25)/D25</f>
        <v>1.26493629408689</v>
      </c>
      <c r="E39" s="238">
        <f t="shared" ref="E39:AD39" si="90">(E38-E25)/E25</f>
        <v>2.0148961364536011</v>
      </c>
      <c r="F39" s="238">
        <f t="shared" si="90"/>
        <v>1.682082887843821</v>
      </c>
      <c r="G39" s="238">
        <f t="shared" si="90"/>
        <v>0.33706577557784223</v>
      </c>
      <c r="H39" s="238">
        <f t="shared" si="90"/>
        <v>1.6049560506409326</v>
      </c>
      <c r="I39" s="238">
        <f t="shared" si="90"/>
        <v>1.5305401383209185</v>
      </c>
      <c r="J39" s="238">
        <f t="shared" si="90"/>
        <v>1.3659705247393497</v>
      </c>
      <c r="K39" s="238">
        <f t="shared" si="90"/>
        <v>1.7082541751175828</v>
      </c>
      <c r="L39" s="238">
        <f t="shared" si="90"/>
        <v>0.93426904681579426</v>
      </c>
      <c r="M39" s="238">
        <f t="shared" si="90"/>
        <v>0.71431034006199312</v>
      </c>
      <c r="N39" s="238">
        <f t="shared" si="90"/>
        <v>1.1521314561512572</v>
      </c>
      <c r="O39" s="238">
        <f t="shared" si="90"/>
        <v>0.92909944508290365</v>
      </c>
      <c r="P39" s="238">
        <f t="shared" si="90"/>
        <v>0.6405901924960018</v>
      </c>
      <c r="Q39" s="238">
        <f t="shared" si="90"/>
        <v>0.68996120692729346</v>
      </c>
      <c r="R39" s="238">
        <f t="shared" si="90"/>
        <v>0.9274837204185169</v>
      </c>
      <c r="S39" s="238">
        <f t="shared" si="90"/>
        <v>1.1258793396616238</v>
      </c>
      <c r="T39" s="238">
        <f t="shared" si="90"/>
        <v>0.92928545045859057</v>
      </c>
      <c r="U39" s="238">
        <f t="shared" si="90"/>
        <v>1.3564636075367484</v>
      </c>
      <c r="V39" s="238">
        <f t="shared" si="90"/>
        <v>1.9451230114249112</v>
      </c>
      <c r="W39" s="238">
        <f t="shared" si="90"/>
        <v>1.4242173635914754</v>
      </c>
      <c r="X39" s="238">
        <f t="shared" si="90"/>
        <v>1.7657153079141608</v>
      </c>
      <c r="Y39" s="238">
        <f t="shared" si="90"/>
        <v>0.62728372557490908</v>
      </c>
      <c r="Z39" s="238">
        <f t="shared" si="90"/>
        <v>0.43238336158166241</v>
      </c>
      <c r="AA39" s="238">
        <f t="shared" si="90"/>
        <v>1.5722774791757934</v>
      </c>
      <c r="AB39" s="238">
        <f t="shared" si="90"/>
        <v>0.92565816504755372</v>
      </c>
      <c r="AC39" s="238">
        <f t="shared" si="90"/>
        <v>1.6344042077925391</v>
      </c>
      <c r="AD39" s="238">
        <f t="shared" si="90"/>
        <v>1.2793173289273809</v>
      </c>
    </row>
    <row r="41" spans="1:30" x14ac:dyDescent="0.25">
      <c r="A41" s="355" t="s">
        <v>505</v>
      </c>
      <c r="B41" s="236">
        <f t="shared" ref="B41:AB41" si="91">B31-B32</f>
        <v>762700193.72138858</v>
      </c>
      <c r="C41" s="236">
        <f>(B41/B4)*13</f>
        <v>24.293377381352197</v>
      </c>
      <c r="D41" s="236">
        <f t="shared" si="91"/>
        <v>2885088.6846949607</v>
      </c>
      <c r="E41" s="236">
        <f t="shared" si="91"/>
        <v>11407609.299498629</v>
      </c>
      <c r="F41" s="236">
        <f t="shared" si="91"/>
        <v>3440588.9120597336</v>
      </c>
      <c r="G41" s="236">
        <f t="shared" si="91"/>
        <v>14051503.152549025</v>
      </c>
      <c r="H41" s="236">
        <f t="shared" si="91"/>
        <v>48295941.649783149</v>
      </c>
      <c r="I41" s="236">
        <f t="shared" si="91"/>
        <v>43094233.091610283</v>
      </c>
      <c r="J41" s="236">
        <f t="shared" si="91"/>
        <v>10492147.878154006</v>
      </c>
      <c r="K41" s="236">
        <f t="shared" si="91"/>
        <v>14082598.274489384</v>
      </c>
      <c r="L41" s="236">
        <f t="shared" si="91"/>
        <v>34767412.020324342</v>
      </c>
      <c r="M41" s="236">
        <f t="shared" si="91"/>
        <v>25145091.276166447</v>
      </c>
      <c r="N41" s="236">
        <f t="shared" si="91"/>
        <v>78843994.846216649</v>
      </c>
      <c r="O41" s="236">
        <f t="shared" si="91"/>
        <v>11541076.130427662</v>
      </c>
      <c r="P41" s="236">
        <f t="shared" si="91"/>
        <v>32100739.111077756</v>
      </c>
      <c r="Q41" s="236">
        <f t="shared" si="91"/>
        <v>36833156.117309742</v>
      </c>
      <c r="R41" s="236">
        <f t="shared" si="91"/>
        <v>17159950.290342331</v>
      </c>
      <c r="S41" s="236">
        <f t="shared" si="91"/>
        <v>34144208.33345212</v>
      </c>
      <c r="T41" s="236">
        <f t="shared" si="91"/>
        <v>12214371.420065362</v>
      </c>
      <c r="U41" s="236">
        <f t="shared" si="91"/>
        <v>42806558.062008038</v>
      </c>
      <c r="V41" s="236">
        <f t="shared" si="91"/>
        <v>47944571.854300141</v>
      </c>
      <c r="W41" s="236">
        <f t="shared" si="91"/>
        <v>14863655.357164755</v>
      </c>
      <c r="X41" s="236">
        <f t="shared" si="91"/>
        <v>39084018.035217062</v>
      </c>
      <c r="Y41" s="236">
        <f t="shared" si="91"/>
        <v>9370322.0233002305</v>
      </c>
      <c r="Z41" s="236">
        <f t="shared" si="91"/>
        <v>3138228.7912333305</v>
      </c>
      <c r="AA41" s="236">
        <f t="shared" si="91"/>
        <v>23458630.195954822</v>
      </c>
      <c r="AB41" s="236">
        <f t="shared" si="91"/>
        <v>9108031.0131834447</v>
      </c>
      <c r="AC41" s="236">
        <f>AC31-AC32</f>
        <v>133936594.79239947</v>
      </c>
      <c r="AD41" s="236">
        <f>AD31-AD32</f>
        <v>8489873.1084057651</v>
      </c>
    </row>
    <row r="42" spans="1:30" x14ac:dyDescent="0.25">
      <c r="A42" s="355"/>
      <c r="B42" s="237">
        <f>B41/B31</f>
        <v>0.35083973594816226</v>
      </c>
      <c r="C42" s="237"/>
      <c r="D42" s="237">
        <f>D41/D31</f>
        <v>0.34996182100644108</v>
      </c>
      <c r="E42" s="237">
        <f t="shared" ref="E42:I42" si="92">E41/E31</f>
        <v>0.31467998052439994</v>
      </c>
      <c r="F42" s="237">
        <f t="shared" si="92"/>
        <v>0.42585081009829345</v>
      </c>
      <c r="G42" s="237">
        <f t="shared" si="92"/>
        <v>0.37132671220413133</v>
      </c>
      <c r="H42" s="237">
        <f t="shared" si="92"/>
        <v>0.28148753073202359</v>
      </c>
      <c r="I42" s="237">
        <f t="shared" si="92"/>
        <v>0.38110780562571106</v>
      </c>
      <c r="J42" s="237">
        <f t="shared" ref="J42" si="93">J41/J31</f>
        <v>0.38508700304508059</v>
      </c>
      <c r="K42" s="237">
        <f t="shared" ref="K42" si="94">K41/K31</f>
        <v>0.3046079814757951</v>
      </c>
      <c r="L42" s="237">
        <f t="shared" ref="L42" si="95">L41/L31</f>
        <v>0.38161865349560309</v>
      </c>
      <c r="M42" s="237">
        <f t="shared" ref="M42:N42" si="96">M41/M31</f>
        <v>0.37088677288447019</v>
      </c>
      <c r="N42" s="237">
        <f t="shared" si="96"/>
        <v>0.35959338826891857</v>
      </c>
      <c r="O42" s="237">
        <f t="shared" ref="O42" si="97">O41/O31</f>
        <v>0.36448267952206131</v>
      </c>
      <c r="P42" s="237">
        <f t="shared" ref="P42" si="98">P41/P31</f>
        <v>0.53868903861448469</v>
      </c>
      <c r="Q42" s="237">
        <f t="shared" ref="Q42" si="99">Q41/Q31</f>
        <v>0.41516861725989324</v>
      </c>
      <c r="R42" s="237">
        <f t="shared" ref="R42:S42" si="100">R41/R31</f>
        <v>0.33258886299324991</v>
      </c>
      <c r="S42" s="237">
        <f t="shared" si="100"/>
        <v>0.31904044724428704</v>
      </c>
      <c r="T42" s="237">
        <f t="shared" ref="T42" si="101">T41/T31</f>
        <v>0.32354943450105939</v>
      </c>
      <c r="U42" s="237">
        <f t="shared" ref="U42" si="102">U41/U31</f>
        <v>0.35867969642738468</v>
      </c>
      <c r="V42" s="237">
        <f t="shared" ref="V42" si="103">V41/V31</f>
        <v>0.30578934243390571</v>
      </c>
      <c r="W42" s="237">
        <f t="shared" ref="W42:X42" si="104">W41/W31</f>
        <v>0.33838475011179553</v>
      </c>
      <c r="X42" s="237">
        <f t="shared" si="104"/>
        <v>0.34741376194244178</v>
      </c>
      <c r="Y42" s="237">
        <f t="shared" ref="Y42" si="105">Y41/Y31</f>
        <v>0.42643690088803615</v>
      </c>
      <c r="Z42" s="237">
        <f t="shared" ref="Z42" si="106">Z41/Z31</f>
        <v>0.46766769211979381</v>
      </c>
      <c r="AA42" s="237">
        <f t="shared" ref="AA42" si="107">AA41/AA31</f>
        <v>0.35536870676316362</v>
      </c>
      <c r="AB42" s="237">
        <f t="shared" ref="AB42:AD42" si="108">AB41/AB31</f>
        <v>0.35071298458176225</v>
      </c>
      <c r="AC42" s="237">
        <f t="shared" si="108"/>
        <v>0.33701858292913556</v>
      </c>
      <c r="AD42" s="237">
        <f t="shared" si="108"/>
        <v>0.41947384634631801</v>
      </c>
    </row>
    <row r="45" spans="1:30" x14ac:dyDescent="0.25">
      <c r="A45" t="s">
        <v>511</v>
      </c>
    </row>
    <row r="46" spans="1:30" x14ac:dyDescent="0.25">
      <c r="A46" s="344" t="s">
        <v>512</v>
      </c>
      <c r="B46" s="344"/>
      <c r="C46" s="344"/>
      <c r="D46" s="345"/>
      <c r="E46" s="345"/>
      <c r="F46" s="345"/>
      <c r="G46" s="345"/>
      <c r="H46" s="345"/>
      <c r="I46" s="345"/>
      <c r="J46" s="345"/>
      <c r="K46" s="345"/>
      <c r="L46" s="345"/>
      <c r="M46" s="345"/>
      <c r="N46" s="345"/>
      <c r="O46" s="345"/>
      <c r="P46" s="345"/>
      <c r="Q46" s="345"/>
      <c r="R46" s="345"/>
      <c r="S46" s="345"/>
      <c r="T46" s="345"/>
      <c r="U46" s="345"/>
      <c r="V46" s="345"/>
      <c r="W46" s="345"/>
      <c r="X46" s="345"/>
      <c r="Y46" s="345"/>
      <c r="Z46" s="345"/>
      <c r="AA46" s="345"/>
      <c r="AB46" s="345"/>
      <c r="AC46" s="345"/>
      <c r="AD46" s="345"/>
    </row>
    <row r="47" spans="1:30" x14ac:dyDescent="0.25">
      <c r="A47" s="344" t="s">
        <v>513</v>
      </c>
      <c r="B47" s="344"/>
      <c r="C47" s="344"/>
      <c r="D47" s="345"/>
      <c r="E47" s="345"/>
      <c r="F47" s="345"/>
      <c r="G47" s="345"/>
      <c r="H47" s="345"/>
      <c r="I47" s="345"/>
      <c r="J47" s="345"/>
      <c r="K47" s="345"/>
      <c r="L47" s="345"/>
      <c r="M47" s="345"/>
      <c r="N47" s="345"/>
      <c r="O47" s="345"/>
      <c r="P47" s="345"/>
      <c r="Q47" s="345"/>
      <c r="R47" s="345"/>
      <c r="S47" s="345"/>
      <c r="T47" s="345"/>
      <c r="U47" s="345"/>
      <c r="V47" s="345"/>
      <c r="W47" s="345"/>
      <c r="X47" s="345"/>
      <c r="Y47" s="345"/>
      <c r="Z47" s="345"/>
      <c r="AA47" s="345"/>
      <c r="AB47" s="345"/>
      <c r="AC47" s="345"/>
      <c r="AD47" s="345"/>
    </row>
  </sheetData>
  <mergeCells count="15">
    <mergeCell ref="A47:AD47"/>
    <mergeCell ref="B26:AD26"/>
    <mergeCell ref="B30:AD30"/>
    <mergeCell ref="B34:AD34"/>
    <mergeCell ref="A41:A42"/>
    <mergeCell ref="AI22:AI23"/>
    <mergeCell ref="A1:A2"/>
    <mergeCell ref="B1:B2"/>
    <mergeCell ref="B11:AD11"/>
    <mergeCell ref="A46:AD46"/>
    <mergeCell ref="B15:AD15"/>
    <mergeCell ref="B18:AD18"/>
    <mergeCell ref="B22:AD22"/>
    <mergeCell ref="B7:AD7"/>
    <mergeCell ref="B3:AD3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0"/>
  <sheetViews>
    <sheetView workbookViewId="0">
      <selection activeCell="C14" sqref="C14"/>
    </sheetView>
  </sheetViews>
  <sheetFormatPr defaultRowHeight="15" x14ac:dyDescent="0.25"/>
  <cols>
    <col min="1" max="1" width="42.7109375" bestFit="1" customWidth="1"/>
    <col min="2" max="2" width="3.5703125" bestFit="1" customWidth="1"/>
    <col min="3" max="3" width="5.5703125" bestFit="1" customWidth="1"/>
    <col min="4" max="4" width="5.140625" bestFit="1" customWidth="1"/>
    <col min="5" max="5" width="5.7109375" bestFit="1" customWidth="1"/>
    <col min="6" max="15" width="5.140625" customWidth="1"/>
    <col min="16" max="16" width="5.140625" bestFit="1" customWidth="1"/>
    <col min="17" max="17" width="6.28515625" bestFit="1" customWidth="1"/>
    <col min="18" max="18" width="5.140625" bestFit="1" customWidth="1"/>
    <col min="19" max="19" width="6.28515625" bestFit="1" customWidth="1"/>
    <col min="20" max="20" width="5.5703125" bestFit="1" customWidth="1"/>
    <col min="21" max="23" width="5.140625" bestFit="1" customWidth="1"/>
    <col min="24" max="25" width="5.7109375" bestFit="1" customWidth="1"/>
    <col min="26" max="27" width="5.140625" bestFit="1" customWidth="1"/>
    <col min="28" max="28" width="5.140625" customWidth="1"/>
    <col min="29" max="29" width="5.7109375" bestFit="1" customWidth="1"/>
  </cols>
  <sheetData>
    <row r="1" spans="1:29" x14ac:dyDescent="0.25">
      <c r="A1" s="175" t="s">
        <v>430</v>
      </c>
      <c r="B1" s="175"/>
      <c r="C1" s="176" t="s">
        <v>431</v>
      </c>
      <c r="D1" s="176" t="s">
        <v>432</v>
      </c>
      <c r="E1" s="176" t="s">
        <v>433</v>
      </c>
      <c r="F1" s="176" t="s">
        <v>434</v>
      </c>
      <c r="G1" s="176" t="s">
        <v>435</v>
      </c>
      <c r="H1" s="176" t="s">
        <v>436</v>
      </c>
      <c r="I1" s="176" t="s">
        <v>437</v>
      </c>
      <c r="J1" s="176" t="s">
        <v>438</v>
      </c>
      <c r="K1" s="176" t="s">
        <v>439</v>
      </c>
      <c r="L1" s="176" t="s">
        <v>440</v>
      </c>
      <c r="M1" s="176" t="s">
        <v>441</v>
      </c>
      <c r="N1" s="176" t="s">
        <v>442</v>
      </c>
      <c r="O1" s="176" t="s">
        <v>443</v>
      </c>
      <c r="P1" s="176" t="s">
        <v>444</v>
      </c>
      <c r="Q1" s="176" t="s">
        <v>445</v>
      </c>
      <c r="R1" s="176" t="s">
        <v>446</v>
      </c>
      <c r="S1" s="176" t="s">
        <v>447</v>
      </c>
      <c r="T1" s="176" t="s">
        <v>448</v>
      </c>
      <c r="U1" s="176" t="s">
        <v>449</v>
      </c>
      <c r="V1" s="176" t="s">
        <v>450</v>
      </c>
      <c r="W1" s="176" t="s">
        <v>451</v>
      </c>
      <c r="X1" s="176" t="s">
        <v>452</v>
      </c>
      <c r="Y1" s="176" t="s">
        <v>453</v>
      </c>
      <c r="Z1" s="176" t="s">
        <v>454</v>
      </c>
      <c r="AA1" s="176" t="s">
        <v>455</v>
      </c>
      <c r="AB1" s="176" t="s">
        <v>456</v>
      </c>
      <c r="AC1" s="176" t="s">
        <v>457</v>
      </c>
    </row>
    <row r="2" spans="1:29" x14ac:dyDescent="0.25">
      <c r="A2" s="175" t="s">
        <v>458</v>
      </c>
      <c r="B2" s="175"/>
      <c r="C2" s="177">
        <v>0.17</v>
      </c>
      <c r="D2" s="177">
        <v>0.18</v>
      </c>
      <c r="E2" s="177">
        <v>0.12</v>
      </c>
      <c r="F2" s="177">
        <v>0.18</v>
      </c>
      <c r="G2" s="177">
        <v>0.12</v>
      </c>
      <c r="H2" s="177">
        <v>0.18</v>
      </c>
      <c r="I2" s="177">
        <v>0.12</v>
      </c>
      <c r="J2" s="177">
        <v>0.17</v>
      </c>
      <c r="K2" s="177">
        <v>0.12</v>
      </c>
      <c r="L2" s="177">
        <v>0.18</v>
      </c>
      <c r="M2" s="177">
        <v>0.18</v>
      </c>
      <c r="N2" s="177">
        <v>0.12</v>
      </c>
      <c r="O2" s="177">
        <v>0.12</v>
      </c>
      <c r="P2" s="178">
        <v>0.17</v>
      </c>
      <c r="Q2" s="178">
        <v>0.18</v>
      </c>
      <c r="R2" s="178">
        <v>0.18</v>
      </c>
      <c r="S2" s="178">
        <v>0.18</v>
      </c>
      <c r="T2" s="178">
        <v>0.18</v>
      </c>
      <c r="U2" s="178">
        <v>0.12</v>
      </c>
      <c r="V2" s="178">
        <v>0.18</v>
      </c>
      <c r="W2" s="178">
        <v>0.12</v>
      </c>
      <c r="X2" s="178">
        <v>0.12</v>
      </c>
      <c r="Y2" s="178">
        <v>0.17</v>
      </c>
      <c r="Z2" s="178">
        <v>0.12</v>
      </c>
      <c r="AA2" s="178">
        <v>0.12</v>
      </c>
      <c r="AB2" s="178">
        <v>0.12</v>
      </c>
      <c r="AC2" s="178">
        <v>0.12</v>
      </c>
    </row>
    <row r="3" spans="1:29" x14ac:dyDescent="0.25">
      <c r="A3" s="361" t="s">
        <v>459</v>
      </c>
      <c r="B3" s="179" t="s">
        <v>460</v>
      </c>
      <c r="C3" s="180">
        <v>25.24</v>
      </c>
      <c r="D3" s="180">
        <v>24.79</v>
      </c>
      <c r="E3" s="180">
        <v>24.93</v>
      </c>
      <c r="F3" s="180">
        <v>24.4</v>
      </c>
      <c r="G3" s="180">
        <v>25.3</v>
      </c>
      <c r="H3" s="180">
        <v>25.43</v>
      </c>
      <c r="I3" s="180">
        <v>25.25</v>
      </c>
      <c r="J3" s="180">
        <v>24.53</v>
      </c>
      <c r="K3" s="180">
        <v>25.25</v>
      </c>
      <c r="L3" s="180">
        <v>25.43</v>
      </c>
      <c r="M3" s="180">
        <v>25.21</v>
      </c>
      <c r="N3" s="180">
        <v>25.25</v>
      </c>
      <c r="O3" s="180">
        <v>25.25</v>
      </c>
      <c r="P3" s="180">
        <v>25.35</v>
      </c>
      <c r="Q3" s="180">
        <v>25.29</v>
      </c>
      <c r="R3" s="180">
        <v>25.31</v>
      </c>
      <c r="S3" s="180">
        <v>25.29</v>
      </c>
      <c r="T3" s="180">
        <v>25.26</v>
      </c>
      <c r="U3" s="180">
        <v>24.89</v>
      </c>
      <c r="V3" s="180">
        <v>24.33</v>
      </c>
      <c r="W3" s="180">
        <v>25.47</v>
      </c>
      <c r="X3" s="180">
        <v>24.93</v>
      </c>
      <c r="Y3" s="180">
        <v>24.93</v>
      </c>
      <c r="Z3" s="180">
        <v>25.26</v>
      </c>
      <c r="AA3" s="180">
        <v>24.96</v>
      </c>
      <c r="AB3" s="180">
        <v>25.47</v>
      </c>
      <c r="AC3" s="180">
        <v>24.93</v>
      </c>
    </row>
    <row r="4" spans="1:29" x14ac:dyDescent="0.25">
      <c r="A4" s="361"/>
      <c r="B4" s="181" t="s">
        <v>461</v>
      </c>
      <c r="C4" s="182">
        <f>C3/13</f>
        <v>1.9415384615384614</v>
      </c>
      <c r="D4" s="182">
        <f t="shared" ref="D4:AC4" si="0">D3/13</f>
        <v>1.9069230769230769</v>
      </c>
      <c r="E4" s="182">
        <f t="shared" si="0"/>
        <v>1.9176923076923076</v>
      </c>
      <c r="F4" s="182">
        <f t="shared" si="0"/>
        <v>1.8769230769230769</v>
      </c>
      <c r="G4" s="182">
        <f t="shared" si="0"/>
        <v>1.9461538461538461</v>
      </c>
      <c r="H4" s="182">
        <f t="shared" si="0"/>
        <v>1.9561538461538461</v>
      </c>
      <c r="I4" s="182">
        <f t="shared" si="0"/>
        <v>1.9423076923076923</v>
      </c>
      <c r="J4" s="182">
        <f t="shared" si="0"/>
        <v>1.8869230769230769</v>
      </c>
      <c r="K4" s="182">
        <f t="shared" si="0"/>
        <v>1.9423076923076923</v>
      </c>
      <c r="L4" s="182">
        <f t="shared" si="0"/>
        <v>1.9561538461538461</v>
      </c>
      <c r="M4" s="182">
        <f t="shared" si="0"/>
        <v>1.9392307692307693</v>
      </c>
      <c r="N4" s="182">
        <f t="shared" si="0"/>
        <v>1.9423076923076923</v>
      </c>
      <c r="O4" s="182">
        <f t="shared" si="0"/>
        <v>1.9423076923076923</v>
      </c>
      <c r="P4" s="182">
        <f t="shared" si="0"/>
        <v>1.9500000000000002</v>
      </c>
      <c r="Q4" s="182">
        <f t="shared" si="0"/>
        <v>1.9453846153846153</v>
      </c>
      <c r="R4" s="182">
        <f t="shared" si="0"/>
        <v>1.9469230769230768</v>
      </c>
      <c r="S4" s="182">
        <f t="shared" si="0"/>
        <v>1.9453846153846153</v>
      </c>
      <c r="T4" s="182">
        <f t="shared" si="0"/>
        <v>1.9430769230769231</v>
      </c>
      <c r="U4" s="182">
        <f t="shared" si="0"/>
        <v>1.9146153846153846</v>
      </c>
      <c r="V4" s="182">
        <f t="shared" si="0"/>
        <v>1.8715384615384614</v>
      </c>
      <c r="W4" s="182">
        <f t="shared" si="0"/>
        <v>1.9592307692307691</v>
      </c>
      <c r="X4" s="182">
        <f t="shared" si="0"/>
        <v>1.9176923076923076</v>
      </c>
      <c r="Y4" s="182">
        <f t="shared" si="0"/>
        <v>1.9176923076923076</v>
      </c>
      <c r="Z4" s="182">
        <f t="shared" si="0"/>
        <v>1.9430769230769231</v>
      </c>
      <c r="AA4" s="182">
        <f t="shared" si="0"/>
        <v>1.9200000000000002</v>
      </c>
      <c r="AB4" s="182">
        <f t="shared" si="0"/>
        <v>1.9592307692307691</v>
      </c>
      <c r="AC4" s="182">
        <f t="shared" si="0"/>
        <v>1.9176923076923076</v>
      </c>
    </row>
    <row r="5" spans="1:29" x14ac:dyDescent="0.25">
      <c r="A5" s="360" t="s">
        <v>462</v>
      </c>
      <c r="B5" s="179" t="s">
        <v>460</v>
      </c>
      <c r="C5" s="183" t="s">
        <v>463</v>
      </c>
      <c r="D5" s="183" t="s">
        <v>463</v>
      </c>
      <c r="E5" s="183" t="s">
        <v>463</v>
      </c>
      <c r="F5" s="183" t="s">
        <v>463</v>
      </c>
      <c r="G5" s="183" t="s">
        <v>463</v>
      </c>
      <c r="H5" s="183" t="s">
        <v>463</v>
      </c>
      <c r="I5" s="183" t="s">
        <v>463</v>
      </c>
      <c r="J5" s="183" t="s">
        <v>463</v>
      </c>
      <c r="K5" s="183" t="s">
        <v>463</v>
      </c>
      <c r="L5" s="183" t="s">
        <v>463</v>
      </c>
      <c r="M5" s="183" t="s">
        <v>463</v>
      </c>
      <c r="N5" s="183" t="s">
        <v>463</v>
      </c>
      <c r="O5" s="183" t="s">
        <v>463</v>
      </c>
      <c r="P5" s="183" t="s">
        <v>463</v>
      </c>
      <c r="Q5" s="183" t="s">
        <v>463</v>
      </c>
      <c r="R5" s="183" t="s">
        <v>463</v>
      </c>
      <c r="S5" s="183" t="s">
        <v>463</v>
      </c>
      <c r="T5" s="183" t="s">
        <v>463</v>
      </c>
      <c r="U5" s="183" t="s">
        <v>463</v>
      </c>
      <c r="V5" s="183" t="s">
        <v>463</v>
      </c>
      <c r="W5" s="183" t="s">
        <v>463</v>
      </c>
      <c r="X5" s="183" t="s">
        <v>463</v>
      </c>
      <c r="Y5" s="183" t="s">
        <v>463</v>
      </c>
      <c r="Z5" s="183" t="s">
        <v>463</v>
      </c>
      <c r="AA5" s="183" t="s">
        <v>463</v>
      </c>
      <c r="AB5" s="183" t="s">
        <v>463</v>
      </c>
      <c r="AC5" s="183" t="s">
        <v>463</v>
      </c>
    </row>
    <row r="6" spans="1:29" x14ac:dyDescent="0.25">
      <c r="A6" s="360"/>
      <c r="B6" s="181" t="s">
        <v>461</v>
      </c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</row>
    <row r="7" spans="1:29" x14ac:dyDescent="0.25">
      <c r="A7" s="361" t="s">
        <v>464</v>
      </c>
      <c r="B7" s="179" t="s">
        <v>460</v>
      </c>
      <c r="C7" s="185">
        <v>2.1800000000000002</v>
      </c>
      <c r="D7" s="185">
        <v>2.1800000000000002</v>
      </c>
      <c r="E7" s="185">
        <v>2.1800000000000002</v>
      </c>
      <c r="F7" s="185">
        <v>2.1800000000000002</v>
      </c>
      <c r="G7" s="185">
        <v>2.1800000000000002</v>
      </c>
      <c r="H7" s="185">
        <v>2.1800000000000002</v>
      </c>
      <c r="I7" s="185">
        <v>2.1800000000000002</v>
      </c>
      <c r="J7" s="185">
        <v>2.1800000000000002</v>
      </c>
      <c r="K7" s="185">
        <v>2.1800000000000002</v>
      </c>
      <c r="L7" s="185">
        <v>2.1800000000000002</v>
      </c>
      <c r="M7" s="185">
        <v>2.1800000000000002</v>
      </c>
      <c r="N7" s="185">
        <v>2.1800000000000002</v>
      </c>
      <c r="O7" s="185">
        <v>2.1800000000000002</v>
      </c>
      <c r="P7" s="185">
        <v>2.1800000000000002</v>
      </c>
      <c r="Q7" s="185">
        <v>2.1800000000000002</v>
      </c>
      <c r="R7" s="185">
        <v>2.1800000000000002</v>
      </c>
      <c r="S7" s="185">
        <v>2.1800000000000002</v>
      </c>
      <c r="T7" s="185">
        <v>2.1800000000000002</v>
      </c>
      <c r="U7" s="185">
        <v>2.1800000000000002</v>
      </c>
      <c r="V7" s="185">
        <v>2.1800000000000002</v>
      </c>
      <c r="W7" s="185">
        <v>2.1800000000000002</v>
      </c>
      <c r="X7" s="185">
        <v>2.1800000000000002</v>
      </c>
      <c r="Y7" s="185">
        <v>2.1800000000000002</v>
      </c>
      <c r="Z7" s="185">
        <v>2.1800000000000002</v>
      </c>
      <c r="AA7" s="185">
        <v>2.1800000000000002</v>
      </c>
      <c r="AB7" s="185">
        <v>2.1800000000000002</v>
      </c>
      <c r="AC7" s="185">
        <v>2.1800000000000002</v>
      </c>
    </row>
    <row r="8" spans="1:29" x14ac:dyDescent="0.25">
      <c r="A8" s="361"/>
      <c r="B8" s="181" t="s">
        <v>461</v>
      </c>
      <c r="C8" s="182">
        <f>C7/13</f>
        <v>0.1676923076923077</v>
      </c>
      <c r="D8" s="182">
        <f t="shared" ref="D8:AC8" si="1">D7/13</f>
        <v>0.1676923076923077</v>
      </c>
      <c r="E8" s="182">
        <f t="shared" si="1"/>
        <v>0.1676923076923077</v>
      </c>
      <c r="F8" s="182">
        <f t="shared" si="1"/>
        <v>0.1676923076923077</v>
      </c>
      <c r="G8" s="182">
        <f t="shared" si="1"/>
        <v>0.1676923076923077</v>
      </c>
      <c r="H8" s="182">
        <f t="shared" si="1"/>
        <v>0.1676923076923077</v>
      </c>
      <c r="I8" s="182">
        <f t="shared" si="1"/>
        <v>0.1676923076923077</v>
      </c>
      <c r="J8" s="182">
        <f t="shared" si="1"/>
        <v>0.1676923076923077</v>
      </c>
      <c r="K8" s="182">
        <f t="shared" si="1"/>
        <v>0.1676923076923077</v>
      </c>
      <c r="L8" s="182">
        <f t="shared" si="1"/>
        <v>0.1676923076923077</v>
      </c>
      <c r="M8" s="182">
        <f t="shared" si="1"/>
        <v>0.1676923076923077</v>
      </c>
      <c r="N8" s="182">
        <f t="shared" si="1"/>
        <v>0.1676923076923077</v>
      </c>
      <c r="O8" s="182">
        <f t="shared" si="1"/>
        <v>0.1676923076923077</v>
      </c>
      <c r="P8" s="182">
        <f t="shared" si="1"/>
        <v>0.1676923076923077</v>
      </c>
      <c r="Q8" s="182">
        <f t="shared" si="1"/>
        <v>0.1676923076923077</v>
      </c>
      <c r="R8" s="182">
        <f t="shared" si="1"/>
        <v>0.1676923076923077</v>
      </c>
      <c r="S8" s="182">
        <f t="shared" si="1"/>
        <v>0.1676923076923077</v>
      </c>
      <c r="T8" s="182">
        <f t="shared" si="1"/>
        <v>0.1676923076923077</v>
      </c>
      <c r="U8" s="182">
        <f t="shared" si="1"/>
        <v>0.1676923076923077</v>
      </c>
      <c r="V8" s="182">
        <f t="shared" si="1"/>
        <v>0.1676923076923077</v>
      </c>
      <c r="W8" s="182">
        <f t="shared" si="1"/>
        <v>0.1676923076923077</v>
      </c>
      <c r="X8" s="182">
        <f t="shared" si="1"/>
        <v>0.1676923076923077</v>
      </c>
      <c r="Y8" s="182">
        <f t="shared" si="1"/>
        <v>0.1676923076923077</v>
      </c>
      <c r="Z8" s="182">
        <f t="shared" si="1"/>
        <v>0.1676923076923077</v>
      </c>
      <c r="AA8" s="182">
        <f t="shared" si="1"/>
        <v>0.1676923076923077</v>
      </c>
      <c r="AB8" s="182">
        <f t="shared" si="1"/>
        <v>0.1676923076923077</v>
      </c>
      <c r="AC8" s="182">
        <f t="shared" si="1"/>
        <v>0.1676923076923077</v>
      </c>
    </row>
    <row r="9" spans="1:29" x14ac:dyDescent="0.25">
      <c r="A9" s="360" t="s">
        <v>465</v>
      </c>
      <c r="B9" s="179" t="s">
        <v>460</v>
      </c>
      <c r="C9" s="185">
        <v>27.43</v>
      </c>
      <c r="D9" s="185">
        <v>26.97</v>
      </c>
      <c r="E9" s="186">
        <v>27.11</v>
      </c>
      <c r="F9" s="185">
        <v>26.58</v>
      </c>
      <c r="G9" s="185">
        <v>27.48</v>
      </c>
      <c r="H9" s="185">
        <v>27.61</v>
      </c>
      <c r="I9" s="186">
        <v>27.43</v>
      </c>
      <c r="J9" s="185">
        <v>26.71</v>
      </c>
      <c r="K9" s="186">
        <v>27.43</v>
      </c>
      <c r="L9" s="185">
        <v>27.61</v>
      </c>
      <c r="M9" s="185">
        <v>27.39</v>
      </c>
      <c r="N9" s="186">
        <v>27.43</v>
      </c>
      <c r="O9" s="186">
        <v>27.43</v>
      </c>
      <c r="P9" s="185">
        <v>27.53</v>
      </c>
      <c r="Q9" s="186">
        <v>27.47</v>
      </c>
      <c r="R9" s="185">
        <v>27.49</v>
      </c>
      <c r="S9" s="186">
        <v>27.47</v>
      </c>
      <c r="T9" s="185">
        <v>27.44</v>
      </c>
      <c r="U9" s="185">
        <v>27.07</v>
      </c>
      <c r="V9" s="185">
        <v>26.51</v>
      </c>
      <c r="W9" s="185">
        <v>27.65</v>
      </c>
      <c r="X9" s="186">
        <v>27.11</v>
      </c>
      <c r="Y9" s="186">
        <v>27.11</v>
      </c>
      <c r="Z9" s="185">
        <v>27.44</v>
      </c>
      <c r="AA9" s="185">
        <v>27.14</v>
      </c>
      <c r="AB9" s="185">
        <v>27.65</v>
      </c>
      <c r="AC9" s="186">
        <v>27.11</v>
      </c>
    </row>
    <row r="10" spans="1:29" x14ac:dyDescent="0.25">
      <c r="A10" s="360"/>
      <c r="B10" s="181" t="s">
        <v>461</v>
      </c>
      <c r="C10" s="182">
        <f>C9/13</f>
        <v>2.11</v>
      </c>
      <c r="D10" s="182">
        <f t="shared" ref="D10:AC10" si="2">D9/13</f>
        <v>2.0746153846153845</v>
      </c>
      <c r="E10" s="182">
        <f t="shared" si="2"/>
        <v>2.0853846153846152</v>
      </c>
      <c r="F10" s="182">
        <f t="shared" si="2"/>
        <v>2.0446153846153843</v>
      </c>
      <c r="G10" s="182">
        <f t="shared" si="2"/>
        <v>2.1138461538461537</v>
      </c>
      <c r="H10" s="182">
        <f t="shared" si="2"/>
        <v>2.1238461538461539</v>
      </c>
      <c r="I10" s="182">
        <f t="shared" si="2"/>
        <v>2.11</v>
      </c>
      <c r="J10" s="182">
        <f t="shared" si="2"/>
        <v>2.0546153846153845</v>
      </c>
      <c r="K10" s="182">
        <f t="shared" si="2"/>
        <v>2.11</v>
      </c>
      <c r="L10" s="182">
        <f t="shared" si="2"/>
        <v>2.1238461538461539</v>
      </c>
      <c r="M10" s="182">
        <f t="shared" si="2"/>
        <v>2.1069230769230769</v>
      </c>
      <c r="N10" s="182">
        <f t="shared" si="2"/>
        <v>2.11</v>
      </c>
      <c r="O10" s="182">
        <f t="shared" si="2"/>
        <v>2.11</v>
      </c>
      <c r="P10" s="182">
        <f t="shared" si="2"/>
        <v>2.117692307692308</v>
      </c>
      <c r="Q10" s="182">
        <f t="shared" si="2"/>
        <v>2.1130769230769229</v>
      </c>
      <c r="R10" s="182">
        <f t="shared" si="2"/>
        <v>2.1146153846153846</v>
      </c>
      <c r="S10" s="182">
        <f t="shared" si="2"/>
        <v>2.1130769230769229</v>
      </c>
      <c r="T10" s="182">
        <f t="shared" si="2"/>
        <v>2.1107692307692307</v>
      </c>
      <c r="U10" s="182">
        <f t="shared" si="2"/>
        <v>2.0823076923076922</v>
      </c>
      <c r="V10" s="182">
        <f t="shared" si="2"/>
        <v>2.0392307692307692</v>
      </c>
      <c r="W10" s="182">
        <f t="shared" si="2"/>
        <v>2.1269230769230769</v>
      </c>
      <c r="X10" s="182">
        <f t="shared" si="2"/>
        <v>2.0853846153846152</v>
      </c>
      <c r="Y10" s="182">
        <f t="shared" si="2"/>
        <v>2.0853846153846152</v>
      </c>
      <c r="Z10" s="182">
        <f t="shared" si="2"/>
        <v>2.1107692307692307</v>
      </c>
      <c r="AA10" s="182">
        <f t="shared" si="2"/>
        <v>2.0876923076923077</v>
      </c>
      <c r="AB10" s="182">
        <f t="shared" si="2"/>
        <v>2.1269230769230769</v>
      </c>
      <c r="AC10" s="182">
        <f t="shared" si="2"/>
        <v>2.0853846153846152</v>
      </c>
    </row>
    <row r="11" spans="1:29" x14ac:dyDescent="0.25">
      <c r="A11" s="361" t="s">
        <v>466</v>
      </c>
      <c r="B11" s="179" t="s">
        <v>460</v>
      </c>
      <c r="C11" s="185">
        <v>8.6300000000000008</v>
      </c>
      <c r="D11" s="185">
        <v>11.41</v>
      </c>
      <c r="E11" s="185">
        <v>3.13</v>
      </c>
      <c r="F11" s="185">
        <v>18.3</v>
      </c>
      <c r="G11" s="185">
        <v>7.46</v>
      </c>
      <c r="H11" s="185">
        <v>11.54</v>
      </c>
      <c r="I11" s="185">
        <v>6.5</v>
      </c>
      <c r="J11" s="185">
        <v>4.16</v>
      </c>
      <c r="K11" s="185">
        <v>7.73</v>
      </c>
      <c r="L11" s="185">
        <v>10.199999999999999</v>
      </c>
      <c r="M11" s="185">
        <v>12.74</v>
      </c>
      <c r="N11" s="185">
        <v>8.92</v>
      </c>
      <c r="O11" s="185">
        <v>3.93</v>
      </c>
      <c r="P11" s="185">
        <v>12.2</v>
      </c>
      <c r="Q11" s="185">
        <v>10.53</v>
      </c>
      <c r="R11" s="185">
        <v>3.96</v>
      </c>
      <c r="S11" s="185">
        <v>12.64</v>
      </c>
      <c r="T11" s="185">
        <v>11.63</v>
      </c>
      <c r="U11" s="185">
        <v>5.47</v>
      </c>
      <c r="V11" s="185">
        <v>8.14</v>
      </c>
      <c r="W11" s="185">
        <v>2.96</v>
      </c>
      <c r="X11" s="185">
        <v>11.15</v>
      </c>
      <c r="Y11" s="185">
        <v>9.08</v>
      </c>
      <c r="Z11" s="185">
        <v>8.08</v>
      </c>
      <c r="AA11" s="185">
        <v>6.47</v>
      </c>
      <c r="AB11" s="185">
        <v>8.74</v>
      </c>
      <c r="AC11" s="185">
        <v>9.98</v>
      </c>
    </row>
    <row r="12" spans="1:29" x14ac:dyDescent="0.25">
      <c r="A12" s="361"/>
      <c r="B12" s="181" t="s">
        <v>461</v>
      </c>
      <c r="C12" s="182">
        <f>C11/13</f>
        <v>0.66384615384615386</v>
      </c>
      <c r="D12" s="182">
        <f t="shared" ref="D12:AA14" si="3">D11/13</f>
        <v>0.87769230769230766</v>
      </c>
      <c r="E12" s="182">
        <f t="shared" si="3"/>
        <v>0.24076923076923076</v>
      </c>
      <c r="F12" s="182">
        <f t="shared" si="3"/>
        <v>1.4076923076923078</v>
      </c>
      <c r="G12" s="182">
        <f t="shared" si="3"/>
        <v>0.57384615384615389</v>
      </c>
      <c r="H12" s="182">
        <f t="shared" si="3"/>
        <v>0.88769230769230767</v>
      </c>
      <c r="I12" s="182">
        <f t="shared" si="3"/>
        <v>0.5</v>
      </c>
      <c r="J12" s="182">
        <f t="shared" si="3"/>
        <v>0.32</v>
      </c>
      <c r="K12" s="182">
        <f t="shared" si="3"/>
        <v>0.59461538461538466</v>
      </c>
      <c r="L12" s="182">
        <f t="shared" si="3"/>
        <v>0.7846153846153846</v>
      </c>
      <c r="M12" s="182">
        <f t="shared" si="3"/>
        <v>0.98</v>
      </c>
      <c r="N12" s="182">
        <f t="shared" si="3"/>
        <v>0.68615384615384611</v>
      </c>
      <c r="O12" s="182">
        <f t="shared" si="3"/>
        <v>0.30230769230769233</v>
      </c>
      <c r="P12" s="182">
        <f t="shared" si="3"/>
        <v>0.93846153846153846</v>
      </c>
      <c r="Q12" s="182">
        <f t="shared" si="3"/>
        <v>0.80999999999999994</v>
      </c>
      <c r="R12" s="182">
        <f t="shared" si="3"/>
        <v>0.30461538461538462</v>
      </c>
      <c r="S12" s="182">
        <f t="shared" si="3"/>
        <v>0.97230769230769232</v>
      </c>
      <c r="T12" s="182">
        <f t="shared" si="3"/>
        <v>0.8946153846153847</v>
      </c>
      <c r="U12" s="182">
        <f t="shared" si="3"/>
        <v>0.42076923076923073</v>
      </c>
      <c r="V12" s="182">
        <f t="shared" si="3"/>
        <v>0.62615384615384617</v>
      </c>
      <c r="W12" s="182">
        <f t="shared" si="3"/>
        <v>0.22769230769230769</v>
      </c>
      <c r="X12" s="182">
        <f t="shared" si="3"/>
        <v>0.85769230769230775</v>
      </c>
      <c r="Y12" s="182">
        <f t="shared" si="3"/>
        <v>0.69846153846153847</v>
      </c>
      <c r="Z12" s="182">
        <f t="shared" si="3"/>
        <v>0.6215384615384616</v>
      </c>
      <c r="AA12" s="182">
        <f t="shared" si="3"/>
        <v>0.49769230769230766</v>
      </c>
      <c r="AB12" s="182">
        <f>AB11/13</f>
        <v>0.67230769230769227</v>
      </c>
      <c r="AC12" s="182">
        <f t="shared" ref="AC12:AC14" si="4">AC11/13</f>
        <v>0.76769230769230767</v>
      </c>
    </row>
    <row r="13" spans="1:29" s="189" customFormat="1" x14ac:dyDescent="0.25">
      <c r="A13" s="362" t="s">
        <v>467</v>
      </c>
      <c r="B13" s="187" t="s">
        <v>460</v>
      </c>
      <c r="C13" s="188">
        <f>C9+C11</f>
        <v>36.06</v>
      </c>
      <c r="D13" s="188">
        <f t="shared" ref="D13:AC13" si="5">D9+D11</f>
        <v>38.379999999999995</v>
      </c>
      <c r="E13" s="188">
        <f t="shared" si="5"/>
        <v>30.24</v>
      </c>
      <c r="F13" s="188">
        <f t="shared" si="5"/>
        <v>44.879999999999995</v>
      </c>
      <c r="G13" s="188">
        <f t="shared" si="5"/>
        <v>34.94</v>
      </c>
      <c r="H13" s="188">
        <f t="shared" si="5"/>
        <v>39.15</v>
      </c>
      <c r="I13" s="188">
        <f t="shared" si="5"/>
        <v>33.93</v>
      </c>
      <c r="J13" s="188">
        <f t="shared" si="5"/>
        <v>30.87</v>
      </c>
      <c r="K13" s="188">
        <f t="shared" si="5"/>
        <v>35.159999999999997</v>
      </c>
      <c r="L13" s="188">
        <f t="shared" si="5"/>
        <v>37.81</v>
      </c>
      <c r="M13" s="188">
        <f t="shared" si="5"/>
        <v>40.130000000000003</v>
      </c>
      <c r="N13" s="188">
        <f t="shared" si="5"/>
        <v>36.35</v>
      </c>
      <c r="O13" s="188">
        <f t="shared" si="5"/>
        <v>31.36</v>
      </c>
      <c r="P13" s="188">
        <f t="shared" si="5"/>
        <v>39.730000000000004</v>
      </c>
      <c r="Q13" s="188">
        <f t="shared" si="5"/>
        <v>38</v>
      </c>
      <c r="R13" s="188">
        <f t="shared" si="5"/>
        <v>31.45</v>
      </c>
      <c r="S13" s="188">
        <f t="shared" si="5"/>
        <v>40.11</v>
      </c>
      <c r="T13" s="188">
        <f t="shared" si="5"/>
        <v>39.07</v>
      </c>
      <c r="U13" s="188">
        <f t="shared" si="5"/>
        <v>32.54</v>
      </c>
      <c r="V13" s="188">
        <f t="shared" si="5"/>
        <v>34.650000000000006</v>
      </c>
      <c r="W13" s="188">
        <f t="shared" si="5"/>
        <v>30.61</v>
      </c>
      <c r="X13" s="188">
        <f t="shared" si="5"/>
        <v>38.26</v>
      </c>
      <c r="Y13" s="188">
        <f t="shared" si="5"/>
        <v>36.19</v>
      </c>
      <c r="Z13" s="188">
        <f t="shared" si="5"/>
        <v>35.520000000000003</v>
      </c>
      <c r="AA13" s="188">
        <f t="shared" si="5"/>
        <v>33.61</v>
      </c>
      <c r="AB13" s="188">
        <f t="shared" si="5"/>
        <v>36.39</v>
      </c>
      <c r="AC13" s="188">
        <f t="shared" si="5"/>
        <v>37.090000000000003</v>
      </c>
    </row>
    <row r="14" spans="1:29" s="189" customFormat="1" x14ac:dyDescent="0.25">
      <c r="A14" s="363"/>
      <c r="B14" s="187" t="s">
        <v>461</v>
      </c>
      <c r="C14" s="188">
        <f>C13/13</f>
        <v>2.7738461538461539</v>
      </c>
      <c r="D14" s="188">
        <f t="shared" si="3"/>
        <v>2.9523076923076919</v>
      </c>
      <c r="E14" s="188">
        <f t="shared" si="3"/>
        <v>2.3261538461538462</v>
      </c>
      <c r="F14" s="188">
        <f t="shared" si="3"/>
        <v>3.4523076923076919</v>
      </c>
      <c r="G14" s="188">
        <f t="shared" si="3"/>
        <v>2.6876923076923074</v>
      </c>
      <c r="H14" s="188">
        <f t="shared" si="3"/>
        <v>3.0115384615384615</v>
      </c>
      <c r="I14" s="188">
        <f t="shared" si="3"/>
        <v>2.61</v>
      </c>
      <c r="J14" s="188">
        <f t="shared" si="3"/>
        <v>2.3746153846153848</v>
      </c>
      <c r="K14" s="188">
        <f t="shared" si="3"/>
        <v>2.7046153846153844</v>
      </c>
      <c r="L14" s="188">
        <f t="shared" si="3"/>
        <v>2.9084615384615384</v>
      </c>
      <c r="M14" s="188">
        <f t="shared" si="3"/>
        <v>3.0869230769230773</v>
      </c>
      <c r="N14" s="188">
        <f t="shared" si="3"/>
        <v>2.7961538461538464</v>
      </c>
      <c r="O14" s="188">
        <f t="shared" si="3"/>
        <v>2.4123076923076923</v>
      </c>
      <c r="P14" s="188">
        <f t="shared" si="3"/>
        <v>3.0561538461538467</v>
      </c>
      <c r="Q14" s="188">
        <f t="shared" si="3"/>
        <v>2.9230769230769229</v>
      </c>
      <c r="R14" s="188">
        <f t="shared" si="3"/>
        <v>2.4192307692307691</v>
      </c>
      <c r="S14" s="188">
        <f t="shared" si="3"/>
        <v>3.0853846153846152</v>
      </c>
      <c r="T14" s="188">
        <f t="shared" si="3"/>
        <v>3.0053846153846155</v>
      </c>
      <c r="U14" s="188">
        <f t="shared" si="3"/>
        <v>2.503076923076923</v>
      </c>
      <c r="V14" s="188">
        <f t="shared" si="3"/>
        <v>2.6653846153846157</v>
      </c>
      <c r="W14" s="188">
        <f t="shared" si="3"/>
        <v>2.3546153846153848</v>
      </c>
      <c r="X14" s="188">
        <f t="shared" si="3"/>
        <v>2.9430769230769229</v>
      </c>
      <c r="Y14" s="188">
        <f t="shared" si="3"/>
        <v>2.7838461538461536</v>
      </c>
      <c r="Z14" s="188">
        <f t="shared" si="3"/>
        <v>2.7323076923076925</v>
      </c>
      <c r="AA14" s="188">
        <f t="shared" si="3"/>
        <v>2.5853846153846152</v>
      </c>
      <c r="AB14" s="188">
        <f>AB13/13</f>
        <v>2.7992307692307694</v>
      </c>
      <c r="AC14" s="188">
        <f t="shared" si="4"/>
        <v>2.8530769230769235</v>
      </c>
    </row>
    <row r="15" spans="1:29" x14ac:dyDescent="0.25">
      <c r="A15" s="360" t="s">
        <v>468</v>
      </c>
      <c r="B15" s="179" t="s">
        <v>460</v>
      </c>
      <c r="C15" s="190">
        <v>16.36</v>
      </c>
      <c r="D15" s="190">
        <v>9.59</v>
      </c>
      <c r="E15" s="190">
        <v>23.54</v>
      </c>
      <c r="F15" s="190">
        <v>18.38</v>
      </c>
      <c r="G15" s="190">
        <v>13.23</v>
      </c>
      <c r="H15" s="190">
        <v>13.26</v>
      </c>
      <c r="I15" s="190">
        <v>19.59</v>
      </c>
      <c r="J15" s="190">
        <v>17.73</v>
      </c>
      <c r="K15" s="190">
        <v>21.32</v>
      </c>
      <c r="L15" s="190">
        <v>20.149999999999999</v>
      </c>
      <c r="M15" s="190">
        <v>13.45</v>
      </c>
      <c r="N15" s="190">
        <v>19.16</v>
      </c>
      <c r="O15" s="190">
        <v>43.28</v>
      </c>
      <c r="P15" s="190">
        <v>21.7</v>
      </c>
      <c r="Q15" s="190">
        <v>15.77</v>
      </c>
      <c r="R15" s="190">
        <v>20.34</v>
      </c>
      <c r="S15" s="190">
        <v>13.18</v>
      </c>
      <c r="T15" s="190">
        <v>13.23</v>
      </c>
      <c r="U15" s="190">
        <v>15.35</v>
      </c>
      <c r="V15" s="190">
        <v>16.399999999999999</v>
      </c>
      <c r="W15" s="190">
        <v>19.329999999999998</v>
      </c>
      <c r="X15" s="190">
        <v>24.95</v>
      </c>
      <c r="Y15" s="190">
        <v>34.51</v>
      </c>
      <c r="Z15" s="190">
        <v>15.55</v>
      </c>
      <c r="AA15" s="190">
        <v>21.15</v>
      </c>
      <c r="AB15" s="190">
        <v>13.67</v>
      </c>
      <c r="AC15" s="190">
        <v>18.87</v>
      </c>
    </row>
    <row r="16" spans="1:29" x14ac:dyDescent="0.25">
      <c r="A16" s="360"/>
      <c r="B16" s="181" t="s">
        <v>461</v>
      </c>
      <c r="C16" s="182">
        <f>C15/13</f>
        <v>1.2584615384615385</v>
      </c>
      <c r="D16" s="182">
        <f t="shared" ref="D16:AC16" si="6">D15/13</f>
        <v>0.73769230769230765</v>
      </c>
      <c r="E16" s="182">
        <f t="shared" si="6"/>
        <v>1.8107692307692307</v>
      </c>
      <c r="F16" s="182">
        <f t="shared" si="6"/>
        <v>1.4138461538461538</v>
      </c>
      <c r="G16" s="182">
        <f t="shared" si="6"/>
        <v>1.0176923076923077</v>
      </c>
      <c r="H16" s="182">
        <f t="shared" si="6"/>
        <v>1.02</v>
      </c>
      <c r="I16" s="182">
        <f t="shared" si="6"/>
        <v>1.5069230769230768</v>
      </c>
      <c r="J16" s="182">
        <f t="shared" si="6"/>
        <v>1.3638461538461539</v>
      </c>
      <c r="K16" s="182">
        <f t="shared" si="6"/>
        <v>1.6400000000000001</v>
      </c>
      <c r="L16" s="182">
        <f t="shared" si="6"/>
        <v>1.5499999999999998</v>
      </c>
      <c r="M16" s="182">
        <f t="shared" si="6"/>
        <v>1.0346153846153845</v>
      </c>
      <c r="N16" s="182">
        <f t="shared" si="6"/>
        <v>1.4738461538461538</v>
      </c>
      <c r="O16" s="182">
        <f t="shared" si="6"/>
        <v>3.3292307692307692</v>
      </c>
      <c r="P16" s="182">
        <f t="shared" si="6"/>
        <v>1.6692307692307691</v>
      </c>
      <c r="Q16" s="182">
        <f t="shared" si="6"/>
        <v>1.2130769230769229</v>
      </c>
      <c r="R16" s="182">
        <f t="shared" si="6"/>
        <v>1.5646153846153845</v>
      </c>
      <c r="S16" s="182">
        <f t="shared" si="6"/>
        <v>1.0138461538461538</v>
      </c>
      <c r="T16" s="182">
        <f t="shared" si="6"/>
        <v>1.0176923076923077</v>
      </c>
      <c r="U16" s="182">
        <f t="shared" si="6"/>
        <v>1.1807692307692308</v>
      </c>
      <c r="V16" s="182">
        <f t="shared" si="6"/>
        <v>1.2615384615384615</v>
      </c>
      <c r="W16" s="182">
        <f t="shared" si="6"/>
        <v>1.4869230769230768</v>
      </c>
      <c r="X16" s="182">
        <f t="shared" si="6"/>
        <v>1.9192307692307691</v>
      </c>
      <c r="Y16" s="182">
        <f t="shared" si="6"/>
        <v>2.6546153846153846</v>
      </c>
      <c r="Z16" s="182">
        <f t="shared" si="6"/>
        <v>1.1961538461538461</v>
      </c>
      <c r="AA16" s="182">
        <f t="shared" si="6"/>
        <v>1.6269230769230769</v>
      </c>
      <c r="AB16" s="182">
        <f t="shared" si="6"/>
        <v>1.0515384615384615</v>
      </c>
      <c r="AC16" s="182">
        <f t="shared" si="6"/>
        <v>1.4515384615384617</v>
      </c>
    </row>
    <row r="17" spans="1:29" x14ac:dyDescent="0.25">
      <c r="A17" s="361" t="s">
        <v>469</v>
      </c>
      <c r="B17" s="179" t="s">
        <v>460</v>
      </c>
      <c r="C17" s="185">
        <v>52.41</v>
      </c>
      <c r="D17" s="185">
        <v>47.97</v>
      </c>
      <c r="E17" s="185">
        <v>53.78</v>
      </c>
      <c r="F17" s="185">
        <v>63.26</v>
      </c>
      <c r="G17" s="185">
        <v>48.17</v>
      </c>
      <c r="H17" s="185">
        <v>52.41</v>
      </c>
      <c r="I17" s="185">
        <v>53.52</v>
      </c>
      <c r="J17" s="185">
        <v>48.6</v>
      </c>
      <c r="K17" s="185">
        <v>56.48</v>
      </c>
      <c r="L17" s="185">
        <v>57.96</v>
      </c>
      <c r="M17" s="185">
        <v>53.58</v>
      </c>
      <c r="N17" s="185">
        <v>55.51</v>
      </c>
      <c r="O17" s="185">
        <v>74.64</v>
      </c>
      <c r="P17" s="185">
        <v>61.43</v>
      </c>
      <c r="Q17" s="185">
        <v>53.77</v>
      </c>
      <c r="R17" s="185">
        <v>51.79</v>
      </c>
      <c r="S17" s="185">
        <v>53.29</v>
      </c>
      <c r="T17" s="185">
        <v>52.3</v>
      </c>
      <c r="U17" s="185">
        <v>47.89</v>
      </c>
      <c r="V17" s="185">
        <v>51.05</v>
      </c>
      <c r="W17" s="185">
        <v>49.94</v>
      </c>
      <c r="X17" s="185">
        <v>63.21</v>
      </c>
      <c r="Y17" s="185">
        <v>70.7</v>
      </c>
      <c r="Z17" s="185">
        <v>51.07</v>
      </c>
      <c r="AA17" s="185">
        <v>54.76</v>
      </c>
      <c r="AB17" s="185">
        <v>50.06</v>
      </c>
      <c r="AC17" s="185">
        <v>55.96</v>
      </c>
    </row>
    <row r="18" spans="1:29" x14ac:dyDescent="0.25">
      <c r="A18" s="361"/>
      <c r="B18" s="181" t="s">
        <v>461</v>
      </c>
      <c r="C18" s="182">
        <f>C17/13</f>
        <v>4.0315384615384611</v>
      </c>
      <c r="D18" s="182">
        <f t="shared" ref="D18:AC18" si="7">D17/13</f>
        <v>3.69</v>
      </c>
      <c r="E18" s="182">
        <f t="shared" si="7"/>
        <v>4.1369230769230771</v>
      </c>
      <c r="F18" s="182">
        <f t="shared" si="7"/>
        <v>4.8661538461538463</v>
      </c>
      <c r="G18" s="182">
        <f t="shared" si="7"/>
        <v>3.7053846153846157</v>
      </c>
      <c r="H18" s="182">
        <f t="shared" si="7"/>
        <v>4.0315384615384611</v>
      </c>
      <c r="I18" s="182">
        <f t="shared" si="7"/>
        <v>4.1169230769230776</v>
      </c>
      <c r="J18" s="182">
        <f t="shared" si="7"/>
        <v>3.7384615384615385</v>
      </c>
      <c r="K18" s="182">
        <f t="shared" si="7"/>
        <v>4.3446153846153841</v>
      </c>
      <c r="L18" s="182">
        <f t="shared" si="7"/>
        <v>4.4584615384615383</v>
      </c>
      <c r="M18" s="182">
        <f t="shared" si="7"/>
        <v>4.1215384615384618</v>
      </c>
      <c r="N18" s="182">
        <f t="shared" si="7"/>
        <v>4.2699999999999996</v>
      </c>
      <c r="O18" s="182">
        <f t="shared" si="7"/>
        <v>5.7415384615384619</v>
      </c>
      <c r="P18" s="182">
        <f t="shared" si="7"/>
        <v>4.7253846153846153</v>
      </c>
      <c r="Q18" s="182">
        <f t="shared" si="7"/>
        <v>4.1361538461538467</v>
      </c>
      <c r="R18" s="182">
        <f t="shared" si="7"/>
        <v>3.9838461538461538</v>
      </c>
      <c r="S18" s="182">
        <f t="shared" si="7"/>
        <v>4.0992307692307692</v>
      </c>
      <c r="T18" s="182">
        <f t="shared" si="7"/>
        <v>4.023076923076923</v>
      </c>
      <c r="U18" s="182">
        <f t="shared" si="7"/>
        <v>3.683846153846154</v>
      </c>
      <c r="V18" s="182">
        <f t="shared" si="7"/>
        <v>3.9269230769230767</v>
      </c>
      <c r="W18" s="182">
        <f t="shared" si="7"/>
        <v>3.8415384615384616</v>
      </c>
      <c r="X18" s="182">
        <f t="shared" si="7"/>
        <v>4.8623076923076924</v>
      </c>
      <c r="Y18" s="182">
        <f t="shared" si="7"/>
        <v>5.4384615384615387</v>
      </c>
      <c r="Z18" s="182">
        <f t="shared" si="7"/>
        <v>3.9284615384615384</v>
      </c>
      <c r="AA18" s="182">
        <f t="shared" si="7"/>
        <v>4.2123076923076921</v>
      </c>
      <c r="AB18" s="182">
        <f t="shared" si="7"/>
        <v>3.8507692307692309</v>
      </c>
      <c r="AC18" s="182">
        <f t="shared" si="7"/>
        <v>4.304615384615385</v>
      </c>
    </row>
    <row r="19" spans="1:29" x14ac:dyDescent="0.25">
      <c r="A19" s="360" t="s">
        <v>470</v>
      </c>
      <c r="B19" s="179" t="s">
        <v>460</v>
      </c>
      <c r="C19" s="190">
        <v>16.739999999999998</v>
      </c>
      <c r="D19" s="190">
        <v>17.62</v>
      </c>
      <c r="E19" s="190">
        <v>24.51</v>
      </c>
      <c r="F19" s="190">
        <v>8.24</v>
      </c>
      <c r="G19" s="190">
        <v>14.39</v>
      </c>
      <c r="H19" s="190">
        <v>20.22</v>
      </c>
      <c r="I19" s="190">
        <v>19.579999999999998</v>
      </c>
      <c r="J19" s="190">
        <v>16.04</v>
      </c>
      <c r="K19" s="190">
        <v>16.21</v>
      </c>
      <c r="L19" s="190">
        <v>13.49</v>
      </c>
      <c r="M19" s="190">
        <v>16.61</v>
      </c>
      <c r="N19" s="190">
        <v>15.22</v>
      </c>
      <c r="O19" s="190">
        <v>22.8</v>
      </c>
      <c r="P19" s="190">
        <v>15.43</v>
      </c>
      <c r="Q19" s="190">
        <v>13.58</v>
      </c>
      <c r="R19" s="190">
        <v>14.22</v>
      </c>
      <c r="S19" s="190">
        <v>13.16</v>
      </c>
      <c r="T19" s="190">
        <v>17.79</v>
      </c>
      <c r="U19" s="190">
        <v>16.86</v>
      </c>
      <c r="V19" s="190">
        <v>16.89</v>
      </c>
      <c r="W19" s="190">
        <v>18.940000000000001</v>
      </c>
      <c r="X19" s="190">
        <v>15.16</v>
      </c>
      <c r="Y19" s="190">
        <v>13.74</v>
      </c>
      <c r="Z19" s="190">
        <v>18.66</v>
      </c>
      <c r="AA19" s="190">
        <v>14.47</v>
      </c>
      <c r="AB19" s="190">
        <v>17.739999999999998</v>
      </c>
      <c r="AC19" s="190">
        <v>21.47</v>
      </c>
    </row>
    <row r="20" spans="1:29" x14ac:dyDescent="0.25">
      <c r="A20" s="360"/>
      <c r="B20" s="181" t="s">
        <v>461</v>
      </c>
      <c r="C20" s="182">
        <f>C19/13</f>
        <v>1.2876923076923075</v>
      </c>
      <c r="D20" s="182">
        <f t="shared" ref="D20:AC20" si="8">D19/13</f>
        <v>1.3553846153846154</v>
      </c>
      <c r="E20" s="182">
        <f t="shared" si="8"/>
        <v>1.8853846153846154</v>
      </c>
      <c r="F20" s="182">
        <f t="shared" si="8"/>
        <v>0.63384615384615384</v>
      </c>
      <c r="G20" s="182">
        <f t="shared" si="8"/>
        <v>1.1069230769230769</v>
      </c>
      <c r="H20" s="182">
        <f t="shared" si="8"/>
        <v>1.5553846153846154</v>
      </c>
      <c r="I20" s="182">
        <f t="shared" si="8"/>
        <v>1.506153846153846</v>
      </c>
      <c r="J20" s="182">
        <f t="shared" si="8"/>
        <v>1.2338461538461538</v>
      </c>
      <c r="K20" s="182">
        <f t="shared" si="8"/>
        <v>1.246923076923077</v>
      </c>
      <c r="L20" s="182">
        <f t="shared" si="8"/>
        <v>1.0376923076923077</v>
      </c>
      <c r="M20" s="182">
        <f t="shared" si="8"/>
        <v>1.2776923076923077</v>
      </c>
      <c r="N20" s="182">
        <f t="shared" si="8"/>
        <v>1.1707692307692308</v>
      </c>
      <c r="O20" s="182">
        <f t="shared" si="8"/>
        <v>1.7538461538461538</v>
      </c>
      <c r="P20" s="182">
        <f t="shared" si="8"/>
        <v>1.186923076923077</v>
      </c>
      <c r="Q20" s="182">
        <f t="shared" si="8"/>
        <v>1.0446153846153847</v>
      </c>
      <c r="R20" s="182">
        <f t="shared" si="8"/>
        <v>1.0938461538461539</v>
      </c>
      <c r="S20" s="182">
        <f t="shared" si="8"/>
        <v>1.0123076923076924</v>
      </c>
      <c r="T20" s="182">
        <f t="shared" si="8"/>
        <v>1.3684615384615384</v>
      </c>
      <c r="U20" s="182">
        <f t="shared" si="8"/>
        <v>1.2969230769230768</v>
      </c>
      <c r="V20" s="182">
        <f t="shared" si="8"/>
        <v>1.2992307692307692</v>
      </c>
      <c r="W20" s="182">
        <f t="shared" si="8"/>
        <v>1.456923076923077</v>
      </c>
      <c r="X20" s="182">
        <f t="shared" si="8"/>
        <v>1.1661538461538461</v>
      </c>
      <c r="Y20" s="182">
        <f t="shared" si="8"/>
        <v>1.0569230769230769</v>
      </c>
      <c r="Z20" s="182">
        <f t="shared" si="8"/>
        <v>1.4353846153846155</v>
      </c>
      <c r="AA20" s="182">
        <f t="shared" si="8"/>
        <v>1.1130769230769231</v>
      </c>
      <c r="AB20" s="182">
        <f t="shared" si="8"/>
        <v>1.3646153846153846</v>
      </c>
      <c r="AC20" s="182">
        <f t="shared" si="8"/>
        <v>1.6515384615384614</v>
      </c>
    </row>
    <row r="21" spans="1:29" x14ac:dyDescent="0.25">
      <c r="A21" s="361" t="s">
        <v>471</v>
      </c>
      <c r="B21" s="179" t="s">
        <v>460</v>
      </c>
      <c r="C21" s="185">
        <v>69.150000000000006</v>
      </c>
      <c r="D21" s="185">
        <v>65.59</v>
      </c>
      <c r="E21" s="185">
        <v>78.290000000000006</v>
      </c>
      <c r="F21" s="185">
        <v>71.5</v>
      </c>
      <c r="G21" s="185">
        <v>62.56</v>
      </c>
      <c r="H21" s="185">
        <v>72.63</v>
      </c>
      <c r="I21" s="185">
        <v>73.099999999999994</v>
      </c>
      <c r="J21" s="185">
        <v>64.64</v>
      </c>
      <c r="K21" s="185">
        <v>72.69</v>
      </c>
      <c r="L21" s="185">
        <v>71.45</v>
      </c>
      <c r="M21" s="185">
        <v>70.19</v>
      </c>
      <c r="N21" s="185">
        <v>70.73</v>
      </c>
      <c r="O21" s="185">
        <v>97.44</v>
      </c>
      <c r="P21" s="185">
        <v>76.86</v>
      </c>
      <c r="Q21" s="185">
        <v>67.349999999999994</v>
      </c>
      <c r="R21" s="185">
        <v>66.010000000000005</v>
      </c>
      <c r="S21" s="185">
        <v>66.45</v>
      </c>
      <c r="T21" s="185">
        <v>70.09</v>
      </c>
      <c r="U21" s="185">
        <v>64.75</v>
      </c>
      <c r="V21" s="185">
        <v>67.94</v>
      </c>
      <c r="W21" s="185">
        <v>68.88</v>
      </c>
      <c r="X21" s="185">
        <v>78.37</v>
      </c>
      <c r="Y21" s="185">
        <v>84.44</v>
      </c>
      <c r="Z21" s="185">
        <v>69.73</v>
      </c>
      <c r="AA21" s="185">
        <v>69.23</v>
      </c>
      <c r="AB21" s="185">
        <v>67.8</v>
      </c>
      <c r="AC21" s="185">
        <v>77.430000000000007</v>
      </c>
    </row>
    <row r="22" spans="1:29" x14ac:dyDescent="0.25">
      <c r="A22" s="361"/>
      <c r="B22" s="181" t="s">
        <v>461</v>
      </c>
      <c r="C22" s="182">
        <f>C21/13</f>
        <v>5.3192307692307699</v>
      </c>
      <c r="D22" s="182">
        <f t="shared" ref="D22:AC22" si="9">D21/13</f>
        <v>5.0453846153846156</v>
      </c>
      <c r="E22" s="182">
        <f t="shared" si="9"/>
        <v>6.0223076923076926</v>
      </c>
      <c r="F22" s="182">
        <f t="shared" si="9"/>
        <v>5.5</v>
      </c>
      <c r="G22" s="182">
        <f t="shared" si="9"/>
        <v>4.8123076923076926</v>
      </c>
      <c r="H22" s="182">
        <f t="shared" si="9"/>
        <v>5.5869230769230764</v>
      </c>
      <c r="I22" s="182">
        <f t="shared" si="9"/>
        <v>5.6230769230769226</v>
      </c>
      <c r="J22" s="182">
        <f t="shared" si="9"/>
        <v>4.9723076923076928</v>
      </c>
      <c r="K22" s="182">
        <f t="shared" si="9"/>
        <v>5.5915384615384616</v>
      </c>
      <c r="L22" s="182">
        <f t="shared" si="9"/>
        <v>5.4961538461538462</v>
      </c>
      <c r="M22" s="182">
        <f t="shared" si="9"/>
        <v>5.3992307692307691</v>
      </c>
      <c r="N22" s="182">
        <f t="shared" si="9"/>
        <v>5.4407692307692308</v>
      </c>
      <c r="O22" s="182">
        <f t="shared" si="9"/>
        <v>7.4953846153846149</v>
      </c>
      <c r="P22" s="182">
        <f t="shared" si="9"/>
        <v>5.9123076923076923</v>
      </c>
      <c r="Q22" s="182">
        <f t="shared" si="9"/>
        <v>5.1807692307692301</v>
      </c>
      <c r="R22" s="182">
        <f t="shared" si="9"/>
        <v>5.0776923076923079</v>
      </c>
      <c r="S22" s="182">
        <f t="shared" si="9"/>
        <v>5.111538461538462</v>
      </c>
      <c r="T22" s="182">
        <f t="shared" si="9"/>
        <v>5.3915384615384614</v>
      </c>
      <c r="U22" s="182">
        <f t="shared" si="9"/>
        <v>4.9807692307692308</v>
      </c>
      <c r="V22" s="182">
        <f t="shared" si="9"/>
        <v>5.2261538461538457</v>
      </c>
      <c r="W22" s="182">
        <f t="shared" si="9"/>
        <v>5.2984615384615381</v>
      </c>
      <c r="X22" s="182">
        <f t="shared" si="9"/>
        <v>6.0284615384615385</v>
      </c>
      <c r="Y22" s="182">
        <f t="shared" si="9"/>
        <v>6.4953846153846149</v>
      </c>
      <c r="Z22" s="182">
        <f t="shared" si="9"/>
        <v>5.3638461538461542</v>
      </c>
      <c r="AA22" s="182">
        <f t="shared" si="9"/>
        <v>5.3253846153846158</v>
      </c>
      <c r="AB22" s="182">
        <f t="shared" si="9"/>
        <v>5.2153846153846155</v>
      </c>
      <c r="AC22" s="182">
        <f t="shared" si="9"/>
        <v>5.956153846153847</v>
      </c>
    </row>
    <row r="23" spans="1:29" x14ac:dyDescent="0.25">
      <c r="A23" s="191" t="s">
        <v>472</v>
      </c>
      <c r="B23" s="192"/>
      <c r="C23" s="193">
        <f>C11/C3</f>
        <v>0.34191759112519815</v>
      </c>
      <c r="D23" s="193">
        <f t="shared" ref="D23:AC23" si="10">D11/D3</f>
        <v>0.4602662363856394</v>
      </c>
      <c r="E23" s="193">
        <f t="shared" si="10"/>
        <v>0.12555154432410751</v>
      </c>
      <c r="F23" s="193">
        <f t="shared" si="10"/>
        <v>0.75000000000000011</v>
      </c>
      <c r="G23" s="193">
        <f t="shared" si="10"/>
        <v>0.29486166007905135</v>
      </c>
      <c r="H23" s="193">
        <f t="shared" si="10"/>
        <v>0.45379473063311049</v>
      </c>
      <c r="I23" s="193">
        <f t="shared" si="10"/>
        <v>0.25742574257425743</v>
      </c>
      <c r="J23" s="193">
        <f t="shared" si="10"/>
        <v>0.16958825927435792</v>
      </c>
      <c r="K23" s="193">
        <f t="shared" si="10"/>
        <v>0.30613861386138613</v>
      </c>
      <c r="L23" s="193">
        <f t="shared" si="10"/>
        <v>0.40110106173810456</v>
      </c>
      <c r="M23" s="193">
        <f t="shared" si="10"/>
        <v>0.50535501785005954</v>
      </c>
      <c r="N23" s="193">
        <f t="shared" si="10"/>
        <v>0.35326732673267325</v>
      </c>
      <c r="O23" s="193">
        <f t="shared" si="10"/>
        <v>0.15564356435643564</v>
      </c>
      <c r="P23" s="193">
        <f t="shared" si="10"/>
        <v>0.48126232741617353</v>
      </c>
      <c r="Q23" s="193">
        <f t="shared" si="10"/>
        <v>0.41637010676156583</v>
      </c>
      <c r="R23" s="193">
        <f t="shared" si="10"/>
        <v>0.15645989727380483</v>
      </c>
      <c r="S23" s="193">
        <f t="shared" si="10"/>
        <v>0.49980229339659948</v>
      </c>
      <c r="T23" s="193">
        <f t="shared" si="10"/>
        <v>0.46041171813143311</v>
      </c>
      <c r="U23" s="193">
        <f t="shared" si="10"/>
        <v>0.21976697468862996</v>
      </c>
      <c r="V23" s="193">
        <f t="shared" si="10"/>
        <v>0.33456637895602143</v>
      </c>
      <c r="W23" s="193">
        <f t="shared" si="10"/>
        <v>0.11621515508441303</v>
      </c>
      <c r="X23" s="193">
        <f t="shared" si="10"/>
        <v>0.44725230645808267</v>
      </c>
      <c r="Y23" s="193">
        <f t="shared" si="10"/>
        <v>0.36421981548335342</v>
      </c>
      <c r="Z23" s="193">
        <f t="shared" si="10"/>
        <v>0.31987331749802056</v>
      </c>
      <c r="AA23" s="193">
        <f t="shared" si="10"/>
        <v>0.25921474358974356</v>
      </c>
      <c r="AB23" s="193">
        <f t="shared" si="10"/>
        <v>0.34314880251276014</v>
      </c>
      <c r="AC23" s="193">
        <f t="shared" si="10"/>
        <v>0.4003208985158444</v>
      </c>
    </row>
    <row r="24" spans="1:29" x14ac:dyDescent="0.25">
      <c r="A24" s="191" t="s">
        <v>473</v>
      </c>
      <c r="B24" s="192"/>
      <c r="C24" s="192">
        <f>C7/C3</f>
        <v>8.6370839936608573E-2</v>
      </c>
      <c r="D24" s="192">
        <f t="shared" ref="D24:AC24" si="11">D7/D3</f>
        <v>8.7938684953610333E-2</v>
      </c>
      <c r="E24" s="192">
        <f t="shared" si="11"/>
        <v>8.7444845567589261E-2</v>
      </c>
      <c r="F24" s="192">
        <f t="shared" si="11"/>
        <v>8.934426229508198E-2</v>
      </c>
      <c r="G24" s="192">
        <f t="shared" si="11"/>
        <v>8.6166007905138342E-2</v>
      </c>
      <c r="H24" s="192">
        <f t="shared" si="11"/>
        <v>8.5725521038143931E-2</v>
      </c>
      <c r="I24" s="192">
        <f t="shared" si="11"/>
        <v>8.6336633663366344E-2</v>
      </c>
      <c r="J24" s="192">
        <f t="shared" si="11"/>
        <v>8.8870770485120265E-2</v>
      </c>
      <c r="K24" s="192">
        <f t="shared" si="11"/>
        <v>8.6336633663366344E-2</v>
      </c>
      <c r="L24" s="192">
        <f t="shared" si="11"/>
        <v>8.5725521038143931E-2</v>
      </c>
      <c r="M24" s="192">
        <f t="shared" si="11"/>
        <v>8.6473621578738599E-2</v>
      </c>
      <c r="N24" s="192">
        <f t="shared" si="11"/>
        <v>8.6336633663366344E-2</v>
      </c>
      <c r="O24" s="192">
        <f t="shared" si="11"/>
        <v>8.6336633663366344E-2</v>
      </c>
      <c r="P24" s="192">
        <f t="shared" si="11"/>
        <v>8.5996055226824464E-2</v>
      </c>
      <c r="Q24" s="192">
        <f t="shared" si="11"/>
        <v>8.6200079082641365E-2</v>
      </c>
      <c r="R24" s="192">
        <f t="shared" si="11"/>
        <v>8.6131963650730947E-2</v>
      </c>
      <c r="S24" s="192">
        <f t="shared" si="11"/>
        <v>8.6200079082641365E-2</v>
      </c>
      <c r="T24" s="192">
        <f t="shared" si="11"/>
        <v>8.6302454473475856E-2</v>
      </c>
      <c r="U24" s="192">
        <f t="shared" si="11"/>
        <v>8.7585375652872638E-2</v>
      </c>
      <c r="V24" s="192">
        <f t="shared" si="11"/>
        <v>8.9601315248664215E-2</v>
      </c>
      <c r="W24" s="192">
        <f t="shared" si="11"/>
        <v>8.5590891244601508E-2</v>
      </c>
      <c r="X24" s="192">
        <f t="shared" si="11"/>
        <v>8.7444845567589261E-2</v>
      </c>
      <c r="Y24" s="192">
        <f t="shared" si="11"/>
        <v>8.7444845567589261E-2</v>
      </c>
      <c r="Z24" s="192">
        <f t="shared" si="11"/>
        <v>8.6302454473475856E-2</v>
      </c>
      <c r="AA24" s="192">
        <f t="shared" si="11"/>
        <v>8.7339743589743599E-2</v>
      </c>
      <c r="AB24" s="192">
        <f t="shared" si="11"/>
        <v>8.5590891244601508E-2</v>
      </c>
      <c r="AC24" s="192">
        <f t="shared" si="11"/>
        <v>8.7444845567589261E-2</v>
      </c>
    </row>
    <row r="25" spans="1:29" ht="15.75" customHeight="1" x14ac:dyDescent="0.25">
      <c r="A25" s="357" t="s">
        <v>474</v>
      </c>
      <c r="B25" s="357"/>
      <c r="C25" s="345"/>
      <c r="D25" s="345"/>
      <c r="E25" s="345"/>
      <c r="F25" s="345"/>
      <c r="G25" s="345"/>
      <c r="H25" s="345"/>
      <c r="I25" s="345"/>
      <c r="J25" s="345"/>
      <c r="K25" s="345"/>
      <c r="L25" s="345"/>
      <c r="M25" s="345"/>
      <c r="N25" s="345"/>
      <c r="O25" s="345"/>
      <c r="P25" s="345"/>
      <c r="Q25" s="345"/>
      <c r="R25" s="345"/>
      <c r="S25" s="345"/>
      <c r="T25" s="345"/>
      <c r="U25" s="345"/>
      <c r="V25" s="345"/>
      <c r="W25" s="345"/>
      <c r="X25" s="345"/>
      <c r="Y25" s="345"/>
      <c r="Z25" s="345"/>
      <c r="AA25" s="345"/>
      <c r="AB25" s="345"/>
      <c r="AC25" s="345"/>
    </row>
    <row r="26" spans="1:29" x14ac:dyDescent="0.25">
      <c r="A26" s="344" t="s">
        <v>475</v>
      </c>
      <c r="B26" s="344"/>
      <c r="C26" s="345"/>
      <c r="D26" s="345"/>
      <c r="E26" s="345"/>
      <c r="F26" s="345"/>
      <c r="G26" s="345"/>
      <c r="H26" s="345"/>
      <c r="I26" s="345"/>
      <c r="J26" s="345"/>
      <c r="K26" s="345"/>
      <c r="L26" s="345"/>
      <c r="M26" s="345"/>
      <c r="N26" s="345"/>
      <c r="O26" s="345"/>
      <c r="P26" s="345"/>
      <c r="Q26" s="345"/>
      <c r="R26" s="345"/>
      <c r="S26" s="345"/>
      <c r="T26" s="345"/>
      <c r="U26" s="345"/>
      <c r="V26" s="345"/>
      <c r="W26" s="345"/>
      <c r="X26" s="345"/>
      <c r="Y26" s="345"/>
      <c r="Z26" s="345"/>
      <c r="AA26" s="345"/>
      <c r="AB26" s="345"/>
      <c r="AC26" s="345"/>
    </row>
    <row r="27" spans="1:29" x14ac:dyDescent="0.25">
      <c r="A27" s="344" t="s">
        <v>476</v>
      </c>
      <c r="B27" s="344"/>
      <c r="C27" s="345"/>
      <c r="D27" s="345"/>
      <c r="E27" s="345"/>
      <c r="F27" s="345"/>
      <c r="G27" s="345"/>
      <c r="H27" s="345"/>
      <c r="I27" s="345"/>
      <c r="J27" s="345"/>
      <c r="K27" s="345"/>
      <c r="L27" s="345"/>
      <c r="M27" s="345"/>
      <c r="N27" s="345"/>
      <c r="O27" s="345"/>
      <c r="P27" s="345"/>
      <c r="Q27" s="345"/>
      <c r="R27" s="345"/>
      <c r="S27" s="345"/>
      <c r="T27" s="345"/>
      <c r="U27" s="345"/>
      <c r="V27" s="345"/>
      <c r="W27" s="345"/>
      <c r="X27" s="345"/>
      <c r="Y27" s="345"/>
      <c r="Z27" s="345"/>
      <c r="AA27" s="345"/>
      <c r="AB27" s="345"/>
      <c r="AC27" s="345"/>
    </row>
    <row r="28" spans="1:29" x14ac:dyDescent="0.25">
      <c r="A28" s="344" t="s">
        <v>477</v>
      </c>
      <c r="B28" s="344"/>
      <c r="C28" s="345"/>
      <c r="D28" s="345"/>
      <c r="E28" s="345"/>
      <c r="F28" s="345"/>
      <c r="G28" s="345"/>
      <c r="H28" s="345"/>
      <c r="I28" s="345"/>
      <c r="J28" s="345"/>
      <c r="K28" s="345"/>
      <c r="L28" s="345"/>
      <c r="M28" s="345"/>
      <c r="N28" s="345"/>
      <c r="O28" s="345"/>
      <c r="P28" s="345"/>
      <c r="Q28" s="345"/>
      <c r="R28" s="345"/>
      <c r="S28" s="345"/>
      <c r="T28" s="345"/>
      <c r="U28" s="345"/>
      <c r="V28" s="345"/>
      <c r="W28" s="345"/>
      <c r="X28" s="345"/>
      <c r="Y28" s="345"/>
      <c r="Z28" s="345"/>
      <c r="AA28" s="345"/>
      <c r="AB28" s="345"/>
      <c r="AC28" s="345"/>
    </row>
    <row r="29" spans="1:29" x14ac:dyDescent="0.25">
      <c r="A29" s="192"/>
      <c r="B29" s="192"/>
      <c r="C29" s="192"/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  <c r="R29" s="192"/>
      <c r="S29" s="192"/>
      <c r="T29" s="192"/>
      <c r="U29" s="192"/>
      <c r="V29" s="192"/>
      <c r="W29" s="192"/>
      <c r="X29" s="192"/>
      <c r="Y29" s="192"/>
      <c r="Z29" s="192"/>
      <c r="AA29" s="192"/>
      <c r="AB29" s="192"/>
      <c r="AC29" s="192"/>
    </row>
    <row r="30" spans="1:29" x14ac:dyDescent="0.25">
      <c r="A30" s="358" t="s">
        <v>478</v>
      </c>
      <c r="B30" s="358"/>
      <c r="C30" s="345"/>
      <c r="D30" s="345"/>
      <c r="E30" s="345"/>
      <c r="F30" s="345"/>
      <c r="G30" s="345"/>
      <c r="H30" s="345"/>
      <c r="I30" s="345"/>
      <c r="J30" s="345"/>
      <c r="K30" s="345"/>
      <c r="L30" s="345"/>
      <c r="M30" s="345"/>
      <c r="N30" s="345"/>
      <c r="O30" s="345"/>
      <c r="P30" s="345"/>
      <c r="Q30" s="345"/>
      <c r="R30" s="345"/>
      <c r="S30" s="345"/>
      <c r="T30" s="345"/>
      <c r="U30" s="345"/>
      <c r="V30" s="345"/>
      <c r="W30" s="345"/>
      <c r="X30" s="345"/>
      <c r="Y30" s="345"/>
      <c r="Z30" s="345"/>
      <c r="AA30" s="345"/>
      <c r="AB30" s="345"/>
      <c r="AC30" s="345"/>
    </row>
    <row r="31" spans="1:29" x14ac:dyDescent="0.25">
      <c r="A31" s="358" t="s">
        <v>479</v>
      </c>
      <c r="B31" s="358"/>
      <c r="C31" s="345"/>
      <c r="D31" s="345"/>
      <c r="E31" s="345"/>
      <c r="F31" s="345"/>
      <c r="G31" s="345"/>
      <c r="H31" s="345"/>
      <c r="I31" s="345"/>
      <c r="J31" s="345"/>
      <c r="K31" s="345"/>
      <c r="L31" s="345"/>
      <c r="M31" s="345"/>
      <c r="N31" s="345"/>
      <c r="O31" s="345"/>
      <c r="P31" s="345"/>
      <c r="Q31" s="345"/>
      <c r="R31" s="345"/>
      <c r="S31" s="345"/>
      <c r="T31" s="345"/>
      <c r="U31" s="345"/>
      <c r="V31" s="345"/>
      <c r="W31" s="345"/>
      <c r="X31" s="345"/>
      <c r="Y31" s="345"/>
      <c r="Z31" s="345"/>
      <c r="AA31" s="345"/>
      <c r="AB31" s="345"/>
      <c r="AC31" s="345"/>
    </row>
    <row r="32" spans="1:29" x14ac:dyDescent="0.25">
      <c r="A32" s="356" t="s">
        <v>480</v>
      </c>
      <c r="B32" s="356"/>
      <c r="C32" s="345"/>
      <c r="D32" s="345"/>
      <c r="E32" s="345"/>
      <c r="F32" s="345"/>
      <c r="G32" s="345"/>
      <c r="H32" s="345"/>
      <c r="I32" s="345"/>
      <c r="J32" s="345"/>
      <c r="K32" s="345"/>
      <c r="L32" s="345"/>
      <c r="M32" s="345"/>
      <c r="N32" s="345"/>
      <c r="O32" s="345"/>
      <c r="P32" s="345"/>
      <c r="Q32" s="345"/>
      <c r="R32" s="345"/>
      <c r="S32" s="345"/>
      <c r="T32" s="345"/>
      <c r="U32" s="345"/>
      <c r="V32" s="345"/>
      <c r="W32" s="345"/>
      <c r="X32" s="345"/>
      <c r="Y32" s="345"/>
      <c r="Z32" s="345"/>
      <c r="AA32" s="345"/>
      <c r="AB32" s="345"/>
      <c r="AC32" s="345"/>
    </row>
    <row r="33" spans="1:29" x14ac:dyDescent="0.25">
      <c r="A33" s="356" t="s">
        <v>481</v>
      </c>
      <c r="B33" s="356"/>
      <c r="C33" s="345"/>
      <c r="D33" s="345"/>
      <c r="E33" s="345"/>
      <c r="F33" s="345"/>
      <c r="G33" s="345"/>
      <c r="H33" s="345"/>
      <c r="I33" s="345"/>
      <c r="J33" s="345"/>
      <c r="K33" s="345"/>
      <c r="L33" s="345"/>
      <c r="M33" s="345"/>
      <c r="N33" s="345"/>
      <c r="O33" s="345"/>
      <c r="P33" s="345"/>
      <c r="Q33" s="345"/>
      <c r="R33" s="345"/>
      <c r="S33" s="345"/>
      <c r="T33" s="345"/>
      <c r="U33" s="345"/>
      <c r="V33" s="345"/>
      <c r="W33" s="345"/>
      <c r="X33" s="345"/>
      <c r="Y33" s="345"/>
      <c r="Z33" s="345"/>
      <c r="AA33" s="345"/>
      <c r="AB33" s="345"/>
      <c r="AC33" s="345"/>
    </row>
    <row r="34" spans="1:29" x14ac:dyDescent="0.25">
      <c r="A34" s="357" t="s">
        <v>482</v>
      </c>
      <c r="B34" s="357"/>
      <c r="C34" s="345"/>
      <c r="D34" s="345"/>
      <c r="E34" s="345"/>
      <c r="F34" s="345"/>
      <c r="G34" s="345"/>
      <c r="H34" s="345"/>
      <c r="I34" s="345"/>
      <c r="J34" s="345"/>
      <c r="K34" s="345"/>
      <c r="L34" s="345"/>
      <c r="M34" s="345"/>
      <c r="N34" s="345"/>
      <c r="O34" s="345"/>
      <c r="P34" s="345"/>
      <c r="Q34" s="345"/>
      <c r="R34" s="345"/>
      <c r="S34" s="345"/>
      <c r="T34" s="345"/>
      <c r="U34" s="345"/>
      <c r="V34" s="345"/>
      <c r="W34" s="345"/>
      <c r="X34" s="345"/>
      <c r="Y34" s="345"/>
      <c r="Z34" s="345"/>
      <c r="AA34" s="345"/>
      <c r="AB34" s="345"/>
      <c r="AC34" s="345"/>
    </row>
    <row r="35" spans="1:29" x14ac:dyDescent="0.25">
      <c r="A35" s="356" t="s">
        <v>483</v>
      </c>
      <c r="B35" s="356"/>
      <c r="C35" s="345"/>
      <c r="D35" s="345"/>
      <c r="E35" s="345"/>
      <c r="F35" s="345"/>
      <c r="G35" s="345"/>
      <c r="H35" s="345"/>
      <c r="I35" s="345"/>
      <c r="J35" s="345"/>
      <c r="K35" s="345"/>
      <c r="L35" s="345"/>
      <c r="M35" s="345"/>
      <c r="N35" s="345"/>
      <c r="O35" s="345"/>
      <c r="P35" s="345"/>
      <c r="Q35" s="345"/>
      <c r="R35" s="345"/>
      <c r="S35" s="345"/>
      <c r="T35" s="345"/>
      <c r="U35" s="345"/>
      <c r="V35" s="345"/>
      <c r="W35" s="345"/>
      <c r="X35" s="345"/>
      <c r="Y35" s="345"/>
      <c r="Z35" s="345"/>
      <c r="AA35" s="345"/>
      <c r="AB35" s="345"/>
      <c r="AC35" s="345"/>
    </row>
    <row r="36" spans="1:29" x14ac:dyDescent="0.25">
      <c r="A36" s="358" t="s">
        <v>484</v>
      </c>
      <c r="B36" s="358"/>
      <c r="C36" s="345"/>
      <c r="D36" s="345"/>
      <c r="E36" s="345"/>
      <c r="F36" s="345"/>
      <c r="G36" s="345"/>
      <c r="H36" s="345"/>
      <c r="I36" s="345"/>
      <c r="J36" s="345"/>
      <c r="K36" s="345"/>
      <c r="L36" s="345"/>
      <c r="M36" s="345"/>
      <c r="N36" s="345"/>
      <c r="O36" s="345"/>
      <c r="P36" s="345"/>
      <c r="Q36" s="345"/>
      <c r="R36" s="345"/>
      <c r="S36" s="345"/>
      <c r="T36" s="345"/>
      <c r="U36" s="345"/>
      <c r="V36" s="345"/>
      <c r="W36" s="345"/>
      <c r="X36" s="345"/>
      <c r="Y36" s="345"/>
      <c r="Z36" s="345"/>
      <c r="AA36" s="345"/>
      <c r="AB36" s="345"/>
      <c r="AC36" s="345"/>
    </row>
    <row r="37" spans="1:29" x14ac:dyDescent="0.25">
      <c r="A37" s="359" t="s">
        <v>485</v>
      </c>
      <c r="B37" s="359"/>
      <c r="C37" s="345"/>
      <c r="D37" s="345"/>
      <c r="E37" s="345"/>
      <c r="F37" s="345"/>
      <c r="G37" s="345"/>
      <c r="H37" s="345"/>
      <c r="I37" s="345"/>
      <c r="J37" s="345"/>
      <c r="K37" s="345"/>
      <c r="L37" s="345"/>
      <c r="M37" s="345"/>
      <c r="N37" s="345"/>
      <c r="O37" s="345"/>
      <c r="P37" s="345"/>
      <c r="Q37" s="345"/>
      <c r="R37" s="345"/>
      <c r="S37" s="345"/>
      <c r="T37" s="345"/>
      <c r="U37" s="345"/>
      <c r="V37" s="345"/>
      <c r="W37" s="345"/>
      <c r="X37" s="345"/>
      <c r="Y37" s="345"/>
      <c r="Z37" s="345"/>
      <c r="AA37" s="345"/>
      <c r="AB37" s="345"/>
      <c r="AC37" s="345"/>
    </row>
    <row r="38" spans="1:29" x14ac:dyDescent="0.25">
      <c r="A38" s="359" t="s">
        <v>486</v>
      </c>
      <c r="B38" s="359"/>
      <c r="C38" s="345"/>
      <c r="D38" s="345"/>
      <c r="E38" s="345"/>
      <c r="F38" s="345"/>
      <c r="G38" s="345"/>
      <c r="H38" s="345"/>
      <c r="I38" s="345"/>
      <c r="J38" s="345"/>
      <c r="K38" s="345"/>
      <c r="L38" s="345"/>
      <c r="M38" s="345"/>
      <c r="N38" s="345"/>
      <c r="O38" s="345"/>
      <c r="P38" s="345"/>
      <c r="Q38" s="345"/>
      <c r="R38" s="345"/>
      <c r="S38" s="345"/>
      <c r="T38" s="345"/>
      <c r="U38" s="345"/>
      <c r="V38" s="345"/>
      <c r="W38" s="345"/>
      <c r="X38" s="345"/>
      <c r="Y38" s="345"/>
      <c r="Z38" s="345"/>
      <c r="AA38" s="345"/>
      <c r="AB38" s="345"/>
      <c r="AC38" s="345"/>
    </row>
    <row r="39" spans="1:29" x14ac:dyDescent="0.25">
      <c r="A39" s="357" t="s">
        <v>487</v>
      </c>
      <c r="B39" s="357"/>
      <c r="C39" s="345"/>
      <c r="D39" s="345"/>
      <c r="E39" s="345"/>
      <c r="F39" s="345"/>
      <c r="G39" s="345"/>
      <c r="H39" s="345"/>
      <c r="I39" s="345"/>
      <c r="J39" s="345"/>
      <c r="K39" s="345"/>
      <c r="L39" s="345"/>
      <c r="M39" s="345"/>
      <c r="N39" s="345"/>
      <c r="O39" s="345"/>
      <c r="P39" s="345"/>
      <c r="Q39" s="345"/>
      <c r="R39" s="345"/>
      <c r="S39" s="345"/>
      <c r="T39" s="345"/>
      <c r="U39" s="345"/>
      <c r="V39" s="345"/>
      <c r="W39" s="345"/>
      <c r="X39" s="345"/>
      <c r="Y39" s="345"/>
      <c r="Z39" s="345"/>
      <c r="AA39" s="345"/>
      <c r="AB39" s="345"/>
      <c r="AC39" s="345"/>
    </row>
    <row r="40" spans="1:29" x14ac:dyDescent="0.25">
      <c r="A40" s="356" t="s">
        <v>488</v>
      </c>
      <c r="B40" s="356"/>
      <c r="C40" s="345"/>
      <c r="D40" s="345"/>
      <c r="E40" s="345"/>
      <c r="F40" s="345"/>
      <c r="G40" s="345"/>
      <c r="H40" s="345"/>
      <c r="I40" s="345"/>
      <c r="J40" s="345"/>
      <c r="K40" s="345"/>
      <c r="L40" s="345"/>
      <c r="M40" s="345"/>
      <c r="N40" s="345"/>
      <c r="O40" s="345"/>
      <c r="P40" s="345"/>
      <c r="Q40" s="345"/>
      <c r="R40" s="345"/>
      <c r="S40" s="345"/>
      <c r="T40" s="345"/>
      <c r="U40" s="345"/>
      <c r="V40" s="345"/>
      <c r="W40" s="345"/>
      <c r="X40" s="345"/>
      <c r="Y40" s="345"/>
      <c r="Z40" s="345"/>
      <c r="AA40" s="345"/>
      <c r="AB40" s="345"/>
      <c r="AC40" s="345"/>
    </row>
  </sheetData>
  <mergeCells count="25">
    <mergeCell ref="A13:A14"/>
    <mergeCell ref="A3:A4"/>
    <mergeCell ref="A5:A6"/>
    <mergeCell ref="A7:A8"/>
    <mergeCell ref="A9:A10"/>
    <mergeCell ref="A11:A12"/>
    <mergeCell ref="A33:AC33"/>
    <mergeCell ref="A15:A16"/>
    <mergeCell ref="A17:A18"/>
    <mergeCell ref="A19:A20"/>
    <mergeCell ref="A21:A22"/>
    <mergeCell ref="A25:AC25"/>
    <mergeCell ref="A26:AC26"/>
    <mergeCell ref="A27:AC27"/>
    <mergeCell ref="A28:AC28"/>
    <mergeCell ref="A30:AC30"/>
    <mergeCell ref="A31:AC31"/>
    <mergeCell ref="A32:AC32"/>
    <mergeCell ref="A40:AC40"/>
    <mergeCell ref="A34:AC34"/>
    <mergeCell ref="A35:AC35"/>
    <mergeCell ref="A36:AC36"/>
    <mergeCell ref="A37:AC37"/>
    <mergeCell ref="A38:AC38"/>
    <mergeCell ref="A39:AC39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opLeftCell="A10" workbookViewId="0">
      <selection activeCell="C29" sqref="C29"/>
    </sheetView>
  </sheetViews>
  <sheetFormatPr defaultRowHeight="15" x14ac:dyDescent="0.25"/>
  <cols>
    <col min="2" max="2" width="9.5703125" bestFit="1" customWidth="1"/>
    <col min="3" max="3" width="12.42578125" bestFit="1" customWidth="1"/>
    <col min="4" max="4" width="9.5703125" bestFit="1" customWidth="1"/>
  </cols>
  <sheetData>
    <row r="1" spans="1:4" x14ac:dyDescent="0.25">
      <c r="A1" s="194" t="s">
        <v>430</v>
      </c>
      <c r="B1" s="194" t="s">
        <v>489</v>
      </c>
      <c r="C1" s="194" t="s">
        <v>490</v>
      </c>
      <c r="D1" s="195"/>
    </row>
    <row r="2" spans="1:4" x14ac:dyDescent="0.25">
      <c r="A2" s="196" t="s">
        <v>431</v>
      </c>
      <c r="B2" s="197">
        <v>82989</v>
      </c>
      <c r="C2" s="197">
        <v>1549850</v>
      </c>
      <c r="D2" s="198">
        <v>1632839</v>
      </c>
    </row>
    <row r="3" spans="1:4" x14ac:dyDescent="0.25">
      <c r="A3" s="196" t="s">
        <v>432</v>
      </c>
      <c r="B3" s="197">
        <v>687629</v>
      </c>
      <c r="C3" s="197">
        <v>7185074</v>
      </c>
      <c r="D3" s="198">
        <v>7872703</v>
      </c>
    </row>
    <row r="4" spans="1:4" x14ac:dyDescent="0.25">
      <c r="A4" s="196" t="s">
        <v>434</v>
      </c>
      <c r="B4" s="197">
        <v>1330833</v>
      </c>
      <c r="C4" s="197">
        <v>6880245</v>
      </c>
      <c r="D4" s="198">
        <v>8211078</v>
      </c>
    </row>
    <row r="5" spans="1:4" x14ac:dyDescent="0.25">
      <c r="A5" s="196" t="s">
        <v>491</v>
      </c>
      <c r="B5" s="197">
        <v>77510</v>
      </c>
      <c r="C5" s="197">
        <v>1341567</v>
      </c>
      <c r="D5" s="198">
        <v>1419077</v>
      </c>
    </row>
    <row r="6" spans="1:4" x14ac:dyDescent="0.25">
      <c r="A6" s="196" t="s">
        <v>435</v>
      </c>
      <c r="B6" s="197">
        <v>4988725</v>
      </c>
      <c r="C6" s="197">
        <v>35653165</v>
      </c>
      <c r="D6" s="198">
        <v>40641890</v>
      </c>
    </row>
    <row r="7" spans="1:4" x14ac:dyDescent="0.25">
      <c r="A7" s="196" t="s">
        <v>436</v>
      </c>
      <c r="B7" s="197">
        <v>3114254</v>
      </c>
      <c r="C7" s="197">
        <v>20239446</v>
      </c>
      <c r="D7" s="198">
        <v>23353700</v>
      </c>
    </row>
    <row r="8" spans="1:4" x14ac:dyDescent="0.25">
      <c r="A8" s="196" t="s">
        <v>492</v>
      </c>
      <c r="B8" s="197">
        <v>2636713</v>
      </c>
      <c r="C8" s="197">
        <v>4845421</v>
      </c>
      <c r="D8" s="198">
        <v>7482134</v>
      </c>
    </row>
    <row r="9" spans="1:4" x14ac:dyDescent="0.25">
      <c r="A9" s="196" t="s">
        <v>438</v>
      </c>
      <c r="B9" s="197">
        <v>2086039</v>
      </c>
      <c r="C9" s="197">
        <v>9297871</v>
      </c>
      <c r="D9" s="198">
        <v>11383910</v>
      </c>
    </row>
    <row r="10" spans="1:4" x14ac:dyDescent="0.25">
      <c r="A10" s="196" t="s">
        <v>493</v>
      </c>
      <c r="B10" s="197">
        <v>9207558</v>
      </c>
      <c r="C10" s="197">
        <v>16293390</v>
      </c>
      <c r="D10" s="198">
        <v>25500948</v>
      </c>
    </row>
    <row r="11" spans="1:4" x14ac:dyDescent="0.25">
      <c r="A11" s="196" t="s">
        <v>440</v>
      </c>
      <c r="B11" s="197">
        <v>1150924</v>
      </c>
      <c r="C11" s="197">
        <v>12335393</v>
      </c>
      <c r="D11" s="198">
        <v>13486317</v>
      </c>
    </row>
    <row r="12" spans="1:4" x14ac:dyDescent="0.25">
      <c r="A12" s="196" t="s">
        <v>441</v>
      </c>
      <c r="B12" s="197">
        <v>16671673</v>
      </c>
      <c r="C12" s="197">
        <v>40609256</v>
      </c>
      <c r="D12" s="198">
        <v>57280929</v>
      </c>
    </row>
    <row r="13" spans="1:4" x14ac:dyDescent="0.25">
      <c r="A13" s="196" t="s">
        <v>494</v>
      </c>
      <c r="B13" s="197">
        <v>1594592</v>
      </c>
      <c r="C13" s="197">
        <v>5819814</v>
      </c>
      <c r="D13" s="198">
        <v>7414406</v>
      </c>
    </row>
    <row r="14" spans="1:4" x14ac:dyDescent="0.25">
      <c r="A14" s="196" t="s">
        <v>495</v>
      </c>
      <c r="B14" s="197">
        <v>2397799</v>
      </c>
      <c r="C14" s="197">
        <v>7950290</v>
      </c>
      <c r="D14" s="198">
        <v>10348089</v>
      </c>
    </row>
    <row r="15" spans="1:4" x14ac:dyDescent="0.25">
      <c r="A15" s="196" t="s">
        <v>444</v>
      </c>
      <c r="B15" s="197">
        <v>2378320</v>
      </c>
      <c r="C15" s="197">
        <v>15005739</v>
      </c>
      <c r="D15" s="198">
        <v>17384059</v>
      </c>
    </row>
    <row r="16" spans="1:4" x14ac:dyDescent="0.25">
      <c r="A16" s="196" t="s">
        <v>496</v>
      </c>
      <c r="B16" s="197">
        <v>1003162</v>
      </c>
      <c r="C16" s="197">
        <v>9958962</v>
      </c>
      <c r="D16" s="198">
        <v>10962124</v>
      </c>
    </row>
    <row r="17" spans="1:4" x14ac:dyDescent="0.25">
      <c r="A17" s="196" t="s">
        <v>446</v>
      </c>
      <c r="B17" s="197">
        <v>3811934</v>
      </c>
      <c r="C17" s="197">
        <v>21076812</v>
      </c>
      <c r="D17" s="198">
        <v>24888746</v>
      </c>
    </row>
    <row r="18" spans="1:4" x14ac:dyDescent="0.25">
      <c r="A18" s="196" t="s">
        <v>497</v>
      </c>
      <c r="B18" s="197">
        <v>582790</v>
      </c>
      <c r="C18" s="197">
        <v>7385482</v>
      </c>
      <c r="D18" s="198">
        <v>7968272</v>
      </c>
    </row>
    <row r="19" spans="1:4" x14ac:dyDescent="0.25">
      <c r="A19" s="196" t="s">
        <v>448</v>
      </c>
      <c r="B19" s="197">
        <v>15885760</v>
      </c>
      <c r="C19" s="197">
        <v>22135575</v>
      </c>
      <c r="D19" s="198">
        <v>38021335</v>
      </c>
    </row>
    <row r="20" spans="1:4" x14ac:dyDescent="0.25">
      <c r="A20" s="196" t="s">
        <v>449</v>
      </c>
      <c r="B20" s="197">
        <v>8289734</v>
      </c>
      <c r="C20" s="197">
        <v>31478982</v>
      </c>
      <c r="D20" s="198">
        <v>39768716</v>
      </c>
    </row>
    <row r="21" spans="1:4" x14ac:dyDescent="0.25">
      <c r="A21" s="196" t="s">
        <v>450</v>
      </c>
      <c r="B21" s="197">
        <v>1121960</v>
      </c>
      <c r="C21" s="197">
        <v>8404902</v>
      </c>
      <c r="D21" s="198">
        <v>9526862</v>
      </c>
    </row>
    <row r="22" spans="1:4" x14ac:dyDescent="0.25">
      <c r="A22" s="196" t="s">
        <v>498</v>
      </c>
      <c r="B22" s="197">
        <v>315337</v>
      </c>
      <c r="C22" s="197">
        <v>3644964</v>
      </c>
      <c r="D22" s="198">
        <v>3960301</v>
      </c>
    </row>
    <row r="23" spans="1:4" x14ac:dyDescent="0.25">
      <c r="A23" s="196" t="s">
        <v>499</v>
      </c>
      <c r="B23" s="197">
        <v>68851</v>
      </c>
      <c r="C23" s="197">
        <v>1033100</v>
      </c>
      <c r="D23" s="198">
        <v>1101951</v>
      </c>
    </row>
    <row r="24" spans="1:4" x14ac:dyDescent="0.25">
      <c r="A24" s="196" t="s">
        <v>451</v>
      </c>
      <c r="B24" s="197">
        <v>11246968</v>
      </c>
      <c r="C24" s="197">
        <v>21232562</v>
      </c>
      <c r="D24" s="198">
        <v>32479530</v>
      </c>
    </row>
    <row r="25" spans="1:4" x14ac:dyDescent="0.25">
      <c r="A25" s="196" t="s">
        <v>454</v>
      </c>
      <c r="B25" s="197">
        <v>11178442</v>
      </c>
      <c r="C25" s="197">
        <v>12306857</v>
      </c>
      <c r="D25" s="198">
        <v>23485299</v>
      </c>
    </row>
    <row r="26" spans="1:4" x14ac:dyDescent="0.25">
      <c r="A26" s="196" t="s">
        <v>455</v>
      </c>
      <c r="B26" s="197">
        <v>717235</v>
      </c>
      <c r="C26" s="197">
        <v>4876651</v>
      </c>
      <c r="D26" s="198">
        <v>5593886</v>
      </c>
    </row>
    <row r="27" spans="1:4" x14ac:dyDescent="0.25">
      <c r="A27" s="196" t="s">
        <v>456</v>
      </c>
      <c r="B27" s="197">
        <v>53183394</v>
      </c>
      <c r="C27" s="197">
        <v>76200718</v>
      </c>
      <c r="D27" s="198">
        <v>129384112</v>
      </c>
    </row>
    <row r="28" spans="1:4" x14ac:dyDescent="0.25">
      <c r="A28" s="196" t="s">
        <v>500</v>
      </c>
      <c r="B28" s="197">
        <v>237505</v>
      </c>
      <c r="C28" s="197">
        <v>3398055</v>
      </c>
      <c r="D28" s="198">
        <v>3635560</v>
      </c>
    </row>
    <row r="29" spans="1:4" x14ac:dyDescent="0.25">
      <c r="A29" s="199" t="s">
        <v>91</v>
      </c>
      <c r="B29" s="200">
        <v>156048630</v>
      </c>
      <c r="C29" s="200">
        <v>408140143</v>
      </c>
      <c r="D29" s="200">
        <v>564188773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G26"/>
  <sheetViews>
    <sheetView showGridLines="0" zoomScale="80" zoomScaleNormal="80" workbookViewId="0">
      <selection activeCell="D7" sqref="D7"/>
    </sheetView>
  </sheetViews>
  <sheetFormatPr defaultRowHeight="15" x14ac:dyDescent="0.25"/>
  <cols>
    <col min="1" max="1" width="3.7109375" customWidth="1"/>
    <col min="2" max="2" width="14.85546875" style="1" bestFit="1" customWidth="1"/>
    <col min="3" max="3" width="24.85546875" bestFit="1" customWidth="1"/>
    <col min="4" max="4" width="13.140625" bestFit="1" customWidth="1"/>
    <col min="5" max="5" width="19.140625" bestFit="1" customWidth="1"/>
    <col min="6" max="6" width="17" customWidth="1"/>
    <col min="7" max="7" width="15.5703125" bestFit="1" customWidth="1"/>
    <col min="20" max="20" width="3.7109375" customWidth="1"/>
  </cols>
  <sheetData>
    <row r="1" spans="2:7" ht="15.75" thickBot="1" x14ac:dyDescent="0.3"/>
    <row r="2" spans="2:7" x14ac:dyDescent="0.25">
      <c r="D2" s="4" t="s">
        <v>243</v>
      </c>
      <c r="E2" s="11" t="s">
        <v>15</v>
      </c>
      <c r="F2" s="12" t="s">
        <v>16</v>
      </c>
      <c r="G2" s="13" t="s">
        <v>17</v>
      </c>
    </row>
    <row r="3" spans="2:7" ht="15.75" thickBot="1" x14ac:dyDescent="0.3">
      <c r="D3" s="16" t="s">
        <v>14</v>
      </c>
      <c r="E3" s="364" t="s">
        <v>18</v>
      </c>
      <c r="F3" s="364"/>
      <c r="G3" s="365"/>
    </row>
    <row r="4" spans="2:7" s="2" customFormat="1" ht="30" customHeight="1" x14ac:dyDescent="0.25">
      <c r="B4" s="8" t="s">
        <v>0</v>
      </c>
      <c r="C4" s="9" t="s">
        <v>1</v>
      </c>
      <c r="D4" s="3">
        <v>0.57633386995253277</v>
      </c>
      <c r="E4" s="5">
        <v>0.57633386995253277</v>
      </c>
      <c r="F4" s="6">
        <v>0.57633386995253277</v>
      </c>
      <c r="G4" s="7">
        <v>0.57633386995253277</v>
      </c>
    </row>
    <row r="6" spans="2:7" s="2" customFormat="1" ht="30" customHeight="1" x14ac:dyDescent="0.25">
      <c r="B6" s="371" t="s">
        <v>2</v>
      </c>
      <c r="C6" s="10" t="s">
        <v>3</v>
      </c>
      <c r="D6" s="3">
        <v>0.5840118956918473</v>
      </c>
      <c r="E6" s="5">
        <v>0.5840118956918473</v>
      </c>
      <c r="F6" s="6">
        <v>0.5840118956918473</v>
      </c>
      <c r="G6" s="7">
        <v>0.5840118956918473</v>
      </c>
    </row>
    <row r="7" spans="2:7" s="2" customFormat="1" ht="30" customHeight="1" x14ac:dyDescent="0.25">
      <c r="B7" s="372"/>
      <c r="C7" s="10" t="s">
        <v>4</v>
      </c>
      <c r="D7" s="3">
        <v>0.77330899277181397</v>
      </c>
      <c r="E7" s="5">
        <v>0</v>
      </c>
      <c r="F7" s="6">
        <v>0</v>
      </c>
      <c r="G7" s="7">
        <v>0</v>
      </c>
    </row>
    <row r="8" spans="2:7" s="2" customFormat="1" ht="30" customHeight="1" x14ac:dyDescent="0.25">
      <c r="B8" s="373"/>
      <c r="C8" s="10" t="s">
        <v>5</v>
      </c>
      <c r="D8" s="3">
        <v>1.425546</v>
      </c>
      <c r="E8" s="5">
        <v>1.425546</v>
      </c>
      <c r="F8" s="6">
        <v>1.425546</v>
      </c>
      <c r="G8" s="7">
        <v>1.425546</v>
      </c>
    </row>
    <row r="10" spans="2:7" s="2" customFormat="1" ht="30" customHeight="1" x14ac:dyDescent="0.25">
      <c r="B10" s="366" t="s">
        <v>6</v>
      </c>
      <c r="C10" s="10" t="s">
        <v>7</v>
      </c>
      <c r="D10" s="3">
        <v>1.2599600000000002</v>
      </c>
      <c r="E10" s="5">
        <v>0.42743999999999999</v>
      </c>
      <c r="F10" s="6">
        <v>0.42743999999999999</v>
      </c>
      <c r="G10" s="7">
        <v>0.42743999999999999</v>
      </c>
    </row>
    <row r="11" spans="2:7" s="2" customFormat="1" ht="30" customHeight="1" x14ac:dyDescent="0.25">
      <c r="B11" s="366"/>
      <c r="C11" s="10" t="s">
        <v>8</v>
      </c>
      <c r="D11" s="3">
        <v>0.375</v>
      </c>
      <c r="E11" s="5">
        <v>0.52</v>
      </c>
      <c r="F11" s="6">
        <v>0.52</v>
      </c>
      <c r="G11" s="7">
        <v>0.62</v>
      </c>
    </row>
    <row r="13" spans="2:7" s="2" customFormat="1" ht="30" customHeight="1" x14ac:dyDescent="0.25">
      <c r="B13" s="366" t="s">
        <v>9</v>
      </c>
      <c r="C13" s="10" t="s">
        <v>10</v>
      </c>
      <c r="D13" s="3">
        <v>1.2</v>
      </c>
      <c r="E13" s="5">
        <v>0</v>
      </c>
      <c r="F13" s="6">
        <v>0</v>
      </c>
      <c r="G13" s="7">
        <v>0</v>
      </c>
    </row>
    <row r="14" spans="2:7" s="2" customFormat="1" ht="30" customHeight="1" x14ac:dyDescent="0.25">
      <c r="B14" s="366"/>
      <c r="C14" s="10" t="s">
        <v>11</v>
      </c>
      <c r="D14" s="3">
        <v>7.68</v>
      </c>
      <c r="E14" s="5">
        <v>3.63</v>
      </c>
      <c r="F14" s="6">
        <v>4.62</v>
      </c>
      <c r="G14" s="7">
        <v>5.1100000000000003</v>
      </c>
    </row>
    <row r="15" spans="2:7" s="2" customFormat="1" ht="30" customHeight="1" x14ac:dyDescent="0.25">
      <c r="B15" s="366"/>
      <c r="C15" s="10" t="s">
        <v>12</v>
      </c>
      <c r="D15" s="3">
        <v>0.66</v>
      </c>
      <c r="E15" s="5">
        <v>0.64</v>
      </c>
      <c r="F15" s="6">
        <v>0.85</v>
      </c>
      <c r="G15" s="7">
        <v>0.96</v>
      </c>
    </row>
    <row r="16" spans="2:7" s="2" customFormat="1" ht="30" customHeight="1" x14ac:dyDescent="0.25">
      <c r="B16" s="366"/>
      <c r="C16" s="10" t="s">
        <v>13</v>
      </c>
      <c r="D16" s="3">
        <v>2.8</v>
      </c>
      <c r="E16" s="5">
        <v>2.8</v>
      </c>
      <c r="F16" s="6">
        <v>1.87</v>
      </c>
      <c r="G16" s="7">
        <v>1.4</v>
      </c>
    </row>
    <row r="18" spans="2:7" s="2" customFormat="1" ht="30" customHeight="1" x14ac:dyDescent="0.25">
      <c r="B18" s="366" t="s">
        <v>19</v>
      </c>
      <c r="C18" s="367"/>
      <c r="D18" s="17">
        <f>SUM(D4:D16)</f>
        <v>17.334160758416196</v>
      </c>
      <c r="E18" s="90">
        <f t="shared" ref="E18:G18" si="0">SUM(E4:E16)</f>
        <v>10.603331765644379</v>
      </c>
      <c r="F18" s="91">
        <f t="shared" si="0"/>
        <v>10.87333176564438</v>
      </c>
      <c r="G18" s="92">
        <f t="shared" si="0"/>
        <v>11.103331765644382</v>
      </c>
    </row>
    <row r="19" spans="2:7" s="2" customFormat="1" ht="30" customHeight="1" x14ac:dyDescent="0.25">
      <c r="B19" s="368" t="s">
        <v>20</v>
      </c>
      <c r="C19" s="367"/>
      <c r="D19" s="103">
        <v>0</v>
      </c>
      <c r="E19" s="93">
        <f>E18-$D$18</f>
        <v>-6.7308289927718175</v>
      </c>
      <c r="F19" s="94">
        <f t="shared" ref="F19:G19" si="1">F18-$D$18</f>
        <v>-6.4608289927718161</v>
      </c>
      <c r="G19" s="95">
        <f t="shared" si="1"/>
        <v>-6.2308289927718139</v>
      </c>
    </row>
    <row r="20" spans="2:7" s="2" customFormat="1" ht="30" customHeight="1" x14ac:dyDescent="0.25">
      <c r="B20" s="369" t="s">
        <v>240</v>
      </c>
      <c r="C20" s="370"/>
      <c r="D20" s="103">
        <v>0</v>
      </c>
      <c r="E20" s="104">
        <v>0</v>
      </c>
      <c r="F20" s="105">
        <v>0</v>
      </c>
      <c r="G20" s="106">
        <v>0</v>
      </c>
    </row>
    <row r="21" spans="2:7" s="2" customFormat="1" ht="30" customHeight="1" x14ac:dyDescent="0.25">
      <c r="B21" s="368" t="s">
        <v>241</v>
      </c>
      <c r="C21" s="367"/>
      <c r="D21" s="103">
        <v>0</v>
      </c>
      <c r="E21" s="104">
        <f>+E20+E19</f>
        <v>-6.7308289927718175</v>
      </c>
      <c r="F21" s="105">
        <f>+F20+F19</f>
        <v>-6.4608289927718161</v>
      </c>
      <c r="G21" s="106">
        <f>+G20+G19</f>
        <v>-6.2308289927718139</v>
      </c>
    </row>
    <row r="22" spans="2:7" s="2" customFormat="1" ht="30" customHeight="1" x14ac:dyDescent="0.25">
      <c r="B22" s="368" t="s">
        <v>21</v>
      </c>
      <c r="C22" s="367"/>
      <c r="D22" s="103">
        <v>0</v>
      </c>
      <c r="E22" s="107">
        <f>+E21*320000</f>
        <v>-2153865.2776869815</v>
      </c>
      <c r="F22" s="108">
        <f>+F21*320000</f>
        <v>-2067465.2776869813</v>
      </c>
      <c r="G22" s="86">
        <f>+G21*320000</f>
        <v>-1993865.2776869806</v>
      </c>
    </row>
    <row r="23" spans="2:7" s="2" customFormat="1" ht="12.95" customHeight="1" x14ac:dyDescent="0.25">
      <c r="B23" s="100"/>
      <c r="C23" s="101"/>
      <c r="E23" s="102"/>
      <c r="F23" s="102"/>
      <c r="G23" s="102"/>
    </row>
    <row r="24" spans="2:7" x14ac:dyDescent="0.25">
      <c r="E24" s="99">
        <f>E22*12</f>
        <v>-25846383.332243778</v>
      </c>
      <c r="F24" s="99">
        <f t="shared" ref="F24:G24" si="2">F22*12</f>
        <v>-24809583.332243774</v>
      </c>
      <c r="G24" s="99">
        <f t="shared" si="2"/>
        <v>-23926383.332243767</v>
      </c>
    </row>
    <row r="26" spans="2:7" x14ac:dyDescent="0.25">
      <c r="E26" s="99">
        <f>E18*2.38</f>
        <v>25.235929602233622</v>
      </c>
    </row>
  </sheetData>
  <mergeCells count="9">
    <mergeCell ref="E3:G3"/>
    <mergeCell ref="B18:C18"/>
    <mergeCell ref="B19:C19"/>
    <mergeCell ref="B22:C22"/>
    <mergeCell ref="B20:C20"/>
    <mergeCell ref="B21:C21"/>
    <mergeCell ref="B6:B8"/>
    <mergeCell ref="B10:B11"/>
    <mergeCell ref="B13:B16"/>
  </mergeCells>
  <pageMargins left="0.51181102362204722" right="0.51181102362204722" top="0.78740157480314965" bottom="0.78740157480314965" header="0.31496062992125984" footer="0.31496062992125984"/>
  <pageSetup scale="84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K38"/>
  <sheetViews>
    <sheetView showGridLines="0" zoomScaleNormal="100" workbookViewId="0">
      <selection activeCell="G9" sqref="G9"/>
    </sheetView>
  </sheetViews>
  <sheetFormatPr defaultRowHeight="15" x14ac:dyDescent="0.25"/>
  <cols>
    <col min="1" max="1" width="3.7109375" customWidth="1"/>
    <col min="2" max="2" width="14.85546875" style="1" bestFit="1" customWidth="1"/>
    <col min="3" max="3" width="24.85546875" bestFit="1" customWidth="1"/>
    <col min="4" max="5" width="13.7109375" hidden="1" customWidth="1"/>
    <col min="6" max="6" width="3.7109375" hidden="1" customWidth="1"/>
    <col min="7" max="9" width="19" bestFit="1" customWidth="1"/>
    <col min="10" max="10" width="21.7109375" bestFit="1" customWidth="1"/>
    <col min="11" max="11" width="17.85546875" bestFit="1" customWidth="1"/>
    <col min="20" max="20" width="17.7109375" customWidth="1"/>
    <col min="21" max="21" width="14.28515625" customWidth="1"/>
    <col min="22" max="22" width="3.7109375" customWidth="1"/>
  </cols>
  <sheetData>
    <row r="1" spans="2:11" ht="15.75" thickBot="1" x14ac:dyDescent="0.3"/>
    <row r="2" spans="2:11" ht="15.75" thickBot="1" x14ac:dyDescent="0.3">
      <c r="D2" s="381" t="s">
        <v>33</v>
      </c>
      <c r="E2" s="382"/>
      <c r="G2" s="378" t="s">
        <v>32</v>
      </c>
      <c r="H2" s="379"/>
      <c r="I2" s="379"/>
      <c r="J2" s="379"/>
      <c r="K2" s="380"/>
    </row>
    <row r="3" spans="2:11" x14ac:dyDescent="0.25">
      <c r="D3" s="16" t="s">
        <v>14</v>
      </c>
      <c r="E3" s="14" t="s">
        <v>18</v>
      </c>
      <c r="G3" s="75" t="s">
        <v>230</v>
      </c>
      <c r="H3" s="96" t="s">
        <v>15</v>
      </c>
      <c r="I3" s="97" t="s">
        <v>16</v>
      </c>
      <c r="J3" s="98" t="s">
        <v>17</v>
      </c>
      <c r="K3" s="386" t="s">
        <v>242</v>
      </c>
    </row>
    <row r="4" spans="2:11" ht="15.75" thickBot="1" x14ac:dyDescent="0.3">
      <c r="D4" s="40"/>
      <c r="E4" s="14"/>
      <c r="G4" s="54" t="s">
        <v>14</v>
      </c>
      <c r="H4" s="374" t="s">
        <v>18</v>
      </c>
      <c r="I4" s="384"/>
      <c r="J4" s="385"/>
      <c r="K4" s="387"/>
    </row>
    <row r="5" spans="2:11" s="2" customFormat="1" ht="15" customHeight="1" x14ac:dyDescent="0.25">
      <c r="B5" s="8" t="s">
        <v>0</v>
      </c>
      <c r="C5" s="9" t="s">
        <v>1</v>
      </c>
      <c r="D5" s="3" t="s">
        <v>22</v>
      </c>
      <c r="E5" s="5" t="s">
        <v>22</v>
      </c>
      <c r="G5" s="19" t="s">
        <v>22</v>
      </c>
      <c r="H5" s="55" t="s">
        <v>22</v>
      </c>
      <c r="I5" s="56" t="s">
        <v>22</v>
      </c>
      <c r="J5" s="77" t="s">
        <v>22</v>
      </c>
      <c r="K5" s="76"/>
    </row>
    <row r="7" spans="2:11" s="2" customFormat="1" ht="30" customHeight="1" x14ac:dyDescent="0.25">
      <c r="B7" s="371" t="s">
        <v>2</v>
      </c>
      <c r="C7" s="10" t="s">
        <v>3</v>
      </c>
      <c r="D7" s="3">
        <v>0.14756944444444445</v>
      </c>
      <c r="E7" s="5">
        <v>0.14756944444444445</v>
      </c>
      <c r="G7" s="19">
        <v>20000000</v>
      </c>
      <c r="H7" s="55">
        <v>20000000</v>
      </c>
      <c r="I7" s="56">
        <v>20000000</v>
      </c>
      <c r="J7" s="77">
        <v>20000000</v>
      </c>
      <c r="K7" s="87" t="s">
        <v>34</v>
      </c>
    </row>
    <row r="8" spans="2:11" s="2" customFormat="1" ht="30" customHeight="1" x14ac:dyDescent="0.25">
      <c r="B8" s="372"/>
      <c r="C8" s="10" t="s">
        <v>4</v>
      </c>
      <c r="D8" s="3">
        <v>0.18229166666666669</v>
      </c>
      <c r="E8" s="5">
        <v>0</v>
      </c>
      <c r="G8" s="19">
        <v>17000000</v>
      </c>
      <c r="H8" s="57"/>
      <c r="I8" s="58"/>
      <c r="J8" s="78"/>
      <c r="K8" s="88" t="s">
        <v>35</v>
      </c>
    </row>
    <row r="9" spans="2:11" s="2" customFormat="1" ht="30" customHeight="1" x14ac:dyDescent="0.25">
      <c r="B9" s="372"/>
      <c r="C9" s="10" t="s">
        <v>95</v>
      </c>
      <c r="D9" s="3"/>
      <c r="E9" s="42">
        <f>1500000/8500000*320000</f>
        <v>56470.588235294119</v>
      </c>
      <c r="G9" s="19">
        <f>(1500000/8500000)*82*320000</f>
        <v>4630588.2352941176</v>
      </c>
      <c r="H9" s="70">
        <f>+G9*0.5</f>
        <v>2315294.1176470588</v>
      </c>
      <c r="I9" s="71">
        <f>H9</f>
        <v>2315294.1176470588</v>
      </c>
      <c r="J9" s="79">
        <f>I9</f>
        <v>2315294.1176470588</v>
      </c>
      <c r="K9" s="88" t="s">
        <v>94</v>
      </c>
    </row>
    <row r="10" spans="2:11" s="2" customFormat="1" ht="30" customHeight="1" x14ac:dyDescent="0.25">
      <c r="B10" s="373"/>
      <c r="C10" s="10" t="s">
        <v>23</v>
      </c>
      <c r="D10" s="3">
        <v>1.5625E-2</v>
      </c>
      <c r="E10" s="5">
        <v>1.5625E-2</v>
      </c>
      <c r="G10" s="19">
        <v>300000</v>
      </c>
      <c r="H10" s="59">
        <v>300000</v>
      </c>
      <c r="I10" s="60">
        <f>H10</f>
        <v>300000</v>
      </c>
      <c r="J10" s="66">
        <f>I10</f>
        <v>300000</v>
      </c>
      <c r="K10" s="89" t="s">
        <v>36</v>
      </c>
    </row>
    <row r="12" spans="2:11" s="2" customFormat="1" ht="30" customHeight="1" x14ac:dyDescent="0.25">
      <c r="B12" s="366" t="s">
        <v>6</v>
      </c>
      <c r="C12" s="10" t="s">
        <v>239</v>
      </c>
      <c r="D12" s="3">
        <v>6.7708333333333329E-2</v>
      </c>
      <c r="E12" s="5">
        <v>0</v>
      </c>
      <c r="G12" s="80">
        <f>150000*26</f>
        <v>3900000</v>
      </c>
      <c r="H12" s="61"/>
      <c r="I12" s="62"/>
      <c r="J12" s="83"/>
      <c r="K12" s="87" t="s">
        <v>36</v>
      </c>
    </row>
    <row r="13" spans="2:11" s="2" customFormat="1" ht="30" customHeight="1" x14ac:dyDescent="0.25">
      <c r="B13" s="366"/>
      <c r="C13" s="10" t="s">
        <v>24</v>
      </c>
      <c r="D13" s="3">
        <v>0</v>
      </c>
      <c r="E13" s="5">
        <v>0.26080246913580246</v>
      </c>
      <c r="G13" s="81"/>
      <c r="H13" s="63">
        <f>5*650000</f>
        <v>3250000</v>
      </c>
      <c r="I13" s="64">
        <f>H13</f>
        <v>3250000</v>
      </c>
      <c r="J13" s="66">
        <f>I13</f>
        <v>3250000</v>
      </c>
      <c r="K13" s="89" t="s">
        <v>37</v>
      </c>
    </row>
    <row r="14" spans="2:11" s="2" customFormat="1" ht="30" customHeight="1" x14ac:dyDescent="0.25">
      <c r="B14" s="383" t="s">
        <v>38</v>
      </c>
      <c r="C14" s="383"/>
      <c r="D14" s="15"/>
      <c r="E14" s="15"/>
      <c r="G14" s="82">
        <f>SUM(G7:G13)</f>
        <v>45830588.235294119</v>
      </c>
      <c r="H14" s="84">
        <f>SUM(H7:H13)</f>
        <v>25865294.117647059</v>
      </c>
      <c r="I14" s="65">
        <f>SUM(I7:I13)</f>
        <v>25865294.117647059</v>
      </c>
      <c r="J14" s="85">
        <f>SUM(J7:J13)</f>
        <v>25865294.117647059</v>
      </c>
      <c r="K14" s="41" t="s">
        <v>38</v>
      </c>
    </row>
    <row r="16" spans="2:11" s="2" customFormat="1" ht="30" hidden="1" customHeight="1" x14ac:dyDescent="0.25">
      <c r="B16" s="374" t="s">
        <v>8</v>
      </c>
      <c r="C16" s="375"/>
      <c r="D16" s="3">
        <v>0</v>
      </c>
      <c r="E16" s="5">
        <v>0</v>
      </c>
      <c r="G16" s="15"/>
      <c r="H16" s="15"/>
      <c r="I16" s="15"/>
      <c r="J16" s="15"/>
      <c r="K16" s="15"/>
    </row>
    <row r="18" spans="2:11" s="2" customFormat="1" ht="30" customHeight="1" x14ac:dyDescent="0.25">
      <c r="B18" s="376" t="s">
        <v>9</v>
      </c>
      <c r="C18" s="10" t="s">
        <v>10</v>
      </c>
      <c r="D18" s="3">
        <v>1.6666666666666666E-2</v>
      </c>
      <c r="E18" s="5">
        <v>6.8333333333333343E-2</v>
      </c>
      <c r="G18" s="19">
        <v>10000</v>
      </c>
      <c r="H18" s="55">
        <v>41000</v>
      </c>
      <c r="I18" s="56">
        <f>H18</f>
        <v>41000</v>
      </c>
      <c r="J18" s="77">
        <f>I18</f>
        <v>41000</v>
      </c>
      <c r="K18" s="87" t="s">
        <v>35</v>
      </c>
    </row>
    <row r="19" spans="2:11" s="2" customFormat="1" ht="30" customHeight="1" x14ac:dyDescent="0.25">
      <c r="B19" s="377"/>
      <c r="C19" s="10" t="s">
        <v>25</v>
      </c>
      <c r="D19" s="3">
        <v>0.6</v>
      </c>
      <c r="E19" s="5">
        <v>1</v>
      </c>
      <c r="G19" s="19">
        <v>164000</v>
      </c>
      <c r="H19" s="63">
        <v>160000</v>
      </c>
      <c r="I19" s="64">
        <f>H19*2</f>
        <v>320000</v>
      </c>
      <c r="J19" s="66">
        <f>H19*3</f>
        <v>480000</v>
      </c>
      <c r="K19" s="88" t="s">
        <v>36</v>
      </c>
    </row>
    <row r="20" spans="2:11" s="2" customFormat="1" ht="30" customHeight="1" x14ac:dyDescent="0.25">
      <c r="B20" s="377"/>
      <c r="C20" s="10" t="s">
        <v>26</v>
      </c>
      <c r="D20" s="3">
        <v>6.6666666666666666E-2</v>
      </c>
      <c r="E20" s="5">
        <v>6.6666666666666666E-2</v>
      </c>
      <c r="G20" s="19">
        <v>10000</v>
      </c>
      <c r="H20" s="63">
        <v>10000</v>
      </c>
      <c r="I20" s="64">
        <f>H20</f>
        <v>10000</v>
      </c>
      <c r="J20" s="66">
        <f>I20</f>
        <v>10000</v>
      </c>
      <c r="K20" s="88" t="s">
        <v>36</v>
      </c>
    </row>
    <row r="21" spans="2:11" s="2" customFormat="1" ht="30" customHeight="1" x14ac:dyDescent="0.25">
      <c r="B21" s="377"/>
      <c r="C21" s="10" t="s">
        <v>27</v>
      </c>
      <c r="D21" s="3">
        <v>2.6239999999999999E-2</v>
      </c>
      <c r="E21" s="5">
        <v>6.5599999999999999E-3</v>
      </c>
      <c r="G21" s="19">
        <f>480*82+100*82</f>
        <v>47560</v>
      </c>
      <c r="H21" s="63">
        <f>120*82+16*82</f>
        <v>11152</v>
      </c>
      <c r="I21" s="64">
        <f>120*82+16*82*2</f>
        <v>12464</v>
      </c>
      <c r="J21" s="66">
        <f>120*82+16*82*3</f>
        <v>13776</v>
      </c>
      <c r="K21" s="88" t="s">
        <v>39</v>
      </c>
    </row>
    <row r="22" spans="2:11" s="2" customFormat="1" ht="30" customHeight="1" x14ac:dyDescent="0.25">
      <c r="B22" s="377"/>
      <c r="C22" s="10" t="s">
        <v>28</v>
      </c>
      <c r="D22" s="3">
        <v>4.5454545454545449E-2</v>
      </c>
      <c r="E22" s="5">
        <v>0</v>
      </c>
      <c r="G22" s="3">
        <v>6</v>
      </c>
      <c r="H22" s="67"/>
      <c r="I22" s="58"/>
      <c r="J22" s="78"/>
      <c r="K22" s="88" t="s">
        <v>39</v>
      </c>
    </row>
    <row r="23" spans="2:11" s="2" customFormat="1" ht="30" customHeight="1" x14ac:dyDescent="0.25">
      <c r="B23" s="377"/>
      <c r="C23" s="10" t="s">
        <v>29</v>
      </c>
      <c r="D23" s="3">
        <v>0</v>
      </c>
      <c r="E23" s="5">
        <v>0.41666666666666669</v>
      </c>
      <c r="G23" s="3"/>
      <c r="H23" s="67">
        <v>25</v>
      </c>
      <c r="I23" s="58">
        <f>H23</f>
        <v>25</v>
      </c>
      <c r="J23" s="78">
        <f>I23</f>
        <v>25</v>
      </c>
      <c r="K23" s="88" t="s">
        <v>39</v>
      </c>
    </row>
    <row r="24" spans="2:11" s="2" customFormat="1" ht="30" customHeight="1" x14ac:dyDescent="0.25">
      <c r="B24" s="377"/>
      <c r="C24" s="10" t="s">
        <v>30</v>
      </c>
      <c r="D24" s="3">
        <v>0</v>
      </c>
      <c r="E24" s="5">
        <v>3.3333333333333333E-2</v>
      </c>
      <c r="G24" s="3"/>
      <c r="H24" s="68">
        <v>2</v>
      </c>
      <c r="I24" s="69">
        <f>H24</f>
        <v>2</v>
      </c>
      <c r="J24" s="78">
        <f>I24</f>
        <v>2</v>
      </c>
      <c r="K24" s="88" t="s">
        <v>39</v>
      </c>
    </row>
    <row r="26" spans="2:11" ht="30" customHeight="1" x14ac:dyDescent="0.25">
      <c r="B26" s="366" t="s">
        <v>31</v>
      </c>
      <c r="C26" s="367"/>
      <c r="D26" s="17">
        <f>SUM(D7:D24)</f>
        <v>1.1682223232323232</v>
      </c>
      <c r="E26" s="18">
        <f>SUM(E7:E24)</f>
        <v>56472.603792207701</v>
      </c>
      <c r="G26" s="20">
        <f>SUM(G18:G21)*320000/2500+(G22*(480*320000/2500))+G22*320000+G22*E9</f>
        <v>32267143.529411763</v>
      </c>
      <c r="H26" s="72">
        <f>SUM(H18:H21)*320000/2500+(H23+H24)*120*320000/2500+(H24+H23)*320000+(H24+H23)*E9*0.5</f>
        <v>38252528.941176474</v>
      </c>
      <c r="I26" s="73">
        <f>SUM(I18:I21)*320000/2500+(I23+I24)*120*320000/2500+(I24+I23)*320000+(I24+I23)*F9*0.5</f>
        <v>58138112</v>
      </c>
      <c r="J26" s="86">
        <f>SUM(J18:J21)*320000/2500+(J23+J24)*120*320000/2500+(J24+J23)*320000+(J24+J23)*G9*0.5</f>
        <v>141298989.17647058</v>
      </c>
      <c r="K26" s="41" t="s">
        <v>40</v>
      </c>
    </row>
    <row r="27" spans="2:11" ht="39" customHeight="1" x14ac:dyDescent="0.35">
      <c r="C27" s="113" t="s">
        <v>259</v>
      </c>
      <c r="G27" s="114">
        <f>SUM(G18:G21)+(G22*2500)</f>
        <v>246560</v>
      </c>
      <c r="H27" s="114">
        <f>SUM(H18:H21)+((H23+H24)*120)</f>
        <v>225392</v>
      </c>
      <c r="I27" s="114">
        <f>SUM(I18:I21)+((I23+I24)*120)</f>
        <v>386704</v>
      </c>
      <c r="J27" s="114">
        <f>SUM(J18:J21)+((J23+J24)*120)</f>
        <v>548016</v>
      </c>
    </row>
    <row r="28" spans="2:11" ht="30" customHeight="1" x14ac:dyDescent="0.25">
      <c r="G28" s="20">
        <f>+G26+G14</f>
        <v>78097731.764705881</v>
      </c>
      <c r="H28" s="72">
        <f>+H26+H14</f>
        <v>64117823.058823533</v>
      </c>
      <c r="I28" s="73">
        <f>+I26+I14</f>
        <v>84003406.117647052</v>
      </c>
      <c r="J28" s="86">
        <f>+J26+J14</f>
        <v>167164283.29411763</v>
      </c>
      <c r="K28" s="41" t="s">
        <v>91</v>
      </c>
    </row>
    <row r="29" spans="2:11" x14ac:dyDescent="0.25">
      <c r="H29" s="43"/>
      <c r="I29" s="43"/>
      <c r="J29" s="43"/>
    </row>
    <row r="30" spans="2:11" ht="23.25" x14ac:dyDescent="0.35">
      <c r="C30" s="115" t="s">
        <v>260</v>
      </c>
      <c r="D30" s="115"/>
      <c r="E30" s="115"/>
      <c r="F30" s="115"/>
      <c r="G30" s="116">
        <f>G27+G14</f>
        <v>46077148.235294119</v>
      </c>
      <c r="H30" s="116">
        <f t="shared" ref="H30:J30" si="0">H27+H14</f>
        <v>26090686.117647059</v>
      </c>
      <c r="I30" s="116">
        <f t="shared" si="0"/>
        <v>26251998.117647059</v>
      </c>
      <c r="J30" s="116">
        <f t="shared" si="0"/>
        <v>26413310.117647059</v>
      </c>
    </row>
    <row r="31" spans="2:11" x14ac:dyDescent="0.25">
      <c r="G31" s="43"/>
      <c r="H31" s="43"/>
      <c r="J31" s="74"/>
    </row>
    <row r="32" spans="2:11" x14ac:dyDescent="0.25">
      <c r="H32" s="43"/>
      <c r="J32" s="74"/>
    </row>
    <row r="35" spans="7:8" x14ac:dyDescent="0.25">
      <c r="G35" s="43"/>
      <c r="H35" s="43"/>
    </row>
    <row r="36" spans="7:8" x14ac:dyDescent="0.25">
      <c r="H36" s="74"/>
    </row>
    <row r="38" spans="7:8" x14ac:dyDescent="0.25">
      <c r="H38" s="43"/>
    </row>
  </sheetData>
  <mergeCells count="10">
    <mergeCell ref="B26:C26"/>
    <mergeCell ref="B16:C16"/>
    <mergeCell ref="B18:B24"/>
    <mergeCell ref="G2:K2"/>
    <mergeCell ref="D2:E2"/>
    <mergeCell ref="B14:C14"/>
    <mergeCell ref="B7:B10"/>
    <mergeCell ref="B12:B13"/>
    <mergeCell ref="H4:J4"/>
    <mergeCell ref="K3:K4"/>
  </mergeCells>
  <pageMargins left="0.51181102362204722" right="0.51181102362204722" top="0.78740157480314965" bottom="0.78740157480314965" header="0.31496062992125984" footer="0.31496062992125984"/>
  <pageSetup scale="73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43"/>
  <sheetViews>
    <sheetView workbookViewId="0">
      <selection activeCell="B3" sqref="B3"/>
    </sheetView>
  </sheetViews>
  <sheetFormatPr defaultRowHeight="15" x14ac:dyDescent="0.25"/>
  <cols>
    <col min="1" max="1" width="17.28515625" bestFit="1" customWidth="1"/>
    <col min="2" max="2" width="18.5703125" bestFit="1" customWidth="1"/>
    <col min="3" max="3" width="12.7109375" bestFit="1" customWidth="1"/>
    <col min="4" max="5" width="16.28515625" customWidth="1"/>
    <col min="6" max="6" width="13" customWidth="1"/>
    <col min="7" max="7" width="19.5703125" customWidth="1"/>
    <col min="8" max="8" width="19.5703125" style="1" customWidth="1"/>
    <col min="9" max="9" width="17.7109375" bestFit="1" customWidth="1"/>
    <col min="10" max="10" width="18.28515625" bestFit="1" customWidth="1"/>
    <col min="11" max="11" width="59.28515625" bestFit="1" customWidth="1"/>
    <col min="12" max="12" width="16.7109375" bestFit="1" customWidth="1"/>
  </cols>
  <sheetData>
    <row r="1" spans="1:12" x14ac:dyDescent="0.25">
      <c r="A1" t="s">
        <v>96</v>
      </c>
      <c r="B1" t="s">
        <v>97</v>
      </c>
      <c r="C1" t="s">
        <v>98</v>
      </c>
      <c r="D1" t="s">
        <v>99</v>
      </c>
      <c r="E1" t="s">
        <v>100</v>
      </c>
      <c r="F1" t="s">
        <v>101</v>
      </c>
      <c r="G1" t="s">
        <v>102</v>
      </c>
      <c r="H1" s="1" t="s">
        <v>103</v>
      </c>
      <c r="I1" t="s">
        <v>104</v>
      </c>
      <c r="J1" t="s">
        <v>105</v>
      </c>
      <c r="K1" t="s">
        <v>106</v>
      </c>
      <c r="L1" t="s">
        <v>107</v>
      </c>
    </row>
    <row r="2" spans="1:12" x14ac:dyDescent="0.25">
      <c r="A2" t="s">
        <v>108</v>
      </c>
      <c r="B2" t="s">
        <v>109</v>
      </c>
      <c r="C2" t="s">
        <v>110</v>
      </c>
      <c r="D2" s="44">
        <v>41365.302766203706</v>
      </c>
      <c r="E2" s="45">
        <v>41365</v>
      </c>
      <c r="F2" s="46">
        <v>0.30276620370370372</v>
      </c>
      <c r="G2" s="47" t="s">
        <v>111</v>
      </c>
      <c r="H2" s="47" t="s">
        <v>112</v>
      </c>
      <c r="I2" t="s">
        <v>113</v>
      </c>
      <c r="J2">
        <v>87485</v>
      </c>
      <c r="K2" t="s">
        <v>114</v>
      </c>
      <c r="L2" s="48" t="s">
        <v>115</v>
      </c>
    </row>
    <row r="3" spans="1:12" x14ac:dyDescent="0.25">
      <c r="A3" t="s">
        <v>108</v>
      </c>
      <c r="B3" t="s">
        <v>109</v>
      </c>
      <c r="C3" t="s">
        <v>110</v>
      </c>
      <c r="D3" s="44">
        <v>41365.318495370368</v>
      </c>
      <c r="E3" s="45">
        <v>41365</v>
      </c>
      <c r="F3" s="46">
        <v>0.3184953703703704</v>
      </c>
      <c r="G3" s="47" t="s">
        <v>111</v>
      </c>
      <c r="H3" s="47" t="s">
        <v>112</v>
      </c>
      <c r="I3" t="s">
        <v>113</v>
      </c>
      <c r="J3">
        <v>43452</v>
      </c>
      <c r="K3" t="s">
        <v>116</v>
      </c>
      <c r="L3" s="48" t="s">
        <v>115</v>
      </c>
    </row>
    <row r="4" spans="1:12" x14ac:dyDescent="0.25">
      <c r="A4" t="s">
        <v>108</v>
      </c>
      <c r="B4" t="s">
        <v>109</v>
      </c>
      <c r="C4" t="s">
        <v>110</v>
      </c>
      <c r="D4" s="44">
        <v>41365.320497685185</v>
      </c>
      <c r="E4" s="45">
        <v>41365</v>
      </c>
      <c r="F4" s="46">
        <v>0.32049768518518518</v>
      </c>
      <c r="G4" s="47" t="s">
        <v>111</v>
      </c>
      <c r="H4" s="47" t="s">
        <v>112</v>
      </c>
      <c r="I4" t="s">
        <v>113</v>
      </c>
      <c r="J4">
        <v>43452</v>
      </c>
      <c r="K4" t="s">
        <v>116</v>
      </c>
      <c r="L4" s="48" t="s">
        <v>115</v>
      </c>
    </row>
    <row r="5" spans="1:12" x14ac:dyDescent="0.25">
      <c r="A5" t="s">
        <v>108</v>
      </c>
      <c r="B5" t="s">
        <v>109</v>
      </c>
      <c r="C5" t="s">
        <v>117</v>
      </c>
      <c r="D5" s="44">
        <v>41365.344444444447</v>
      </c>
      <c r="E5" s="45">
        <v>41365</v>
      </c>
      <c r="F5" s="46">
        <v>0.3444444444444445</v>
      </c>
      <c r="G5" s="47" t="s">
        <v>118</v>
      </c>
      <c r="H5" s="47" t="s">
        <v>112</v>
      </c>
      <c r="I5" t="s">
        <v>113</v>
      </c>
      <c r="J5">
        <v>42342</v>
      </c>
      <c r="K5" t="s">
        <v>119</v>
      </c>
      <c r="L5" s="48" t="s">
        <v>115</v>
      </c>
    </row>
    <row r="6" spans="1:12" x14ac:dyDescent="0.25">
      <c r="A6" t="s">
        <v>108</v>
      </c>
      <c r="B6" t="s">
        <v>109</v>
      </c>
      <c r="C6" t="s">
        <v>110</v>
      </c>
      <c r="D6" s="44">
        <v>41365.34615740741</v>
      </c>
      <c r="E6" s="45">
        <v>41365</v>
      </c>
      <c r="F6" s="46">
        <v>0.34615740740740741</v>
      </c>
      <c r="G6" s="47" t="s">
        <v>118</v>
      </c>
      <c r="H6" s="47" t="s">
        <v>112</v>
      </c>
      <c r="I6" t="s">
        <v>113</v>
      </c>
      <c r="J6">
        <v>87485</v>
      </c>
      <c r="K6" t="s">
        <v>114</v>
      </c>
      <c r="L6" s="49" t="s">
        <v>120</v>
      </c>
    </row>
    <row r="7" spans="1:12" x14ac:dyDescent="0.25">
      <c r="A7" t="s">
        <v>108</v>
      </c>
      <c r="B7" t="s">
        <v>109</v>
      </c>
      <c r="C7" t="s">
        <v>121</v>
      </c>
      <c r="D7" s="44">
        <v>41365.356226851851</v>
      </c>
      <c r="E7" s="45">
        <v>41365</v>
      </c>
      <c r="F7" s="46">
        <v>0.35622685185185188</v>
      </c>
      <c r="G7" s="47" t="s">
        <v>118</v>
      </c>
      <c r="H7" s="47" t="s">
        <v>112</v>
      </c>
      <c r="I7" t="s">
        <v>113</v>
      </c>
      <c r="J7">
        <v>25739</v>
      </c>
      <c r="K7" t="s">
        <v>122</v>
      </c>
      <c r="L7" s="49" t="s">
        <v>120</v>
      </c>
    </row>
    <row r="8" spans="1:12" x14ac:dyDescent="0.25">
      <c r="A8" t="s">
        <v>108</v>
      </c>
      <c r="B8" t="s">
        <v>109</v>
      </c>
      <c r="C8" t="s">
        <v>123</v>
      </c>
      <c r="D8" s="44">
        <v>41365.366018518522</v>
      </c>
      <c r="E8" s="45">
        <v>41365</v>
      </c>
      <c r="F8" s="46">
        <v>0.36601851851851852</v>
      </c>
      <c r="G8" s="47" t="s">
        <v>118</v>
      </c>
      <c r="H8" s="47" t="s">
        <v>112</v>
      </c>
      <c r="I8" t="s">
        <v>113</v>
      </c>
      <c r="J8">
        <v>49423</v>
      </c>
      <c r="K8" t="s">
        <v>124</v>
      </c>
      <c r="L8" s="49" t="s">
        <v>120</v>
      </c>
    </row>
    <row r="9" spans="1:12" x14ac:dyDescent="0.25">
      <c r="A9" t="s">
        <v>108</v>
      </c>
      <c r="B9" t="s">
        <v>109</v>
      </c>
      <c r="C9" t="s">
        <v>123</v>
      </c>
      <c r="D9" s="44">
        <v>41365.367349537039</v>
      </c>
      <c r="E9" s="45">
        <v>41365</v>
      </c>
      <c r="F9" s="46">
        <v>0.36734953703703704</v>
      </c>
      <c r="G9" s="47" t="s">
        <v>118</v>
      </c>
      <c r="H9" s="47" t="s">
        <v>112</v>
      </c>
      <c r="I9" t="s">
        <v>113</v>
      </c>
      <c r="J9">
        <v>49423</v>
      </c>
      <c r="K9" t="s">
        <v>124</v>
      </c>
      <c r="L9" s="48" t="s">
        <v>115</v>
      </c>
    </row>
    <row r="10" spans="1:12" x14ac:dyDescent="0.25">
      <c r="A10" t="s">
        <v>108</v>
      </c>
      <c r="B10" t="s">
        <v>109</v>
      </c>
      <c r="C10" t="s">
        <v>110</v>
      </c>
      <c r="D10" s="44">
        <v>41365.369976851849</v>
      </c>
      <c r="E10" s="45">
        <v>41365</v>
      </c>
      <c r="F10" s="46">
        <v>0.36997685185185186</v>
      </c>
      <c r="G10" s="47" t="s">
        <v>118</v>
      </c>
      <c r="H10" s="47" t="s">
        <v>112</v>
      </c>
      <c r="I10" t="s">
        <v>113</v>
      </c>
      <c r="J10">
        <v>43452</v>
      </c>
      <c r="K10" t="s">
        <v>116</v>
      </c>
      <c r="L10" s="48" t="s">
        <v>115</v>
      </c>
    </row>
    <row r="11" spans="1:12" x14ac:dyDescent="0.25">
      <c r="A11" t="s">
        <v>108</v>
      </c>
      <c r="B11" t="s">
        <v>125</v>
      </c>
      <c r="C11" t="s">
        <v>126</v>
      </c>
      <c r="D11" s="44">
        <v>41365.382025462961</v>
      </c>
      <c r="E11" s="45">
        <v>41365</v>
      </c>
      <c r="F11" s="46">
        <v>0.38202546296296297</v>
      </c>
      <c r="G11" s="50" t="s">
        <v>127</v>
      </c>
      <c r="H11" s="50" t="s">
        <v>128</v>
      </c>
      <c r="I11" t="s">
        <v>113</v>
      </c>
      <c r="J11">
        <v>28249</v>
      </c>
      <c r="K11" t="s">
        <v>129</v>
      </c>
      <c r="L11" s="49" t="s">
        <v>120</v>
      </c>
    </row>
    <row r="12" spans="1:12" x14ac:dyDescent="0.25">
      <c r="A12" t="s">
        <v>108</v>
      </c>
      <c r="B12" t="s">
        <v>125</v>
      </c>
      <c r="C12" t="s">
        <v>126</v>
      </c>
      <c r="D12" s="44">
        <v>41365.384837962964</v>
      </c>
      <c r="E12" s="45">
        <v>41365</v>
      </c>
      <c r="F12" s="46">
        <v>0.38483796296296297</v>
      </c>
      <c r="G12" s="50" t="s">
        <v>127</v>
      </c>
      <c r="H12" s="50" t="s">
        <v>128</v>
      </c>
      <c r="I12" t="s">
        <v>113</v>
      </c>
      <c r="J12">
        <v>28249</v>
      </c>
      <c r="K12" t="s">
        <v>129</v>
      </c>
      <c r="L12" s="48" t="s">
        <v>115</v>
      </c>
    </row>
    <row r="13" spans="1:12" x14ac:dyDescent="0.25">
      <c r="A13" t="s">
        <v>108</v>
      </c>
      <c r="B13" t="s">
        <v>109</v>
      </c>
      <c r="C13" t="s">
        <v>121</v>
      </c>
      <c r="D13" s="44">
        <v>41365.388321759259</v>
      </c>
      <c r="E13" s="45">
        <v>41365</v>
      </c>
      <c r="F13" s="46">
        <v>0.38832175925925921</v>
      </c>
      <c r="G13" s="50" t="s">
        <v>127</v>
      </c>
      <c r="H13" s="50" t="s">
        <v>128</v>
      </c>
      <c r="I13" t="s">
        <v>113</v>
      </c>
      <c r="J13">
        <v>27864</v>
      </c>
      <c r="K13" t="s">
        <v>130</v>
      </c>
      <c r="L13" s="48" t="s">
        <v>115</v>
      </c>
    </row>
    <row r="14" spans="1:12" x14ac:dyDescent="0.25">
      <c r="A14" t="s">
        <v>108</v>
      </c>
      <c r="B14" t="s">
        <v>125</v>
      </c>
      <c r="C14" t="s">
        <v>126</v>
      </c>
      <c r="D14" s="44">
        <v>41365.390335648146</v>
      </c>
      <c r="E14" s="45">
        <v>41365</v>
      </c>
      <c r="F14" s="46">
        <v>0.39033564814814814</v>
      </c>
      <c r="G14" s="50" t="s">
        <v>127</v>
      </c>
      <c r="H14" s="50" t="s">
        <v>128</v>
      </c>
      <c r="I14" t="s">
        <v>113</v>
      </c>
      <c r="J14">
        <v>28249</v>
      </c>
      <c r="K14" t="s">
        <v>129</v>
      </c>
      <c r="L14" s="49" t="s">
        <v>120</v>
      </c>
    </row>
    <row r="15" spans="1:12" x14ac:dyDescent="0.25">
      <c r="A15" t="s">
        <v>108</v>
      </c>
      <c r="B15" t="s">
        <v>109</v>
      </c>
      <c r="C15" t="s">
        <v>121</v>
      </c>
      <c r="D15" s="44">
        <v>41365.394432870373</v>
      </c>
      <c r="E15" s="45">
        <v>41365</v>
      </c>
      <c r="F15" s="46">
        <v>0.39443287037037034</v>
      </c>
      <c r="G15" s="50" t="s">
        <v>127</v>
      </c>
      <c r="H15" s="50" t="s">
        <v>128</v>
      </c>
      <c r="I15" t="s">
        <v>113</v>
      </c>
      <c r="J15">
        <v>27864</v>
      </c>
      <c r="K15" t="s">
        <v>130</v>
      </c>
      <c r="L15" s="49" t="s">
        <v>120</v>
      </c>
    </row>
    <row r="16" spans="1:12" x14ac:dyDescent="0.25">
      <c r="A16" t="s">
        <v>108</v>
      </c>
      <c r="B16" t="s">
        <v>109</v>
      </c>
      <c r="C16" t="s">
        <v>121</v>
      </c>
      <c r="D16" s="44">
        <v>41365.396099537036</v>
      </c>
      <c r="E16" s="45">
        <v>41365</v>
      </c>
      <c r="F16" s="46">
        <v>0.39609953703703704</v>
      </c>
      <c r="G16" s="50" t="s">
        <v>127</v>
      </c>
      <c r="H16" s="50" t="s">
        <v>128</v>
      </c>
      <c r="I16" t="s">
        <v>113</v>
      </c>
      <c r="J16">
        <v>27864</v>
      </c>
      <c r="K16" t="s">
        <v>130</v>
      </c>
      <c r="L16" s="48" t="s">
        <v>115</v>
      </c>
    </row>
    <row r="17" spans="1:12" x14ac:dyDescent="0.25">
      <c r="A17" t="s">
        <v>108</v>
      </c>
      <c r="B17" t="s">
        <v>109</v>
      </c>
      <c r="C17" t="s">
        <v>121</v>
      </c>
      <c r="D17" s="44">
        <v>41365.397951388892</v>
      </c>
      <c r="E17" s="45">
        <v>41365</v>
      </c>
      <c r="F17" s="46">
        <v>0.39795138888888887</v>
      </c>
      <c r="G17" s="50" t="s">
        <v>127</v>
      </c>
      <c r="H17" s="50" t="s">
        <v>128</v>
      </c>
      <c r="I17" t="s">
        <v>113</v>
      </c>
      <c r="J17">
        <v>27864</v>
      </c>
      <c r="K17" t="s">
        <v>130</v>
      </c>
      <c r="L17" s="49" t="s">
        <v>120</v>
      </c>
    </row>
    <row r="18" spans="1:12" x14ac:dyDescent="0.25">
      <c r="A18" t="s">
        <v>108</v>
      </c>
      <c r="B18" t="s">
        <v>125</v>
      </c>
      <c r="C18" t="s">
        <v>131</v>
      </c>
      <c r="D18" s="44">
        <v>41365.398576388892</v>
      </c>
      <c r="E18" s="45">
        <v>41365</v>
      </c>
      <c r="F18" s="46">
        <v>0.39857638888888891</v>
      </c>
      <c r="G18" s="50" t="s">
        <v>127</v>
      </c>
      <c r="H18" s="50" t="s">
        <v>128</v>
      </c>
      <c r="I18" t="s">
        <v>113</v>
      </c>
      <c r="J18">
        <v>99657</v>
      </c>
      <c r="K18" t="s">
        <v>132</v>
      </c>
      <c r="L18" s="49" t="s">
        <v>120</v>
      </c>
    </row>
    <row r="19" spans="1:12" x14ac:dyDescent="0.25">
      <c r="A19" t="s">
        <v>108</v>
      </c>
      <c r="B19" t="s">
        <v>109</v>
      </c>
      <c r="C19" t="s">
        <v>133</v>
      </c>
      <c r="D19" s="44">
        <v>41365.414375</v>
      </c>
      <c r="E19" s="45">
        <v>41365</v>
      </c>
      <c r="F19" s="46">
        <v>0.41437499999999999</v>
      </c>
      <c r="G19" s="50" t="s">
        <v>127</v>
      </c>
      <c r="H19" s="50" t="s">
        <v>128</v>
      </c>
      <c r="I19" t="s">
        <v>113</v>
      </c>
      <c r="J19">
        <v>44343</v>
      </c>
      <c r="K19" t="s">
        <v>134</v>
      </c>
      <c r="L19" s="49" t="s">
        <v>120</v>
      </c>
    </row>
    <row r="20" spans="1:12" x14ac:dyDescent="0.25">
      <c r="A20" t="s">
        <v>108</v>
      </c>
      <c r="B20" t="s">
        <v>109</v>
      </c>
      <c r="C20" t="s">
        <v>133</v>
      </c>
      <c r="D20" s="44">
        <v>41365.416481481479</v>
      </c>
      <c r="E20" s="45">
        <v>41365</v>
      </c>
      <c r="F20" s="46">
        <v>0.41648148148148145</v>
      </c>
      <c r="G20" s="50" t="s">
        <v>127</v>
      </c>
      <c r="H20" s="50" t="s">
        <v>128</v>
      </c>
      <c r="I20" t="s">
        <v>113</v>
      </c>
      <c r="J20">
        <v>44343</v>
      </c>
      <c r="K20" t="s">
        <v>134</v>
      </c>
      <c r="L20" s="48" t="s">
        <v>115</v>
      </c>
    </row>
    <row r="21" spans="1:12" x14ac:dyDescent="0.25">
      <c r="A21" t="s">
        <v>108</v>
      </c>
      <c r="B21" t="s">
        <v>109</v>
      </c>
      <c r="C21" t="s">
        <v>110</v>
      </c>
      <c r="D21" s="44">
        <v>41365.419004629628</v>
      </c>
      <c r="E21" s="45">
        <v>41365</v>
      </c>
      <c r="F21" s="46">
        <v>0.41900462962962964</v>
      </c>
      <c r="G21" s="50" t="s">
        <v>135</v>
      </c>
      <c r="H21" s="50" t="s">
        <v>128</v>
      </c>
      <c r="I21" t="s">
        <v>113</v>
      </c>
      <c r="J21">
        <v>28658</v>
      </c>
      <c r="K21" t="s">
        <v>136</v>
      </c>
      <c r="L21" s="49" t="s">
        <v>120</v>
      </c>
    </row>
    <row r="22" spans="1:12" x14ac:dyDescent="0.25">
      <c r="A22" t="s">
        <v>108</v>
      </c>
      <c r="B22" t="s">
        <v>109</v>
      </c>
      <c r="C22" t="s">
        <v>110</v>
      </c>
      <c r="D22" s="44">
        <v>41365.423483796294</v>
      </c>
      <c r="E22" s="45">
        <v>41365</v>
      </c>
      <c r="F22" s="46">
        <v>0.42348379629629629</v>
      </c>
      <c r="G22" s="50" t="s">
        <v>135</v>
      </c>
      <c r="H22" s="50" t="s">
        <v>128</v>
      </c>
      <c r="I22" t="s">
        <v>113</v>
      </c>
      <c r="J22">
        <v>28658</v>
      </c>
      <c r="K22" t="s">
        <v>136</v>
      </c>
      <c r="L22" s="49" t="s">
        <v>120</v>
      </c>
    </row>
    <row r="23" spans="1:12" x14ac:dyDescent="0.25">
      <c r="A23" t="s">
        <v>108</v>
      </c>
      <c r="B23" t="s">
        <v>109</v>
      </c>
      <c r="C23" t="s">
        <v>110</v>
      </c>
      <c r="D23" s="44">
        <v>41365.425798611112</v>
      </c>
      <c r="E23" s="45">
        <v>41365</v>
      </c>
      <c r="F23" s="46">
        <v>0.42579861111111111</v>
      </c>
      <c r="G23" s="50" t="s">
        <v>135</v>
      </c>
      <c r="H23" s="50" t="s">
        <v>128</v>
      </c>
      <c r="I23" t="s">
        <v>113</v>
      </c>
      <c r="J23">
        <v>28658</v>
      </c>
      <c r="K23" t="s">
        <v>136</v>
      </c>
      <c r="L23" s="49" t="s">
        <v>120</v>
      </c>
    </row>
    <row r="24" spans="1:12" x14ac:dyDescent="0.25">
      <c r="A24" t="s">
        <v>108</v>
      </c>
      <c r="B24" t="s">
        <v>109</v>
      </c>
      <c r="C24" t="s">
        <v>110</v>
      </c>
      <c r="D24" s="44">
        <v>41365.427534722221</v>
      </c>
      <c r="E24" s="45">
        <v>41365</v>
      </c>
      <c r="F24" s="46">
        <v>0.42753472222222227</v>
      </c>
      <c r="G24" s="50" t="s">
        <v>135</v>
      </c>
      <c r="H24" s="50" t="s">
        <v>128</v>
      </c>
      <c r="I24" t="s">
        <v>113</v>
      </c>
      <c r="J24">
        <v>28658</v>
      </c>
      <c r="K24" t="s">
        <v>136</v>
      </c>
      <c r="L24" s="49" t="s">
        <v>120</v>
      </c>
    </row>
    <row r="25" spans="1:12" x14ac:dyDescent="0.25">
      <c r="A25" t="s">
        <v>108</v>
      </c>
      <c r="B25" t="s">
        <v>137</v>
      </c>
      <c r="C25" t="s">
        <v>138</v>
      </c>
      <c r="D25" s="44">
        <v>41365.429050925923</v>
      </c>
      <c r="E25" s="45">
        <v>41365</v>
      </c>
      <c r="F25" s="46">
        <v>0.42905092592592592</v>
      </c>
      <c r="G25" s="50" t="s">
        <v>135</v>
      </c>
      <c r="H25" s="50" t="s">
        <v>128</v>
      </c>
      <c r="I25" t="s">
        <v>113</v>
      </c>
      <c r="J25">
        <v>19594</v>
      </c>
      <c r="K25" t="s">
        <v>139</v>
      </c>
      <c r="L25" s="48" t="s">
        <v>115</v>
      </c>
    </row>
    <row r="26" spans="1:12" x14ac:dyDescent="0.25">
      <c r="A26" t="s">
        <v>108</v>
      </c>
      <c r="B26" t="s">
        <v>109</v>
      </c>
      <c r="C26" t="s">
        <v>133</v>
      </c>
      <c r="D26" s="44">
        <v>41365.504999999997</v>
      </c>
      <c r="E26" s="45">
        <v>41365</v>
      </c>
      <c r="F26" s="46">
        <v>0.505</v>
      </c>
      <c r="G26" s="50" t="s">
        <v>140</v>
      </c>
      <c r="H26" s="50" t="s">
        <v>141</v>
      </c>
      <c r="I26" t="s">
        <v>113</v>
      </c>
      <c r="J26">
        <v>44374</v>
      </c>
      <c r="K26" t="s">
        <v>142</v>
      </c>
      <c r="L26" s="49" t="s">
        <v>120</v>
      </c>
    </row>
    <row r="27" spans="1:12" x14ac:dyDescent="0.25">
      <c r="A27" t="s">
        <v>108</v>
      </c>
      <c r="B27" t="s">
        <v>109</v>
      </c>
      <c r="C27" t="s">
        <v>110</v>
      </c>
      <c r="D27" s="44">
        <v>41365.512743055559</v>
      </c>
      <c r="E27" s="45">
        <v>41365</v>
      </c>
      <c r="F27" s="46">
        <v>0.51274305555555555</v>
      </c>
      <c r="G27" s="50" t="s">
        <v>140</v>
      </c>
      <c r="H27" s="50" t="s">
        <v>141</v>
      </c>
      <c r="I27" t="s">
        <v>113</v>
      </c>
      <c r="J27">
        <v>89077</v>
      </c>
      <c r="K27" t="s">
        <v>143</v>
      </c>
      <c r="L27" s="49" t="s">
        <v>120</v>
      </c>
    </row>
    <row r="28" spans="1:12" x14ac:dyDescent="0.25">
      <c r="A28" t="s">
        <v>108</v>
      </c>
      <c r="B28" t="s">
        <v>109</v>
      </c>
      <c r="C28" t="s">
        <v>110</v>
      </c>
      <c r="D28" s="44">
        <v>41365.513148148151</v>
      </c>
      <c r="E28" s="45">
        <v>41365</v>
      </c>
      <c r="F28" s="46">
        <v>0.51314814814814813</v>
      </c>
      <c r="G28" s="50" t="s">
        <v>140</v>
      </c>
      <c r="H28" s="50" t="s">
        <v>141</v>
      </c>
      <c r="I28" t="s">
        <v>113</v>
      </c>
      <c r="J28">
        <v>43452</v>
      </c>
      <c r="K28" t="s">
        <v>116</v>
      </c>
      <c r="L28" s="49" t="s">
        <v>120</v>
      </c>
    </row>
    <row r="29" spans="1:12" x14ac:dyDescent="0.25">
      <c r="A29" t="s">
        <v>108</v>
      </c>
      <c r="B29" t="s">
        <v>109</v>
      </c>
      <c r="C29" t="s">
        <v>110</v>
      </c>
      <c r="D29" s="44">
        <v>41365.516886574071</v>
      </c>
      <c r="E29" s="45">
        <v>41365</v>
      </c>
      <c r="F29" s="46">
        <v>0.51688657407407412</v>
      </c>
      <c r="G29" s="50" t="s">
        <v>140</v>
      </c>
      <c r="H29" s="50" t="s">
        <v>141</v>
      </c>
      <c r="I29" t="s">
        <v>113</v>
      </c>
      <c r="J29">
        <v>28795</v>
      </c>
      <c r="K29" t="s">
        <v>144</v>
      </c>
      <c r="L29" s="49" t="s">
        <v>120</v>
      </c>
    </row>
    <row r="30" spans="1:12" x14ac:dyDescent="0.25">
      <c r="A30" t="s">
        <v>108</v>
      </c>
      <c r="B30" t="s">
        <v>109</v>
      </c>
      <c r="C30" t="s">
        <v>110</v>
      </c>
      <c r="D30" s="44">
        <v>41365.524247685185</v>
      </c>
      <c r="E30" s="45">
        <v>41365</v>
      </c>
      <c r="F30" s="46">
        <v>0.52424768518518516</v>
      </c>
      <c r="G30" s="50" t="s">
        <v>140</v>
      </c>
      <c r="H30" s="50" t="s">
        <v>141</v>
      </c>
      <c r="I30" t="s">
        <v>113</v>
      </c>
      <c r="J30">
        <v>43452</v>
      </c>
      <c r="K30" t="s">
        <v>116</v>
      </c>
      <c r="L30" s="49" t="s">
        <v>120</v>
      </c>
    </row>
    <row r="31" spans="1:12" x14ac:dyDescent="0.25">
      <c r="A31" t="s">
        <v>108</v>
      </c>
      <c r="B31" t="s">
        <v>109</v>
      </c>
      <c r="C31" t="s">
        <v>123</v>
      </c>
      <c r="D31" s="44">
        <v>41365.528912037036</v>
      </c>
      <c r="E31" s="45">
        <v>41365</v>
      </c>
      <c r="F31" s="46">
        <v>0.52891203703703704</v>
      </c>
      <c r="G31" s="50" t="s">
        <v>140</v>
      </c>
      <c r="H31" s="50" t="s">
        <v>141</v>
      </c>
      <c r="I31" t="s">
        <v>113</v>
      </c>
      <c r="J31">
        <v>49423</v>
      </c>
      <c r="K31" t="s">
        <v>124</v>
      </c>
      <c r="L31" s="49" t="s">
        <v>120</v>
      </c>
    </row>
    <row r="32" spans="1:12" x14ac:dyDescent="0.25">
      <c r="A32" t="s">
        <v>108</v>
      </c>
      <c r="B32" t="s">
        <v>109</v>
      </c>
      <c r="C32" t="s">
        <v>117</v>
      </c>
      <c r="D32" s="44">
        <v>41365.529849537037</v>
      </c>
      <c r="E32" s="45">
        <v>41365</v>
      </c>
      <c r="F32" s="46">
        <v>0.52984953703703697</v>
      </c>
      <c r="G32" s="50" t="s">
        <v>140</v>
      </c>
      <c r="H32" s="50" t="s">
        <v>141</v>
      </c>
      <c r="I32" t="s">
        <v>113</v>
      </c>
      <c r="J32">
        <v>16104</v>
      </c>
      <c r="K32" t="s">
        <v>145</v>
      </c>
      <c r="L32" s="49" t="s">
        <v>120</v>
      </c>
    </row>
    <row r="33" spans="1:12" x14ac:dyDescent="0.25">
      <c r="A33" t="s">
        <v>108</v>
      </c>
      <c r="B33" t="s">
        <v>109</v>
      </c>
      <c r="C33" t="s">
        <v>133</v>
      </c>
      <c r="D33" s="44">
        <v>41365.564618055556</v>
      </c>
      <c r="E33" s="45">
        <v>41365</v>
      </c>
      <c r="F33" s="46">
        <v>0.56461805555555555</v>
      </c>
      <c r="G33" s="50" t="s">
        <v>146</v>
      </c>
      <c r="H33" s="50" t="s">
        <v>147</v>
      </c>
      <c r="I33" t="s">
        <v>113</v>
      </c>
      <c r="J33">
        <v>70218</v>
      </c>
      <c r="K33" t="s">
        <v>148</v>
      </c>
      <c r="L33" s="48" t="s">
        <v>115</v>
      </c>
    </row>
    <row r="34" spans="1:12" x14ac:dyDescent="0.25">
      <c r="A34" t="s">
        <v>108</v>
      </c>
      <c r="B34" t="s">
        <v>109</v>
      </c>
      <c r="C34" t="s">
        <v>133</v>
      </c>
      <c r="D34" s="44">
        <v>41365.590081018519</v>
      </c>
      <c r="E34" s="45">
        <v>41365</v>
      </c>
      <c r="F34" s="46">
        <v>0.59008101851851846</v>
      </c>
      <c r="G34" s="50" t="s">
        <v>149</v>
      </c>
      <c r="H34" s="50" t="s">
        <v>147</v>
      </c>
      <c r="I34" t="s">
        <v>113</v>
      </c>
      <c r="J34">
        <v>96221</v>
      </c>
      <c r="K34" t="s">
        <v>150</v>
      </c>
      <c r="L34" s="48" t="s">
        <v>115</v>
      </c>
    </row>
    <row r="35" spans="1:12" x14ac:dyDescent="0.25">
      <c r="A35" t="s">
        <v>108</v>
      </c>
      <c r="B35" t="s">
        <v>109</v>
      </c>
      <c r="C35" t="s">
        <v>133</v>
      </c>
      <c r="D35" s="44">
        <v>41365.597071759257</v>
      </c>
      <c r="E35" s="45">
        <v>41365</v>
      </c>
      <c r="F35" s="46">
        <v>0.59707175925925926</v>
      </c>
      <c r="G35" s="50" t="s">
        <v>149</v>
      </c>
      <c r="H35" s="50" t="s">
        <v>147</v>
      </c>
      <c r="I35" t="s">
        <v>113</v>
      </c>
      <c r="J35">
        <v>44374</v>
      </c>
      <c r="K35" t="s">
        <v>142</v>
      </c>
      <c r="L35" s="48" t="s">
        <v>115</v>
      </c>
    </row>
    <row r="36" spans="1:12" x14ac:dyDescent="0.25">
      <c r="A36" t="s">
        <v>108</v>
      </c>
      <c r="B36" t="s">
        <v>109</v>
      </c>
      <c r="C36" t="s">
        <v>133</v>
      </c>
      <c r="D36" s="44">
        <v>41365.599120370367</v>
      </c>
      <c r="E36" s="45">
        <v>41365</v>
      </c>
      <c r="F36" s="46">
        <v>0.59912037037037036</v>
      </c>
      <c r="G36" s="50" t="s">
        <v>149</v>
      </c>
      <c r="H36" s="50" t="s">
        <v>147</v>
      </c>
      <c r="I36" t="s">
        <v>113</v>
      </c>
      <c r="J36">
        <v>44374</v>
      </c>
      <c r="K36" t="s">
        <v>142</v>
      </c>
      <c r="L36" s="48" t="s">
        <v>115</v>
      </c>
    </row>
    <row r="37" spans="1:12" x14ac:dyDescent="0.25">
      <c r="A37" t="s">
        <v>108</v>
      </c>
      <c r="B37" t="s">
        <v>109</v>
      </c>
      <c r="C37" t="s">
        <v>117</v>
      </c>
      <c r="D37" s="44">
        <v>41365.599861111114</v>
      </c>
      <c r="E37" s="45">
        <v>41365</v>
      </c>
      <c r="F37" s="46">
        <v>0.59986111111111107</v>
      </c>
      <c r="G37" s="50" t="s">
        <v>149</v>
      </c>
      <c r="H37" s="50" t="s">
        <v>147</v>
      </c>
      <c r="I37" t="s">
        <v>113</v>
      </c>
      <c r="J37">
        <v>74113</v>
      </c>
      <c r="K37" t="s">
        <v>151</v>
      </c>
      <c r="L37" s="49" t="s">
        <v>120</v>
      </c>
    </row>
    <row r="38" spans="1:12" x14ac:dyDescent="0.25">
      <c r="A38" t="s">
        <v>108</v>
      </c>
      <c r="B38" t="s">
        <v>109</v>
      </c>
      <c r="C38" t="s">
        <v>117</v>
      </c>
      <c r="D38" s="44">
        <v>41365.602789351855</v>
      </c>
      <c r="E38" s="45">
        <v>41365</v>
      </c>
      <c r="F38" s="46">
        <v>0.60278935185185178</v>
      </c>
      <c r="G38" s="50" t="s">
        <v>149</v>
      </c>
      <c r="H38" s="50" t="s">
        <v>147</v>
      </c>
      <c r="I38" t="s">
        <v>113</v>
      </c>
      <c r="J38">
        <v>74113</v>
      </c>
      <c r="K38" t="s">
        <v>151</v>
      </c>
      <c r="L38" s="48" t="s">
        <v>115</v>
      </c>
    </row>
    <row r="39" spans="1:12" x14ac:dyDescent="0.25">
      <c r="A39" t="s">
        <v>108</v>
      </c>
      <c r="B39" t="s">
        <v>109</v>
      </c>
      <c r="C39" t="s">
        <v>117</v>
      </c>
      <c r="D39" s="44">
        <v>41365.605081018519</v>
      </c>
      <c r="E39" s="45">
        <v>41365</v>
      </c>
      <c r="F39" s="46">
        <v>0.60508101851851859</v>
      </c>
      <c r="G39" s="50" t="s">
        <v>149</v>
      </c>
      <c r="H39" s="50" t="s">
        <v>147</v>
      </c>
      <c r="I39" t="s">
        <v>113</v>
      </c>
      <c r="J39">
        <v>24414</v>
      </c>
      <c r="K39" t="s">
        <v>152</v>
      </c>
      <c r="L39" s="49" t="s">
        <v>120</v>
      </c>
    </row>
    <row r="40" spans="1:12" x14ac:dyDescent="0.25">
      <c r="A40" t="s">
        <v>108</v>
      </c>
      <c r="B40" t="s">
        <v>125</v>
      </c>
      <c r="C40" t="s">
        <v>126</v>
      </c>
      <c r="D40" s="44">
        <v>41365.61922453704</v>
      </c>
      <c r="E40" s="45">
        <v>41365</v>
      </c>
      <c r="F40" s="46">
        <v>0.61922453703703706</v>
      </c>
      <c r="G40" s="50" t="s">
        <v>149</v>
      </c>
      <c r="H40" s="50" t="s">
        <v>147</v>
      </c>
      <c r="I40" t="s">
        <v>113</v>
      </c>
      <c r="J40">
        <v>22555</v>
      </c>
      <c r="K40" t="s">
        <v>153</v>
      </c>
      <c r="L40" s="49" t="s">
        <v>120</v>
      </c>
    </row>
    <row r="41" spans="1:12" x14ac:dyDescent="0.25">
      <c r="A41" t="s">
        <v>108</v>
      </c>
      <c r="B41" t="s">
        <v>137</v>
      </c>
      <c r="C41" t="s">
        <v>138</v>
      </c>
      <c r="D41" s="44">
        <v>41365.640162037038</v>
      </c>
      <c r="E41" s="45">
        <v>41365</v>
      </c>
      <c r="F41" s="46">
        <v>0.640162037037037</v>
      </c>
      <c r="G41" s="50" t="s">
        <v>154</v>
      </c>
      <c r="H41" s="50" t="s">
        <v>155</v>
      </c>
      <c r="I41" t="s">
        <v>113</v>
      </c>
      <c r="J41">
        <v>89733</v>
      </c>
      <c r="K41" t="s">
        <v>156</v>
      </c>
      <c r="L41" s="49" t="s">
        <v>120</v>
      </c>
    </row>
    <row r="42" spans="1:12" x14ac:dyDescent="0.25">
      <c r="A42" t="s">
        <v>108</v>
      </c>
      <c r="B42" t="s">
        <v>137</v>
      </c>
      <c r="C42" t="s">
        <v>157</v>
      </c>
      <c r="D42" s="44">
        <v>41365.648622685185</v>
      </c>
      <c r="E42" s="45">
        <v>41365</v>
      </c>
      <c r="F42" s="46">
        <v>0.64862268518518518</v>
      </c>
      <c r="G42" s="50" t="s">
        <v>154</v>
      </c>
      <c r="H42" s="50" t="s">
        <v>155</v>
      </c>
      <c r="I42" t="s">
        <v>113</v>
      </c>
      <c r="J42">
        <v>77246</v>
      </c>
      <c r="K42" t="s">
        <v>158</v>
      </c>
      <c r="L42" s="49" t="s">
        <v>120</v>
      </c>
    </row>
    <row r="43" spans="1:12" x14ac:dyDescent="0.25">
      <c r="A43" t="s">
        <v>108</v>
      </c>
      <c r="B43" t="s">
        <v>137</v>
      </c>
      <c r="C43" t="s">
        <v>138</v>
      </c>
      <c r="D43" s="44">
        <v>41365.654328703706</v>
      </c>
      <c r="E43" s="45">
        <v>41365</v>
      </c>
      <c r="F43" s="46">
        <v>0.65432870370370366</v>
      </c>
      <c r="G43" s="50" t="s">
        <v>154</v>
      </c>
      <c r="H43" s="50" t="s">
        <v>155</v>
      </c>
      <c r="I43" t="s">
        <v>113</v>
      </c>
      <c r="J43">
        <v>5618</v>
      </c>
      <c r="K43" t="s">
        <v>159</v>
      </c>
      <c r="L43" s="49" t="s">
        <v>120</v>
      </c>
    </row>
    <row r="44" spans="1:12" x14ac:dyDescent="0.25">
      <c r="A44" t="s">
        <v>108</v>
      </c>
      <c r="B44" t="s">
        <v>137</v>
      </c>
      <c r="C44" t="s">
        <v>138</v>
      </c>
      <c r="D44" s="44">
        <v>41365.659201388888</v>
      </c>
      <c r="E44" s="45">
        <v>41365</v>
      </c>
      <c r="F44" s="46">
        <v>0.65920138888888891</v>
      </c>
      <c r="G44" s="50" t="s">
        <v>154</v>
      </c>
      <c r="H44" s="50" t="s">
        <v>155</v>
      </c>
      <c r="I44" t="s">
        <v>113</v>
      </c>
      <c r="J44">
        <v>19754</v>
      </c>
      <c r="K44" t="s">
        <v>160</v>
      </c>
      <c r="L44" s="49" t="s">
        <v>120</v>
      </c>
    </row>
    <row r="45" spans="1:12" x14ac:dyDescent="0.25">
      <c r="A45" t="s">
        <v>108</v>
      </c>
      <c r="B45" t="s">
        <v>109</v>
      </c>
      <c r="C45" t="s">
        <v>123</v>
      </c>
      <c r="D45" s="44">
        <v>41365.672592592593</v>
      </c>
      <c r="E45" s="45">
        <v>41365</v>
      </c>
      <c r="F45" s="46">
        <v>0.67259259259259263</v>
      </c>
      <c r="G45" s="50" t="s">
        <v>161</v>
      </c>
      <c r="H45" s="50" t="s">
        <v>155</v>
      </c>
      <c r="I45" t="s">
        <v>113</v>
      </c>
      <c r="J45">
        <v>88449</v>
      </c>
      <c r="K45" t="s">
        <v>162</v>
      </c>
      <c r="L45" s="49" t="s">
        <v>120</v>
      </c>
    </row>
    <row r="46" spans="1:12" x14ac:dyDescent="0.25">
      <c r="A46" t="s">
        <v>108</v>
      </c>
      <c r="B46" t="s">
        <v>109</v>
      </c>
      <c r="C46" t="s">
        <v>123</v>
      </c>
      <c r="D46" s="44">
        <v>41365.674004629633</v>
      </c>
      <c r="E46" s="45">
        <v>41365</v>
      </c>
      <c r="F46" s="46">
        <v>0.6740046296296297</v>
      </c>
      <c r="G46" s="50" t="s">
        <v>161</v>
      </c>
      <c r="H46" s="50" t="s">
        <v>155</v>
      </c>
      <c r="I46" t="s">
        <v>113</v>
      </c>
      <c r="J46">
        <v>88449</v>
      </c>
      <c r="K46" t="s">
        <v>162</v>
      </c>
      <c r="L46" s="48" t="s">
        <v>115</v>
      </c>
    </row>
    <row r="47" spans="1:12" x14ac:dyDescent="0.25">
      <c r="A47" t="s">
        <v>108</v>
      </c>
      <c r="B47" t="s">
        <v>109</v>
      </c>
      <c r="C47" t="s">
        <v>123</v>
      </c>
      <c r="D47" s="44">
        <v>41365.675879629627</v>
      </c>
      <c r="E47" s="45">
        <v>41365</v>
      </c>
      <c r="F47" s="46">
        <v>0.67587962962962955</v>
      </c>
      <c r="G47" s="50" t="s">
        <v>161</v>
      </c>
      <c r="H47" s="50" t="s">
        <v>155</v>
      </c>
      <c r="I47" t="s">
        <v>113</v>
      </c>
      <c r="J47">
        <v>88449</v>
      </c>
      <c r="K47" t="s">
        <v>162</v>
      </c>
      <c r="L47" s="49" t="s">
        <v>120</v>
      </c>
    </row>
    <row r="48" spans="1:12" x14ac:dyDescent="0.25">
      <c r="A48" t="s">
        <v>108</v>
      </c>
      <c r="B48" t="s">
        <v>109</v>
      </c>
      <c r="C48" t="s">
        <v>123</v>
      </c>
      <c r="D48" s="44">
        <v>41365.676678240743</v>
      </c>
      <c r="E48" s="45">
        <v>41365</v>
      </c>
      <c r="F48" s="46">
        <v>0.67667824074074068</v>
      </c>
      <c r="G48" s="50" t="s">
        <v>161</v>
      </c>
      <c r="H48" s="50" t="s">
        <v>155</v>
      </c>
      <c r="I48" t="s">
        <v>113</v>
      </c>
      <c r="J48">
        <v>88449</v>
      </c>
      <c r="K48" t="s">
        <v>162</v>
      </c>
      <c r="L48" s="48" t="s">
        <v>115</v>
      </c>
    </row>
    <row r="49" spans="1:12" x14ac:dyDescent="0.25">
      <c r="A49" t="s">
        <v>108</v>
      </c>
      <c r="B49" t="s">
        <v>109</v>
      </c>
      <c r="C49" t="s">
        <v>123</v>
      </c>
      <c r="D49" s="44">
        <v>41365.677361111113</v>
      </c>
      <c r="E49" s="45">
        <v>41365</v>
      </c>
      <c r="F49" s="46">
        <v>0.67736111111111119</v>
      </c>
      <c r="G49" s="50" t="s">
        <v>161</v>
      </c>
      <c r="H49" s="50" t="s">
        <v>155</v>
      </c>
      <c r="I49" t="s">
        <v>113</v>
      </c>
      <c r="J49">
        <v>88449</v>
      </c>
      <c r="K49" t="s">
        <v>162</v>
      </c>
      <c r="L49" s="49" t="s">
        <v>120</v>
      </c>
    </row>
    <row r="50" spans="1:12" x14ac:dyDescent="0.25">
      <c r="A50" t="s">
        <v>108</v>
      </c>
      <c r="B50" t="s">
        <v>109</v>
      </c>
      <c r="C50" t="s">
        <v>123</v>
      </c>
      <c r="D50" s="44">
        <v>41365.678090277775</v>
      </c>
      <c r="E50" s="45">
        <v>41365</v>
      </c>
      <c r="F50" s="46">
        <v>0.67809027777777775</v>
      </c>
      <c r="G50" s="50" t="s">
        <v>161</v>
      </c>
      <c r="H50" s="50" t="s">
        <v>155</v>
      </c>
      <c r="I50" t="s">
        <v>113</v>
      </c>
      <c r="J50">
        <v>88449</v>
      </c>
      <c r="K50" t="s">
        <v>162</v>
      </c>
      <c r="L50" s="48" t="s">
        <v>115</v>
      </c>
    </row>
    <row r="51" spans="1:12" x14ac:dyDescent="0.25">
      <c r="A51" t="s">
        <v>108</v>
      </c>
      <c r="B51" t="s">
        <v>109</v>
      </c>
      <c r="C51" t="s">
        <v>123</v>
      </c>
      <c r="D51" s="44">
        <v>41365.678703703707</v>
      </c>
      <c r="E51" s="45">
        <v>41365</v>
      </c>
      <c r="F51" s="46">
        <v>0.6787037037037037</v>
      </c>
      <c r="G51" s="50" t="s">
        <v>161</v>
      </c>
      <c r="H51" s="50" t="s">
        <v>155</v>
      </c>
      <c r="I51" t="s">
        <v>113</v>
      </c>
      <c r="J51">
        <v>88449</v>
      </c>
      <c r="K51" t="s">
        <v>162</v>
      </c>
      <c r="L51" s="49" t="s">
        <v>120</v>
      </c>
    </row>
    <row r="52" spans="1:12" x14ac:dyDescent="0.25">
      <c r="A52" t="s">
        <v>108</v>
      </c>
      <c r="B52" t="s">
        <v>109</v>
      </c>
      <c r="C52" t="s">
        <v>123</v>
      </c>
      <c r="D52" s="44">
        <v>41365.679363425923</v>
      </c>
      <c r="E52" s="45">
        <v>41365</v>
      </c>
      <c r="F52" s="46">
        <v>0.67936342592592591</v>
      </c>
      <c r="G52" s="50" t="s">
        <v>161</v>
      </c>
      <c r="H52" s="50" t="s">
        <v>155</v>
      </c>
      <c r="I52" t="s">
        <v>113</v>
      </c>
      <c r="J52">
        <v>88449</v>
      </c>
      <c r="K52" t="s">
        <v>162</v>
      </c>
      <c r="L52" s="48" t="s">
        <v>115</v>
      </c>
    </row>
    <row r="53" spans="1:12" x14ac:dyDescent="0.25">
      <c r="A53" t="s">
        <v>108</v>
      </c>
      <c r="B53" t="s">
        <v>109</v>
      </c>
      <c r="C53" t="s">
        <v>123</v>
      </c>
      <c r="D53" s="44">
        <v>41365.679930555554</v>
      </c>
      <c r="E53" s="45">
        <v>41365</v>
      </c>
      <c r="F53" s="46">
        <v>0.67993055555555559</v>
      </c>
      <c r="G53" s="50" t="s">
        <v>161</v>
      </c>
      <c r="H53" s="50" t="s">
        <v>155</v>
      </c>
      <c r="I53" t="s">
        <v>113</v>
      </c>
      <c r="J53">
        <v>88449</v>
      </c>
      <c r="K53" t="s">
        <v>162</v>
      </c>
      <c r="L53" s="49" t="s">
        <v>120</v>
      </c>
    </row>
    <row r="54" spans="1:12" x14ac:dyDescent="0.25">
      <c r="A54" t="s">
        <v>108</v>
      </c>
      <c r="B54" t="s">
        <v>109</v>
      </c>
      <c r="C54" t="s">
        <v>123</v>
      </c>
      <c r="D54" s="44">
        <v>41365.680879629632</v>
      </c>
      <c r="E54" s="45">
        <v>41365</v>
      </c>
      <c r="F54" s="46">
        <v>0.68087962962962967</v>
      </c>
      <c r="G54" s="50" t="s">
        <v>161</v>
      </c>
      <c r="H54" s="50" t="s">
        <v>155</v>
      </c>
      <c r="I54" t="s">
        <v>113</v>
      </c>
      <c r="J54">
        <v>88449</v>
      </c>
      <c r="K54" t="s">
        <v>162</v>
      </c>
      <c r="L54" s="48" t="s">
        <v>115</v>
      </c>
    </row>
    <row r="55" spans="1:12" x14ac:dyDescent="0.25">
      <c r="A55" t="s">
        <v>108</v>
      </c>
      <c r="B55" t="s">
        <v>109</v>
      </c>
      <c r="C55" t="s">
        <v>117</v>
      </c>
      <c r="D55" s="44">
        <v>41365.681620370371</v>
      </c>
      <c r="E55" s="45">
        <v>41365</v>
      </c>
      <c r="F55" s="46">
        <v>0.68162037037037038</v>
      </c>
      <c r="G55" s="50" t="s">
        <v>161</v>
      </c>
      <c r="H55" s="50" t="s">
        <v>155</v>
      </c>
      <c r="I55" t="s">
        <v>113</v>
      </c>
      <c r="J55">
        <v>43877</v>
      </c>
      <c r="K55" t="s">
        <v>163</v>
      </c>
      <c r="L55" s="49" t="s">
        <v>120</v>
      </c>
    </row>
    <row r="56" spans="1:12" x14ac:dyDescent="0.25">
      <c r="A56" t="s">
        <v>108</v>
      </c>
      <c r="B56" t="s">
        <v>109</v>
      </c>
      <c r="C56" t="s">
        <v>117</v>
      </c>
      <c r="D56" s="44">
        <v>41365.687465277777</v>
      </c>
      <c r="E56" s="45">
        <v>41365</v>
      </c>
      <c r="F56" s="46">
        <v>0.68746527777777777</v>
      </c>
      <c r="G56" s="50" t="s">
        <v>161</v>
      </c>
      <c r="H56" s="50" t="s">
        <v>155</v>
      </c>
      <c r="I56" t="s">
        <v>113</v>
      </c>
      <c r="J56">
        <v>43877</v>
      </c>
      <c r="K56" t="s">
        <v>163</v>
      </c>
      <c r="L56" s="49" t="s">
        <v>120</v>
      </c>
    </row>
    <row r="57" spans="1:12" x14ac:dyDescent="0.25">
      <c r="A57" t="s">
        <v>108</v>
      </c>
      <c r="B57" t="s">
        <v>125</v>
      </c>
      <c r="C57" t="s">
        <v>131</v>
      </c>
      <c r="D57" s="44">
        <v>41365.698194444441</v>
      </c>
      <c r="E57" s="45">
        <v>41365</v>
      </c>
      <c r="F57" s="46">
        <v>0.69819444444444445</v>
      </c>
      <c r="G57" s="50" t="s">
        <v>161</v>
      </c>
      <c r="H57" s="50" t="s">
        <v>155</v>
      </c>
      <c r="I57" t="s">
        <v>113</v>
      </c>
      <c r="J57">
        <v>42333</v>
      </c>
      <c r="K57" t="s">
        <v>164</v>
      </c>
      <c r="L57" s="49" t="s">
        <v>120</v>
      </c>
    </row>
    <row r="58" spans="1:12" x14ac:dyDescent="0.25">
      <c r="A58" t="s">
        <v>108</v>
      </c>
      <c r="B58" t="s">
        <v>125</v>
      </c>
      <c r="C58" t="s">
        <v>131</v>
      </c>
      <c r="D58" s="44">
        <v>41365.699479166666</v>
      </c>
      <c r="E58" s="45">
        <v>41365</v>
      </c>
      <c r="F58" s="46">
        <v>0.69947916666666676</v>
      </c>
      <c r="G58" s="50" t="s">
        <v>161</v>
      </c>
      <c r="H58" s="50" t="s">
        <v>155</v>
      </c>
      <c r="I58" t="s">
        <v>113</v>
      </c>
      <c r="J58">
        <v>42333</v>
      </c>
      <c r="K58" t="s">
        <v>164</v>
      </c>
      <c r="L58" s="48" t="s">
        <v>115</v>
      </c>
    </row>
    <row r="59" spans="1:12" x14ac:dyDescent="0.25">
      <c r="A59" t="s">
        <v>108</v>
      </c>
      <c r="B59" t="s">
        <v>109</v>
      </c>
      <c r="C59" t="s">
        <v>123</v>
      </c>
      <c r="D59" s="44">
        <v>41365.700960648152</v>
      </c>
      <c r="E59" s="45">
        <v>41365</v>
      </c>
      <c r="F59" s="46">
        <v>0.70096064814814818</v>
      </c>
      <c r="G59" s="50" t="s">
        <v>161</v>
      </c>
      <c r="H59" s="50" t="s">
        <v>155</v>
      </c>
      <c r="I59" t="s">
        <v>113</v>
      </c>
      <c r="J59">
        <v>49423</v>
      </c>
      <c r="K59" t="s">
        <v>124</v>
      </c>
      <c r="L59" s="49" t="s">
        <v>120</v>
      </c>
    </row>
    <row r="60" spans="1:12" x14ac:dyDescent="0.25">
      <c r="A60" t="s">
        <v>108</v>
      </c>
      <c r="B60" t="s">
        <v>125</v>
      </c>
      <c r="C60" t="s">
        <v>131</v>
      </c>
      <c r="D60" s="44">
        <v>41365.701469907406</v>
      </c>
      <c r="E60" s="45">
        <v>41365</v>
      </c>
      <c r="F60" s="46">
        <v>0.70146990740740733</v>
      </c>
      <c r="G60" s="50" t="s">
        <v>161</v>
      </c>
      <c r="H60" s="50" t="s">
        <v>155</v>
      </c>
      <c r="I60" t="s">
        <v>113</v>
      </c>
      <c r="J60">
        <v>42333</v>
      </c>
      <c r="K60" t="s">
        <v>164</v>
      </c>
      <c r="L60" s="49" t="s">
        <v>120</v>
      </c>
    </row>
    <row r="61" spans="1:12" x14ac:dyDescent="0.25">
      <c r="A61" t="s">
        <v>108</v>
      </c>
      <c r="B61" t="s">
        <v>125</v>
      </c>
      <c r="C61" t="s">
        <v>131</v>
      </c>
      <c r="D61" s="44">
        <v>41365.702256944445</v>
      </c>
      <c r="E61" s="45">
        <v>41365</v>
      </c>
      <c r="F61" s="46">
        <v>0.70225694444444453</v>
      </c>
      <c r="G61" s="50" t="s">
        <v>161</v>
      </c>
      <c r="H61" s="50" t="s">
        <v>155</v>
      </c>
      <c r="I61" t="s">
        <v>113</v>
      </c>
      <c r="J61">
        <v>42333</v>
      </c>
      <c r="K61" t="s">
        <v>164</v>
      </c>
      <c r="L61" s="48" t="s">
        <v>115</v>
      </c>
    </row>
    <row r="62" spans="1:12" x14ac:dyDescent="0.25">
      <c r="A62" t="s">
        <v>108</v>
      </c>
      <c r="B62" t="s">
        <v>125</v>
      </c>
      <c r="C62" t="s">
        <v>131</v>
      </c>
      <c r="D62" s="44">
        <v>41365.703055555554</v>
      </c>
      <c r="E62" s="45">
        <v>41365</v>
      </c>
      <c r="F62" s="46">
        <v>0.70305555555555566</v>
      </c>
      <c r="G62" s="50" t="s">
        <v>161</v>
      </c>
      <c r="H62" s="50" t="s">
        <v>155</v>
      </c>
      <c r="I62" t="s">
        <v>113</v>
      </c>
      <c r="J62">
        <v>42333</v>
      </c>
      <c r="K62" t="s">
        <v>164</v>
      </c>
      <c r="L62" s="49" t="s">
        <v>120</v>
      </c>
    </row>
    <row r="63" spans="1:12" x14ac:dyDescent="0.25">
      <c r="A63" t="s">
        <v>108</v>
      </c>
      <c r="B63" t="s">
        <v>109</v>
      </c>
      <c r="C63" t="s">
        <v>133</v>
      </c>
      <c r="D63" s="44">
        <v>41365.708726851852</v>
      </c>
      <c r="E63" s="45">
        <v>41365</v>
      </c>
      <c r="F63" s="46">
        <v>0.7087268518518518</v>
      </c>
      <c r="G63" s="50" t="s">
        <v>161</v>
      </c>
      <c r="H63" s="50" t="s">
        <v>155</v>
      </c>
      <c r="I63" t="s">
        <v>113</v>
      </c>
      <c r="J63">
        <v>70218</v>
      </c>
      <c r="K63" t="s">
        <v>148</v>
      </c>
      <c r="L63" s="49" t="s">
        <v>120</v>
      </c>
    </row>
    <row r="64" spans="1:12" x14ac:dyDescent="0.25">
      <c r="A64" t="s">
        <v>108</v>
      </c>
      <c r="B64" t="s">
        <v>109</v>
      </c>
      <c r="C64" t="s">
        <v>123</v>
      </c>
      <c r="D64" s="44">
        <v>41365.71329861111</v>
      </c>
      <c r="E64" s="45">
        <v>41365</v>
      </c>
      <c r="F64" s="46">
        <v>0.71329861111111115</v>
      </c>
      <c r="G64" s="50" t="s">
        <v>165</v>
      </c>
      <c r="H64" s="50" t="s">
        <v>166</v>
      </c>
      <c r="I64" t="s">
        <v>113</v>
      </c>
      <c r="J64">
        <v>49423</v>
      </c>
      <c r="K64" t="s">
        <v>124</v>
      </c>
      <c r="L64" s="49" t="s">
        <v>120</v>
      </c>
    </row>
    <row r="65" spans="1:12" x14ac:dyDescent="0.25">
      <c r="A65" t="s">
        <v>108</v>
      </c>
      <c r="B65" t="s">
        <v>109</v>
      </c>
      <c r="C65" t="s">
        <v>121</v>
      </c>
      <c r="D65" s="44">
        <v>41365.715532407405</v>
      </c>
      <c r="E65" s="45">
        <v>41365</v>
      </c>
      <c r="F65" s="46">
        <v>0.71553240740740742</v>
      </c>
      <c r="G65" s="50" t="s">
        <v>165</v>
      </c>
      <c r="H65" s="50" t="s">
        <v>166</v>
      </c>
      <c r="I65" t="s">
        <v>113</v>
      </c>
      <c r="J65">
        <v>27864</v>
      </c>
      <c r="K65" t="s">
        <v>130</v>
      </c>
      <c r="L65" s="49" t="s">
        <v>120</v>
      </c>
    </row>
    <row r="66" spans="1:12" x14ac:dyDescent="0.25">
      <c r="A66" t="s">
        <v>108</v>
      </c>
      <c r="B66" t="s">
        <v>109</v>
      </c>
      <c r="C66" t="s">
        <v>121</v>
      </c>
      <c r="D66" s="44">
        <v>41365.717291666668</v>
      </c>
      <c r="E66" s="45">
        <v>41365</v>
      </c>
      <c r="F66" s="46">
        <v>0.71729166666666666</v>
      </c>
      <c r="G66" s="50" t="s">
        <v>165</v>
      </c>
      <c r="H66" s="50" t="s">
        <v>166</v>
      </c>
      <c r="I66" t="s">
        <v>113</v>
      </c>
      <c r="J66">
        <v>27864</v>
      </c>
      <c r="K66" t="s">
        <v>130</v>
      </c>
      <c r="L66" s="49" t="s">
        <v>120</v>
      </c>
    </row>
    <row r="67" spans="1:12" x14ac:dyDescent="0.25">
      <c r="A67" t="s">
        <v>108</v>
      </c>
      <c r="B67" t="s">
        <v>109</v>
      </c>
      <c r="C67" t="s">
        <v>123</v>
      </c>
      <c r="D67" s="44">
        <v>41365.717592592591</v>
      </c>
      <c r="E67" s="45">
        <v>41365</v>
      </c>
      <c r="F67" s="46">
        <v>0.71759259259259256</v>
      </c>
      <c r="G67" s="50" t="s">
        <v>165</v>
      </c>
      <c r="H67" s="50" t="s">
        <v>166</v>
      </c>
      <c r="I67" t="s">
        <v>113</v>
      </c>
      <c r="J67">
        <v>49423</v>
      </c>
      <c r="K67" t="s">
        <v>124</v>
      </c>
      <c r="L67" s="49" t="s">
        <v>120</v>
      </c>
    </row>
    <row r="68" spans="1:12" x14ac:dyDescent="0.25">
      <c r="A68" t="s">
        <v>108</v>
      </c>
      <c r="B68" t="s">
        <v>109</v>
      </c>
      <c r="C68" t="s">
        <v>110</v>
      </c>
      <c r="D68" s="44">
        <v>41366.309490740743</v>
      </c>
      <c r="E68" s="45">
        <v>41366</v>
      </c>
      <c r="F68" s="46">
        <v>0.30949074074074073</v>
      </c>
      <c r="G68" s="47" t="s">
        <v>111</v>
      </c>
      <c r="H68" s="47" t="s">
        <v>112</v>
      </c>
      <c r="I68" t="s">
        <v>113</v>
      </c>
      <c r="J68">
        <v>43452</v>
      </c>
      <c r="K68" t="s">
        <v>116</v>
      </c>
      <c r="L68" s="48" t="s">
        <v>115</v>
      </c>
    </row>
    <row r="69" spans="1:12" x14ac:dyDescent="0.25">
      <c r="A69" t="s">
        <v>108</v>
      </c>
      <c r="B69" t="s">
        <v>109</v>
      </c>
      <c r="C69" t="s">
        <v>123</v>
      </c>
      <c r="D69" s="44">
        <v>41366.361284722225</v>
      </c>
      <c r="E69" s="45">
        <v>41366</v>
      </c>
      <c r="F69" s="46">
        <v>0.36128472222222219</v>
      </c>
      <c r="G69" s="47" t="s">
        <v>118</v>
      </c>
      <c r="H69" s="47" t="s">
        <v>112</v>
      </c>
      <c r="I69" t="s">
        <v>113</v>
      </c>
      <c r="J69">
        <v>49423</v>
      </c>
      <c r="K69" t="s">
        <v>124</v>
      </c>
      <c r="L69" s="49" t="s">
        <v>120</v>
      </c>
    </row>
    <row r="70" spans="1:12" x14ac:dyDescent="0.25">
      <c r="A70" t="s">
        <v>108</v>
      </c>
      <c r="B70" t="s">
        <v>109</v>
      </c>
      <c r="C70" t="s">
        <v>133</v>
      </c>
      <c r="D70" s="44">
        <v>41366.375833333332</v>
      </c>
      <c r="E70" s="45">
        <v>41366</v>
      </c>
      <c r="F70" s="46">
        <v>0.3758333333333333</v>
      </c>
      <c r="G70" s="50" t="s">
        <v>127</v>
      </c>
      <c r="H70" s="50" t="s">
        <v>128</v>
      </c>
      <c r="I70" t="s">
        <v>113</v>
      </c>
      <c r="J70">
        <v>28676</v>
      </c>
      <c r="K70" t="s">
        <v>167</v>
      </c>
      <c r="L70" s="49" t="s">
        <v>120</v>
      </c>
    </row>
    <row r="71" spans="1:12" x14ac:dyDescent="0.25">
      <c r="A71" t="s">
        <v>108</v>
      </c>
      <c r="B71" t="s">
        <v>125</v>
      </c>
      <c r="C71" t="s">
        <v>131</v>
      </c>
      <c r="D71" s="44">
        <v>41366.382094907407</v>
      </c>
      <c r="E71" s="45">
        <v>41366</v>
      </c>
      <c r="F71" s="46">
        <v>0.38209490740740742</v>
      </c>
      <c r="G71" s="50" t="s">
        <v>127</v>
      </c>
      <c r="H71" s="50" t="s">
        <v>128</v>
      </c>
      <c r="I71" t="s">
        <v>113</v>
      </c>
      <c r="J71">
        <v>74912</v>
      </c>
      <c r="K71" t="s">
        <v>168</v>
      </c>
      <c r="L71" s="49" t="s">
        <v>120</v>
      </c>
    </row>
    <row r="72" spans="1:12" x14ac:dyDescent="0.25">
      <c r="A72" t="s">
        <v>108</v>
      </c>
      <c r="B72" t="s">
        <v>109</v>
      </c>
      <c r="C72" t="s">
        <v>117</v>
      </c>
      <c r="D72" s="44">
        <v>41366.390092592592</v>
      </c>
      <c r="E72" s="45">
        <v>41366</v>
      </c>
      <c r="F72" s="46">
        <v>0.3900925925925926</v>
      </c>
      <c r="G72" s="50" t="s">
        <v>127</v>
      </c>
      <c r="H72" s="50" t="s">
        <v>128</v>
      </c>
      <c r="I72" t="s">
        <v>113</v>
      </c>
      <c r="J72">
        <v>42342</v>
      </c>
      <c r="K72" t="s">
        <v>119</v>
      </c>
      <c r="L72" s="48" t="s">
        <v>115</v>
      </c>
    </row>
    <row r="73" spans="1:12" x14ac:dyDescent="0.25">
      <c r="A73" t="s">
        <v>108</v>
      </c>
      <c r="B73" t="s">
        <v>109</v>
      </c>
      <c r="C73" t="s">
        <v>133</v>
      </c>
      <c r="D73" s="44">
        <v>41366.398981481485</v>
      </c>
      <c r="E73" s="45">
        <v>41366</v>
      </c>
      <c r="F73" s="46">
        <v>0.39898148148148144</v>
      </c>
      <c r="G73" s="50" t="s">
        <v>127</v>
      </c>
      <c r="H73" s="50" t="s">
        <v>128</v>
      </c>
      <c r="I73" t="s">
        <v>113</v>
      </c>
      <c r="J73">
        <v>75635</v>
      </c>
      <c r="K73" t="s">
        <v>169</v>
      </c>
      <c r="L73" s="49" t="s">
        <v>120</v>
      </c>
    </row>
    <row r="74" spans="1:12" x14ac:dyDescent="0.25">
      <c r="A74" t="s">
        <v>108</v>
      </c>
      <c r="B74" t="s">
        <v>125</v>
      </c>
      <c r="C74" t="s">
        <v>126</v>
      </c>
      <c r="D74" s="44">
        <v>41366.414930555555</v>
      </c>
      <c r="E74" s="45">
        <v>41366</v>
      </c>
      <c r="F74" s="46">
        <v>0.41493055555555558</v>
      </c>
      <c r="G74" s="50" t="s">
        <v>127</v>
      </c>
      <c r="H74" s="50" t="s">
        <v>128</v>
      </c>
      <c r="I74" t="s">
        <v>113</v>
      </c>
      <c r="J74">
        <v>28249</v>
      </c>
      <c r="K74" t="s">
        <v>129</v>
      </c>
      <c r="L74" s="48" t="s">
        <v>115</v>
      </c>
    </row>
    <row r="75" spans="1:12" x14ac:dyDescent="0.25">
      <c r="A75" t="s">
        <v>108</v>
      </c>
      <c r="B75" t="s">
        <v>109</v>
      </c>
      <c r="C75" t="s">
        <v>133</v>
      </c>
      <c r="D75" s="44">
        <v>41366.41814814815</v>
      </c>
      <c r="E75" s="45">
        <v>41366</v>
      </c>
      <c r="F75" s="46">
        <v>0.41814814814814816</v>
      </c>
      <c r="G75" s="50" t="s">
        <v>135</v>
      </c>
      <c r="H75" s="50" t="s">
        <v>128</v>
      </c>
      <c r="I75" t="s">
        <v>113</v>
      </c>
      <c r="J75">
        <v>96221</v>
      </c>
      <c r="K75" t="s">
        <v>150</v>
      </c>
      <c r="L75" s="49" t="s">
        <v>120</v>
      </c>
    </row>
    <row r="76" spans="1:12" x14ac:dyDescent="0.25">
      <c r="A76" t="s">
        <v>108</v>
      </c>
      <c r="B76" t="s">
        <v>109</v>
      </c>
      <c r="C76" t="s">
        <v>123</v>
      </c>
      <c r="D76" s="44">
        <v>41366.431979166664</v>
      </c>
      <c r="E76" s="45">
        <v>41366</v>
      </c>
      <c r="F76" s="46">
        <v>0.43197916666666664</v>
      </c>
      <c r="G76" s="50" t="s">
        <v>135</v>
      </c>
      <c r="H76" s="50" t="s">
        <v>128</v>
      </c>
      <c r="I76" t="s">
        <v>113</v>
      </c>
      <c r="J76">
        <v>88449</v>
      </c>
      <c r="K76" t="s">
        <v>162</v>
      </c>
      <c r="L76" s="49" t="s">
        <v>120</v>
      </c>
    </row>
    <row r="77" spans="1:12" x14ac:dyDescent="0.25">
      <c r="A77" t="s">
        <v>108</v>
      </c>
      <c r="B77" t="s">
        <v>109</v>
      </c>
      <c r="C77" t="s">
        <v>123</v>
      </c>
      <c r="D77" s="44">
        <v>41366.434016203704</v>
      </c>
      <c r="E77" s="45">
        <v>41366</v>
      </c>
      <c r="F77" s="46">
        <v>0.4340162037037037</v>
      </c>
      <c r="G77" s="50" t="s">
        <v>135</v>
      </c>
      <c r="H77" s="50" t="s">
        <v>128</v>
      </c>
      <c r="I77" t="s">
        <v>113</v>
      </c>
      <c r="J77">
        <v>88449</v>
      </c>
      <c r="K77" t="s">
        <v>162</v>
      </c>
      <c r="L77" s="48" t="s">
        <v>115</v>
      </c>
    </row>
    <row r="78" spans="1:12" x14ac:dyDescent="0.25">
      <c r="A78" t="s">
        <v>108</v>
      </c>
      <c r="B78" t="s">
        <v>109</v>
      </c>
      <c r="C78" t="s">
        <v>123</v>
      </c>
      <c r="D78" s="44">
        <v>41366.435729166667</v>
      </c>
      <c r="E78" s="45">
        <v>41366</v>
      </c>
      <c r="F78" s="46">
        <v>0.43572916666666667</v>
      </c>
      <c r="G78" s="50" t="s">
        <v>135</v>
      </c>
      <c r="H78" s="50" t="s">
        <v>128</v>
      </c>
      <c r="I78" t="s">
        <v>113</v>
      </c>
      <c r="J78">
        <v>88449</v>
      </c>
      <c r="K78" t="s">
        <v>162</v>
      </c>
      <c r="L78" s="49" t="s">
        <v>120</v>
      </c>
    </row>
    <row r="79" spans="1:12" x14ac:dyDescent="0.25">
      <c r="A79" t="s">
        <v>108</v>
      </c>
      <c r="B79" t="s">
        <v>109</v>
      </c>
      <c r="C79" t="s">
        <v>123</v>
      </c>
      <c r="D79" s="44">
        <v>41366.436516203707</v>
      </c>
      <c r="E79" s="45">
        <v>41366</v>
      </c>
      <c r="F79" s="46">
        <v>0.43651620370370375</v>
      </c>
      <c r="G79" s="50" t="s">
        <v>135</v>
      </c>
      <c r="H79" s="50" t="s">
        <v>128</v>
      </c>
      <c r="I79" t="s">
        <v>113</v>
      </c>
      <c r="J79">
        <v>88449</v>
      </c>
      <c r="K79" t="s">
        <v>162</v>
      </c>
      <c r="L79" s="48" t="s">
        <v>115</v>
      </c>
    </row>
    <row r="80" spans="1:12" x14ac:dyDescent="0.25">
      <c r="A80" t="s">
        <v>108</v>
      </c>
      <c r="B80" t="s">
        <v>109</v>
      </c>
      <c r="C80" t="s">
        <v>123</v>
      </c>
      <c r="D80" s="44">
        <v>41366.438032407408</v>
      </c>
      <c r="E80" s="45">
        <v>41366</v>
      </c>
      <c r="F80" s="46">
        <v>0.4380324074074074</v>
      </c>
      <c r="G80" s="50" t="s">
        <v>135</v>
      </c>
      <c r="H80" s="50" t="s">
        <v>128</v>
      </c>
      <c r="I80" t="s">
        <v>113</v>
      </c>
      <c r="J80">
        <v>88449</v>
      </c>
      <c r="K80" t="s">
        <v>162</v>
      </c>
      <c r="L80" s="49" t="s">
        <v>120</v>
      </c>
    </row>
    <row r="81" spans="1:12" x14ac:dyDescent="0.25">
      <c r="A81" t="s">
        <v>108</v>
      </c>
      <c r="B81" t="s">
        <v>109</v>
      </c>
      <c r="C81" t="s">
        <v>121</v>
      </c>
      <c r="D81" s="44">
        <v>41366.449745370373</v>
      </c>
      <c r="E81" s="45">
        <v>41366</v>
      </c>
      <c r="F81" s="46">
        <v>0.44974537037037038</v>
      </c>
      <c r="G81" s="50" t="s">
        <v>135</v>
      </c>
      <c r="H81" s="50" t="s">
        <v>128</v>
      </c>
      <c r="I81" t="s">
        <v>113</v>
      </c>
      <c r="J81">
        <v>79888</v>
      </c>
      <c r="K81" t="s">
        <v>170</v>
      </c>
      <c r="L81" s="49" t="s">
        <v>120</v>
      </c>
    </row>
    <row r="82" spans="1:12" x14ac:dyDescent="0.25">
      <c r="A82" t="s">
        <v>108</v>
      </c>
      <c r="B82" t="s">
        <v>109</v>
      </c>
      <c r="C82" t="s">
        <v>110</v>
      </c>
      <c r="D82" s="44">
        <v>41366.475312499999</v>
      </c>
      <c r="E82" s="45">
        <v>41366</v>
      </c>
      <c r="F82" s="46">
        <v>0.47531250000000003</v>
      </c>
      <c r="G82" s="50" t="s">
        <v>171</v>
      </c>
      <c r="H82" s="50" t="s">
        <v>141</v>
      </c>
      <c r="I82" t="s">
        <v>113</v>
      </c>
      <c r="J82">
        <v>28658</v>
      </c>
      <c r="K82" t="s">
        <v>136</v>
      </c>
      <c r="L82" s="49" t="s">
        <v>120</v>
      </c>
    </row>
    <row r="83" spans="1:12" x14ac:dyDescent="0.25">
      <c r="A83" t="s">
        <v>108</v>
      </c>
      <c r="B83" t="s">
        <v>109</v>
      </c>
      <c r="C83" t="s">
        <v>110</v>
      </c>
      <c r="D83" s="44">
        <v>41366.477893518517</v>
      </c>
      <c r="E83" s="45">
        <v>41366</v>
      </c>
      <c r="F83" s="46">
        <v>0.47789351851851852</v>
      </c>
      <c r="G83" s="50" t="s">
        <v>171</v>
      </c>
      <c r="H83" s="50" t="s">
        <v>141</v>
      </c>
      <c r="I83" t="s">
        <v>113</v>
      </c>
      <c r="J83">
        <v>28658</v>
      </c>
      <c r="K83" t="s">
        <v>136</v>
      </c>
      <c r="L83" s="49" t="s">
        <v>120</v>
      </c>
    </row>
    <row r="84" spans="1:12" x14ac:dyDescent="0.25">
      <c r="A84" t="s">
        <v>108</v>
      </c>
      <c r="B84" t="s">
        <v>109</v>
      </c>
      <c r="C84" t="s">
        <v>110</v>
      </c>
      <c r="D84" s="44">
        <v>41366.478368055556</v>
      </c>
      <c r="E84" s="45">
        <v>41366</v>
      </c>
      <c r="F84" s="46">
        <v>0.47836805555555556</v>
      </c>
      <c r="G84" s="50" t="s">
        <v>171</v>
      </c>
      <c r="H84" s="50" t="s">
        <v>141</v>
      </c>
      <c r="I84" t="s">
        <v>113</v>
      </c>
      <c r="J84">
        <v>43452</v>
      </c>
      <c r="K84" t="s">
        <v>116</v>
      </c>
      <c r="L84" s="49" t="s">
        <v>120</v>
      </c>
    </row>
    <row r="85" spans="1:12" x14ac:dyDescent="0.25">
      <c r="A85" t="s">
        <v>108</v>
      </c>
      <c r="B85" t="s">
        <v>109</v>
      </c>
      <c r="C85" t="s">
        <v>110</v>
      </c>
      <c r="D85" s="44">
        <v>41366.480740740742</v>
      </c>
      <c r="E85" s="45">
        <v>41366</v>
      </c>
      <c r="F85" s="46">
        <v>0.48074074074074075</v>
      </c>
      <c r="G85" s="50" t="s">
        <v>171</v>
      </c>
      <c r="H85" s="50" t="s">
        <v>141</v>
      </c>
      <c r="I85" t="s">
        <v>113</v>
      </c>
      <c r="J85">
        <v>28658</v>
      </c>
      <c r="K85" t="s">
        <v>136</v>
      </c>
      <c r="L85" s="49" t="s">
        <v>120</v>
      </c>
    </row>
    <row r="86" spans="1:12" x14ac:dyDescent="0.25">
      <c r="A86" t="s">
        <v>108</v>
      </c>
      <c r="B86" t="s">
        <v>109</v>
      </c>
      <c r="C86" t="s">
        <v>123</v>
      </c>
      <c r="D86" s="44">
        <v>41366.487673611111</v>
      </c>
      <c r="E86" s="45">
        <v>41366</v>
      </c>
      <c r="F86" s="46">
        <v>0.48767361111111113</v>
      </c>
      <c r="G86" s="50" t="s">
        <v>171</v>
      </c>
      <c r="H86" s="50" t="s">
        <v>141</v>
      </c>
      <c r="I86" t="s">
        <v>113</v>
      </c>
      <c r="J86">
        <v>49423</v>
      </c>
      <c r="K86" t="s">
        <v>124</v>
      </c>
      <c r="L86" s="49" t="s">
        <v>120</v>
      </c>
    </row>
    <row r="87" spans="1:12" x14ac:dyDescent="0.25">
      <c r="A87" t="s">
        <v>108</v>
      </c>
      <c r="B87" t="s">
        <v>109</v>
      </c>
      <c r="C87" t="s">
        <v>123</v>
      </c>
      <c r="D87" s="44">
        <v>41366.490520833337</v>
      </c>
      <c r="E87" s="45">
        <v>41366</v>
      </c>
      <c r="F87" s="46">
        <v>0.49052083333333335</v>
      </c>
      <c r="G87" s="50" t="s">
        <v>171</v>
      </c>
      <c r="H87" s="50" t="s">
        <v>141</v>
      </c>
      <c r="I87" t="s">
        <v>113</v>
      </c>
      <c r="J87">
        <v>49423</v>
      </c>
      <c r="K87" t="s">
        <v>124</v>
      </c>
      <c r="L87" s="49" t="s">
        <v>120</v>
      </c>
    </row>
    <row r="88" spans="1:12" x14ac:dyDescent="0.25">
      <c r="A88" t="s">
        <v>108</v>
      </c>
      <c r="B88" t="s">
        <v>109</v>
      </c>
      <c r="C88" t="s">
        <v>123</v>
      </c>
      <c r="D88" s="44">
        <v>41366.494398148148</v>
      </c>
      <c r="E88" s="45">
        <v>41366</v>
      </c>
      <c r="F88" s="46">
        <v>0.49439814814814814</v>
      </c>
      <c r="G88" s="50" t="s">
        <v>171</v>
      </c>
      <c r="H88" s="50" t="s">
        <v>141</v>
      </c>
      <c r="I88" t="s">
        <v>113</v>
      </c>
      <c r="J88">
        <v>49423</v>
      </c>
      <c r="K88" t="s">
        <v>124</v>
      </c>
      <c r="L88" s="49" t="s">
        <v>120</v>
      </c>
    </row>
    <row r="89" spans="1:12" x14ac:dyDescent="0.25">
      <c r="A89" t="s">
        <v>108</v>
      </c>
      <c r="B89" t="s">
        <v>109</v>
      </c>
      <c r="C89" t="s">
        <v>123</v>
      </c>
      <c r="D89" s="44">
        <v>41366.49927083333</v>
      </c>
      <c r="E89" s="45">
        <v>41366</v>
      </c>
      <c r="F89" s="46">
        <v>0.49927083333333333</v>
      </c>
      <c r="G89" s="50" t="s">
        <v>171</v>
      </c>
      <c r="H89" s="50" t="s">
        <v>141</v>
      </c>
      <c r="I89" t="s">
        <v>113</v>
      </c>
      <c r="J89">
        <v>49423</v>
      </c>
      <c r="K89" t="s">
        <v>124</v>
      </c>
      <c r="L89" s="49" t="s">
        <v>120</v>
      </c>
    </row>
    <row r="90" spans="1:12" x14ac:dyDescent="0.25">
      <c r="A90" t="s">
        <v>108</v>
      </c>
      <c r="B90" t="s">
        <v>125</v>
      </c>
      <c r="C90" t="s">
        <v>126</v>
      </c>
      <c r="D90" s="44">
        <v>41366.502256944441</v>
      </c>
      <c r="E90" s="45">
        <v>41366</v>
      </c>
      <c r="F90" s="46">
        <v>0.50225694444444446</v>
      </c>
      <c r="G90" s="50" t="s">
        <v>140</v>
      </c>
      <c r="H90" s="50" t="s">
        <v>141</v>
      </c>
      <c r="I90" t="s">
        <v>113</v>
      </c>
      <c r="J90">
        <v>28249</v>
      </c>
      <c r="K90" t="s">
        <v>129</v>
      </c>
      <c r="L90" s="48" t="s">
        <v>115</v>
      </c>
    </row>
    <row r="91" spans="1:12" x14ac:dyDescent="0.25">
      <c r="A91" t="s">
        <v>108</v>
      </c>
      <c r="B91" t="s">
        <v>109</v>
      </c>
      <c r="C91" t="s">
        <v>123</v>
      </c>
      <c r="D91" s="44">
        <v>41366.503761574073</v>
      </c>
      <c r="E91" s="45">
        <v>41366</v>
      </c>
      <c r="F91" s="46">
        <v>0.50376157407407407</v>
      </c>
      <c r="G91" s="50" t="s">
        <v>140</v>
      </c>
      <c r="H91" s="50" t="s">
        <v>141</v>
      </c>
      <c r="I91" t="s">
        <v>113</v>
      </c>
      <c r="J91">
        <v>49423</v>
      </c>
      <c r="K91" t="s">
        <v>124</v>
      </c>
      <c r="L91" s="49" t="s">
        <v>120</v>
      </c>
    </row>
    <row r="92" spans="1:12" x14ac:dyDescent="0.25">
      <c r="A92" t="s">
        <v>108</v>
      </c>
      <c r="B92" t="s">
        <v>109</v>
      </c>
      <c r="C92" t="s">
        <v>123</v>
      </c>
      <c r="D92" s="44">
        <v>41366.506516203706</v>
      </c>
      <c r="E92" s="45">
        <v>41366</v>
      </c>
      <c r="F92" s="46">
        <v>0.50651620370370376</v>
      </c>
      <c r="G92" s="50" t="s">
        <v>140</v>
      </c>
      <c r="H92" s="50" t="s">
        <v>141</v>
      </c>
      <c r="I92" t="s">
        <v>113</v>
      </c>
      <c r="J92">
        <v>49423</v>
      </c>
      <c r="K92" t="s">
        <v>124</v>
      </c>
      <c r="L92" s="49" t="s">
        <v>120</v>
      </c>
    </row>
    <row r="93" spans="1:12" x14ac:dyDescent="0.25">
      <c r="A93" t="s">
        <v>108</v>
      </c>
      <c r="B93" t="s">
        <v>109</v>
      </c>
      <c r="C93" t="s">
        <v>123</v>
      </c>
      <c r="D93" s="44">
        <v>41366.510254629633</v>
      </c>
      <c r="E93" s="45">
        <v>41366</v>
      </c>
      <c r="F93" s="46">
        <v>0.51025462962962964</v>
      </c>
      <c r="G93" s="50" t="s">
        <v>140</v>
      </c>
      <c r="H93" s="50" t="s">
        <v>141</v>
      </c>
      <c r="I93" t="s">
        <v>113</v>
      </c>
      <c r="J93">
        <v>49423</v>
      </c>
      <c r="K93" t="s">
        <v>124</v>
      </c>
      <c r="L93" s="49" t="s">
        <v>120</v>
      </c>
    </row>
    <row r="94" spans="1:12" x14ac:dyDescent="0.25">
      <c r="A94" t="s">
        <v>108</v>
      </c>
      <c r="B94" t="s">
        <v>109</v>
      </c>
      <c r="C94" t="s">
        <v>123</v>
      </c>
      <c r="D94" s="44">
        <v>41366.512326388889</v>
      </c>
      <c r="E94" s="45">
        <v>41366</v>
      </c>
      <c r="F94" s="46">
        <v>0.51232638888888882</v>
      </c>
      <c r="G94" s="50" t="s">
        <v>140</v>
      </c>
      <c r="H94" s="50" t="s">
        <v>141</v>
      </c>
      <c r="I94" t="s">
        <v>113</v>
      </c>
      <c r="J94">
        <v>49423</v>
      </c>
      <c r="K94" t="s">
        <v>124</v>
      </c>
      <c r="L94" s="49" t="s">
        <v>120</v>
      </c>
    </row>
    <row r="95" spans="1:12" x14ac:dyDescent="0.25">
      <c r="A95" t="s">
        <v>108</v>
      </c>
      <c r="B95" t="s">
        <v>109</v>
      </c>
      <c r="C95" t="s">
        <v>123</v>
      </c>
      <c r="D95" s="44">
        <v>41366.515462962961</v>
      </c>
      <c r="E95" s="45">
        <v>41366</v>
      </c>
      <c r="F95" s="46">
        <v>0.5154629629629629</v>
      </c>
      <c r="G95" s="50" t="s">
        <v>140</v>
      </c>
      <c r="H95" s="50" t="s">
        <v>141</v>
      </c>
      <c r="I95" t="s">
        <v>113</v>
      </c>
      <c r="J95">
        <v>49423</v>
      </c>
      <c r="K95" t="s">
        <v>124</v>
      </c>
      <c r="L95" s="49" t="s">
        <v>120</v>
      </c>
    </row>
    <row r="96" spans="1:12" x14ac:dyDescent="0.25">
      <c r="A96" t="s">
        <v>108</v>
      </c>
      <c r="B96" t="s">
        <v>137</v>
      </c>
      <c r="C96" t="s">
        <v>138</v>
      </c>
      <c r="D96" s="44">
        <v>41366.516122685185</v>
      </c>
      <c r="E96" s="45">
        <v>41366</v>
      </c>
      <c r="F96" s="46">
        <v>0.51612268518518511</v>
      </c>
      <c r="G96" s="50" t="s">
        <v>140</v>
      </c>
      <c r="H96" s="50" t="s">
        <v>141</v>
      </c>
      <c r="I96" t="s">
        <v>113</v>
      </c>
      <c r="J96">
        <v>94485</v>
      </c>
      <c r="K96" t="s">
        <v>172</v>
      </c>
      <c r="L96" s="48" t="s">
        <v>115</v>
      </c>
    </row>
    <row r="97" spans="1:12" x14ac:dyDescent="0.25">
      <c r="A97" t="s">
        <v>108</v>
      </c>
      <c r="B97" t="s">
        <v>109</v>
      </c>
      <c r="C97" t="s">
        <v>123</v>
      </c>
      <c r="D97" s="44">
        <v>41366.517337962963</v>
      </c>
      <c r="E97" s="45">
        <v>41366</v>
      </c>
      <c r="F97" s="46">
        <v>0.51733796296296297</v>
      </c>
      <c r="G97" s="50" t="s">
        <v>140</v>
      </c>
      <c r="H97" s="50" t="s">
        <v>141</v>
      </c>
      <c r="I97" t="s">
        <v>113</v>
      </c>
      <c r="J97">
        <v>49423</v>
      </c>
      <c r="K97" t="s">
        <v>124</v>
      </c>
      <c r="L97" s="49" t="s">
        <v>120</v>
      </c>
    </row>
    <row r="98" spans="1:12" x14ac:dyDescent="0.25">
      <c r="A98" t="s">
        <v>108</v>
      </c>
      <c r="B98" t="s">
        <v>109</v>
      </c>
      <c r="C98" t="s">
        <v>121</v>
      </c>
      <c r="D98" s="44">
        <v>41366.543692129628</v>
      </c>
      <c r="E98" s="45">
        <v>41366</v>
      </c>
      <c r="F98" s="46">
        <v>0.54369212962962965</v>
      </c>
      <c r="G98" s="50" t="s">
        <v>146</v>
      </c>
      <c r="H98" s="50" t="s">
        <v>147</v>
      </c>
      <c r="I98" t="s">
        <v>113</v>
      </c>
      <c r="J98">
        <v>10623</v>
      </c>
      <c r="K98" t="s">
        <v>173</v>
      </c>
      <c r="L98" s="49" t="s">
        <v>120</v>
      </c>
    </row>
    <row r="99" spans="1:12" x14ac:dyDescent="0.25">
      <c r="A99" t="s">
        <v>108</v>
      </c>
      <c r="B99" t="s">
        <v>137</v>
      </c>
      <c r="C99" t="s">
        <v>138</v>
      </c>
      <c r="D99" s="44">
        <v>41366.568460648145</v>
      </c>
      <c r="E99" s="45">
        <v>41366</v>
      </c>
      <c r="F99" s="46">
        <v>0.56846064814814812</v>
      </c>
      <c r="G99" s="50" t="s">
        <v>146</v>
      </c>
      <c r="H99" s="50" t="s">
        <v>147</v>
      </c>
      <c r="I99" t="s">
        <v>113</v>
      </c>
      <c r="J99">
        <v>19594</v>
      </c>
      <c r="K99" t="s">
        <v>139</v>
      </c>
      <c r="L99" s="49" t="s">
        <v>120</v>
      </c>
    </row>
    <row r="100" spans="1:12" x14ac:dyDescent="0.25">
      <c r="A100" t="s">
        <v>108</v>
      </c>
      <c r="B100" t="s">
        <v>137</v>
      </c>
      <c r="C100" t="s">
        <v>138</v>
      </c>
      <c r="D100" s="44">
        <v>41366.57984953704</v>
      </c>
      <c r="E100" s="45">
        <v>41366</v>
      </c>
      <c r="F100" s="46">
        <v>0.57984953703703701</v>
      </c>
      <c r="G100" s="50" t="s">
        <v>146</v>
      </c>
      <c r="H100" s="50" t="s">
        <v>147</v>
      </c>
      <c r="I100" t="s">
        <v>113</v>
      </c>
      <c r="J100">
        <v>94485</v>
      </c>
      <c r="K100" t="s">
        <v>172</v>
      </c>
      <c r="L100" s="49" t="s">
        <v>120</v>
      </c>
    </row>
    <row r="101" spans="1:12" x14ac:dyDescent="0.25">
      <c r="A101" t="s">
        <v>108</v>
      </c>
      <c r="B101" t="s">
        <v>109</v>
      </c>
      <c r="C101" t="s">
        <v>133</v>
      </c>
      <c r="D101" s="44">
        <v>41366.588020833333</v>
      </c>
      <c r="E101" s="45">
        <v>41366</v>
      </c>
      <c r="F101" s="46">
        <v>0.58802083333333333</v>
      </c>
      <c r="G101" s="50" t="s">
        <v>149</v>
      </c>
      <c r="H101" s="50" t="s">
        <v>147</v>
      </c>
      <c r="I101" t="s">
        <v>113</v>
      </c>
      <c r="J101">
        <v>70218</v>
      </c>
      <c r="K101" t="s">
        <v>148</v>
      </c>
      <c r="L101" s="48" t="s">
        <v>115</v>
      </c>
    </row>
    <row r="102" spans="1:12" x14ac:dyDescent="0.25">
      <c r="A102" t="s">
        <v>108</v>
      </c>
      <c r="B102" t="s">
        <v>109</v>
      </c>
      <c r="C102" t="s">
        <v>117</v>
      </c>
      <c r="D102" s="44">
        <v>41366.600856481484</v>
      </c>
      <c r="E102" s="45">
        <v>41366</v>
      </c>
      <c r="F102" s="46">
        <v>0.60085648148148152</v>
      </c>
      <c r="G102" s="50" t="s">
        <v>149</v>
      </c>
      <c r="H102" s="50" t="s">
        <v>147</v>
      </c>
      <c r="I102" t="s">
        <v>113</v>
      </c>
      <c r="J102">
        <v>16104</v>
      </c>
      <c r="K102" t="s">
        <v>145</v>
      </c>
      <c r="L102" s="49" t="s">
        <v>120</v>
      </c>
    </row>
    <row r="103" spans="1:12" x14ac:dyDescent="0.25">
      <c r="A103" t="s">
        <v>108</v>
      </c>
      <c r="B103" t="s">
        <v>137</v>
      </c>
      <c r="C103" t="s">
        <v>138</v>
      </c>
      <c r="D103" s="44">
        <v>41366.644513888888</v>
      </c>
      <c r="E103" s="45">
        <v>41366</v>
      </c>
      <c r="F103" s="46">
        <v>0.64451388888888894</v>
      </c>
      <c r="G103" s="50" t="s">
        <v>154</v>
      </c>
      <c r="H103" s="50" t="s">
        <v>155</v>
      </c>
      <c r="I103" t="s">
        <v>113</v>
      </c>
      <c r="J103">
        <v>19754</v>
      </c>
      <c r="K103" t="s">
        <v>160</v>
      </c>
      <c r="L103" s="49" t="s">
        <v>120</v>
      </c>
    </row>
    <row r="104" spans="1:12" x14ac:dyDescent="0.25">
      <c r="A104" t="s">
        <v>108</v>
      </c>
      <c r="B104" t="s">
        <v>125</v>
      </c>
      <c r="C104" t="s">
        <v>126</v>
      </c>
      <c r="D104" s="44">
        <v>41366.673726851855</v>
      </c>
      <c r="E104" s="45">
        <v>41366</v>
      </c>
      <c r="F104" s="46">
        <v>0.67372685185185188</v>
      </c>
      <c r="G104" s="50" t="s">
        <v>161</v>
      </c>
      <c r="H104" s="50" t="s">
        <v>155</v>
      </c>
      <c r="I104" t="s">
        <v>113</v>
      </c>
      <c r="J104">
        <v>251358</v>
      </c>
      <c r="K104" t="s">
        <v>174</v>
      </c>
      <c r="L104" s="49" t="s">
        <v>120</v>
      </c>
    </row>
    <row r="105" spans="1:12" x14ac:dyDescent="0.25">
      <c r="A105" t="s">
        <v>108</v>
      </c>
      <c r="B105" t="s">
        <v>109</v>
      </c>
      <c r="C105" t="s">
        <v>117</v>
      </c>
      <c r="D105" s="44">
        <v>41366.679884259262</v>
      </c>
      <c r="E105" s="45">
        <v>41366</v>
      </c>
      <c r="F105" s="46">
        <v>0.67988425925925933</v>
      </c>
      <c r="G105" s="50" t="s">
        <v>161</v>
      </c>
      <c r="H105" s="50" t="s">
        <v>155</v>
      </c>
      <c r="I105" t="s">
        <v>113</v>
      </c>
      <c r="J105">
        <v>43877</v>
      </c>
      <c r="K105" t="s">
        <v>163</v>
      </c>
      <c r="L105" s="49" t="s">
        <v>120</v>
      </c>
    </row>
    <row r="106" spans="1:12" x14ac:dyDescent="0.25">
      <c r="A106" t="s">
        <v>108</v>
      </c>
      <c r="B106" t="s">
        <v>109</v>
      </c>
      <c r="C106" t="s">
        <v>117</v>
      </c>
      <c r="D106" s="44">
        <v>41366.682986111111</v>
      </c>
      <c r="E106" s="45">
        <v>41366</v>
      </c>
      <c r="F106" s="46">
        <v>0.68298611111111107</v>
      </c>
      <c r="G106" s="50" t="s">
        <v>161</v>
      </c>
      <c r="H106" s="50" t="s">
        <v>155</v>
      </c>
      <c r="I106" t="s">
        <v>113</v>
      </c>
      <c r="J106">
        <v>43877</v>
      </c>
      <c r="K106" t="s">
        <v>163</v>
      </c>
      <c r="L106" s="49" t="s">
        <v>120</v>
      </c>
    </row>
    <row r="107" spans="1:12" x14ac:dyDescent="0.25">
      <c r="A107" t="s">
        <v>108</v>
      </c>
      <c r="B107" t="s">
        <v>109</v>
      </c>
      <c r="C107" t="s">
        <v>121</v>
      </c>
      <c r="D107" s="44">
        <v>41366.689016203702</v>
      </c>
      <c r="E107" s="45">
        <v>41366</v>
      </c>
      <c r="F107" s="46">
        <v>0.68901620370370376</v>
      </c>
      <c r="G107" s="50" t="s">
        <v>161</v>
      </c>
      <c r="H107" s="50" t="s">
        <v>155</v>
      </c>
      <c r="I107" t="s">
        <v>113</v>
      </c>
      <c r="J107">
        <v>27864</v>
      </c>
      <c r="K107" t="s">
        <v>130</v>
      </c>
      <c r="L107" s="49" t="s">
        <v>120</v>
      </c>
    </row>
    <row r="108" spans="1:12" x14ac:dyDescent="0.25">
      <c r="A108" t="s">
        <v>108</v>
      </c>
      <c r="B108" t="s">
        <v>109</v>
      </c>
      <c r="C108" t="s">
        <v>121</v>
      </c>
      <c r="D108" s="44">
        <v>41366.691944444443</v>
      </c>
      <c r="E108" s="45">
        <v>41366</v>
      </c>
      <c r="F108" s="46">
        <v>0.69194444444444436</v>
      </c>
      <c r="G108" s="50" t="s">
        <v>161</v>
      </c>
      <c r="H108" s="50" t="s">
        <v>155</v>
      </c>
      <c r="I108" t="s">
        <v>113</v>
      </c>
      <c r="J108">
        <v>27864</v>
      </c>
      <c r="K108" t="s">
        <v>130</v>
      </c>
      <c r="L108" s="49" t="s">
        <v>120</v>
      </c>
    </row>
    <row r="109" spans="1:12" x14ac:dyDescent="0.25">
      <c r="A109" t="s">
        <v>108</v>
      </c>
      <c r="B109" t="s">
        <v>109</v>
      </c>
      <c r="C109" t="s">
        <v>110</v>
      </c>
      <c r="D109" s="44">
        <v>41366.749768518515</v>
      </c>
      <c r="E109" s="45">
        <v>41366</v>
      </c>
      <c r="F109" s="46">
        <v>0.74976851851851845</v>
      </c>
      <c r="G109" s="50" t="s">
        <v>165</v>
      </c>
      <c r="H109" s="50" t="s">
        <v>166</v>
      </c>
      <c r="I109" t="s">
        <v>113</v>
      </c>
      <c r="J109">
        <v>28658</v>
      </c>
      <c r="K109" t="s">
        <v>136</v>
      </c>
      <c r="L109" s="49" t="s">
        <v>120</v>
      </c>
    </row>
    <row r="110" spans="1:12" x14ac:dyDescent="0.25">
      <c r="A110" t="s">
        <v>108</v>
      </c>
      <c r="B110" t="s">
        <v>109</v>
      </c>
      <c r="C110" t="s">
        <v>110</v>
      </c>
      <c r="D110" s="44">
        <v>41366.75335648148</v>
      </c>
      <c r="E110" s="45">
        <v>41366</v>
      </c>
      <c r="F110" s="46">
        <v>0.75335648148148149</v>
      </c>
      <c r="G110" s="46" t="s">
        <v>175</v>
      </c>
      <c r="H110" s="50" t="s">
        <v>166</v>
      </c>
      <c r="I110" t="s">
        <v>113</v>
      </c>
      <c r="J110">
        <v>28658</v>
      </c>
      <c r="K110" t="s">
        <v>136</v>
      </c>
      <c r="L110" s="49" t="s">
        <v>120</v>
      </c>
    </row>
    <row r="111" spans="1:12" x14ac:dyDescent="0.25">
      <c r="A111" t="s">
        <v>108</v>
      </c>
      <c r="B111" t="s">
        <v>109</v>
      </c>
      <c r="C111" t="s">
        <v>110</v>
      </c>
      <c r="D111" s="44">
        <v>41366.755393518521</v>
      </c>
      <c r="E111" s="45">
        <v>41366</v>
      </c>
      <c r="F111" s="46">
        <v>0.75539351851851855</v>
      </c>
      <c r="G111" s="46" t="s">
        <v>175</v>
      </c>
      <c r="H111" s="50" t="s">
        <v>166</v>
      </c>
      <c r="I111" t="s">
        <v>113</v>
      </c>
      <c r="J111">
        <v>87485</v>
      </c>
      <c r="K111" t="s">
        <v>114</v>
      </c>
      <c r="L111" s="49" t="s">
        <v>120</v>
      </c>
    </row>
    <row r="112" spans="1:12" x14ac:dyDescent="0.25">
      <c r="A112" t="s">
        <v>108</v>
      </c>
      <c r="B112" t="s">
        <v>109</v>
      </c>
      <c r="C112" t="s">
        <v>110</v>
      </c>
      <c r="D112" s="44">
        <v>41366.755439814813</v>
      </c>
      <c r="E112" s="45">
        <v>41366</v>
      </c>
      <c r="F112" s="46">
        <v>0.75543981481481481</v>
      </c>
      <c r="G112" s="46" t="s">
        <v>175</v>
      </c>
      <c r="H112" s="50" t="s">
        <v>166</v>
      </c>
      <c r="I112" t="s">
        <v>113</v>
      </c>
      <c r="J112">
        <v>28658</v>
      </c>
      <c r="K112" t="s">
        <v>136</v>
      </c>
      <c r="L112" s="49" t="s">
        <v>120</v>
      </c>
    </row>
    <row r="113" spans="1:12" x14ac:dyDescent="0.25">
      <c r="A113" t="s">
        <v>108</v>
      </c>
      <c r="B113" t="s">
        <v>109</v>
      </c>
      <c r="C113" t="s">
        <v>110</v>
      </c>
      <c r="D113" s="44">
        <v>41366.757407407407</v>
      </c>
      <c r="E113" s="45">
        <v>41366</v>
      </c>
      <c r="F113" s="46">
        <v>0.75740740740740742</v>
      </c>
      <c r="G113" s="46" t="s">
        <v>175</v>
      </c>
      <c r="H113" s="50" t="s">
        <v>166</v>
      </c>
      <c r="I113" t="s">
        <v>113</v>
      </c>
      <c r="J113">
        <v>28658</v>
      </c>
      <c r="K113" t="s">
        <v>136</v>
      </c>
      <c r="L113" s="49" t="s">
        <v>120</v>
      </c>
    </row>
    <row r="114" spans="1:12" x14ac:dyDescent="0.25">
      <c r="A114" t="s">
        <v>108</v>
      </c>
      <c r="B114" t="s">
        <v>109</v>
      </c>
      <c r="C114" t="s">
        <v>110</v>
      </c>
      <c r="D114" s="44">
        <v>41366.759270833332</v>
      </c>
      <c r="E114" s="45">
        <v>41366</v>
      </c>
      <c r="F114" s="46">
        <v>0.75927083333333334</v>
      </c>
      <c r="G114" s="46" t="s">
        <v>175</v>
      </c>
      <c r="H114" s="50" t="s">
        <v>166</v>
      </c>
      <c r="I114" t="s">
        <v>113</v>
      </c>
      <c r="J114">
        <v>28658</v>
      </c>
      <c r="K114" t="s">
        <v>136</v>
      </c>
      <c r="L114" s="49" t="s">
        <v>120</v>
      </c>
    </row>
    <row r="115" spans="1:12" x14ac:dyDescent="0.25">
      <c r="A115" t="s">
        <v>108</v>
      </c>
      <c r="B115" t="s">
        <v>109</v>
      </c>
      <c r="C115" t="s">
        <v>117</v>
      </c>
      <c r="D115" s="44">
        <v>41367.299351851849</v>
      </c>
      <c r="E115" s="45">
        <v>41367</v>
      </c>
      <c r="F115" s="46">
        <v>0.29935185185185187</v>
      </c>
      <c r="G115" s="47" t="s">
        <v>111</v>
      </c>
      <c r="H115" s="47" t="s">
        <v>112</v>
      </c>
      <c r="I115" t="s">
        <v>113</v>
      </c>
      <c r="J115">
        <v>40338</v>
      </c>
      <c r="K115" t="s">
        <v>176</v>
      </c>
      <c r="L115" s="49" t="s">
        <v>120</v>
      </c>
    </row>
    <row r="116" spans="1:12" x14ac:dyDescent="0.25">
      <c r="A116" t="s">
        <v>108</v>
      </c>
      <c r="B116" t="s">
        <v>109</v>
      </c>
      <c r="C116" t="s">
        <v>117</v>
      </c>
      <c r="D116" s="44">
        <v>41367.300682870373</v>
      </c>
      <c r="E116" s="45">
        <v>41367</v>
      </c>
      <c r="F116" s="46">
        <v>0.30068287037037039</v>
      </c>
      <c r="G116" s="47" t="s">
        <v>111</v>
      </c>
      <c r="H116" s="47" t="s">
        <v>112</v>
      </c>
      <c r="I116" t="s">
        <v>113</v>
      </c>
      <c r="J116">
        <v>40338</v>
      </c>
      <c r="K116" t="s">
        <v>176</v>
      </c>
      <c r="L116" s="48" t="s">
        <v>115</v>
      </c>
    </row>
    <row r="117" spans="1:12" x14ac:dyDescent="0.25">
      <c r="A117" t="s">
        <v>108</v>
      </c>
      <c r="B117" t="s">
        <v>109</v>
      </c>
      <c r="C117" t="s">
        <v>110</v>
      </c>
      <c r="D117" s="44">
        <v>41367.316712962966</v>
      </c>
      <c r="E117" s="45">
        <v>41367</v>
      </c>
      <c r="F117" s="46">
        <v>0.31671296296296297</v>
      </c>
      <c r="G117" s="47" t="s">
        <v>111</v>
      </c>
      <c r="H117" s="47" t="s">
        <v>112</v>
      </c>
      <c r="I117" t="s">
        <v>113</v>
      </c>
      <c r="J117">
        <v>43452</v>
      </c>
      <c r="K117" t="s">
        <v>116</v>
      </c>
      <c r="L117" s="48" t="s">
        <v>115</v>
      </c>
    </row>
    <row r="118" spans="1:12" x14ac:dyDescent="0.25">
      <c r="A118" t="s">
        <v>108</v>
      </c>
      <c r="B118" t="s">
        <v>109</v>
      </c>
      <c r="C118" t="s">
        <v>121</v>
      </c>
      <c r="D118" s="44">
        <v>41367.336076388892</v>
      </c>
      <c r="E118" s="45">
        <v>41367</v>
      </c>
      <c r="F118" s="46">
        <v>0.33607638888888891</v>
      </c>
      <c r="G118" s="47" t="s">
        <v>118</v>
      </c>
      <c r="H118" s="47" t="s">
        <v>112</v>
      </c>
      <c r="I118" t="s">
        <v>113</v>
      </c>
      <c r="J118">
        <v>25739</v>
      </c>
      <c r="K118" t="s">
        <v>122</v>
      </c>
      <c r="L118" s="49" t="s">
        <v>120</v>
      </c>
    </row>
    <row r="119" spans="1:12" x14ac:dyDescent="0.25">
      <c r="A119" t="s">
        <v>108</v>
      </c>
      <c r="B119" t="s">
        <v>109</v>
      </c>
      <c r="C119" t="s">
        <v>123</v>
      </c>
      <c r="D119" s="44">
        <v>41367.364791666667</v>
      </c>
      <c r="E119" s="45">
        <v>41367</v>
      </c>
      <c r="F119" s="46">
        <v>0.36479166666666668</v>
      </c>
      <c r="G119" s="47" t="s">
        <v>118</v>
      </c>
      <c r="H119" s="47" t="s">
        <v>112</v>
      </c>
      <c r="I119" t="s">
        <v>113</v>
      </c>
      <c r="J119">
        <v>49423</v>
      </c>
      <c r="K119" t="s">
        <v>124</v>
      </c>
      <c r="L119" s="48" t="s">
        <v>115</v>
      </c>
    </row>
    <row r="120" spans="1:12" x14ac:dyDescent="0.25">
      <c r="A120" t="s">
        <v>108</v>
      </c>
      <c r="B120" t="s">
        <v>109</v>
      </c>
      <c r="C120" t="s">
        <v>123</v>
      </c>
      <c r="D120" s="44">
        <v>41367.366342592592</v>
      </c>
      <c r="E120" s="45">
        <v>41367</v>
      </c>
      <c r="F120" s="46">
        <v>0.36634259259259255</v>
      </c>
      <c r="G120" s="47" t="s">
        <v>118</v>
      </c>
      <c r="H120" s="47" t="s">
        <v>112</v>
      </c>
      <c r="I120" t="s">
        <v>113</v>
      </c>
      <c r="J120">
        <v>49423</v>
      </c>
      <c r="K120" t="s">
        <v>124</v>
      </c>
      <c r="L120" s="49" t="s">
        <v>120</v>
      </c>
    </row>
    <row r="121" spans="1:12" x14ac:dyDescent="0.25">
      <c r="A121" t="s">
        <v>108</v>
      </c>
      <c r="B121" t="s">
        <v>109</v>
      </c>
      <c r="C121" t="s">
        <v>123</v>
      </c>
      <c r="D121" s="44">
        <v>41367.367268518516</v>
      </c>
      <c r="E121" s="45">
        <v>41367</v>
      </c>
      <c r="F121" s="46">
        <v>0.36726851851851849</v>
      </c>
      <c r="G121" s="47" t="s">
        <v>118</v>
      </c>
      <c r="H121" s="47" t="s">
        <v>112</v>
      </c>
      <c r="I121" t="s">
        <v>113</v>
      </c>
      <c r="J121">
        <v>49423</v>
      </c>
      <c r="K121" t="s">
        <v>124</v>
      </c>
      <c r="L121" s="48" t="s">
        <v>115</v>
      </c>
    </row>
    <row r="122" spans="1:12" x14ac:dyDescent="0.25">
      <c r="A122" t="s">
        <v>108</v>
      </c>
      <c r="B122" t="s">
        <v>109</v>
      </c>
      <c r="C122" t="s">
        <v>133</v>
      </c>
      <c r="D122" s="44">
        <v>41367.36923611111</v>
      </c>
      <c r="E122" s="45">
        <v>41367</v>
      </c>
      <c r="F122" s="46">
        <v>0.3692361111111111</v>
      </c>
      <c r="G122" s="47" t="s">
        <v>118</v>
      </c>
      <c r="H122" s="47" t="s">
        <v>112</v>
      </c>
      <c r="I122" t="s">
        <v>113</v>
      </c>
      <c r="J122">
        <v>6623</v>
      </c>
      <c r="K122" t="s">
        <v>177</v>
      </c>
      <c r="L122" s="49" t="s">
        <v>120</v>
      </c>
    </row>
    <row r="123" spans="1:12" x14ac:dyDescent="0.25">
      <c r="A123" t="s">
        <v>108</v>
      </c>
      <c r="B123" t="s">
        <v>109</v>
      </c>
      <c r="C123" t="s">
        <v>133</v>
      </c>
      <c r="D123" s="44">
        <v>41367.369606481479</v>
      </c>
      <c r="E123" s="45">
        <v>41367</v>
      </c>
      <c r="F123" s="46">
        <v>0.36960648148148145</v>
      </c>
      <c r="G123" s="47" t="s">
        <v>118</v>
      </c>
      <c r="H123" s="47" t="s">
        <v>112</v>
      </c>
      <c r="I123" t="s">
        <v>113</v>
      </c>
      <c r="J123">
        <v>44374</v>
      </c>
      <c r="K123" t="s">
        <v>142</v>
      </c>
      <c r="L123" s="48" t="s">
        <v>115</v>
      </c>
    </row>
    <row r="124" spans="1:12" x14ac:dyDescent="0.25">
      <c r="A124" t="s">
        <v>108</v>
      </c>
      <c r="B124" t="s">
        <v>109</v>
      </c>
      <c r="C124" t="s">
        <v>133</v>
      </c>
      <c r="D124" s="44">
        <v>41367.370752314811</v>
      </c>
      <c r="E124" s="45">
        <v>41367</v>
      </c>
      <c r="F124" s="46">
        <v>0.3707523148148148</v>
      </c>
      <c r="G124" s="47" t="s">
        <v>118</v>
      </c>
      <c r="H124" s="47" t="s">
        <v>112</v>
      </c>
      <c r="I124" t="s">
        <v>113</v>
      </c>
      <c r="J124">
        <v>6623</v>
      </c>
      <c r="K124" t="s">
        <v>177</v>
      </c>
      <c r="L124" s="48" t="s">
        <v>115</v>
      </c>
    </row>
    <row r="125" spans="1:12" x14ac:dyDescent="0.25">
      <c r="A125" t="s">
        <v>108</v>
      </c>
      <c r="B125" t="s">
        <v>109</v>
      </c>
      <c r="C125" t="s">
        <v>123</v>
      </c>
      <c r="D125" s="44">
        <v>41367.374699074076</v>
      </c>
      <c r="E125" s="45">
        <v>41367</v>
      </c>
      <c r="F125" s="46">
        <v>0.3746990740740741</v>
      </c>
      <c r="G125" s="47" t="s">
        <v>118</v>
      </c>
      <c r="H125" s="47" t="s">
        <v>112</v>
      </c>
      <c r="I125" t="s">
        <v>113</v>
      </c>
      <c r="J125">
        <v>91599</v>
      </c>
      <c r="K125" t="s">
        <v>178</v>
      </c>
      <c r="L125" s="48" t="s">
        <v>115</v>
      </c>
    </row>
    <row r="126" spans="1:12" x14ac:dyDescent="0.25">
      <c r="A126" t="s">
        <v>108</v>
      </c>
      <c r="B126" t="s">
        <v>109</v>
      </c>
      <c r="C126" t="s">
        <v>123</v>
      </c>
      <c r="D126" s="44">
        <v>41367.400069444448</v>
      </c>
      <c r="E126" s="45">
        <v>41367</v>
      </c>
      <c r="F126" s="46">
        <v>0.40006944444444442</v>
      </c>
      <c r="G126" s="50" t="s">
        <v>127</v>
      </c>
      <c r="H126" s="50" t="s">
        <v>128</v>
      </c>
      <c r="I126" t="s">
        <v>113</v>
      </c>
      <c r="J126">
        <v>91599</v>
      </c>
      <c r="K126" t="s">
        <v>178</v>
      </c>
      <c r="L126" s="49" t="s">
        <v>120</v>
      </c>
    </row>
    <row r="127" spans="1:12" x14ac:dyDescent="0.25">
      <c r="A127" t="s">
        <v>108</v>
      </c>
      <c r="B127" t="s">
        <v>109</v>
      </c>
      <c r="C127" t="s">
        <v>123</v>
      </c>
      <c r="D127" s="44">
        <v>41367.402013888888</v>
      </c>
      <c r="E127" s="45">
        <v>41367</v>
      </c>
      <c r="F127" s="46">
        <v>0.40201388888888889</v>
      </c>
      <c r="G127" s="50" t="s">
        <v>127</v>
      </c>
      <c r="H127" s="50" t="s">
        <v>128</v>
      </c>
      <c r="I127" t="s">
        <v>113</v>
      </c>
      <c r="J127">
        <v>91599</v>
      </c>
      <c r="K127" t="s">
        <v>178</v>
      </c>
      <c r="L127" s="48" t="s">
        <v>115</v>
      </c>
    </row>
    <row r="128" spans="1:12" x14ac:dyDescent="0.25">
      <c r="A128" t="s">
        <v>108</v>
      </c>
      <c r="B128" t="s">
        <v>109</v>
      </c>
      <c r="C128" t="s">
        <v>123</v>
      </c>
      <c r="D128" s="44">
        <v>41367.404930555553</v>
      </c>
      <c r="E128" s="45">
        <v>41367</v>
      </c>
      <c r="F128" s="46">
        <v>0.40493055555555557</v>
      </c>
      <c r="G128" s="50" t="s">
        <v>127</v>
      </c>
      <c r="H128" s="50" t="s">
        <v>128</v>
      </c>
      <c r="I128" t="s">
        <v>113</v>
      </c>
      <c r="J128">
        <v>91599</v>
      </c>
      <c r="K128" t="s">
        <v>178</v>
      </c>
      <c r="L128" s="49" t="s">
        <v>120</v>
      </c>
    </row>
    <row r="129" spans="1:12" x14ac:dyDescent="0.25">
      <c r="A129" t="s">
        <v>108</v>
      </c>
      <c r="B129" t="s">
        <v>109</v>
      </c>
      <c r="C129" t="s">
        <v>123</v>
      </c>
      <c r="D129" s="44">
        <v>41367.405671296299</v>
      </c>
      <c r="E129" s="45">
        <v>41367</v>
      </c>
      <c r="F129" s="46">
        <v>0.40567129629629628</v>
      </c>
      <c r="G129" s="50" t="s">
        <v>127</v>
      </c>
      <c r="H129" s="50" t="s">
        <v>128</v>
      </c>
      <c r="I129" t="s">
        <v>113</v>
      </c>
      <c r="J129">
        <v>91599</v>
      </c>
      <c r="K129" t="s">
        <v>178</v>
      </c>
      <c r="L129" s="48" t="s">
        <v>115</v>
      </c>
    </row>
    <row r="130" spans="1:12" x14ac:dyDescent="0.25">
      <c r="A130" t="s">
        <v>108</v>
      </c>
      <c r="B130" t="s">
        <v>125</v>
      </c>
      <c r="C130" t="s">
        <v>131</v>
      </c>
      <c r="D130" s="44">
        <v>41367.407870370371</v>
      </c>
      <c r="E130" s="45">
        <v>41367</v>
      </c>
      <c r="F130" s="46">
        <v>0.40787037037037038</v>
      </c>
      <c r="G130" s="50" t="s">
        <v>127</v>
      </c>
      <c r="H130" s="50" t="s">
        <v>128</v>
      </c>
      <c r="I130" t="s">
        <v>113</v>
      </c>
      <c r="J130">
        <v>42333</v>
      </c>
      <c r="K130" t="s">
        <v>164</v>
      </c>
      <c r="L130" s="48" t="s">
        <v>115</v>
      </c>
    </row>
    <row r="131" spans="1:12" x14ac:dyDescent="0.25">
      <c r="A131" t="s">
        <v>108</v>
      </c>
      <c r="B131" t="s">
        <v>109</v>
      </c>
      <c r="C131" t="s">
        <v>123</v>
      </c>
      <c r="D131" s="44">
        <v>41367.408206018517</v>
      </c>
      <c r="E131" s="45">
        <v>41367</v>
      </c>
      <c r="F131" s="46">
        <v>0.40820601851851851</v>
      </c>
      <c r="G131" s="50" t="s">
        <v>127</v>
      </c>
      <c r="H131" s="50" t="s">
        <v>128</v>
      </c>
      <c r="I131" t="s">
        <v>113</v>
      </c>
      <c r="J131">
        <v>91599</v>
      </c>
      <c r="K131" t="s">
        <v>178</v>
      </c>
      <c r="L131" s="49" t="s">
        <v>120</v>
      </c>
    </row>
    <row r="132" spans="1:12" x14ac:dyDescent="0.25">
      <c r="A132" t="s">
        <v>108</v>
      </c>
      <c r="B132" t="s">
        <v>109</v>
      </c>
      <c r="C132" t="s">
        <v>123</v>
      </c>
      <c r="D132" s="44">
        <v>41367.409513888888</v>
      </c>
      <c r="E132" s="45">
        <v>41367</v>
      </c>
      <c r="F132" s="46">
        <v>0.4095138888888889</v>
      </c>
      <c r="G132" s="50" t="s">
        <v>127</v>
      </c>
      <c r="H132" s="50" t="s">
        <v>128</v>
      </c>
      <c r="I132" t="s">
        <v>113</v>
      </c>
      <c r="J132">
        <v>91599</v>
      </c>
      <c r="K132" t="s">
        <v>178</v>
      </c>
      <c r="L132" s="48" t="s">
        <v>115</v>
      </c>
    </row>
    <row r="133" spans="1:12" x14ac:dyDescent="0.25">
      <c r="A133" t="s">
        <v>108</v>
      </c>
      <c r="B133" t="s">
        <v>109</v>
      </c>
      <c r="C133" t="s">
        <v>121</v>
      </c>
      <c r="D133" s="44">
        <v>41367.40960648148</v>
      </c>
      <c r="E133" s="45">
        <v>41367</v>
      </c>
      <c r="F133" s="46">
        <v>0.40960648148148149</v>
      </c>
      <c r="G133" s="50" t="s">
        <v>127</v>
      </c>
      <c r="H133" s="50" t="s">
        <v>128</v>
      </c>
      <c r="I133" t="s">
        <v>113</v>
      </c>
      <c r="J133">
        <v>27864</v>
      </c>
      <c r="K133" t="s">
        <v>130</v>
      </c>
      <c r="L133" s="48" t="s">
        <v>115</v>
      </c>
    </row>
    <row r="134" spans="1:12" x14ac:dyDescent="0.25">
      <c r="A134" t="s">
        <v>108</v>
      </c>
      <c r="B134" t="s">
        <v>109</v>
      </c>
      <c r="C134" t="s">
        <v>123</v>
      </c>
      <c r="D134" s="44">
        <v>41367.412083333336</v>
      </c>
      <c r="E134" s="45">
        <v>41367</v>
      </c>
      <c r="F134" s="46">
        <v>0.41208333333333336</v>
      </c>
      <c r="G134" s="50" t="s">
        <v>127</v>
      </c>
      <c r="H134" s="50" t="s">
        <v>128</v>
      </c>
      <c r="I134" t="s">
        <v>113</v>
      </c>
      <c r="J134">
        <v>91599</v>
      </c>
      <c r="K134" t="s">
        <v>178</v>
      </c>
      <c r="L134" s="49" t="s">
        <v>120</v>
      </c>
    </row>
    <row r="135" spans="1:12" x14ac:dyDescent="0.25">
      <c r="A135" t="s">
        <v>108</v>
      </c>
      <c r="B135" t="s">
        <v>109</v>
      </c>
      <c r="C135" t="s">
        <v>123</v>
      </c>
      <c r="D135" s="44">
        <v>41367.412673611114</v>
      </c>
      <c r="E135" s="45">
        <v>41367</v>
      </c>
      <c r="F135" s="46">
        <v>0.41267361111111112</v>
      </c>
      <c r="G135" s="50" t="s">
        <v>127</v>
      </c>
      <c r="H135" s="50" t="s">
        <v>128</v>
      </c>
      <c r="I135" t="s">
        <v>113</v>
      </c>
      <c r="J135">
        <v>91599</v>
      </c>
      <c r="K135" t="s">
        <v>178</v>
      </c>
      <c r="L135" s="48" t="s">
        <v>115</v>
      </c>
    </row>
    <row r="136" spans="1:12" x14ac:dyDescent="0.25">
      <c r="A136" t="s">
        <v>108</v>
      </c>
      <c r="B136" t="s">
        <v>109</v>
      </c>
      <c r="C136" t="s">
        <v>123</v>
      </c>
      <c r="D136" s="44">
        <v>41367.414675925924</v>
      </c>
      <c r="E136" s="45">
        <v>41367</v>
      </c>
      <c r="F136" s="46">
        <v>0.41467592592592589</v>
      </c>
      <c r="G136" s="50" t="s">
        <v>127</v>
      </c>
      <c r="H136" s="50" t="s">
        <v>128</v>
      </c>
      <c r="I136" t="s">
        <v>113</v>
      </c>
      <c r="J136">
        <v>91599</v>
      </c>
      <c r="K136" t="s">
        <v>178</v>
      </c>
      <c r="L136" s="49" t="s">
        <v>120</v>
      </c>
    </row>
    <row r="137" spans="1:12" x14ac:dyDescent="0.25">
      <c r="A137" t="s">
        <v>108</v>
      </c>
      <c r="B137" t="s">
        <v>109</v>
      </c>
      <c r="C137" t="s">
        <v>123</v>
      </c>
      <c r="D137" s="44">
        <v>41367.415486111109</v>
      </c>
      <c r="E137" s="45">
        <v>41367</v>
      </c>
      <c r="F137" s="46">
        <v>0.41548611111111106</v>
      </c>
      <c r="G137" s="50" t="s">
        <v>127</v>
      </c>
      <c r="H137" s="50" t="s">
        <v>128</v>
      </c>
      <c r="I137" t="s">
        <v>113</v>
      </c>
      <c r="J137">
        <v>91599</v>
      </c>
      <c r="K137" t="s">
        <v>178</v>
      </c>
      <c r="L137" s="48" t="s">
        <v>115</v>
      </c>
    </row>
    <row r="138" spans="1:12" x14ac:dyDescent="0.25">
      <c r="A138" t="s">
        <v>108</v>
      </c>
      <c r="B138" t="s">
        <v>125</v>
      </c>
      <c r="C138" t="s">
        <v>131</v>
      </c>
      <c r="D138" s="44">
        <v>41367.416875000003</v>
      </c>
      <c r="E138" s="45">
        <v>41367</v>
      </c>
      <c r="F138" s="46">
        <v>0.41687500000000005</v>
      </c>
      <c r="G138" s="50" t="s">
        <v>135</v>
      </c>
      <c r="H138" s="50" t="s">
        <v>128</v>
      </c>
      <c r="I138" t="s">
        <v>113</v>
      </c>
      <c r="J138">
        <v>96934</v>
      </c>
      <c r="K138" t="s">
        <v>179</v>
      </c>
      <c r="L138" s="49" t="s">
        <v>120</v>
      </c>
    </row>
    <row r="139" spans="1:12" x14ac:dyDescent="0.25">
      <c r="A139" t="s">
        <v>108</v>
      </c>
      <c r="B139" t="s">
        <v>109</v>
      </c>
      <c r="C139" t="s">
        <v>110</v>
      </c>
      <c r="D139" s="44">
        <v>41367.41783564815</v>
      </c>
      <c r="E139" s="45">
        <v>41367</v>
      </c>
      <c r="F139" s="46">
        <v>0.41783564814814816</v>
      </c>
      <c r="G139" s="50" t="s">
        <v>135</v>
      </c>
      <c r="H139" s="50" t="s">
        <v>128</v>
      </c>
      <c r="I139" t="s">
        <v>113</v>
      </c>
      <c r="J139">
        <v>43452</v>
      </c>
      <c r="K139" t="s">
        <v>116</v>
      </c>
      <c r="L139" s="49" t="s">
        <v>120</v>
      </c>
    </row>
    <row r="140" spans="1:12" x14ac:dyDescent="0.25">
      <c r="A140" t="s">
        <v>108</v>
      </c>
      <c r="B140" t="s">
        <v>109</v>
      </c>
      <c r="C140" t="s">
        <v>123</v>
      </c>
      <c r="D140" s="44">
        <v>41367.417881944442</v>
      </c>
      <c r="E140" s="45">
        <v>41367</v>
      </c>
      <c r="F140" s="46">
        <v>0.41788194444444443</v>
      </c>
      <c r="G140" s="50" t="s">
        <v>135</v>
      </c>
      <c r="H140" s="50" t="s">
        <v>128</v>
      </c>
      <c r="I140" t="s">
        <v>113</v>
      </c>
      <c r="J140">
        <v>91599</v>
      </c>
      <c r="K140" t="s">
        <v>178</v>
      </c>
      <c r="L140" s="49" t="s">
        <v>120</v>
      </c>
    </row>
    <row r="141" spans="1:12" x14ac:dyDescent="0.25">
      <c r="A141" t="s">
        <v>108</v>
      </c>
      <c r="B141" t="s">
        <v>109</v>
      </c>
      <c r="C141" t="s">
        <v>123</v>
      </c>
      <c r="D141" s="44">
        <v>41367.418622685182</v>
      </c>
      <c r="E141" s="45">
        <v>41367</v>
      </c>
      <c r="F141" s="46">
        <v>0.41862268518518514</v>
      </c>
      <c r="G141" s="50" t="s">
        <v>135</v>
      </c>
      <c r="H141" s="50" t="s">
        <v>128</v>
      </c>
      <c r="I141" t="s">
        <v>113</v>
      </c>
      <c r="J141">
        <v>91599</v>
      </c>
      <c r="K141" t="s">
        <v>178</v>
      </c>
      <c r="L141" s="48" t="s">
        <v>115</v>
      </c>
    </row>
    <row r="142" spans="1:12" x14ac:dyDescent="0.25">
      <c r="A142" t="s">
        <v>108</v>
      </c>
      <c r="B142" t="s">
        <v>109</v>
      </c>
      <c r="C142" t="s">
        <v>123</v>
      </c>
      <c r="D142" s="44">
        <v>41367.420601851853</v>
      </c>
      <c r="E142" s="45">
        <v>41367</v>
      </c>
      <c r="F142" s="46">
        <v>0.42060185185185189</v>
      </c>
      <c r="G142" s="50" t="s">
        <v>135</v>
      </c>
      <c r="H142" s="50" t="s">
        <v>128</v>
      </c>
      <c r="I142" t="s">
        <v>113</v>
      </c>
      <c r="J142">
        <v>91599</v>
      </c>
      <c r="K142" t="s">
        <v>178</v>
      </c>
      <c r="L142" s="49" t="s">
        <v>120</v>
      </c>
    </row>
    <row r="143" spans="1:12" x14ac:dyDescent="0.25">
      <c r="A143" t="s">
        <v>108</v>
      </c>
      <c r="B143" t="s">
        <v>109</v>
      </c>
      <c r="C143" t="s">
        <v>110</v>
      </c>
      <c r="D143" s="44">
        <v>41367.420659722222</v>
      </c>
      <c r="E143" s="45">
        <v>41367</v>
      </c>
      <c r="F143" s="46">
        <v>0.4206597222222222</v>
      </c>
      <c r="G143" s="50" t="s">
        <v>135</v>
      </c>
      <c r="H143" s="50" t="s">
        <v>128</v>
      </c>
      <c r="I143" t="s">
        <v>113</v>
      </c>
      <c r="J143">
        <v>43452</v>
      </c>
      <c r="K143" t="s">
        <v>116</v>
      </c>
      <c r="L143" s="49" t="s">
        <v>120</v>
      </c>
    </row>
    <row r="144" spans="1:12" x14ac:dyDescent="0.25">
      <c r="A144" t="s">
        <v>108</v>
      </c>
      <c r="B144" t="s">
        <v>109</v>
      </c>
      <c r="C144" t="s">
        <v>123</v>
      </c>
      <c r="D144" s="44">
        <v>41367.421331018515</v>
      </c>
      <c r="E144" s="45">
        <v>41367</v>
      </c>
      <c r="F144" s="46">
        <v>0.42133101851851856</v>
      </c>
      <c r="G144" s="50" t="s">
        <v>135</v>
      </c>
      <c r="H144" s="50" t="s">
        <v>128</v>
      </c>
      <c r="I144" t="s">
        <v>113</v>
      </c>
      <c r="J144">
        <v>91599</v>
      </c>
      <c r="K144" t="s">
        <v>178</v>
      </c>
      <c r="L144" s="48" t="s">
        <v>115</v>
      </c>
    </row>
    <row r="145" spans="1:12" x14ac:dyDescent="0.25">
      <c r="A145" t="s">
        <v>108</v>
      </c>
      <c r="B145" t="s">
        <v>109</v>
      </c>
      <c r="C145" t="s">
        <v>117</v>
      </c>
      <c r="D145" s="44">
        <v>41367.448368055557</v>
      </c>
      <c r="E145" s="45">
        <v>41367</v>
      </c>
      <c r="F145" s="46">
        <v>0.44836805555555559</v>
      </c>
      <c r="G145" s="50" t="s">
        <v>135</v>
      </c>
      <c r="H145" s="50" t="s">
        <v>128</v>
      </c>
      <c r="I145" t="s">
        <v>113</v>
      </c>
      <c r="J145">
        <v>42342</v>
      </c>
      <c r="K145" t="s">
        <v>119</v>
      </c>
      <c r="L145" s="48" t="s">
        <v>115</v>
      </c>
    </row>
    <row r="146" spans="1:12" x14ac:dyDescent="0.25">
      <c r="A146" t="s">
        <v>108</v>
      </c>
      <c r="B146" t="s">
        <v>109</v>
      </c>
      <c r="C146" t="s">
        <v>133</v>
      </c>
      <c r="D146" s="44">
        <v>41367.466574074075</v>
      </c>
      <c r="E146" s="45">
        <v>41367</v>
      </c>
      <c r="F146" s="46">
        <v>0.46657407407407409</v>
      </c>
      <c r="G146" s="50" t="s">
        <v>171</v>
      </c>
      <c r="H146" s="50" t="s">
        <v>141</v>
      </c>
      <c r="I146" t="s">
        <v>113</v>
      </c>
      <c r="J146">
        <v>5103</v>
      </c>
      <c r="K146" t="s">
        <v>180</v>
      </c>
      <c r="L146" s="49" t="s">
        <v>120</v>
      </c>
    </row>
    <row r="147" spans="1:12" x14ac:dyDescent="0.25">
      <c r="A147" t="s">
        <v>108</v>
      </c>
      <c r="B147" t="s">
        <v>125</v>
      </c>
      <c r="C147" t="s">
        <v>181</v>
      </c>
      <c r="D147" s="44">
        <v>41367.467534722222</v>
      </c>
      <c r="E147" s="45">
        <v>41367</v>
      </c>
      <c r="F147" s="46">
        <v>0.4675347222222222</v>
      </c>
      <c r="G147" s="50" t="s">
        <v>171</v>
      </c>
      <c r="H147" s="50" t="s">
        <v>141</v>
      </c>
      <c r="I147" t="s">
        <v>113</v>
      </c>
      <c r="J147">
        <v>90853</v>
      </c>
      <c r="K147" t="s">
        <v>182</v>
      </c>
      <c r="L147" s="49" t="s">
        <v>120</v>
      </c>
    </row>
    <row r="148" spans="1:12" x14ac:dyDescent="0.25">
      <c r="A148" t="s">
        <v>108</v>
      </c>
      <c r="B148" t="s">
        <v>109</v>
      </c>
      <c r="C148" t="s">
        <v>123</v>
      </c>
      <c r="D148" s="44">
        <v>41367.467928240738</v>
      </c>
      <c r="E148" s="45">
        <v>41367</v>
      </c>
      <c r="F148" s="46">
        <v>0.46792824074074074</v>
      </c>
      <c r="G148" s="50" t="s">
        <v>171</v>
      </c>
      <c r="H148" s="50" t="s">
        <v>141</v>
      </c>
      <c r="I148" t="s">
        <v>113</v>
      </c>
      <c r="J148">
        <v>88449</v>
      </c>
      <c r="K148" t="s">
        <v>162</v>
      </c>
      <c r="L148" s="49" t="s">
        <v>120</v>
      </c>
    </row>
    <row r="149" spans="1:12" x14ac:dyDescent="0.25">
      <c r="A149" t="s">
        <v>108</v>
      </c>
      <c r="B149" t="s">
        <v>109</v>
      </c>
      <c r="C149" t="s">
        <v>133</v>
      </c>
      <c r="D149" s="44">
        <v>41367.469317129631</v>
      </c>
      <c r="E149" s="45">
        <v>41367</v>
      </c>
      <c r="F149" s="46">
        <v>0.46931712962962963</v>
      </c>
      <c r="G149" s="50" t="s">
        <v>171</v>
      </c>
      <c r="H149" s="50" t="s">
        <v>141</v>
      </c>
      <c r="I149" t="s">
        <v>113</v>
      </c>
      <c r="J149">
        <v>5103</v>
      </c>
      <c r="K149" t="s">
        <v>180</v>
      </c>
      <c r="L149" s="49" t="s">
        <v>120</v>
      </c>
    </row>
    <row r="150" spans="1:12" x14ac:dyDescent="0.25">
      <c r="A150" t="s">
        <v>108</v>
      </c>
      <c r="B150" t="s">
        <v>109</v>
      </c>
      <c r="C150" t="s">
        <v>123</v>
      </c>
      <c r="D150" s="44">
        <v>41367.469884259262</v>
      </c>
      <c r="E150" s="45">
        <v>41367</v>
      </c>
      <c r="F150" s="46">
        <v>0.46988425925925931</v>
      </c>
      <c r="G150" s="50" t="s">
        <v>171</v>
      </c>
      <c r="H150" s="50" t="s">
        <v>141</v>
      </c>
      <c r="I150" t="s">
        <v>113</v>
      </c>
      <c r="J150">
        <v>88449</v>
      </c>
      <c r="K150" t="s">
        <v>162</v>
      </c>
      <c r="L150" s="49" t="s">
        <v>120</v>
      </c>
    </row>
    <row r="151" spans="1:12" x14ac:dyDescent="0.25">
      <c r="A151" t="s">
        <v>108</v>
      </c>
      <c r="B151" t="s">
        <v>109</v>
      </c>
      <c r="C151" t="s">
        <v>133</v>
      </c>
      <c r="D151" s="44">
        <v>41367.470231481479</v>
      </c>
      <c r="E151" s="45">
        <v>41367</v>
      </c>
      <c r="F151" s="46">
        <v>0.47023148148148147</v>
      </c>
      <c r="G151" s="50" t="s">
        <v>171</v>
      </c>
      <c r="H151" s="50" t="s">
        <v>141</v>
      </c>
      <c r="I151" t="s">
        <v>113</v>
      </c>
      <c r="J151">
        <v>5103</v>
      </c>
      <c r="K151" t="s">
        <v>180</v>
      </c>
      <c r="L151" s="48" t="s">
        <v>115</v>
      </c>
    </row>
    <row r="152" spans="1:12" x14ac:dyDescent="0.25">
      <c r="A152" t="s">
        <v>108</v>
      </c>
      <c r="B152" t="s">
        <v>109</v>
      </c>
      <c r="C152" t="s">
        <v>123</v>
      </c>
      <c r="D152" s="44">
        <v>41367.471180555556</v>
      </c>
      <c r="E152" s="45">
        <v>41367</v>
      </c>
      <c r="F152" s="46">
        <v>0.47118055555555555</v>
      </c>
      <c r="G152" s="50" t="s">
        <v>171</v>
      </c>
      <c r="H152" s="50" t="s">
        <v>141</v>
      </c>
      <c r="I152" t="s">
        <v>113</v>
      </c>
      <c r="J152">
        <v>88449</v>
      </c>
      <c r="K152" t="s">
        <v>162</v>
      </c>
      <c r="L152" s="49" t="s">
        <v>120</v>
      </c>
    </row>
    <row r="153" spans="1:12" x14ac:dyDescent="0.25">
      <c r="A153" t="s">
        <v>108</v>
      </c>
      <c r="B153" t="s">
        <v>109</v>
      </c>
      <c r="C153" t="s">
        <v>123</v>
      </c>
      <c r="D153" s="44">
        <v>41367.472453703704</v>
      </c>
      <c r="E153" s="45">
        <v>41367</v>
      </c>
      <c r="F153" s="46">
        <v>0.47245370370370371</v>
      </c>
      <c r="G153" s="50" t="s">
        <v>171</v>
      </c>
      <c r="H153" s="50" t="s">
        <v>141</v>
      </c>
      <c r="I153" t="s">
        <v>113</v>
      </c>
      <c r="J153">
        <v>88449</v>
      </c>
      <c r="K153" t="s">
        <v>162</v>
      </c>
      <c r="L153" s="49" t="s">
        <v>120</v>
      </c>
    </row>
    <row r="154" spans="1:12" x14ac:dyDescent="0.25">
      <c r="A154" t="s">
        <v>108</v>
      </c>
      <c r="B154" t="s">
        <v>109</v>
      </c>
      <c r="C154" t="s">
        <v>123</v>
      </c>
      <c r="D154" s="44">
        <v>41367.473981481482</v>
      </c>
      <c r="E154" s="45">
        <v>41367</v>
      </c>
      <c r="F154" s="46">
        <v>0.4739814814814815</v>
      </c>
      <c r="G154" s="50" t="s">
        <v>171</v>
      </c>
      <c r="H154" s="50" t="s">
        <v>141</v>
      </c>
      <c r="I154" t="s">
        <v>113</v>
      </c>
      <c r="J154">
        <v>88449</v>
      </c>
      <c r="K154" t="s">
        <v>162</v>
      </c>
      <c r="L154" s="49" t="s">
        <v>120</v>
      </c>
    </row>
    <row r="155" spans="1:12" x14ac:dyDescent="0.25">
      <c r="A155" t="s">
        <v>108</v>
      </c>
      <c r="B155" t="s">
        <v>109</v>
      </c>
      <c r="C155" t="s">
        <v>123</v>
      </c>
      <c r="D155" s="44">
        <v>41367.474861111114</v>
      </c>
      <c r="E155" s="45">
        <v>41367</v>
      </c>
      <c r="F155" s="46">
        <v>0.47486111111111112</v>
      </c>
      <c r="G155" s="50" t="s">
        <v>171</v>
      </c>
      <c r="H155" s="50" t="s">
        <v>141</v>
      </c>
      <c r="I155" t="s">
        <v>113</v>
      </c>
      <c r="J155">
        <v>88449</v>
      </c>
      <c r="K155" t="s">
        <v>162</v>
      </c>
      <c r="L155" s="48" t="s">
        <v>115</v>
      </c>
    </row>
    <row r="156" spans="1:12" x14ac:dyDescent="0.25">
      <c r="A156" t="s">
        <v>108</v>
      </c>
      <c r="B156" t="s">
        <v>109</v>
      </c>
      <c r="C156" t="s">
        <v>117</v>
      </c>
      <c r="D156" s="44">
        <v>41367.496898148151</v>
      </c>
      <c r="E156" s="45">
        <v>41367</v>
      </c>
      <c r="F156" s="46">
        <v>0.4968981481481482</v>
      </c>
      <c r="G156" s="50" t="s">
        <v>171</v>
      </c>
      <c r="H156" s="50" t="s">
        <v>141</v>
      </c>
      <c r="I156" t="s">
        <v>113</v>
      </c>
      <c r="J156">
        <v>99436</v>
      </c>
      <c r="K156" t="s">
        <v>183</v>
      </c>
      <c r="L156" s="49" t="s">
        <v>120</v>
      </c>
    </row>
    <row r="157" spans="1:12" x14ac:dyDescent="0.25">
      <c r="A157" t="s">
        <v>108</v>
      </c>
      <c r="B157" t="s">
        <v>109</v>
      </c>
      <c r="C157" t="s">
        <v>121</v>
      </c>
      <c r="D157" s="44">
        <v>41367.50677083333</v>
      </c>
      <c r="E157" s="45">
        <v>41367</v>
      </c>
      <c r="F157" s="46">
        <v>0.50677083333333328</v>
      </c>
      <c r="G157" s="50" t="s">
        <v>140</v>
      </c>
      <c r="H157" s="50" t="s">
        <v>141</v>
      </c>
      <c r="I157" t="s">
        <v>113</v>
      </c>
      <c r="J157">
        <v>85277</v>
      </c>
      <c r="K157" t="s">
        <v>184</v>
      </c>
      <c r="L157" s="49" t="s">
        <v>120</v>
      </c>
    </row>
    <row r="158" spans="1:12" x14ac:dyDescent="0.25">
      <c r="A158" t="s">
        <v>108</v>
      </c>
      <c r="B158" t="s">
        <v>109</v>
      </c>
      <c r="C158" t="s">
        <v>123</v>
      </c>
      <c r="D158" s="44">
        <v>41367.512141203704</v>
      </c>
      <c r="E158" s="45">
        <v>41367</v>
      </c>
      <c r="F158" s="46">
        <v>0.51214120370370375</v>
      </c>
      <c r="G158" s="50" t="s">
        <v>140</v>
      </c>
      <c r="H158" s="50" t="s">
        <v>141</v>
      </c>
      <c r="I158" t="s">
        <v>113</v>
      </c>
      <c r="J158">
        <v>88449</v>
      </c>
      <c r="K158" t="s">
        <v>162</v>
      </c>
      <c r="L158" s="49" t="s">
        <v>120</v>
      </c>
    </row>
    <row r="159" spans="1:12" x14ac:dyDescent="0.25">
      <c r="A159" t="s">
        <v>108</v>
      </c>
      <c r="B159" t="s">
        <v>109</v>
      </c>
      <c r="C159" t="s">
        <v>123</v>
      </c>
      <c r="D159" s="44">
        <v>41367.513333333336</v>
      </c>
      <c r="E159" s="45">
        <v>41367</v>
      </c>
      <c r="F159" s="46">
        <v>0.51333333333333331</v>
      </c>
      <c r="G159" s="50" t="s">
        <v>140</v>
      </c>
      <c r="H159" s="50" t="s">
        <v>141</v>
      </c>
      <c r="I159" t="s">
        <v>113</v>
      </c>
      <c r="J159">
        <v>88449</v>
      </c>
      <c r="K159" t="s">
        <v>162</v>
      </c>
      <c r="L159" s="48" t="s">
        <v>115</v>
      </c>
    </row>
    <row r="160" spans="1:12" x14ac:dyDescent="0.25">
      <c r="A160" t="s">
        <v>108</v>
      </c>
      <c r="B160" t="s">
        <v>109</v>
      </c>
      <c r="C160" t="s">
        <v>117</v>
      </c>
      <c r="D160" s="44">
        <v>41367.52511574074</v>
      </c>
      <c r="E160" s="45">
        <v>41367</v>
      </c>
      <c r="F160" s="46">
        <v>0.52511574074074074</v>
      </c>
      <c r="G160" s="50" t="s">
        <v>140</v>
      </c>
      <c r="H160" s="50" t="s">
        <v>141</v>
      </c>
      <c r="I160" t="s">
        <v>113</v>
      </c>
      <c r="J160">
        <v>98932</v>
      </c>
      <c r="K160" t="s">
        <v>185</v>
      </c>
      <c r="L160" s="49" t="s">
        <v>120</v>
      </c>
    </row>
    <row r="161" spans="1:12" x14ac:dyDescent="0.25">
      <c r="A161" t="s">
        <v>108</v>
      </c>
      <c r="B161" t="s">
        <v>125</v>
      </c>
      <c r="C161" t="s">
        <v>131</v>
      </c>
      <c r="D161" s="44">
        <v>41367.529942129629</v>
      </c>
      <c r="E161" s="45">
        <v>41367</v>
      </c>
      <c r="F161" s="46">
        <v>0.52994212962962961</v>
      </c>
      <c r="G161" s="50" t="s">
        <v>140</v>
      </c>
      <c r="H161" s="50" t="s">
        <v>141</v>
      </c>
      <c r="I161" t="s">
        <v>113</v>
      </c>
      <c r="J161">
        <v>42333</v>
      </c>
      <c r="K161" t="s">
        <v>164</v>
      </c>
      <c r="L161" s="49" t="s">
        <v>120</v>
      </c>
    </row>
    <row r="162" spans="1:12" x14ac:dyDescent="0.25">
      <c r="A162" t="s">
        <v>108</v>
      </c>
      <c r="B162" t="s">
        <v>125</v>
      </c>
      <c r="C162" t="s">
        <v>181</v>
      </c>
      <c r="D162" s="44">
        <v>41367.531053240738</v>
      </c>
      <c r="E162" s="45">
        <v>41367</v>
      </c>
      <c r="F162" s="46">
        <v>0.53105324074074078</v>
      </c>
      <c r="G162" s="50" t="s">
        <v>140</v>
      </c>
      <c r="H162" s="50" t="s">
        <v>141</v>
      </c>
      <c r="I162" t="s">
        <v>113</v>
      </c>
      <c r="J162">
        <v>21585</v>
      </c>
      <c r="K162" t="s">
        <v>186</v>
      </c>
      <c r="L162" s="49" t="s">
        <v>120</v>
      </c>
    </row>
    <row r="163" spans="1:12" x14ac:dyDescent="0.25">
      <c r="A163" t="s">
        <v>108</v>
      </c>
      <c r="B163" t="s">
        <v>125</v>
      </c>
      <c r="C163" t="s">
        <v>131</v>
      </c>
      <c r="D163" s="44">
        <v>41367.532430555555</v>
      </c>
      <c r="E163" s="45">
        <v>41367</v>
      </c>
      <c r="F163" s="46">
        <v>0.53243055555555563</v>
      </c>
      <c r="G163" s="50" t="s">
        <v>140</v>
      </c>
      <c r="H163" s="50" t="s">
        <v>141</v>
      </c>
      <c r="I163" t="s">
        <v>113</v>
      </c>
      <c r="J163">
        <v>42333</v>
      </c>
      <c r="K163" t="s">
        <v>164</v>
      </c>
      <c r="L163" s="49" t="s">
        <v>120</v>
      </c>
    </row>
    <row r="164" spans="1:12" x14ac:dyDescent="0.25">
      <c r="A164" t="s">
        <v>108</v>
      </c>
      <c r="B164" t="s">
        <v>109</v>
      </c>
      <c r="C164" t="s">
        <v>110</v>
      </c>
      <c r="D164" s="44">
        <v>41367.58320601852</v>
      </c>
      <c r="E164" s="45">
        <v>41367</v>
      </c>
      <c r="F164" s="46">
        <v>0.5832060185185185</v>
      </c>
      <c r="G164" s="50" t="s">
        <v>146</v>
      </c>
      <c r="H164" s="50" t="s">
        <v>147</v>
      </c>
      <c r="I164" t="s">
        <v>113</v>
      </c>
      <c r="J164">
        <v>30653</v>
      </c>
      <c r="K164" t="s">
        <v>187</v>
      </c>
      <c r="L164" s="49" t="s">
        <v>120</v>
      </c>
    </row>
    <row r="165" spans="1:12" x14ac:dyDescent="0.25">
      <c r="A165" t="s">
        <v>108</v>
      </c>
      <c r="B165" t="s">
        <v>109</v>
      </c>
      <c r="C165" t="s">
        <v>133</v>
      </c>
      <c r="D165" s="44">
        <v>41367.593460648146</v>
      </c>
      <c r="E165" s="45">
        <v>41367</v>
      </c>
      <c r="F165" s="46">
        <v>0.59346064814814814</v>
      </c>
      <c r="G165" s="50" t="s">
        <v>149</v>
      </c>
      <c r="H165" s="50" t="s">
        <v>147</v>
      </c>
      <c r="I165" t="s">
        <v>113</v>
      </c>
      <c r="J165">
        <v>5745</v>
      </c>
      <c r="K165" t="s">
        <v>188</v>
      </c>
      <c r="L165" s="49" t="s">
        <v>120</v>
      </c>
    </row>
    <row r="166" spans="1:12" x14ac:dyDescent="0.25">
      <c r="A166" t="s">
        <v>108</v>
      </c>
      <c r="B166" t="s">
        <v>109</v>
      </c>
      <c r="C166" t="s">
        <v>121</v>
      </c>
      <c r="D166" s="44">
        <v>41367.613344907404</v>
      </c>
      <c r="E166" s="45">
        <v>41367</v>
      </c>
      <c r="F166" s="46">
        <v>0.61334490740740744</v>
      </c>
      <c r="G166" s="50" t="s">
        <v>149</v>
      </c>
      <c r="H166" s="50" t="s">
        <v>147</v>
      </c>
      <c r="I166" t="s">
        <v>113</v>
      </c>
      <c r="J166">
        <v>24833</v>
      </c>
      <c r="K166" t="s">
        <v>189</v>
      </c>
      <c r="L166" s="49" t="s">
        <v>120</v>
      </c>
    </row>
    <row r="167" spans="1:12" x14ac:dyDescent="0.25">
      <c r="A167" t="s">
        <v>108</v>
      </c>
      <c r="B167" t="s">
        <v>109</v>
      </c>
      <c r="C167" t="s">
        <v>121</v>
      </c>
      <c r="D167" s="44">
        <v>41367.620717592596</v>
      </c>
      <c r="E167" s="45">
        <v>41367</v>
      </c>
      <c r="F167" s="46">
        <v>0.62071759259259263</v>
      </c>
      <c r="G167" s="50" t="s">
        <v>149</v>
      </c>
      <c r="H167" s="50" t="s">
        <v>147</v>
      </c>
      <c r="I167" t="s">
        <v>113</v>
      </c>
      <c r="J167">
        <v>24833</v>
      </c>
      <c r="K167" t="s">
        <v>189</v>
      </c>
      <c r="L167" s="49" t="s">
        <v>120</v>
      </c>
    </row>
    <row r="168" spans="1:12" x14ac:dyDescent="0.25">
      <c r="A168" t="s">
        <v>108</v>
      </c>
      <c r="B168" t="s">
        <v>109</v>
      </c>
      <c r="C168" t="s">
        <v>121</v>
      </c>
      <c r="D168" s="44">
        <v>41367.624189814815</v>
      </c>
      <c r="E168" s="45">
        <v>41367</v>
      </c>
      <c r="F168" s="46">
        <v>0.62418981481481484</v>
      </c>
      <c r="G168" s="50" t="s">
        <v>149</v>
      </c>
      <c r="H168" s="50" t="s">
        <v>147</v>
      </c>
      <c r="I168" t="s">
        <v>113</v>
      </c>
      <c r="J168">
        <v>24833</v>
      </c>
      <c r="K168" t="s">
        <v>189</v>
      </c>
      <c r="L168" s="49" t="s">
        <v>120</v>
      </c>
    </row>
    <row r="169" spans="1:12" x14ac:dyDescent="0.25">
      <c r="A169" t="s">
        <v>108</v>
      </c>
      <c r="B169" t="s">
        <v>109</v>
      </c>
      <c r="C169" t="s">
        <v>133</v>
      </c>
      <c r="D169" s="44">
        <v>41367.630648148152</v>
      </c>
      <c r="E169" s="45">
        <v>41367</v>
      </c>
      <c r="F169" s="46">
        <v>0.63064814814814818</v>
      </c>
      <c r="G169" s="50" t="s">
        <v>154</v>
      </c>
      <c r="H169" s="50" t="s">
        <v>155</v>
      </c>
      <c r="I169" t="s">
        <v>113</v>
      </c>
      <c r="J169">
        <v>96221</v>
      </c>
      <c r="K169" t="s">
        <v>150</v>
      </c>
      <c r="L169" s="49" t="s">
        <v>120</v>
      </c>
    </row>
    <row r="170" spans="1:12" x14ac:dyDescent="0.25">
      <c r="A170" t="s">
        <v>108</v>
      </c>
      <c r="B170" t="s">
        <v>137</v>
      </c>
      <c r="C170" t="s">
        <v>138</v>
      </c>
      <c r="D170" s="44">
        <v>41367.638958333337</v>
      </c>
      <c r="E170" s="45">
        <v>41367</v>
      </c>
      <c r="F170" s="46">
        <v>0.63895833333333341</v>
      </c>
      <c r="G170" s="50" t="s">
        <v>154</v>
      </c>
      <c r="H170" s="50" t="s">
        <v>155</v>
      </c>
      <c r="I170" t="s">
        <v>113</v>
      </c>
      <c r="J170">
        <v>19754</v>
      </c>
      <c r="K170" t="s">
        <v>160</v>
      </c>
      <c r="L170" s="49" t="s">
        <v>120</v>
      </c>
    </row>
    <row r="171" spans="1:12" x14ac:dyDescent="0.25">
      <c r="A171" t="s">
        <v>108</v>
      </c>
      <c r="B171" t="s">
        <v>137</v>
      </c>
      <c r="C171" t="s">
        <v>157</v>
      </c>
      <c r="D171" s="44">
        <v>41367.640983796293</v>
      </c>
      <c r="E171" s="45">
        <v>41367</v>
      </c>
      <c r="F171" s="46">
        <v>0.64098379629629632</v>
      </c>
      <c r="G171" s="50" t="s">
        <v>154</v>
      </c>
      <c r="H171" s="50" t="s">
        <v>155</v>
      </c>
      <c r="I171" t="s">
        <v>113</v>
      </c>
      <c r="J171">
        <v>77246</v>
      </c>
      <c r="K171" t="s">
        <v>158</v>
      </c>
      <c r="L171" s="49" t="s">
        <v>120</v>
      </c>
    </row>
    <row r="172" spans="1:12" x14ac:dyDescent="0.25">
      <c r="A172" t="s">
        <v>108</v>
      </c>
      <c r="B172" t="s">
        <v>109</v>
      </c>
      <c r="C172" t="s">
        <v>121</v>
      </c>
      <c r="D172" s="44">
        <v>41367.645358796297</v>
      </c>
      <c r="E172" s="45">
        <v>41367</v>
      </c>
      <c r="F172" s="46">
        <v>0.64535879629629633</v>
      </c>
      <c r="G172" s="50" t="s">
        <v>154</v>
      </c>
      <c r="H172" s="50" t="s">
        <v>155</v>
      </c>
      <c r="I172" t="s">
        <v>113</v>
      </c>
      <c r="J172">
        <v>10623</v>
      </c>
      <c r="K172" t="s">
        <v>173</v>
      </c>
      <c r="L172" s="49" t="s">
        <v>120</v>
      </c>
    </row>
    <row r="173" spans="1:12" x14ac:dyDescent="0.25">
      <c r="A173" t="s">
        <v>108</v>
      </c>
      <c r="B173" t="s">
        <v>109</v>
      </c>
      <c r="C173" t="s">
        <v>121</v>
      </c>
      <c r="D173" s="44">
        <v>41367.647048611114</v>
      </c>
      <c r="E173" s="45">
        <v>41367</v>
      </c>
      <c r="F173" s="46">
        <v>0.64704861111111112</v>
      </c>
      <c r="G173" s="50" t="s">
        <v>154</v>
      </c>
      <c r="H173" s="50" t="s">
        <v>155</v>
      </c>
      <c r="I173" t="s">
        <v>113</v>
      </c>
      <c r="J173">
        <v>10623</v>
      </c>
      <c r="K173" t="s">
        <v>173</v>
      </c>
      <c r="L173" s="48" t="s">
        <v>115</v>
      </c>
    </row>
    <row r="174" spans="1:12" x14ac:dyDescent="0.25">
      <c r="A174" t="s">
        <v>108</v>
      </c>
      <c r="B174" t="s">
        <v>109</v>
      </c>
      <c r="C174" t="s">
        <v>110</v>
      </c>
      <c r="D174" s="44">
        <v>41367.652789351851</v>
      </c>
      <c r="E174" s="45">
        <v>41367</v>
      </c>
      <c r="F174" s="46">
        <v>0.65278935185185183</v>
      </c>
      <c r="G174" s="50" t="s">
        <v>154</v>
      </c>
      <c r="H174" s="50" t="s">
        <v>155</v>
      </c>
      <c r="I174" t="s">
        <v>113</v>
      </c>
      <c r="J174">
        <v>89077</v>
      </c>
      <c r="K174" t="s">
        <v>143</v>
      </c>
      <c r="L174" s="48" t="s">
        <v>115</v>
      </c>
    </row>
    <row r="175" spans="1:12" x14ac:dyDescent="0.25">
      <c r="A175" t="s">
        <v>108</v>
      </c>
      <c r="B175" t="s">
        <v>137</v>
      </c>
      <c r="C175" t="s">
        <v>138</v>
      </c>
      <c r="D175" s="44">
        <v>41367.652812499997</v>
      </c>
      <c r="E175" s="45">
        <v>41367</v>
      </c>
      <c r="F175" s="46">
        <v>0.65281250000000002</v>
      </c>
      <c r="G175" s="50" t="s">
        <v>154</v>
      </c>
      <c r="H175" s="50" t="s">
        <v>155</v>
      </c>
      <c r="I175" t="s">
        <v>113</v>
      </c>
      <c r="J175">
        <v>89733</v>
      </c>
      <c r="K175" t="s">
        <v>156</v>
      </c>
      <c r="L175" s="49" t="s">
        <v>120</v>
      </c>
    </row>
    <row r="176" spans="1:12" x14ac:dyDescent="0.25">
      <c r="A176" t="s">
        <v>108</v>
      </c>
      <c r="B176" t="s">
        <v>109</v>
      </c>
      <c r="C176" t="s">
        <v>121</v>
      </c>
      <c r="D176" s="44">
        <v>41367.654548611114</v>
      </c>
      <c r="E176" s="45">
        <v>41367</v>
      </c>
      <c r="F176" s="46">
        <v>0.65454861111111107</v>
      </c>
      <c r="G176" s="50" t="s">
        <v>154</v>
      </c>
      <c r="H176" s="50" t="s">
        <v>155</v>
      </c>
      <c r="I176" t="s">
        <v>113</v>
      </c>
      <c r="J176">
        <v>10623</v>
      </c>
      <c r="K176" t="s">
        <v>173</v>
      </c>
      <c r="L176" s="49" t="s">
        <v>120</v>
      </c>
    </row>
    <row r="177" spans="1:12" x14ac:dyDescent="0.25">
      <c r="A177" t="s">
        <v>108</v>
      </c>
      <c r="B177" t="s">
        <v>109</v>
      </c>
      <c r="C177" t="s">
        <v>121</v>
      </c>
      <c r="D177" s="44">
        <v>41367.655902777777</v>
      </c>
      <c r="E177" s="45">
        <v>41367</v>
      </c>
      <c r="F177" s="46">
        <v>0.65590277777777783</v>
      </c>
      <c r="G177" s="50" t="s">
        <v>154</v>
      </c>
      <c r="H177" s="50" t="s">
        <v>155</v>
      </c>
      <c r="I177" t="s">
        <v>113</v>
      </c>
      <c r="J177">
        <v>10623</v>
      </c>
      <c r="K177" t="s">
        <v>173</v>
      </c>
      <c r="L177" s="48" t="s">
        <v>115</v>
      </c>
    </row>
    <row r="178" spans="1:12" x14ac:dyDescent="0.25">
      <c r="A178" t="s">
        <v>108</v>
      </c>
      <c r="B178" t="s">
        <v>109</v>
      </c>
      <c r="C178" t="s">
        <v>117</v>
      </c>
      <c r="D178" s="44">
        <v>41367.671400462961</v>
      </c>
      <c r="E178" s="45">
        <v>41367</v>
      </c>
      <c r="F178" s="46">
        <v>0.67140046296296296</v>
      </c>
      <c r="G178" s="50" t="s">
        <v>161</v>
      </c>
      <c r="H178" s="50" t="s">
        <v>155</v>
      </c>
      <c r="I178" t="s">
        <v>113</v>
      </c>
      <c r="J178">
        <v>16104</v>
      </c>
      <c r="K178" t="s">
        <v>145</v>
      </c>
      <c r="L178" s="49" t="s">
        <v>120</v>
      </c>
    </row>
    <row r="179" spans="1:12" x14ac:dyDescent="0.25">
      <c r="A179" t="s">
        <v>108</v>
      </c>
      <c r="B179" t="s">
        <v>109</v>
      </c>
      <c r="C179" t="s">
        <v>117</v>
      </c>
      <c r="D179" s="44">
        <v>41367.681875000002</v>
      </c>
      <c r="E179" s="45">
        <v>41367</v>
      </c>
      <c r="F179" s="46">
        <v>0.6818749999999999</v>
      </c>
      <c r="G179" s="50" t="s">
        <v>161</v>
      </c>
      <c r="H179" s="50" t="s">
        <v>155</v>
      </c>
      <c r="I179" t="s">
        <v>113</v>
      </c>
      <c r="J179">
        <v>43877</v>
      </c>
      <c r="K179" t="s">
        <v>163</v>
      </c>
      <c r="L179" s="49" t="s">
        <v>120</v>
      </c>
    </row>
    <row r="180" spans="1:12" x14ac:dyDescent="0.25">
      <c r="A180" t="s">
        <v>108</v>
      </c>
      <c r="B180" t="s">
        <v>109</v>
      </c>
      <c r="C180" t="s">
        <v>123</v>
      </c>
      <c r="D180" s="44">
        <v>41367.68346064815</v>
      </c>
      <c r="E180" s="45">
        <v>41367</v>
      </c>
      <c r="F180" s="46">
        <v>0.68346064814814822</v>
      </c>
      <c r="G180" s="50" t="s">
        <v>161</v>
      </c>
      <c r="H180" s="50" t="s">
        <v>155</v>
      </c>
      <c r="I180" t="s">
        <v>113</v>
      </c>
      <c r="J180">
        <v>49423</v>
      </c>
      <c r="K180" t="s">
        <v>124</v>
      </c>
      <c r="L180" s="49" t="s">
        <v>120</v>
      </c>
    </row>
    <row r="181" spans="1:12" x14ac:dyDescent="0.25">
      <c r="A181" t="s">
        <v>108</v>
      </c>
      <c r="B181" t="s">
        <v>109</v>
      </c>
      <c r="C181" t="s">
        <v>117</v>
      </c>
      <c r="D181" s="44">
        <v>41367.684513888889</v>
      </c>
      <c r="E181" s="45">
        <v>41367</v>
      </c>
      <c r="F181" s="46">
        <v>0.68451388888888898</v>
      </c>
      <c r="G181" s="50" t="s">
        <v>161</v>
      </c>
      <c r="H181" s="50" t="s">
        <v>155</v>
      </c>
      <c r="I181" t="s">
        <v>113</v>
      </c>
      <c r="J181">
        <v>43877</v>
      </c>
      <c r="K181" t="s">
        <v>163</v>
      </c>
      <c r="L181" s="49" t="s">
        <v>120</v>
      </c>
    </row>
    <row r="182" spans="1:12" x14ac:dyDescent="0.25">
      <c r="A182" t="s">
        <v>108</v>
      </c>
      <c r="B182" t="s">
        <v>109</v>
      </c>
      <c r="C182" t="s">
        <v>123</v>
      </c>
      <c r="D182" s="44">
        <v>41367.686180555553</v>
      </c>
      <c r="E182" s="45">
        <v>41367</v>
      </c>
      <c r="F182" s="46">
        <v>0.68618055555555557</v>
      </c>
      <c r="G182" s="50" t="s">
        <v>161</v>
      </c>
      <c r="H182" s="50" t="s">
        <v>155</v>
      </c>
      <c r="I182" t="s">
        <v>113</v>
      </c>
      <c r="J182">
        <v>49423</v>
      </c>
      <c r="K182" t="s">
        <v>124</v>
      </c>
      <c r="L182" s="48" t="s">
        <v>115</v>
      </c>
    </row>
    <row r="183" spans="1:12" x14ac:dyDescent="0.25">
      <c r="A183" t="s">
        <v>108</v>
      </c>
      <c r="B183" t="s">
        <v>109</v>
      </c>
      <c r="C183" t="s">
        <v>133</v>
      </c>
      <c r="D183" s="44">
        <v>41367.688055555554</v>
      </c>
      <c r="E183" s="45">
        <v>41367</v>
      </c>
      <c r="F183" s="46">
        <v>0.68805555555555553</v>
      </c>
      <c r="G183" s="50" t="s">
        <v>161</v>
      </c>
      <c r="H183" s="50" t="s">
        <v>155</v>
      </c>
      <c r="I183" t="s">
        <v>113</v>
      </c>
      <c r="J183">
        <v>5745</v>
      </c>
      <c r="K183" t="s">
        <v>188</v>
      </c>
      <c r="L183" s="49" t="s">
        <v>120</v>
      </c>
    </row>
    <row r="184" spans="1:12" x14ac:dyDescent="0.25">
      <c r="A184" t="s">
        <v>108</v>
      </c>
      <c r="B184" t="s">
        <v>109</v>
      </c>
      <c r="C184" t="s">
        <v>110</v>
      </c>
      <c r="D184" s="44">
        <v>41367.690104166664</v>
      </c>
      <c r="E184" s="45">
        <v>41367</v>
      </c>
      <c r="F184" s="46">
        <v>0.69010416666666663</v>
      </c>
      <c r="G184" s="50" t="s">
        <v>161</v>
      </c>
      <c r="H184" s="50" t="s">
        <v>155</v>
      </c>
      <c r="I184" t="s">
        <v>113</v>
      </c>
      <c r="J184">
        <v>28658</v>
      </c>
      <c r="K184" t="s">
        <v>136</v>
      </c>
      <c r="L184" s="49" t="s">
        <v>120</v>
      </c>
    </row>
    <row r="185" spans="1:12" x14ac:dyDescent="0.25">
      <c r="A185" t="s">
        <v>108</v>
      </c>
      <c r="B185" t="s">
        <v>109</v>
      </c>
      <c r="C185" t="s">
        <v>121</v>
      </c>
      <c r="D185" s="44">
        <v>41367.692071759258</v>
      </c>
      <c r="E185" s="45">
        <v>41367</v>
      </c>
      <c r="F185" s="46">
        <v>0.69207175925925923</v>
      </c>
      <c r="G185" s="50" t="s">
        <v>161</v>
      </c>
      <c r="H185" s="50" t="s">
        <v>155</v>
      </c>
      <c r="I185" t="s">
        <v>113</v>
      </c>
      <c r="J185">
        <v>27864</v>
      </c>
      <c r="K185" t="s">
        <v>130</v>
      </c>
      <c r="L185" s="49" t="s">
        <v>120</v>
      </c>
    </row>
    <row r="186" spans="1:12" x14ac:dyDescent="0.25">
      <c r="A186" t="s">
        <v>108</v>
      </c>
      <c r="B186" t="s">
        <v>109</v>
      </c>
      <c r="C186" t="s">
        <v>110</v>
      </c>
      <c r="D186" s="44">
        <v>41367.693854166668</v>
      </c>
      <c r="E186" s="45">
        <v>41367</v>
      </c>
      <c r="F186" s="46">
        <v>0.69385416666666666</v>
      </c>
      <c r="G186" s="50" t="s">
        <v>161</v>
      </c>
      <c r="H186" s="50" t="s">
        <v>155</v>
      </c>
      <c r="I186" t="s">
        <v>113</v>
      </c>
      <c r="J186">
        <v>28658</v>
      </c>
      <c r="K186" t="s">
        <v>136</v>
      </c>
      <c r="L186" s="49" t="s">
        <v>120</v>
      </c>
    </row>
    <row r="187" spans="1:12" x14ac:dyDescent="0.25">
      <c r="A187" t="s">
        <v>108</v>
      </c>
      <c r="B187" t="s">
        <v>109</v>
      </c>
      <c r="C187" t="s">
        <v>110</v>
      </c>
      <c r="D187" s="44">
        <v>41367.696250000001</v>
      </c>
      <c r="E187" s="45">
        <v>41367</v>
      </c>
      <c r="F187" s="46">
        <v>0.69625000000000004</v>
      </c>
      <c r="G187" s="50" t="s">
        <v>161</v>
      </c>
      <c r="H187" s="50" t="s">
        <v>155</v>
      </c>
      <c r="I187" t="s">
        <v>113</v>
      </c>
      <c r="J187">
        <v>28658</v>
      </c>
      <c r="K187" t="s">
        <v>136</v>
      </c>
      <c r="L187" s="49" t="s">
        <v>120</v>
      </c>
    </row>
    <row r="188" spans="1:12" x14ac:dyDescent="0.25">
      <c r="A188" t="s">
        <v>108</v>
      </c>
      <c r="B188" t="s">
        <v>109</v>
      </c>
      <c r="C188" t="s">
        <v>110</v>
      </c>
      <c r="D188" s="44">
        <v>41367.69840277778</v>
      </c>
      <c r="E188" s="45">
        <v>41367</v>
      </c>
      <c r="F188" s="46">
        <v>0.69840277777777782</v>
      </c>
      <c r="G188" s="50" t="s">
        <v>161</v>
      </c>
      <c r="H188" s="50" t="s">
        <v>155</v>
      </c>
      <c r="I188" t="s">
        <v>113</v>
      </c>
      <c r="J188">
        <v>28658</v>
      </c>
      <c r="K188" t="s">
        <v>136</v>
      </c>
      <c r="L188" s="49" t="s">
        <v>120</v>
      </c>
    </row>
    <row r="189" spans="1:12" x14ac:dyDescent="0.25">
      <c r="A189" t="s">
        <v>108</v>
      </c>
      <c r="B189" t="s">
        <v>109</v>
      </c>
      <c r="C189" t="s">
        <v>133</v>
      </c>
      <c r="D189" s="44">
        <v>41367.699050925927</v>
      </c>
      <c r="E189" s="45">
        <v>41367</v>
      </c>
      <c r="F189" s="46">
        <v>0.69905092592592588</v>
      </c>
      <c r="G189" s="50" t="s">
        <v>161</v>
      </c>
      <c r="H189" s="50" t="s">
        <v>155</v>
      </c>
      <c r="I189" t="s">
        <v>113</v>
      </c>
      <c r="J189">
        <v>75635</v>
      </c>
      <c r="K189" t="s">
        <v>169</v>
      </c>
      <c r="L189" s="49" t="s">
        <v>120</v>
      </c>
    </row>
    <row r="190" spans="1:12" x14ac:dyDescent="0.25">
      <c r="A190" t="s">
        <v>108</v>
      </c>
      <c r="B190" t="s">
        <v>109</v>
      </c>
      <c r="C190" t="s">
        <v>133</v>
      </c>
      <c r="D190" s="44">
        <v>41367.70275462963</v>
      </c>
      <c r="E190" s="45">
        <v>41367</v>
      </c>
      <c r="F190" s="46">
        <v>0.70275462962962953</v>
      </c>
      <c r="G190" s="50" t="s">
        <v>161</v>
      </c>
      <c r="H190" s="50" t="s">
        <v>155</v>
      </c>
      <c r="I190" t="s">
        <v>113</v>
      </c>
      <c r="J190">
        <v>71029</v>
      </c>
      <c r="K190" t="s">
        <v>190</v>
      </c>
      <c r="L190" s="49" t="s">
        <v>120</v>
      </c>
    </row>
    <row r="191" spans="1:12" x14ac:dyDescent="0.25">
      <c r="A191" t="s">
        <v>108</v>
      </c>
      <c r="B191" t="s">
        <v>109</v>
      </c>
      <c r="C191" t="s">
        <v>133</v>
      </c>
      <c r="D191" s="44">
        <v>41367.704282407409</v>
      </c>
      <c r="E191" s="45">
        <v>41367</v>
      </c>
      <c r="F191" s="46">
        <v>0.70428240740740744</v>
      </c>
      <c r="G191" s="50" t="s">
        <v>161</v>
      </c>
      <c r="H191" s="50" t="s">
        <v>155</v>
      </c>
      <c r="I191" t="s">
        <v>113</v>
      </c>
      <c r="J191">
        <v>71029</v>
      </c>
      <c r="K191" t="s">
        <v>190</v>
      </c>
      <c r="L191" s="48" t="s">
        <v>115</v>
      </c>
    </row>
    <row r="192" spans="1:12" x14ac:dyDescent="0.25">
      <c r="A192" t="s">
        <v>108</v>
      </c>
      <c r="B192" t="s">
        <v>109</v>
      </c>
      <c r="C192" t="s">
        <v>110</v>
      </c>
      <c r="D192" s="44">
        <v>41367.706608796296</v>
      </c>
      <c r="E192" s="45">
        <v>41367</v>
      </c>
      <c r="F192" s="46">
        <v>0.70660879629629625</v>
      </c>
      <c r="G192" s="50" t="s">
        <v>161</v>
      </c>
      <c r="H192" s="50" t="s">
        <v>155</v>
      </c>
      <c r="I192" t="s">
        <v>113</v>
      </c>
      <c r="J192">
        <v>30568</v>
      </c>
      <c r="K192" t="s">
        <v>191</v>
      </c>
      <c r="L192" s="49" t="s">
        <v>120</v>
      </c>
    </row>
    <row r="193" spans="1:12" x14ac:dyDescent="0.25">
      <c r="A193" t="s">
        <v>108</v>
      </c>
      <c r="B193" t="s">
        <v>125</v>
      </c>
      <c r="C193" t="s">
        <v>126</v>
      </c>
      <c r="D193" s="44">
        <v>41367.707766203705</v>
      </c>
      <c r="E193" s="45">
        <v>41367</v>
      </c>
      <c r="F193" s="46">
        <v>0.70776620370370369</v>
      </c>
      <c r="G193" s="50" t="s">
        <v>161</v>
      </c>
      <c r="H193" s="50" t="s">
        <v>155</v>
      </c>
      <c r="I193" t="s">
        <v>113</v>
      </c>
      <c r="J193">
        <v>68501</v>
      </c>
      <c r="K193" t="s">
        <v>192</v>
      </c>
      <c r="L193" s="49" t="s">
        <v>120</v>
      </c>
    </row>
    <row r="194" spans="1:12" x14ac:dyDescent="0.25">
      <c r="A194" t="s">
        <v>108</v>
      </c>
      <c r="B194" t="s">
        <v>109</v>
      </c>
      <c r="C194" t="s">
        <v>123</v>
      </c>
      <c r="D194" s="44">
        <v>41367.70820601852</v>
      </c>
      <c r="E194" s="45">
        <v>41367</v>
      </c>
      <c r="F194" s="46">
        <v>0.7082060185185185</v>
      </c>
      <c r="G194" s="50" t="s">
        <v>161</v>
      </c>
      <c r="H194" s="50" t="s">
        <v>155</v>
      </c>
      <c r="I194" t="s">
        <v>113</v>
      </c>
      <c r="J194">
        <v>88449</v>
      </c>
      <c r="K194" t="s">
        <v>162</v>
      </c>
      <c r="L194" s="49" t="s">
        <v>120</v>
      </c>
    </row>
    <row r="195" spans="1:12" x14ac:dyDescent="0.25">
      <c r="A195" t="s">
        <v>108</v>
      </c>
      <c r="B195" t="s">
        <v>125</v>
      </c>
      <c r="C195" t="s">
        <v>126</v>
      </c>
      <c r="D195" s="44">
        <v>41367.709606481483</v>
      </c>
      <c r="E195" s="45">
        <v>41367</v>
      </c>
      <c r="F195" s="46">
        <v>0.70960648148148142</v>
      </c>
      <c r="G195" s="50" t="s">
        <v>165</v>
      </c>
      <c r="H195" s="50" t="s">
        <v>166</v>
      </c>
      <c r="I195" t="s">
        <v>113</v>
      </c>
      <c r="J195">
        <v>68501</v>
      </c>
      <c r="K195" t="s">
        <v>192</v>
      </c>
      <c r="L195" s="48" t="s">
        <v>115</v>
      </c>
    </row>
    <row r="196" spans="1:12" x14ac:dyDescent="0.25">
      <c r="A196" t="s">
        <v>108</v>
      </c>
      <c r="B196" t="s">
        <v>109</v>
      </c>
      <c r="C196" t="s">
        <v>123</v>
      </c>
      <c r="D196" s="44">
        <v>41367.711643518516</v>
      </c>
      <c r="E196" s="45">
        <v>41367</v>
      </c>
      <c r="F196" s="46">
        <v>0.71164351851851848</v>
      </c>
      <c r="G196" s="50" t="s">
        <v>165</v>
      </c>
      <c r="H196" s="50" t="s">
        <v>166</v>
      </c>
      <c r="I196" t="s">
        <v>113</v>
      </c>
      <c r="J196">
        <v>88449</v>
      </c>
      <c r="K196" t="s">
        <v>162</v>
      </c>
      <c r="L196" s="49" t="s">
        <v>120</v>
      </c>
    </row>
    <row r="197" spans="1:12" x14ac:dyDescent="0.25">
      <c r="A197" t="s">
        <v>108</v>
      </c>
      <c r="B197" t="s">
        <v>125</v>
      </c>
      <c r="C197" t="s">
        <v>126</v>
      </c>
      <c r="D197" s="44">
        <v>41367.711689814816</v>
      </c>
      <c r="E197" s="45">
        <v>41367</v>
      </c>
      <c r="F197" s="46">
        <v>0.71168981481481486</v>
      </c>
      <c r="G197" s="50" t="s">
        <v>165</v>
      </c>
      <c r="H197" s="50" t="s">
        <v>166</v>
      </c>
      <c r="I197" t="s">
        <v>113</v>
      </c>
      <c r="J197">
        <v>28249</v>
      </c>
      <c r="K197" t="s">
        <v>129</v>
      </c>
      <c r="L197" s="49" t="s">
        <v>120</v>
      </c>
    </row>
    <row r="198" spans="1:12" x14ac:dyDescent="0.25">
      <c r="A198" t="s">
        <v>108</v>
      </c>
      <c r="B198" t="s">
        <v>125</v>
      </c>
      <c r="C198" t="s">
        <v>126</v>
      </c>
      <c r="D198" s="44">
        <v>41367.712534722225</v>
      </c>
      <c r="E198" s="45">
        <v>41367</v>
      </c>
      <c r="F198" s="46">
        <v>0.71253472222222225</v>
      </c>
      <c r="G198" s="50" t="s">
        <v>165</v>
      </c>
      <c r="H198" s="50" t="s">
        <v>166</v>
      </c>
      <c r="I198" t="s">
        <v>113</v>
      </c>
      <c r="J198">
        <v>28249</v>
      </c>
      <c r="K198" t="s">
        <v>129</v>
      </c>
      <c r="L198" s="48" t="s">
        <v>115</v>
      </c>
    </row>
    <row r="199" spans="1:12" x14ac:dyDescent="0.25">
      <c r="A199" t="s">
        <v>108</v>
      </c>
      <c r="B199" t="s">
        <v>109</v>
      </c>
      <c r="C199" t="s">
        <v>121</v>
      </c>
      <c r="D199" s="44">
        <v>41367.713877314818</v>
      </c>
      <c r="E199" s="45">
        <v>41367</v>
      </c>
      <c r="F199" s="46">
        <v>0.71387731481481476</v>
      </c>
      <c r="G199" s="50" t="s">
        <v>165</v>
      </c>
      <c r="H199" s="50" t="s">
        <v>166</v>
      </c>
      <c r="I199" t="s">
        <v>113</v>
      </c>
      <c r="J199">
        <v>30324</v>
      </c>
      <c r="K199" t="s">
        <v>193</v>
      </c>
      <c r="L199" s="49" t="s">
        <v>120</v>
      </c>
    </row>
    <row r="200" spans="1:12" x14ac:dyDescent="0.25">
      <c r="A200" t="s">
        <v>108</v>
      </c>
      <c r="B200" t="s">
        <v>109</v>
      </c>
      <c r="C200" t="s">
        <v>123</v>
      </c>
      <c r="D200" s="44">
        <v>41367.738680555558</v>
      </c>
      <c r="E200" s="45">
        <v>41367</v>
      </c>
      <c r="F200" s="46">
        <v>0.73868055555555545</v>
      </c>
      <c r="G200" s="50" t="s">
        <v>165</v>
      </c>
      <c r="H200" s="50" t="s">
        <v>166</v>
      </c>
      <c r="I200" t="s">
        <v>113</v>
      </c>
      <c r="J200">
        <v>88449</v>
      </c>
      <c r="K200" t="s">
        <v>162</v>
      </c>
      <c r="L200" s="49" t="s">
        <v>120</v>
      </c>
    </row>
    <row r="201" spans="1:12" x14ac:dyDescent="0.25">
      <c r="A201" t="s">
        <v>108</v>
      </c>
      <c r="B201" t="s">
        <v>109</v>
      </c>
      <c r="C201" t="s">
        <v>123</v>
      </c>
      <c r="D201" s="44">
        <v>41367.74015046296</v>
      </c>
      <c r="E201" s="45">
        <v>41367</v>
      </c>
      <c r="F201" s="46">
        <v>0.74015046296296294</v>
      </c>
      <c r="G201" s="50" t="s">
        <v>165</v>
      </c>
      <c r="H201" s="50" t="s">
        <v>166</v>
      </c>
      <c r="I201" t="s">
        <v>113</v>
      </c>
      <c r="J201">
        <v>88449</v>
      </c>
      <c r="K201" t="s">
        <v>162</v>
      </c>
      <c r="L201" s="48" t="s">
        <v>115</v>
      </c>
    </row>
    <row r="202" spans="1:12" x14ac:dyDescent="0.25">
      <c r="A202" t="s">
        <v>108</v>
      </c>
      <c r="B202" t="s">
        <v>109</v>
      </c>
      <c r="C202" t="s">
        <v>123</v>
      </c>
      <c r="D202" s="44">
        <v>41367.741747685184</v>
      </c>
      <c r="E202" s="45">
        <v>41367</v>
      </c>
      <c r="F202" s="46">
        <v>0.74174768518518519</v>
      </c>
      <c r="G202" s="50" t="s">
        <v>165</v>
      </c>
      <c r="H202" s="50" t="s">
        <v>166</v>
      </c>
      <c r="I202" t="s">
        <v>113</v>
      </c>
      <c r="J202">
        <v>88449</v>
      </c>
      <c r="K202" t="s">
        <v>162</v>
      </c>
      <c r="L202" s="49" t="s">
        <v>120</v>
      </c>
    </row>
    <row r="203" spans="1:12" x14ac:dyDescent="0.25">
      <c r="A203" t="s">
        <v>108</v>
      </c>
      <c r="B203" t="s">
        <v>109</v>
      </c>
      <c r="C203" t="s">
        <v>123</v>
      </c>
      <c r="D203" s="44">
        <v>41367.742199074077</v>
      </c>
      <c r="E203" s="45">
        <v>41367</v>
      </c>
      <c r="F203" s="46">
        <v>0.74219907407407415</v>
      </c>
      <c r="G203" s="50" t="s">
        <v>165</v>
      </c>
      <c r="H203" s="50" t="s">
        <v>166</v>
      </c>
      <c r="I203" t="s">
        <v>113</v>
      </c>
      <c r="J203">
        <v>88449</v>
      </c>
      <c r="K203" t="s">
        <v>162</v>
      </c>
      <c r="L203" s="48" t="s">
        <v>115</v>
      </c>
    </row>
    <row r="204" spans="1:12" x14ac:dyDescent="0.25">
      <c r="A204" t="s">
        <v>108</v>
      </c>
      <c r="B204" t="s">
        <v>109</v>
      </c>
      <c r="C204" t="s">
        <v>123</v>
      </c>
      <c r="D204" s="44">
        <v>41367.743298611109</v>
      </c>
      <c r="E204" s="45">
        <v>41367</v>
      </c>
      <c r="F204" s="46">
        <v>0.74329861111111117</v>
      </c>
      <c r="G204" s="50" t="s">
        <v>165</v>
      </c>
      <c r="H204" s="50" t="s">
        <v>166</v>
      </c>
      <c r="I204" t="s">
        <v>113</v>
      </c>
      <c r="J204">
        <v>88449</v>
      </c>
      <c r="K204" t="s">
        <v>162</v>
      </c>
      <c r="L204" s="49" t="s">
        <v>120</v>
      </c>
    </row>
    <row r="205" spans="1:12" x14ac:dyDescent="0.25">
      <c r="A205" t="s">
        <v>108</v>
      </c>
      <c r="B205" t="s">
        <v>109</v>
      </c>
      <c r="C205" t="s">
        <v>123</v>
      </c>
      <c r="D205" s="44">
        <v>41367.744120370371</v>
      </c>
      <c r="E205" s="45">
        <v>41367</v>
      </c>
      <c r="F205" s="46">
        <v>0.74412037037037038</v>
      </c>
      <c r="G205" s="50" t="s">
        <v>165</v>
      </c>
      <c r="H205" s="50" t="s">
        <v>166</v>
      </c>
      <c r="I205" t="s">
        <v>113</v>
      </c>
      <c r="J205">
        <v>88449</v>
      </c>
      <c r="K205" t="s">
        <v>162</v>
      </c>
      <c r="L205" s="48" t="s">
        <v>115</v>
      </c>
    </row>
    <row r="206" spans="1:12" x14ac:dyDescent="0.25">
      <c r="A206" t="s">
        <v>108</v>
      </c>
      <c r="B206" t="s">
        <v>109</v>
      </c>
      <c r="C206" t="s">
        <v>123</v>
      </c>
      <c r="D206" s="44">
        <v>41367.745416666665</v>
      </c>
      <c r="E206" s="45">
        <v>41367</v>
      </c>
      <c r="F206" s="46">
        <v>0.74541666666666673</v>
      </c>
      <c r="G206" s="50" t="s">
        <v>165</v>
      </c>
      <c r="H206" s="50" t="s">
        <v>166</v>
      </c>
      <c r="I206" t="s">
        <v>113</v>
      </c>
      <c r="J206">
        <v>88449</v>
      </c>
      <c r="K206" t="s">
        <v>162</v>
      </c>
      <c r="L206" s="49" t="s">
        <v>120</v>
      </c>
    </row>
    <row r="207" spans="1:12" x14ac:dyDescent="0.25">
      <c r="A207" t="s">
        <v>108</v>
      </c>
      <c r="B207" t="s">
        <v>109</v>
      </c>
      <c r="C207" t="s">
        <v>123</v>
      </c>
      <c r="D207" s="44">
        <v>41367.74596064815</v>
      </c>
      <c r="E207" s="45">
        <v>41367</v>
      </c>
      <c r="F207" s="46">
        <v>0.74596064814814811</v>
      </c>
      <c r="G207" s="50" t="s">
        <v>165</v>
      </c>
      <c r="H207" s="50" t="s">
        <v>166</v>
      </c>
      <c r="I207" t="s">
        <v>113</v>
      </c>
      <c r="J207">
        <v>88449</v>
      </c>
      <c r="K207" t="s">
        <v>162</v>
      </c>
      <c r="L207" s="48" t="s">
        <v>115</v>
      </c>
    </row>
    <row r="208" spans="1:12" x14ac:dyDescent="0.25">
      <c r="A208" t="s">
        <v>108</v>
      </c>
      <c r="B208" t="s">
        <v>109</v>
      </c>
      <c r="C208" t="s">
        <v>123</v>
      </c>
      <c r="D208" s="44">
        <v>41367.747164351851</v>
      </c>
      <c r="E208" s="45">
        <v>41367</v>
      </c>
      <c r="F208" s="46">
        <v>0.74716435185185182</v>
      </c>
      <c r="G208" s="50" t="s">
        <v>165</v>
      </c>
      <c r="H208" s="50" t="s">
        <v>166</v>
      </c>
      <c r="I208" t="s">
        <v>113</v>
      </c>
      <c r="J208">
        <v>88449</v>
      </c>
      <c r="K208" t="s">
        <v>162</v>
      </c>
      <c r="L208" s="49" t="s">
        <v>120</v>
      </c>
    </row>
    <row r="209" spans="1:12" x14ac:dyDescent="0.25">
      <c r="A209" t="s">
        <v>108</v>
      </c>
      <c r="B209" t="s">
        <v>109</v>
      </c>
      <c r="C209" t="s">
        <v>123</v>
      </c>
      <c r="D209" s="44">
        <v>41367.747650462959</v>
      </c>
      <c r="E209" s="45">
        <v>41367</v>
      </c>
      <c r="F209" s="46">
        <v>0.74765046296296289</v>
      </c>
      <c r="G209" s="50" t="s">
        <v>165</v>
      </c>
      <c r="H209" s="50" t="s">
        <v>166</v>
      </c>
      <c r="I209" t="s">
        <v>113</v>
      </c>
      <c r="J209">
        <v>88449</v>
      </c>
      <c r="K209" t="s">
        <v>162</v>
      </c>
      <c r="L209" s="48" t="s">
        <v>115</v>
      </c>
    </row>
    <row r="210" spans="1:12" x14ac:dyDescent="0.25">
      <c r="A210" t="s">
        <v>108</v>
      </c>
      <c r="B210" t="s">
        <v>109</v>
      </c>
      <c r="C210" t="s">
        <v>117</v>
      </c>
      <c r="D210" s="44">
        <v>41367.751250000001</v>
      </c>
      <c r="E210" s="45">
        <v>41367</v>
      </c>
      <c r="F210" s="46">
        <v>0.75125000000000008</v>
      </c>
      <c r="G210" s="46" t="s">
        <v>175</v>
      </c>
      <c r="H210" s="50" t="s">
        <v>166</v>
      </c>
      <c r="I210" t="s">
        <v>113</v>
      </c>
      <c r="J210">
        <v>98932</v>
      </c>
      <c r="K210" t="s">
        <v>185</v>
      </c>
      <c r="L210" s="48" t="s">
        <v>115</v>
      </c>
    </row>
    <row r="211" spans="1:12" x14ac:dyDescent="0.25">
      <c r="A211" t="s">
        <v>108</v>
      </c>
      <c r="B211" t="s">
        <v>109</v>
      </c>
      <c r="C211" t="s">
        <v>110</v>
      </c>
      <c r="D211" s="44">
        <v>41367.760462962964</v>
      </c>
      <c r="E211" s="45">
        <v>41367</v>
      </c>
      <c r="F211" s="46">
        <v>0.76046296296296301</v>
      </c>
      <c r="G211" s="46" t="s">
        <v>175</v>
      </c>
      <c r="H211" s="50" t="s">
        <v>166</v>
      </c>
      <c r="I211" t="s">
        <v>113</v>
      </c>
      <c r="J211">
        <v>89077</v>
      </c>
      <c r="K211" t="s">
        <v>143</v>
      </c>
      <c r="L211" s="49" t="s">
        <v>120</v>
      </c>
    </row>
    <row r="212" spans="1:12" x14ac:dyDescent="0.25">
      <c r="A212" t="s">
        <v>108</v>
      </c>
      <c r="B212" t="s">
        <v>109</v>
      </c>
      <c r="C212" t="s">
        <v>133</v>
      </c>
      <c r="D212" s="44">
        <v>41367.779340277775</v>
      </c>
      <c r="E212" s="45">
        <v>41367</v>
      </c>
      <c r="F212" s="46">
        <v>0.7793402777777777</v>
      </c>
      <c r="G212" s="46" t="s">
        <v>175</v>
      </c>
      <c r="H212" s="50" t="s">
        <v>166</v>
      </c>
      <c r="I212" t="s">
        <v>113</v>
      </c>
      <c r="J212">
        <v>44374</v>
      </c>
      <c r="K212" t="s">
        <v>142</v>
      </c>
      <c r="L212" s="48" t="s">
        <v>115</v>
      </c>
    </row>
    <row r="213" spans="1:12" x14ac:dyDescent="0.25">
      <c r="A213" t="s">
        <v>108</v>
      </c>
      <c r="B213" t="s">
        <v>109</v>
      </c>
      <c r="C213" t="s">
        <v>123</v>
      </c>
      <c r="D213" s="44">
        <v>41367.782777777778</v>
      </c>
      <c r="E213" s="45">
        <v>41367</v>
      </c>
      <c r="F213" s="46">
        <v>0.78277777777777768</v>
      </c>
      <c r="G213" s="46" t="s">
        <v>175</v>
      </c>
      <c r="H213" s="50" t="s">
        <v>166</v>
      </c>
      <c r="I213" t="s">
        <v>113</v>
      </c>
      <c r="J213">
        <v>91599</v>
      </c>
      <c r="K213" t="s">
        <v>178</v>
      </c>
      <c r="L213" s="49" t="s">
        <v>120</v>
      </c>
    </row>
    <row r="214" spans="1:12" x14ac:dyDescent="0.25">
      <c r="A214" t="s">
        <v>108</v>
      </c>
      <c r="B214" t="s">
        <v>109</v>
      </c>
      <c r="C214" t="s">
        <v>123</v>
      </c>
      <c r="D214" s="44">
        <v>41367.785034722219</v>
      </c>
      <c r="E214" s="45">
        <v>41367</v>
      </c>
      <c r="F214" s="46">
        <v>0.78503472222222215</v>
      </c>
      <c r="G214" s="46" t="s">
        <v>175</v>
      </c>
      <c r="H214" s="50" t="s">
        <v>166</v>
      </c>
      <c r="I214" t="s">
        <v>113</v>
      </c>
      <c r="J214">
        <v>91599</v>
      </c>
      <c r="K214" t="s">
        <v>178</v>
      </c>
      <c r="L214" s="49" t="s">
        <v>120</v>
      </c>
    </row>
    <row r="215" spans="1:12" x14ac:dyDescent="0.25">
      <c r="A215" t="s">
        <v>108</v>
      </c>
      <c r="B215" t="s">
        <v>109</v>
      </c>
      <c r="C215" t="s">
        <v>123</v>
      </c>
      <c r="D215" s="44">
        <v>41367.788449074076</v>
      </c>
      <c r="E215" s="45">
        <v>41367</v>
      </c>
      <c r="F215" s="46">
        <v>0.78844907407407405</v>
      </c>
      <c r="G215" s="46" t="s">
        <v>175</v>
      </c>
      <c r="H215" s="50" t="s">
        <v>166</v>
      </c>
      <c r="I215" t="s">
        <v>113</v>
      </c>
      <c r="J215">
        <v>91599</v>
      </c>
      <c r="K215" t="s">
        <v>178</v>
      </c>
      <c r="L215" s="49" t="s">
        <v>120</v>
      </c>
    </row>
    <row r="216" spans="1:12" x14ac:dyDescent="0.25">
      <c r="A216" t="s">
        <v>108</v>
      </c>
      <c r="B216" t="s">
        <v>109</v>
      </c>
      <c r="C216" t="s">
        <v>123</v>
      </c>
      <c r="D216" s="44">
        <v>41367.791828703703</v>
      </c>
      <c r="E216" s="45">
        <v>41367</v>
      </c>
      <c r="F216" s="46">
        <v>0.79182870370370362</v>
      </c>
      <c r="G216" s="46" t="s">
        <v>175</v>
      </c>
      <c r="H216" s="50" t="s">
        <v>166</v>
      </c>
      <c r="I216" t="s">
        <v>113</v>
      </c>
      <c r="J216">
        <v>91599</v>
      </c>
      <c r="K216" t="s">
        <v>178</v>
      </c>
      <c r="L216" s="49" t="s">
        <v>120</v>
      </c>
    </row>
    <row r="217" spans="1:12" x14ac:dyDescent="0.25">
      <c r="A217" t="s">
        <v>108</v>
      </c>
      <c r="B217" t="s">
        <v>109</v>
      </c>
      <c r="C217" t="s">
        <v>123</v>
      </c>
      <c r="D217" s="44">
        <v>41367.795405092591</v>
      </c>
      <c r="E217" s="45">
        <v>41367</v>
      </c>
      <c r="F217" s="46">
        <v>0.79540509259259251</v>
      </c>
      <c r="G217" s="46" t="s">
        <v>175</v>
      </c>
      <c r="H217" s="50" t="s">
        <v>166</v>
      </c>
      <c r="I217" t="s">
        <v>113</v>
      </c>
      <c r="J217">
        <v>91599</v>
      </c>
      <c r="K217" t="s">
        <v>178</v>
      </c>
      <c r="L217" s="49" t="s">
        <v>120</v>
      </c>
    </row>
    <row r="218" spans="1:12" x14ac:dyDescent="0.25">
      <c r="A218" t="s">
        <v>108</v>
      </c>
      <c r="B218" t="s">
        <v>109</v>
      </c>
      <c r="C218" t="s">
        <v>133</v>
      </c>
      <c r="D218" s="44">
        <v>41367.798055555555</v>
      </c>
      <c r="E218" s="45">
        <v>41367</v>
      </c>
      <c r="F218" s="46">
        <v>0.79805555555555552</v>
      </c>
      <c r="G218" s="46" t="s">
        <v>175</v>
      </c>
      <c r="H218" s="50" t="s">
        <v>166</v>
      </c>
      <c r="I218" t="s">
        <v>113</v>
      </c>
      <c r="J218">
        <v>6623</v>
      </c>
      <c r="K218" t="s">
        <v>177</v>
      </c>
      <c r="L218" s="49" t="s">
        <v>120</v>
      </c>
    </row>
    <row r="219" spans="1:12" x14ac:dyDescent="0.25">
      <c r="A219" t="s">
        <v>108</v>
      </c>
      <c r="B219" t="s">
        <v>109</v>
      </c>
      <c r="C219" t="s">
        <v>110</v>
      </c>
      <c r="D219" s="44">
        <v>41368.297118055554</v>
      </c>
      <c r="E219" s="45">
        <v>41368</v>
      </c>
      <c r="F219" s="46">
        <v>0.29711805555555554</v>
      </c>
      <c r="G219" s="47" t="s">
        <v>111</v>
      </c>
      <c r="H219" s="47" t="s">
        <v>112</v>
      </c>
      <c r="I219" t="s">
        <v>113</v>
      </c>
      <c r="J219">
        <v>43452</v>
      </c>
      <c r="K219" t="s">
        <v>116</v>
      </c>
      <c r="L219" s="48" t="s">
        <v>115</v>
      </c>
    </row>
    <row r="220" spans="1:12" x14ac:dyDescent="0.25">
      <c r="A220" t="s">
        <v>108</v>
      </c>
      <c r="B220" t="s">
        <v>109</v>
      </c>
      <c r="C220" t="s">
        <v>117</v>
      </c>
      <c r="D220" s="44">
        <v>41368.297893518517</v>
      </c>
      <c r="E220" s="45">
        <v>41368</v>
      </c>
      <c r="F220" s="46">
        <v>0.29789351851851853</v>
      </c>
      <c r="G220" s="47" t="s">
        <v>111</v>
      </c>
      <c r="H220" s="47" t="s">
        <v>112</v>
      </c>
      <c r="I220" t="s">
        <v>113</v>
      </c>
      <c r="J220">
        <v>40338</v>
      </c>
      <c r="K220" t="s">
        <v>176</v>
      </c>
      <c r="L220" s="49" t="s">
        <v>120</v>
      </c>
    </row>
    <row r="221" spans="1:12" x14ac:dyDescent="0.25">
      <c r="A221" t="s">
        <v>108</v>
      </c>
      <c r="B221" t="s">
        <v>109</v>
      </c>
      <c r="C221" t="s">
        <v>117</v>
      </c>
      <c r="D221" s="44">
        <v>41368.298784722225</v>
      </c>
      <c r="E221" s="45">
        <v>41368</v>
      </c>
      <c r="F221" s="46">
        <v>0.29878472222222224</v>
      </c>
      <c r="G221" s="47" t="s">
        <v>111</v>
      </c>
      <c r="H221" s="47" t="s">
        <v>112</v>
      </c>
      <c r="I221" t="s">
        <v>113</v>
      </c>
      <c r="J221">
        <v>40338</v>
      </c>
      <c r="K221" t="s">
        <v>176</v>
      </c>
      <c r="L221" s="48" t="s">
        <v>115</v>
      </c>
    </row>
    <row r="222" spans="1:12" x14ac:dyDescent="0.25">
      <c r="A222" t="s">
        <v>108</v>
      </c>
      <c r="B222" t="s">
        <v>109</v>
      </c>
      <c r="C222" t="s">
        <v>133</v>
      </c>
      <c r="D222" s="44">
        <v>41368.32880787037</v>
      </c>
      <c r="E222" s="45">
        <v>41368</v>
      </c>
      <c r="F222" s="46">
        <v>0.32880787037037035</v>
      </c>
      <c r="G222" s="47" t="s">
        <v>111</v>
      </c>
      <c r="H222" s="47" t="s">
        <v>112</v>
      </c>
      <c r="I222" t="s">
        <v>113</v>
      </c>
      <c r="J222">
        <v>5103</v>
      </c>
      <c r="K222" t="s">
        <v>180</v>
      </c>
      <c r="L222" s="49" t="s">
        <v>120</v>
      </c>
    </row>
    <row r="223" spans="1:12" x14ac:dyDescent="0.25">
      <c r="A223" t="s">
        <v>108</v>
      </c>
      <c r="B223" t="s">
        <v>109</v>
      </c>
      <c r="C223" t="s">
        <v>133</v>
      </c>
      <c r="D223" s="44">
        <v>41368.330034722225</v>
      </c>
      <c r="E223" s="45">
        <v>41368</v>
      </c>
      <c r="F223" s="46">
        <v>0.33003472222222224</v>
      </c>
      <c r="G223" s="47" t="s">
        <v>111</v>
      </c>
      <c r="H223" s="47" t="s">
        <v>112</v>
      </c>
      <c r="I223" t="s">
        <v>113</v>
      </c>
      <c r="J223">
        <v>5103</v>
      </c>
      <c r="K223" t="s">
        <v>180</v>
      </c>
      <c r="L223" s="48" t="s">
        <v>115</v>
      </c>
    </row>
    <row r="224" spans="1:12" x14ac:dyDescent="0.25">
      <c r="A224" t="s">
        <v>108</v>
      </c>
      <c r="B224" t="s">
        <v>109</v>
      </c>
      <c r="C224" t="s">
        <v>117</v>
      </c>
      <c r="D224" s="44">
        <v>41368.336145833331</v>
      </c>
      <c r="E224" s="45">
        <v>41368</v>
      </c>
      <c r="F224" s="46">
        <v>0.33614583333333337</v>
      </c>
      <c r="G224" s="47" t="s">
        <v>118</v>
      </c>
      <c r="H224" s="47" t="s">
        <v>112</v>
      </c>
      <c r="I224" t="s">
        <v>113</v>
      </c>
      <c r="J224">
        <v>40338</v>
      </c>
      <c r="K224" t="s">
        <v>176</v>
      </c>
      <c r="L224" s="48" t="s">
        <v>115</v>
      </c>
    </row>
    <row r="225" spans="1:12" x14ac:dyDescent="0.25">
      <c r="A225" t="s">
        <v>108</v>
      </c>
      <c r="B225" t="s">
        <v>109</v>
      </c>
      <c r="C225" t="s">
        <v>121</v>
      </c>
      <c r="D225" s="44">
        <v>41368.337569444448</v>
      </c>
      <c r="E225" s="45">
        <v>41368</v>
      </c>
      <c r="F225" s="46">
        <v>0.33756944444444442</v>
      </c>
      <c r="G225" s="47" t="s">
        <v>118</v>
      </c>
      <c r="H225" s="47" t="s">
        <v>112</v>
      </c>
      <c r="I225" t="s">
        <v>113</v>
      </c>
      <c r="J225">
        <v>91536</v>
      </c>
      <c r="K225" t="s">
        <v>194</v>
      </c>
      <c r="L225" s="48" t="s">
        <v>115</v>
      </c>
    </row>
    <row r="226" spans="1:12" x14ac:dyDescent="0.25">
      <c r="A226" t="s">
        <v>108</v>
      </c>
      <c r="B226" t="s">
        <v>109</v>
      </c>
      <c r="C226" t="s">
        <v>121</v>
      </c>
      <c r="D226" s="44">
        <v>41368.341064814813</v>
      </c>
      <c r="E226" s="45">
        <v>41368</v>
      </c>
      <c r="F226" s="46">
        <v>0.34106481481481482</v>
      </c>
      <c r="G226" s="47" t="s">
        <v>118</v>
      </c>
      <c r="H226" s="47" t="s">
        <v>112</v>
      </c>
      <c r="I226" t="s">
        <v>113</v>
      </c>
      <c r="J226">
        <v>83464</v>
      </c>
      <c r="K226" t="s">
        <v>195</v>
      </c>
      <c r="L226" s="49" t="s">
        <v>120</v>
      </c>
    </row>
    <row r="227" spans="1:12" x14ac:dyDescent="0.25">
      <c r="A227" t="s">
        <v>108</v>
      </c>
      <c r="B227" t="s">
        <v>109</v>
      </c>
      <c r="C227" t="s">
        <v>121</v>
      </c>
      <c r="D227" s="44">
        <v>41368.34269675926</v>
      </c>
      <c r="E227" s="45">
        <v>41368</v>
      </c>
      <c r="F227" s="46">
        <v>0.3426967592592593</v>
      </c>
      <c r="G227" s="47" t="s">
        <v>118</v>
      </c>
      <c r="H227" s="47" t="s">
        <v>112</v>
      </c>
      <c r="I227" t="s">
        <v>113</v>
      </c>
      <c r="J227">
        <v>83464</v>
      </c>
      <c r="K227" t="s">
        <v>195</v>
      </c>
      <c r="L227" s="48" t="s">
        <v>115</v>
      </c>
    </row>
    <row r="228" spans="1:12" x14ac:dyDescent="0.25">
      <c r="A228" t="s">
        <v>108</v>
      </c>
      <c r="B228" t="s">
        <v>109</v>
      </c>
      <c r="C228" t="s">
        <v>133</v>
      </c>
      <c r="D228" s="44">
        <v>41368.362488425926</v>
      </c>
      <c r="E228" s="45">
        <v>41368</v>
      </c>
      <c r="F228" s="46">
        <v>0.36248842592592595</v>
      </c>
      <c r="G228" s="47" t="s">
        <v>118</v>
      </c>
      <c r="H228" s="47" t="s">
        <v>112</v>
      </c>
      <c r="I228" t="s">
        <v>113</v>
      </c>
      <c r="J228">
        <v>44343</v>
      </c>
      <c r="K228" t="s">
        <v>134</v>
      </c>
      <c r="L228" s="48" t="s">
        <v>115</v>
      </c>
    </row>
    <row r="229" spans="1:12" x14ac:dyDescent="0.25">
      <c r="A229" t="s">
        <v>108</v>
      </c>
      <c r="B229" t="s">
        <v>109</v>
      </c>
      <c r="C229" t="s">
        <v>110</v>
      </c>
      <c r="D229" s="44">
        <v>41368.39329861111</v>
      </c>
      <c r="E229" s="45">
        <v>41368</v>
      </c>
      <c r="F229" s="46">
        <v>0.39329861111111114</v>
      </c>
      <c r="G229" s="50" t="s">
        <v>127</v>
      </c>
      <c r="H229" s="50" t="s">
        <v>128</v>
      </c>
      <c r="I229" t="s">
        <v>113</v>
      </c>
      <c r="J229">
        <v>43452</v>
      </c>
      <c r="K229" t="s">
        <v>116</v>
      </c>
      <c r="L229" s="49" t="s">
        <v>120</v>
      </c>
    </row>
    <row r="230" spans="1:12" x14ac:dyDescent="0.25">
      <c r="A230" t="s">
        <v>108</v>
      </c>
      <c r="B230" t="s">
        <v>109</v>
      </c>
      <c r="C230" t="s">
        <v>133</v>
      </c>
      <c r="D230" s="44">
        <v>41368.397604166668</v>
      </c>
      <c r="E230" s="45">
        <v>41368</v>
      </c>
      <c r="F230" s="46">
        <v>0.3976041666666667</v>
      </c>
      <c r="G230" s="50" t="s">
        <v>127</v>
      </c>
      <c r="H230" s="50" t="s">
        <v>128</v>
      </c>
      <c r="I230" t="s">
        <v>113</v>
      </c>
      <c r="J230">
        <v>96221</v>
      </c>
      <c r="K230" t="s">
        <v>150</v>
      </c>
      <c r="L230" s="49" t="s">
        <v>120</v>
      </c>
    </row>
    <row r="231" spans="1:12" x14ac:dyDescent="0.25">
      <c r="A231" t="s">
        <v>108</v>
      </c>
      <c r="B231" t="s">
        <v>137</v>
      </c>
      <c r="C231" t="s">
        <v>138</v>
      </c>
      <c r="D231" s="44">
        <v>41368.398888888885</v>
      </c>
      <c r="E231" s="45">
        <v>41368</v>
      </c>
      <c r="F231" s="46">
        <v>0.3988888888888889</v>
      </c>
      <c r="G231" s="50" t="s">
        <v>127</v>
      </c>
      <c r="H231" s="50" t="s">
        <v>128</v>
      </c>
      <c r="I231" t="s">
        <v>113</v>
      </c>
      <c r="J231">
        <v>19594</v>
      </c>
      <c r="K231" t="s">
        <v>139</v>
      </c>
      <c r="L231" s="49" t="s">
        <v>120</v>
      </c>
    </row>
    <row r="232" spans="1:12" x14ac:dyDescent="0.25">
      <c r="A232" t="s">
        <v>108</v>
      </c>
      <c r="B232" t="s">
        <v>109</v>
      </c>
      <c r="C232" t="s">
        <v>133</v>
      </c>
      <c r="D232" s="44">
        <v>41368.398888888885</v>
      </c>
      <c r="E232" s="45">
        <v>41368</v>
      </c>
      <c r="F232" s="46">
        <v>0.3988888888888889</v>
      </c>
      <c r="G232" s="50" t="s">
        <v>127</v>
      </c>
      <c r="H232" s="50" t="s">
        <v>128</v>
      </c>
      <c r="I232" t="s">
        <v>113</v>
      </c>
      <c r="J232">
        <v>96221</v>
      </c>
      <c r="K232" t="s">
        <v>150</v>
      </c>
      <c r="L232" s="48" t="s">
        <v>115</v>
      </c>
    </row>
    <row r="233" spans="1:12" x14ac:dyDescent="0.25">
      <c r="A233" t="s">
        <v>108</v>
      </c>
      <c r="B233" t="s">
        <v>137</v>
      </c>
      <c r="C233" t="s">
        <v>138</v>
      </c>
      <c r="D233" s="44">
        <v>41368.399398148147</v>
      </c>
      <c r="E233" s="45">
        <v>41368</v>
      </c>
      <c r="F233" s="46">
        <v>0.39939814814814811</v>
      </c>
      <c r="G233" s="50" t="s">
        <v>127</v>
      </c>
      <c r="H233" s="50" t="s">
        <v>128</v>
      </c>
      <c r="I233" t="s">
        <v>113</v>
      </c>
      <c r="J233">
        <v>94485</v>
      </c>
      <c r="K233" t="s">
        <v>172</v>
      </c>
      <c r="L233" s="48" t="s">
        <v>115</v>
      </c>
    </row>
    <row r="234" spans="1:12" x14ac:dyDescent="0.25">
      <c r="A234" t="s">
        <v>108</v>
      </c>
      <c r="B234" t="s">
        <v>137</v>
      </c>
      <c r="C234" t="s">
        <v>138</v>
      </c>
      <c r="D234" s="44">
        <v>41368.400046296294</v>
      </c>
      <c r="E234" s="45">
        <v>41368</v>
      </c>
      <c r="F234" s="46">
        <v>0.40004629629629629</v>
      </c>
      <c r="G234" s="50" t="s">
        <v>127</v>
      </c>
      <c r="H234" s="50" t="s">
        <v>128</v>
      </c>
      <c r="I234" t="s">
        <v>113</v>
      </c>
      <c r="J234">
        <v>19594</v>
      </c>
      <c r="K234" t="s">
        <v>139</v>
      </c>
      <c r="L234" s="48" t="s">
        <v>115</v>
      </c>
    </row>
    <row r="235" spans="1:12" x14ac:dyDescent="0.25">
      <c r="A235" t="s">
        <v>108</v>
      </c>
      <c r="B235" t="s">
        <v>109</v>
      </c>
      <c r="C235" t="s">
        <v>133</v>
      </c>
      <c r="D235" s="44">
        <v>41368.400740740741</v>
      </c>
      <c r="E235" s="45">
        <v>41368</v>
      </c>
      <c r="F235" s="46">
        <v>0.40074074074074079</v>
      </c>
      <c r="G235" s="50" t="s">
        <v>127</v>
      </c>
      <c r="H235" s="50" t="s">
        <v>128</v>
      </c>
      <c r="I235" t="s">
        <v>113</v>
      </c>
      <c r="J235">
        <v>5222</v>
      </c>
      <c r="K235" t="s">
        <v>196</v>
      </c>
      <c r="L235" s="49" t="s">
        <v>120</v>
      </c>
    </row>
    <row r="236" spans="1:12" x14ac:dyDescent="0.25">
      <c r="A236" t="s">
        <v>108</v>
      </c>
      <c r="B236" t="s">
        <v>109</v>
      </c>
      <c r="C236" t="s">
        <v>133</v>
      </c>
      <c r="D236" s="44">
        <v>41368.401631944442</v>
      </c>
      <c r="E236" s="45">
        <v>41368</v>
      </c>
      <c r="F236" s="46">
        <v>0.40163194444444444</v>
      </c>
      <c r="G236" s="50" t="s">
        <v>127</v>
      </c>
      <c r="H236" s="50" t="s">
        <v>128</v>
      </c>
      <c r="I236" t="s">
        <v>113</v>
      </c>
      <c r="J236">
        <v>5222</v>
      </c>
      <c r="K236" t="s">
        <v>196</v>
      </c>
      <c r="L236" s="48" t="s">
        <v>115</v>
      </c>
    </row>
    <row r="237" spans="1:12" x14ac:dyDescent="0.25">
      <c r="A237" t="s">
        <v>108</v>
      </c>
      <c r="B237" t="s">
        <v>109</v>
      </c>
      <c r="C237" t="s">
        <v>133</v>
      </c>
      <c r="D237" s="44">
        <v>41368.402986111112</v>
      </c>
      <c r="E237" s="45">
        <v>41368</v>
      </c>
      <c r="F237" s="46">
        <v>0.4029861111111111</v>
      </c>
      <c r="G237" s="50" t="s">
        <v>127</v>
      </c>
      <c r="H237" s="50" t="s">
        <v>128</v>
      </c>
      <c r="I237" t="s">
        <v>113</v>
      </c>
      <c r="J237">
        <v>44404</v>
      </c>
      <c r="K237" t="s">
        <v>197</v>
      </c>
      <c r="L237" s="49" t="s">
        <v>120</v>
      </c>
    </row>
    <row r="238" spans="1:12" x14ac:dyDescent="0.25">
      <c r="A238" t="s">
        <v>108</v>
      </c>
      <c r="B238" t="s">
        <v>109</v>
      </c>
      <c r="C238" t="s">
        <v>133</v>
      </c>
      <c r="D238" s="44">
        <v>41368.403587962966</v>
      </c>
      <c r="E238" s="45">
        <v>41368</v>
      </c>
      <c r="F238" s="46">
        <v>0.40358796296296301</v>
      </c>
      <c r="G238" s="50" t="s">
        <v>127</v>
      </c>
      <c r="H238" s="50" t="s">
        <v>128</v>
      </c>
      <c r="I238" t="s">
        <v>113</v>
      </c>
      <c r="J238">
        <v>44404</v>
      </c>
      <c r="K238" t="s">
        <v>197</v>
      </c>
      <c r="L238" s="48" t="s">
        <v>115</v>
      </c>
    </row>
    <row r="239" spans="1:12" x14ac:dyDescent="0.25">
      <c r="A239" t="s">
        <v>108</v>
      </c>
      <c r="B239" t="s">
        <v>137</v>
      </c>
      <c r="C239" t="s">
        <v>138</v>
      </c>
      <c r="D239" s="44">
        <v>41368.415925925925</v>
      </c>
      <c r="E239" s="45">
        <v>41368</v>
      </c>
      <c r="F239" s="46">
        <v>0.41592592592592598</v>
      </c>
      <c r="G239" s="50" t="s">
        <v>127</v>
      </c>
      <c r="H239" s="50" t="s">
        <v>128</v>
      </c>
      <c r="I239" t="s">
        <v>113</v>
      </c>
      <c r="J239">
        <v>94485</v>
      </c>
      <c r="K239" t="s">
        <v>172</v>
      </c>
      <c r="L239" s="49" t="s">
        <v>120</v>
      </c>
    </row>
    <row r="240" spans="1:12" x14ac:dyDescent="0.25">
      <c r="A240" t="s">
        <v>108</v>
      </c>
      <c r="B240" t="s">
        <v>109</v>
      </c>
      <c r="C240" t="s">
        <v>117</v>
      </c>
      <c r="D240" s="44">
        <v>41368.421041666668</v>
      </c>
      <c r="E240" s="45">
        <v>41368</v>
      </c>
      <c r="F240" s="46">
        <v>0.4210416666666667</v>
      </c>
      <c r="G240" s="50" t="s">
        <v>135</v>
      </c>
      <c r="H240" s="50" t="s">
        <v>128</v>
      </c>
      <c r="I240" t="s">
        <v>113</v>
      </c>
      <c r="J240">
        <v>40338</v>
      </c>
      <c r="K240" t="s">
        <v>176</v>
      </c>
      <c r="L240" s="48" t="s">
        <v>115</v>
      </c>
    </row>
    <row r="241" spans="1:12" x14ac:dyDescent="0.25">
      <c r="A241" t="s">
        <v>108</v>
      </c>
      <c r="B241" t="s">
        <v>109</v>
      </c>
      <c r="C241" t="s">
        <v>110</v>
      </c>
      <c r="D241" s="44">
        <v>41368.432719907411</v>
      </c>
      <c r="E241" s="45">
        <v>41368</v>
      </c>
      <c r="F241" s="46">
        <v>0.43271990740740746</v>
      </c>
      <c r="G241" s="50" t="s">
        <v>135</v>
      </c>
      <c r="H241" s="50" t="s">
        <v>128</v>
      </c>
      <c r="I241" t="s">
        <v>113</v>
      </c>
      <c r="J241">
        <v>30568</v>
      </c>
      <c r="K241" t="s">
        <v>191</v>
      </c>
      <c r="L241" s="49" t="s">
        <v>120</v>
      </c>
    </row>
    <row r="242" spans="1:12" x14ac:dyDescent="0.25">
      <c r="A242" t="s">
        <v>108</v>
      </c>
      <c r="B242" t="s">
        <v>109</v>
      </c>
      <c r="C242" t="s">
        <v>133</v>
      </c>
      <c r="D242" s="44">
        <v>41368.435879629629</v>
      </c>
      <c r="E242" s="45">
        <v>41368</v>
      </c>
      <c r="F242" s="46">
        <v>0.43587962962962962</v>
      </c>
      <c r="G242" s="50" t="s">
        <v>135</v>
      </c>
      <c r="H242" s="50" t="s">
        <v>128</v>
      </c>
      <c r="I242" t="s">
        <v>113</v>
      </c>
      <c r="J242">
        <v>44343</v>
      </c>
      <c r="K242" t="s">
        <v>134</v>
      </c>
      <c r="L242" s="49" t="s">
        <v>120</v>
      </c>
    </row>
    <row r="243" spans="1:12" x14ac:dyDescent="0.25">
      <c r="A243" t="s">
        <v>108</v>
      </c>
      <c r="B243" t="s">
        <v>109</v>
      </c>
      <c r="C243" t="s">
        <v>110</v>
      </c>
      <c r="D243" s="44">
        <v>41368.437962962962</v>
      </c>
      <c r="E243" s="45">
        <v>41368</v>
      </c>
      <c r="F243" s="46">
        <v>0.43796296296296294</v>
      </c>
      <c r="G243" s="50" t="s">
        <v>135</v>
      </c>
      <c r="H243" s="50" t="s">
        <v>128</v>
      </c>
      <c r="I243" t="s">
        <v>113</v>
      </c>
      <c r="J243">
        <v>43452</v>
      </c>
      <c r="K243" t="s">
        <v>116</v>
      </c>
      <c r="L243" s="49" t="s">
        <v>120</v>
      </c>
    </row>
    <row r="244" spans="1:12" x14ac:dyDescent="0.25">
      <c r="A244" t="s">
        <v>108</v>
      </c>
      <c r="B244" t="s">
        <v>109</v>
      </c>
      <c r="C244" t="s">
        <v>133</v>
      </c>
      <c r="D244" s="44">
        <v>41368.462060185186</v>
      </c>
      <c r="E244" s="45">
        <v>41368</v>
      </c>
      <c r="F244" s="46">
        <v>0.46206018518518516</v>
      </c>
      <c r="G244" s="50" t="s">
        <v>171</v>
      </c>
      <c r="H244" s="50" t="s">
        <v>141</v>
      </c>
      <c r="I244" t="s">
        <v>113</v>
      </c>
      <c r="J244">
        <v>70218</v>
      </c>
      <c r="K244" t="s">
        <v>148</v>
      </c>
      <c r="L244" s="49" t="s">
        <v>120</v>
      </c>
    </row>
    <row r="245" spans="1:12" x14ac:dyDescent="0.25">
      <c r="A245" t="s">
        <v>108</v>
      </c>
      <c r="B245" t="s">
        <v>109</v>
      </c>
      <c r="C245" t="s">
        <v>123</v>
      </c>
      <c r="D245" s="44">
        <v>41368.470567129632</v>
      </c>
      <c r="E245" s="45">
        <v>41368</v>
      </c>
      <c r="F245" s="46">
        <v>0.47056712962962965</v>
      </c>
      <c r="G245" s="50" t="s">
        <v>171</v>
      </c>
      <c r="H245" s="50" t="s">
        <v>141</v>
      </c>
      <c r="I245" t="s">
        <v>113</v>
      </c>
      <c r="J245">
        <v>88449</v>
      </c>
      <c r="K245" t="s">
        <v>162</v>
      </c>
      <c r="L245" s="49" t="s">
        <v>120</v>
      </c>
    </row>
    <row r="246" spans="1:12" x14ac:dyDescent="0.25">
      <c r="A246" t="s">
        <v>108</v>
      </c>
      <c r="B246" t="s">
        <v>109</v>
      </c>
      <c r="C246" t="s">
        <v>121</v>
      </c>
      <c r="D246" s="44">
        <v>41368.474039351851</v>
      </c>
      <c r="E246" s="45">
        <v>41368</v>
      </c>
      <c r="F246" s="46">
        <v>0.47403935185185181</v>
      </c>
      <c r="G246" s="50" t="s">
        <v>171</v>
      </c>
      <c r="H246" s="50" t="s">
        <v>141</v>
      </c>
      <c r="I246" t="s">
        <v>113</v>
      </c>
      <c r="J246">
        <v>27864</v>
      </c>
      <c r="K246" t="s">
        <v>130</v>
      </c>
      <c r="L246" s="48" t="s">
        <v>115</v>
      </c>
    </row>
    <row r="247" spans="1:12" x14ac:dyDescent="0.25">
      <c r="A247" t="s">
        <v>108</v>
      </c>
      <c r="B247" t="s">
        <v>109</v>
      </c>
      <c r="C247" t="s">
        <v>117</v>
      </c>
      <c r="D247" s="44">
        <v>41368.47515046296</v>
      </c>
      <c r="E247" s="45">
        <v>41368</v>
      </c>
      <c r="F247" s="46">
        <v>0.47515046296296298</v>
      </c>
      <c r="G247" s="50" t="s">
        <v>171</v>
      </c>
      <c r="H247" s="50" t="s">
        <v>141</v>
      </c>
      <c r="I247" t="s">
        <v>113</v>
      </c>
      <c r="J247">
        <v>73885</v>
      </c>
      <c r="K247" t="s">
        <v>198</v>
      </c>
      <c r="L247" s="49" t="s">
        <v>120</v>
      </c>
    </row>
    <row r="248" spans="1:12" x14ac:dyDescent="0.25">
      <c r="A248" t="s">
        <v>108</v>
      </c>
      <c r="B248" t="s">
        <v>109</v>
      </c>
      <c r="C248" t="s">
        <v>117</v>
      </c>
      <c r="D248" s="44">
        <v>41368.47729166667</v>
      </c>
      <c r="E248" s="45">
        <v>41368</v>
      </c>
      <c r="F248" s="46">
        <v>0.47729166666666667</v>
      </c>
      <c r="G248" s="50" t="s">
        <v>171</v>
      </c>
      <c r="H248" s="50" t="s">
        <v>141</v>
      </c>
      <c r="I248" t="s">
        <v>113</v>
      </c>
      <c r="J248">
        <v>40338</v>
      </c>
      <c r="K248" t="s">
        <v>176</v>
      </c>
      <c r="L248" s="49" t="s">
        <v>120</v>
      </c>
    </row>
    <row r="249" spans="1:12" x14ac:dyDescent="0.25">
      <c r="A249" t="s">
        <v>108</v>
      </c>
      <c r="B249" t="s">
        <v>109</v>
      </c>
      <c r="C249" t="s">
        <v>133</v>
      </c>
      <c r="D249" s="44">
        <v>41368.518761574072</v>
      </c>
      <c r="E249" s="45">
        <v>41368</v>
      </c>
      <c r="F249" s="46">
        <v>0.51876157407407408</v>
      </c>
      <c r="G249" s="50" t="s">
        <v>140</v>
      </c>
      <c r="H249" s="50" t="s">
        <v>141</v>
      </c>
      <c r="I249" t="s">
        <v>113</v>
      </c>
      <c r="J249">
        <v>5745</v>
      </c>
      <c r="K249" t="s">
        <v>188</v>
      </c>
      <c r="L249" s="49" t="s">
        <v>120</v>
      </c>
    </row>
    <row r="250" spans="1:12" x14ac:dyDescent="0.25">
      <c r="A250" t="s">
        <v>108</v>
      </c>
      <c r="B250" t="s">
        <v>109</v>
      </c>
      <c r="C250" t="s">
        <v>117</v>
      </c>
      <c r="D250" s="44">
        <v>41368.519224537034</v>
      </c>
      <c r="E250" s="45">
        <v>41368</v>
      </c>
      <c r="F250" s="46">
        <v>0.51922453703703708</v>
      </c>
      <c r="G250" s="50" t="s">
        <v>140</v>
      </c>
      <c r="H250" s="50" t="s">
        <v>141</v>
      </c>
      <c r="I250" t="s">
        <v>113</v>
      </c>
      <c r="J250">
        <v>24414</v>
      </c>
      <c r="K250" t="s">
        <v>152</v>
      </c>
      <c r="L250" s="48" t="s">
        <v>115</v>
      </c>
    </row>
    <row r="251" spans="1:12" x14ac:dyDescent="0.25">
      <c r="A251" t="s">
        <v>108</v>
      </c>
      <c r="B251" t="s">
        <v>109</v>
      </c>
      <c r="C251" t="s">
        <v>133</v>
      </c>
      <c r="D251" s="44">
        <v>41368.520451388889</v>
      </c>
      <c r="E251" s="45">
        <v>41368</v>
      </c>
      <c r="F251" s="46">
        <v>0.52045138888888887</v>
      </c>
      <c r="G251" s="50" t="s">
        <v>140</v>
      </c>
      <c r="H251" s="50" t="s">
        <v>141</v>
      </c>
      <c r="I251" t="s">
        <v>113</v>
      </c>
      <c r="J251">
        <v>5745</v>
      </c>
      <c r="K251" t="s">
        <v>188</v>
      </c>
      <c r="L251" s="48" t="s">
        <v>115</v>
      </c>
    </row>
    <row r="252" spans="1:12" x14ac:dyDescent="0.25">
      <c r="A252" t="s">
        <v>108</v>
      </c>
      <c r="B252" t="s">
        <v>109</v>
      </c>
      <c r="C252" t="s">
        <v>110</v>
      </c>
      <c r="D252" s="44">
        <v>41368.531666666669</v>
      </c>
      <c r="E252" s="45">
        <v>41368</v>
      </c>
      <c r="F252" s="46">
        <v>0.53166666666666662</v>
      </c>
      <c r="G252" s="50" t="s">
        <v>140</v>
      </c>
      <c r="H252" s="50" t="s">
        <v>141</v>
      </c>
      <c r="I252" t="s">
        <v>113</v>
      </c>
      <c r="J252">
        <v>28658</v>
      </c>
      <c r="K252" t="s">
        <v>136</v>
      </c>
      <c r="L252" s="48" t="s">
        <v>115</v>
      </c>
    </row>
    <row r="253" spans="1:12" x14ac:dyDescent="0.25">
      <c r="A253" t="s">
        <v>108</v>
      </c>
      <c r="B253" t="s">
        <v>109</v>
      </c>
      <c r="C253" t="s">
        <v>117</v>
      </c>
      <c r="D253" s="44">
        <v>41368.567743055559</v>
      </c>
      <c r="E253" s="45">
        <v>41368</v>
      </c>
      <c r="F253" s="46">
        <v>0.56774305555555549</v>
      </c>
      <c r="G253" s="50" t="s">
        <v>146</v>
      </c>
      <c r="H253" s="50" t="s">
        <v>147</v>
      </c>
      <c r="I253" t="s">
        <v>113</v>
      </c>
      <c r="J253">
        <v>73885</v>
      </c>
      <c r="K253" t="s">
        <v>198</v>
      </c>
      <c r="L253" s="48" t="s">
        <v>115</v>
      </c>
    </row>
    <row r="254" spans="1:12" x14ac:dyDescent="0.25">
      <c r="A254" t="s">
        <v>108</v>
      </c>
      <c r="B254" t="s">
        <v>109</v>
      </c>
      <c r="C254" t="s">
        <v>117</v>
      </c>
      <c r="D254" s="44">
        <v>41368.570868055554</v>
      </c>
      <c r="E254" s="45">
        <v>41368</v>
      </c>
      <c r="F254" s="46">
        <v>0.57086805555555553</v>
      </c>
      <c r="G254" s="50" t="s">
        <v>146</v>
      </c>
      <c r="H254" s="50" t="s">
        <v>147</v>
      </c>
      <c r="I254" t="s">
        <v>113</v>
      </c>
      <c r="J254">
        <v>73885</v>
      </c>
      <c r="K254" t="s">
        <v>198</v>
      </c>
      <c r="L254" s="48" t="s">
        <v>115</v>
      </c>
    </row>
    <row r="255" spans="1:12" x14ac:dyDescent="0.25">
      <c r="A255" t="s">
        <v>108</v>
      </c>
      <c r="B255" t="s">
        <v>125</v>
      </c>
      <c r="C255" t="s">
        <v>131</v>
      </c>
      <c r="D255" s="44">
        <v>41368.590243055558</v>
      </c>
      <c r="E255" s="45">
        <v>41368</v>
      </c>
      <c r="F255" s="46">
        <v>0.59024305555555556</v>
      </c>
      <c r="G255" s="50" t="s">
        <v>149</v>
      </c>
      <c r="H255" s="50" t="s">
        <v>147</v>
      </c>
      <c r="I255" t="s">
        <v>113</v>
      </c>
      <c r="J255">
        <v>96934</v>
      </c>
      <c r="K255" t="s">
        <v>179</v>
      </c>
      <c r="L255" s="49" t="s">
        <v>120</v>
      </c>
    </row>
    <row r="256" spans="1:12" x14ac:dyDescent="0.25">
      <c r="A256" t="s">
        <v>108</v>
      </c>
      <c r="B256" t="s">
        <v>137</v>
      </c>
      <c r="C256" t="s">
        <v>138</v>
      </c>
      <c r="D256" s="44">
        <v>41368.625706018516</v>
      </c>
      <c r="E256" s="45">
        <v>41368</v>
      </c>
      <c r="F256" s="46">
        <v>0.62570601851851848</v>
      </c>
      <c r="G256" s="50" t="s">
        <v>154</v>
      </c>
      <c r="H256" s="50" t="s">
        <v>155</v>
      </c>
      <c r="I256" t="s">
        <v>113</v>
      </c>
      <c r="J256">
        <v>5618</v>
      </c>
      <c r="K256" t="s">
        <v>159</v>
      </c>
      <c r="L256" s="49" t="s">
        <v>120</v>
      </c>
    </row>
    <row r="257" spans="1:12" x14ac:dyDescent="0.25">
      <c r="A257" t="s">
        <v>108</v>
      </c>
      <c r="B257" t="s">
        <v>137</v>
      </c>
      <c r="C257" t="s">
        <v>138</v>
      </c>
      <c r="D257" s="44">
        <v>41368.628738425927</v>
      </c>
      <c r="E257" s="45">
        <v>41368</v>
      </c>
      <c r="F257" s="46">
        <v>0.62873842592592599</v>
      </c>
      <c r="G257" s="50" t="s">
        <v>154</v>
      </c>
      <c r="H257" s="50" t="s">
        <v>155</v>
      </c>
      <c r="I257" t="s">
        <v>113</v>
      </c>
      <c r="J257">
        <v>89733</v>
      </c>
      <c r="K257" t="s">
        <v>156</v>
      </c>
      <c r="L257" s="49" t="s">
        <v>120</v>
      </c>
    </row>
    <row r="258" spans="1:12" x14ac:dyDescent="0.25">
      <c r="A258" t="s">
        <v>108</v>
      </c>
      <c r="B258" t="s">
        <v>109</v>
      </c>
      <c r="C258" t="s">
        <v>117</v>
      </c>
      <c r="D258" s="44">
        <v>41368.63653935185</v>
      </c>
      <c r="E258" s="45">
        <v>41368</v>
      </c>
      <c r="F258" s="46">
        <v>0.63653935185185184</v>
      </c>
      <c r="G258" s="50" t="s">
        <v>154</v>
      </c>
      <c r="H258" s="50" t="s">
        <v>155</v>
      </c>
      <c r="I258" t="s">
        <v>113</v>
      </c>
      <c r="J258">
        <v>16104</v>
      </c>
      <c r="K258" t="s">
        <v>145</v>
      </c>
      <c r="L258" s="49" t="s">
        <v>120</v>
      </c>
    </row>
    <row r="259" spans="1:12" x14ac:dyDescent="0.25">
      <c r="A259" t="s">
        <v>108</v>
      </c>
      <c r="B259" t="s">
        <v>109</v>
      </c>
      <c r="C259" t="s">
        <v>117</v>
      </c>
      <c r="D259" s="44">
        <v>41368.636701388888</v>
      </c>
      <c r="E259" s="45">
        <v>41368</v>
      </c>
      <c r="F259" s="46">
        <v>0.63670138888888894</v>
      </c>
      <c r="G259" s="50" t="s">
        <v>154</v>
      </c>
      <c r="H259" s="50" t="s">
        <v>155</v>
      </c>
      <c r="I259" t="s">
        <v>113</v>
      </c>
      <c r="J259">
        <v>73885</v>
      </c>
      <c r="K259" t="s">
        <v>198</v>
      </c>
      <c r="L259" s="49" t="s">
        <v>120</v>
      </c>
    </row>
    <row r="260" spans="1:12" x14ac:dyDescent="0.25">
      <c r="A260" t="s">
        <v>108</v>
      </c>
      <c r="B260" t="s">
        <v>109</v>
      </c>
      <c r="C260" t="s">
        <v>133</v>
      </c>
      <c r="D260" s="44">
        <v>41368.637627314813</v>
      </c>
      <c r="E260" s="45">
        <v>41368</v>
      </c>
      <c r="F260" s="46">
        <v>0.63762731481481483</v>
      </c>
      <c r="G260" s="50" t="s">
        <v>154</v>
      </c>
      <c r="H260" s="50" t="s">
        <v>155</v>
      </c>
      <c r="I260" t="s">
        <v>113</v>
      </c>
      <c r="J260">
        <v>96221</v>
      </c>
      <c r="K260" t="s">
        <v>150</v>
      </c>
      <c r="L260" s="48" t="s">
        <v>115</v>
      </c>
    </row>
    <row r="261" spans="1:12" x14ac:dyDescent="0.25">
      <c r="A261" t="s">
        <v>108</v>
      </c>
      <c r="B261" t="s">
        <v>137</v>
      </c>
      <c r="C261" t="s">
        <v>138</v>
      </c>
      <c r="D261" s="44">
        <v>41368.679768518516</v>
      </c>
      <c r="E261" s="45">
        <v>41368</v>
      </c>
      <c r="F261" s="46">
        <v>0.67976851851851849</v>
      </c>
      <c r="G261" s="50" t="s">
        <v>161</v>
      </c>
      <c r="H261" s="50" t="s">
        <v>155</v>
      </c>
      <c r="I261" t="s">
        <v>113</v>
      </c>
      <c r="J261">
        <v>19754</v>
      </c>
      <c r="K261" t="s">
        <v>160</v>
      </c>
      <c r="L261" s="49" t="s">
        <v>120</v>
      </c>
    </row>
    <row r="262" spans="1:12" x14ac:dyDescent="0.25">
      <c r="A262" t="s">
        <v>108</v>
      </c>
      <c r="B262" t="s">
        <v>109</v>
      </c>
      <c r="C262" t="s">
        <v>117</v>
      </c>
      <c r="D262" s="44">
        <v>41368.686956018515</v>
      </c>
      <c r="E262" s="45">
        <v>41368</v>
      </c>
      <c r="F262" s="46">
        <v>0.68695601851851851</v>
      </c>
      <c r="G262" s="50" t="s">
        <v>161</v>
      </c>
      <c r="H262" s="50" t="s">
        <v>155</v>
      </c>
      <c r="I262" t="s">
        <v>113</v>
      </c>
      <c r="J262">
        <v>43877</v>
      </c>
      <c r="K262" t="s">
        <v>163</v>
      </c>
      <c r="L262" s="49" t="s">
        <v>120</v>
      </c>
    </row>
    <row r="263" spans="1:12" x14ac:dyDescent="0.25">
      <c r="A263" t="s">
        <v>108</v>
      </c>
      <c r="B263" t="s">
        <v>109</v>
      </c>
      <c r="C263" t="s">
        <v>117</v>
      </c>
      <c r="D263" s="44">
        <v>41368.689317129632</v>
      </c>
      <c r="E263" s="45">
        <v>41368</v>
      </c>
      <c r="F263" s="46">
        <v>0.68931712962962965</v>
      </c>
      <c r="G263" s="50" t="s">
        <v>161</v>
      </c>
      <c r="H263" s="50" t="s">
        <v>155</v>
      </c>
      <c r="I263" t="s">
        <v>113</v>
      </c>
      <c r="J263">
        <v>43877</v>
      </c>
      <c r="K263" t="s">
        <v>163</v>
      </c>
      <c r="L263" s="49" t="s">
        <v>120</v>
      </c>
    </row>
    <row r="264" spans="1:12" x14ac:dyDescent="0.25">
      <c r="A264" t="s">
        <v>108</v>
      </c>
      <c r="B264" t="s">
        <v>109</v>
      </c>
      <c r="C264" t="s">
        <v>121</v>
      </c>
      <c r="D264" s="44">
        <v>41368.692164351851</v>
      </c>
      <c r="E264" s="45">
        <v>41368</v>
      </c>
      <c r="F264" s="46">
        <v>0.69216435185185177</v>
      </c>
      <c r="G264" s="50" t="s">
        <v>161</v>
      </c>
      <c r="H264" s="50" t="s">
        <v>155</v>
      </c>
      <c r="I264" t="s">
        <v>113</v>
      </c>
      <c r="J264">
        <v>25739</v>
      </c>
      <c r="K264" t="s">
        <v>122</v>
      </c>
      <c r="L264" s="49" t="s">
        <v>120</v>
      </c>
    </row>
    <row r="265" spans="1:12" x14ac:dyDescent="0.25">
      <c r="A265" t="s">
        <v>108</v>
      </c>
      <c r="B265" t="s">
        <v>109</v>
      </c>
      <c r="C265" t="s">
        <v>110</v>
      </c>
      <c r="D265" s="44">
        <v>41368.692685185182</v>
      </c>
      <c r="E265" s="45">
        <v>41368</v>
      </c>
      <c r="F265" s="46">
        <v>0.69268518518518529</v>
      </c>
      <c r="G265" s="50" t="s">
        <v>161</v>
      </c>
      <c r="H265" s="50" t="s">
        <v>155</v>
      </c>
      <c r="I265" t="s">
        <v>113</v>
      </c>
      <c r="J265">
        <v>28658</v>
      </c>
      <c r="K265" t="s">
        <v>136</v>
      </c>
      <c r="L265" s="49" t="s">
        <v>120</v>
      </c>
    </row>
    <row r="266" spans="1:12" x14ac:dyDescent="0.25">
      <c r="A266" t="s">
        <v>108</v>
      </c>
      <c r="B266" t="s">
        <v>109</v>
      </c>
      <c r="C266" t="s">
        <v>110</v>
      </c>
      <c r="D266" s="44">
        <v>41368.69321759259</v>
      </c>
      <c r="E266" s="45">
        <v>41368</v>
      </c>
      <c r="F266" s="46">
        <v>0.69321759259259252</v>
      </c>
      <c r="G266" s="50" t="s">
        <v>161</v>
      </c>
      <c r="H266" s="50" t="s">
        <v>155</v>
      </c>
      <c r="I266" t="s">
        <v>113</v>
      </c>
      <c r="J266">
        <v>87485</v>
      </c>
      <c r="K266" t="s">
        <v>114</v>
      </c>
      <c r="L266" s="49" t="s">
        <v>120</v>
      </c>
    </row>
    <row r="267" spans="1:12" x14ac:dyDescent="0.25">
      <c r="A267" t="s">
        <v>108</v>
      </c>
      <c r="B267" t="s">
        <v>109</v>
      </c>
      <c r="C267" t="s">
        <v>110</v>
      </c>
      <c r="D267" s="44">
        <v>41368.695115740738</v>
      </c>
      <c r="E267" s="45">
        <v>41368</v>
      </c>
      <c r="F267" s="46">
        <v>0.69511574074074067</v>
      </c>
      <c r="G267" s="50" t="s">
        <v>161</v>
      </c>
      <c r="H267" s="50" t="s">
        <v>155</v>
      </c>
      <c r="I267" t="s">
        <v>113</v>
      </c>
      <c r="J267">
        <v>87485</v>
      </c>
      <c r="K267" t="s">
        <v>114</v>
      </c>
      <c r="L267" s="49" t="s">
        <v>120</v>
      </c>
    </row>
    <row r="268" spans="1:12" x14ac:dyDescent="0.25">
      <c r="A268" t="s">
        <v>108</v>
      </c>
      <c r="B268" t="s">
        <v>109</v>
      </c>
      <c r="C268" t="s">
        <v>110</v>
      </c>
      <c r="D268" s="44">
        <v>41368.695798611108</v>
      </c>
      <c r="E268" s="45">
        <v>41368</v>
      </c>
      <c r="F268" s="46">
        <v>0.69579861111111108</v>
      </c>
      <c r="G268" s="50" t="s">
        <v>161</v>
      </c>
      <c r="H268" s="50" t="s">
        <v>155</v>
      </c>
      <c r="I268" t="s">
        <v>113</v>
      </c>
      <c r="J268">
        <v>28658</v>
      </c>
      <c r="K268" t="s">
        <v>136</v>
      </c>
      <c r="L268" s="49" t="s">
        <v>120</v>
      </c>
    </row>
    <row r="269" spans="1:12" x14ac:dyDescent="0.25">
      <c r="A269" t="s">
        <v>108</v>
      </c>
      <c r="B269" t="s">
        <v>109</v>
      </c>
      <c r="C269" t="s">
        <v>133</v>
      </c>
      <c r="D269" s="44">
        <v>41368.696388888886</v>
      </c>
      <c r="E269" s="45">
        <v>41368</v>
      </c>
      <c r="F269" s="46">
        <v>0.69638888888888895</v>
      </c>
      <c r="G269" s="50" t="s">
        <v>161</v>
      </c>
      <c r="H269" s="50" t="s">
        <v>155</v>
      </c>
      <c r="I269" t="s">
        <v>113</v>
      </c>
      <c r="J269">
        <v>44374</v>
      </c>
      <c r="K269" t="s">
        <v>142</v>
      </c>
      <c r="L269" s="48" t="s">
        <v>115</v>
      </c>
    </row>
    <row r="270" spans="1:12" x14ac:dyDescent="0.25">
      <c r="A270" t="s">
        <v>108</v>
      </c>
      <c r="B270" t="s">
        <v>109</v>
      </c>
      <c r="C270" t="s">
        <v>110</v>
      </c>
      <c r="D270" s="44">
        <v>41368.697175925925</v>
      </c>
      <c r="E270" s="45">
        <v>41368</v>
      </c>
      <c r="F270" s="46">
        <v>0.69717592592592592</v>
      </c>
      <c r="G270" s="50" t="s">
        <v>161</v>
      </c>
      <c r="H270" s="50" t="s">
        <v>155</v>
      </c>
      <c r="I270" t="s">
        <v>113</v>
      </c>
      <c r="J270">
        <v>28658</v>
      </c>
      <c r="K270" t="s">
        <v>136</v>
      </c>
      <c r="L270" s="49" t="s">
        <v>120</v>
      </c>
    </row>
    <row r="271" spans="1:12" x14ac:dyDescent="0.25">
      <c r="A271" t="s">
        <v>108</v>
      </c>
      <c r="B271" t="s">
        <v>109</v>
      </c>
      <c r="C271" t="s">
        <v>110</v>
      </c>
      <c r="D271" s="44">
        <v>41368.697604166664</v>
      </c>
      <c r="E271" s="45">
        <v>41368</v>
      </c>
      <c r="F271" s="46">
        <v>0.69760416666666669</v>
      </c>
      <c r="G271" s="50" t="s">
        <v>161</v>
      </c>
      <c r="H271" s="50" t="s">
        <v>155</v>
      </c>
      <c r="I271" t="s">
        <v>113</v>
      </c>
      <c r="J271">
        <v>87485</v>
      </c>
      <c r="K271" t="s">
        <v>114</v>
      </c>
      <c r="L271" s="49" t="s">
        <v>120</v>
      </c>
    </row>
    <row r="272" spans="1:12" x14ac:dyDescent="0.25">
      <c r="A272" t="s">
        <v>108</v>
      </c>
      <c r="B272" t="s">
        <v>109</v>
      </c>
      <c r="C272" t="s">
        <v>110</v>
      </c>
      <c r="D272" s="44">
        <v>41368.698900462965</v>
      </c>
      <c r="E272" s="45">
        <v>41368</v>
      </c>
      <c r="F272" s="46">
        <v>0.69890046296296304</v>
      </c>
      <c r="G272" s="50" t="s">
        <v>161</v>
      </c>
      <c r="H272" s="50" t="s">
        <v>155</v>
      </c>
      <c r="I272" t="s">
        <v>113</v>
      </c>
      <c r="J272">
        <v>28658</v>
      </c>
      <c r="K272" t="s">
        <v>136</v>
      </c>
      <c r="L272" s="49" t="s">
        <v>120</v>
      </c>
    </row>
    <row r="273" spans="1:12" x14ac:dyDescent="0.25">
      <c r="A273" t="s">
        <v>108</v>
      </c>
      <c r="B273" t="s">
        <v>109</v>
      </c>
      <c r="C273" t="s">
        <v>110</v>
      </c>
      <c r="D273" s="44">
        <v>41368.699201388888</v>
      </c>
      <c r="E273" s="45">
        <v>41368</v>
      </c>
      <c r="F273" s="46">
        <v>0.69920138888888894</v>
      </c>
      <c r="G273" s="50" t="s">
        <v>161</v>
      </c>
      <c r="H273" s="50" t="s">
        <v>155</v>
      </c>
      <c r="I273" t="s">
        <v>113</v>
      </c>
      <c r="J273">
        <v>87485</v>
      </c>
      <c r="K273" t="s">
        <v>114</v>
      </c>
      <c r="L273" s="48" t="s">
        <v>115</v>
      </c>
    </row>
    <row r="274" spans="1:12" x14ac:dyDescent="0.25">
      <c r="A274" t="s">
        <v>108</v>
      </c>
      <c r="B274" t="s">
        <v>137</v>
      </c>
      <c r="C274" t="s">
        <v>138</v>
      </c>
      <c r="D274" s="44">
        <v>41368.701898148145</v>
      </c>
      <c r="E274" s="45">
        <v>41368</v>
      </c>
      <c r="F274" s="46">
        <v>0.70189814814814822</v>
      </c>
      <c r="G274" s="50" t="s">
        <v>161</v>
      </c>
      <c r="H274" s="50" t="s">
        <v>155</v>
      </c>
      <c r="I274" t="s">
        <v>113</v>
      </c>
      <c r="J274">
        <v>94485</v>
      </c>
      <c r="K274" t="s">
        <v>172</v>
      </c>
      <c r="L274" s="49" t="s">
        <v>120</v>
      </c>
    </row>
    <row r="275" spans="1:12" x14ac:dyDescent="0.25">
      <c r="A275" t="s">
        <v>108</v>
      </c>
      <c r="B275" t="s">
        <v>137</v>
      </c>
      <c r="C275" t="s">
        <v>138</v>
      </c>
      <c r="D275" s="44">
        <v>41368.703287037039</v>
      </c>
      <c r="E275" s="45">
        <v>41368</v>
      </c>
      <c r="F275" s="46">
        <v>0.70328703703703699</v>
      </c>
      <c r="G275" s="50" t="s">
        <v>161</v>
      </c>
      <c r="H275" s="50" t="s">
        <v>155</v>
      </c>
      <c r="I275" t="s">
        <v>113</v>
      </c>
      <c r="J275">
        <v>94485</v>
      </c>
      <c r="K275" t="s">
        <v>172</v>
      </c>
      <c r="L275" s="48" t="s">
        <v>115</v>
      </c>
    </row>
    <row r="276" spans="1:12" x14ac:dyDescent="0.25">
      <c r="A276" t="s">
        <v>108</v>
      </c>
      <c r="B276" t="s">
        <v>109</v>
      </c>
      <c r="C276" t="s">
        <v>110</v>
      </c>
      <c r="D276" s="44">
        <v>41368.704687500001</v>
      </c>
      <c r="E276" s="45">
        <v>41368</v>
      </c>
      <c r="F276" s="46">
        <v>0.70468750000000002</v>
      </c>
      <c r="G276" s="50" t="s">
        <v>161</v>
      </c>
      <c r="H276" s="50" t="s">
        <v>155</v>
      </c>
      <c r="I276" t="s">
        <v>113</v>
      </c>
      <c r="J276">
        <v>43452</v>
      </c>
      <c r="K276" t="s">
        <v>116</v>
      </c>
      <c r="L276" s="48" t="s">
        <v>115</v>
      </c>
    </row>
    <row r="277" spans="1:12" x14ac:dyDescent="0.25">
      <c r="A277" t="s">
        <v>108</v>
      </c>
      <c r="B277" t="s">
        <v>109</v>
      </c>
      <c r="C277" t="s">
        <v>133</v>
      </c>
      <c r="D277" s="44">
        <v>41368.705023148148</v>
      </c>
      <c r="E277" s="45">
        <v>41368</v>
      </c>
      <c r="F277" s="46">
        <v>0.70502314814814815</v>
      </c>
      <c r="G277" s="50" t="s">
        <v>161</v>
      </c>
      <c r="H277" s="50" t="s">
        <v>155</v>
      </c>
      <c r="I277" t="s">
        <v>113</v>
      </c>
      <c r="J277">
        <v>6623</v>
      </c>
      <c r="K277" t="s">
        <v>177</v>
      </c>
      <c r="L277" s="49" t="s">
        <v>120</v>
      </c>
    </row>
    <row r="278" spans="1:12" x14ac:dyDescent="0.25">
      <c r="A278" t="s">
        <v>108</v>
      </c>
      <c r="B278" t="s">
        <v>109</v>
      </c>
      <c r="C278" t="s">
        <v>133</v>
      </c>
      <c r="D278" s="44">
        <v>41368.708912037036</v>
      </c>
      <c r="E278" s="45">
        <v>41368</v>
      </c>
      <c r="F278" s="46">
        <v>0.70891203703703709</v>
      </c>
      <c r="G278" s="50" t="s">
        <v>165</v>
      </c>
      <c r="H278" s="50" t="s">
        <v>166</v>
      </c>
      <c r="I278" t="s">
        <v>113</v>
      </c>
      <c r="J278">
        <v>28676</v>
      </c>
      <c r="K278" t="s">
        <v>167</v>
      </c>
      <c r="L278" s="49" t="s">
        <v>120</v>
      </c>
    </row>
    <row r="279" spans="1:12" x14ac:dyDescent="0.25">
      <c r="A279" t="s">
        <v>108</v>
      </c>
      <c r="B279" t="s">
        <v>109</v>
      </c>
      <c r="C279" t="s">
        <v>123</v>
      </c>
      <c r="D279" s="44">
        <v>41368.709907407407</v>
      </c>
      <c r="E279" s="45">
        <v>41368</v>
      </c>
      <c r="F279" s="46">
        <v>0.70990740740740732</v>
      </c>
      <c r="G279" s="50" t="s">
        <v>165</v>
      </c>
      <c r="H279" s="50" t="s">
        <v>166</v>
      </c>
      <c r="I279" t="s">
        <v>113</v>
      </c>
      <c r="J279">
        <v>49423</v>
      </c>
      <c r="K279" t="s">
        <v>124</v>
      </c>
      <c r="L279" s="49" t="s">
        <v>120</v>
      </c>
    </row>
    <row r="280" spans="1:12" x14ac:dyDescent="0.25">
      <c r="A280" t="s">
        <v>108</v>
      </c>
      <c r="B280" t="s">
        <v>109</v>
      </c>
      <c r="C280" t="s">
        <v>133</v>
      </c>
      <c r="D280" s="44">
        <v>41368.710555555554</v>
      </c>
      <c r="E280" s="45">
        <v>41368</v>
      </c>
      <c r="F280" s="46">
        <v>0.71055555555555561</v>
      </c>
      <c r="G280" s="50" t="s">
        <v>165</v>
      </c>
      <c r="H280" s="50" t="s">
        <v>166</v>
      </c>
      <c r="I280" t="s">
        <v>113</v>
      </c>
      <c r="J280">
        <v>28676</v>
      </c>
      <c r="K280" t="s">
        <v>167</v>
      </c>
      <c r="L280" s="48" t="s">
        <v>115</v>
      </c>
    </row>
    <row r="281" spans="1:12" x14ac:dyDescent="0.25">
      <c r="A281" t="s">
        <v>108</v>
      </c>
      <c r="B281" t="s">
        <v>109</v>
      </c>
      <c r="C281" t="s">
        <v>133</v>
      </c>
      <c r="D281" s="44">
        <v>41368.711331018516</v>
      </c>
      <c r="E281" s="45">
        <v>41368</v>
      </c>
      <c r="F281" s="46">
        <v>0.71133101851851854</v>
      </c>
      <c r="G281" s="50" t="s">
        <v>165</v>
      </c>
      <c r="H281" s="50" t="s">
        <v>166</v>
      </c>
      <c r="I281" t="s">
        <v>113</v>
      </c>
      <c r="J281">
        <v>44343</v>
      </c>
      <c r="K281" t="s">
        <v>134</v>
      </c>
      <c r="L281" s="49" t="s">
        <v>120</v>
      </c>
    </row>
    <row r="282" spans="1:12" x14ac:dyDescent="0.25">
      <c r="A282" t="s">
        <v>108</v>
      </c>
      <c r="B282" t="s">
        <v>109</v>
      </c>
      <c r="C282" t="s">
        <v>123</v>
      </c>
      <c r="D282" s="44">
        <v>41368.711539351854</v>
      </c>
      <c r="E282" s="45">
        <v>41368</v>
      </c>
      <c r="F282" s="46">
        <v>0.7115393518518518</v>
      </c>
      <c r="G282" s="50" t="s">
        <v>165</v>
      </c>
      <c r="H282" s="50" t="s">
        <v>166</v>
      </c>
      <c r="I282" t="s">
        <v>113</v>
      </c>
      <c r="J282">
        <v>49423</v>
      </c>
      <c r="K282" t="s">
        <v>124</v>
      </c>
      <c r="L282" s="48" t="s">
        <v>115</v>
      </c>
    </row>
    <row r="283" spans="1:12" x14ac:dyDescent="0.25">
      <c r="A283" t="s">
        <v>108</v>
      </c>
      <c r="B283" t="s">
        <v>109</v>
      </c>
      <c r="C283" t="s">
        <v>133</v>
      </c>
      <c r="D283" s="44">
        <v>41368.712256944447</v>
      </c>
      <c r="E283" s="45">
        <v>41368</v>
      </c>
      <c r="F283" s="46">
        <v>0.71225694444444443</v>
      </c>
      <c r="G283" s="50" t="s">
        <v>165</v>
      </c>
      <c r="H283" s="50" t="s">
        <v>166</v>
      </c>
      <c r="I283" t="s">
        <v>113</v>
      </c>
      <c r="J283">
        <v>44343</v>
      </c>
      <c r="K283" t="s">
        <v>134</v>
      </c>
      <c r="L283" s="48" t="s">
        <v>115</v>
      </c>
    </row>
    <row r="284" spans="1:12" x14ac:dyDescent="0.25">
      <c r="A284" t="s">
        <v>108</v>
      </c>
      <c r="B284" t="s">
        <v>109</v>
      </c>
      <c r="C284" t="s">
        <v>133</v>
      </c>
      <c r="D284" s="44">
        <v>41368.712743055556</v>
      </c>
      <c r="E284" s="45">
        <v>41368</v>
      </c>
      <c r="F284" s="46">
        <v>0.7127430555555555</v>
      </c>
      <c r="G284" s="50" t="s">
        <v>165</v>
      </c>
      <c r="H284" s="50" t="s">
        <v>166</v>
      </c>
      <c r="I284" t="s">
        <v>113</v>
      </c>
      <c r="J284">
        <v>6623</v>
      </c>
      <c r="K284" t="s">
        <v>177</v>
      </c>
      <c r="L284" s="49" t="s">
        <v>120</v>
      </c>
    </row>
    <row r="285" spans="1:12" x14ac:dyDescent="0.25">
      <c r="A285" t="s">
        <v>108</v>
      </c>
      <c r="B285" t="s">
        <v>109</v>
      </c>
      <c r="C285" t="s">
        <v>123</v>
      </c>
      <c r="D285" s="44">
        <v>41368.713414351849</v>
      </c>
      <c r="E285" s="45">
        <v>41368</v>
      </c>
      <c r="F285" s="46">
        <v>0.71341435185185187</v>
      </c>
      <c r="G285" s="50" t="s">
        <v>165</v>
      </c>
      <c r="H285" s="50" t="s">
        <v>166</v>
      </c>
      <c r="I285" t="s">
        <v>113</v>
      </c>
      <c r="J285">
        <v>49423</v>
      </c>
      <c r="K285" t="s">
        <v>124</v>
      </c>
      <c r="L285" s="49" t="s">
        <v>120</v>
      </c>
    </row>
    <row r="286" spans="1:12" x14ac:dyDescent="0.25">
      <c r="A286" t="s">
        <v>108</v>
      </c>
      <c r="B286" t="s">
        <v>109</v>
      </c>
      <c r="C286" t="s">
        <v>133</v>
      </c>
      <c r="D286" s="44">
        <v>41368.714398148149</v>
      </c>
      <c r="E286" s="45">
        <v>41368</v>
      </c>
      <c r="F286" s="46">
        <v>0.71439814814814817</v>
      </c>
      <c r="G286" s="50" t="s">
        <v>165</v>
      </c>
      <c r="H286" s="50" t="s">
        <v>166</v>
      </c>
      <c r="I286" t="s">
        <v>113</v>
      </c>
      <c r="J286">
        <v>6623</v>
      </c>
      <c r="K286" t="s">
        <v>177</v>
      </c>
      <c r="L286" s="48" t="s">
        <v>115</v>
      </c>
    </row>
    <row r="287" spans="1:12" x14ac:dyDescent="0.25">
      <c r="A287" t="s">
        <v>108</v>
      </c>
      <c r="B287" t="s">
        <v>109</v>
      </c>
      <c r="C287" t="s">
        <v>123</v>
      </c>
      <c r="D287" s="44">
        <v>41368.715763888889</v>
      </c>
      <c r="E287" s="45">
        <v>41368</v>
      </c>
      <c r="F287" s="46">
        <v>0.71576388888888898</v>
      </c>
      <c r="G287" s="50" t="s">
        <v>165</v>
      </c>
      <c r="H287" s="50" t="s">
        <v>166</v>
      </c>
      <c r="I287" t="s">
        <v>113</v>
      </c>
      <c r="J287">
        <v>49423</v>
      </c>
      <c r="K287" t="s">
        <v>124</v>
      </c>
      <c r="L287" s="48" t="s">
        <v>115</v>
      </c>
    </row>
    <row r="288" spans="1:12" x14ac:dyDescent="0.25">
      <c r="A288" t="s">
        <v>108</v>
      </c>
      <c r="B288" t="s">
        <v>109</v>
      </c>
      <c r="C288" t="s">
        <v>123</v>
      </c>
      <c r="D288" s="44">
        <v>41368.717280092591</v>
      </c>
      <c r="E288" s="45">
        <v>41368</v>
      </c>
      <c r="F288" s="46">
        <v>0.71728009259259251</v>
      </c>
      <c r="G288" s="50" t="s">
        <v>165</v>
      </c>
      <c r="H288" s="50" t="s">
        <v>166</v>
      </c>
      <c r="I288" t="s">
        <v>113</v>
      </c>
      <c r="J288">
        <v>49423</v>
      </c>
      <c r="K288" t="s">
        <v>124</v>
      </c>
      <c r="L288" s="49" t="s">
        <v>120</v>
      </c>
    </row>
    <row r="289" spans="1:12" x14ac:dyDescent="0.25">
      <c r="A289" t="s">
        <v>108</v>
      </c>
      <c r="B289" t="s">
        <v>109</v>
      </c>
      <c r="C289" t="s">
        <v>123</v>
      </c>
      <c r="D289" s="44">
        <v>41368.718090277776</v>
      </c>
      <c r="E289" s="45">
        <v>41368</v>
      </c>
      <c r="F289" s="46">
        <v>0.71809027777777779</v>
      </c>
      <c r="G289" s="50" t="s">
        <v>165</v>
      </c>
      <c r="H289" s="50" t="s">
        <v>166</v>
      </c>
      <c r="I289" t="s">
        <v>113</v>
      </c>
      <c r="J289">
        <v>49423</v>
      </c>
      <c r="K289" t="s">
        <v>124</v>
      </c>
      <c r="L289" s="48" t="s">
        <v>115</v>
      </c>
    </row>
    <row r="290" spans="1:12" x14ac:dyDescent="0.25">
      <c r="A290" t="s">
        <v>108</v>
      </c>
      <c r="B290" t="s">
        <v>109</v>
      </c>
      <c r="C290" t="s">
        <v>123</v>
      </c>
      <c r="D290" s="44">
        <v>41368.718773148146</v>
      </c>
      <c r="E290" s="45">
        <v>41368</v>
      </c>
      <c r="F290" s="46">
        <v>0.71877314814814808</v>
      </c>
      <c r="G290" s="50" t="s">
        <v>165</v>
      </c>
      <c r="H290" s="50" t="s">
        <v>166</v>
      </c>
      <c r="I290" t="s">
        <v>113</v>
      </c>
      <c r="J290">
        <v>49423</v>
      </c>
      <c r="K290" t="s">
        <v>124</v>
      </c>
      <c r="L290" s="49" t="s">
        <v>120</v>
      </c>
    </row>
    <row r="291" spans="1:12" x14ac:dyDescent="0.25">
      <c r="A291" t="s">
        <v>108</v>
      </c>
      <c r="B291" t="s">
        <v>109</v>
      </c>
      <c r="C291" t="s">
        <v>123</v>
      </c>
      <c r="D291" s="44">
        <v>41368.719722222224</v>
      </c>
      <c r="E291" s="45">
        <v>41368</v>
      </c>
      <c r="F291" s="46">
        <v>0.71972222222222226</v>
      </c>
      <c r="G291" s="50" t="s">
        <v>165</v>
      </c>
      <c r="H291" s="50" t="s">
        <v>166</v>
      </c>
      <c r="I291" t="s">
        <v>113</v>
      </c>
      <c r="J291">
        <v>49423</v>
      </c>
      <c r="K291" t="s">
        <v>124</v>
      </c>
      <c r="L291" s="48" t="s">
        <v>115</v>
      </c>
    </row>
    <row r="292" spans="1:12" x14ac:dyDescent="0.25">
      <c r="A292" t="s">
        <v>108</v>
      </c>
      <c r="B292" t="s">
        <v>125</v>
      </c>
      <c r="C292" t="s">
        <v>126</v>
      </c>
      <c r="D292" s="44">
        <v>41368.768310185187</v>
      </c>
      <c r="E292" s="45">
        <v>41368</v>
      </c>
      <c r="F292" s="46">
        <v>0.76831018518518512</v>
      </c>
      <c r="G292" s="46" t="s">
        <v>175</v>
      </c>
      <c r="H292" s="50" t="s">
        <v>166</v>
      </c>
      <c r="I292" t="s">
        <v>113</v>
      </c>
      <c r="J292">
        <v>28249</v>
      </c>
      <c r="K292" t="s">
        <v>129</v>
      </c>
      <c r="L292" s="49" t="s">
        <v>120</v>
      </c>
    </row>
    <row r="293" spans="1:12" x14ac:dyDescent="0.25">
      <c r="A293" t="s">
        <v>108</v>
      </c>
      <c r="B293" t="s">
        <v>109</v>
      </c>
      <c r="C293" t="s">
        <v>121</v>
      </c>
      <c r="D293" s="44">
        <v>41368.775300925925</v>
      </c>
      <c r="E293" s="45">
        <v>41368</v>
      </c>
      <c r="F293" s="46">
        <v>0.77530092592592592</v>
      </c>
      <c r="G293" s="46" t="s">
        <v>175</v>
      </c>
      <c r="H293" s="50" t="s">
        <v>166</v>
      </c>
      <c r="I293" t="s">
        <v>113</v>
      </c>
      <c r="J293">
        <v>91536</v>
      </c>
      <c r="K293" t="s">
        <v>194</v>
      </c>
      <c r="L293" s="49" t="s">
        <v>120</v>
      </c>
    </row>
    <row r="294" spans="1:12" x14ac:dyDescent="0.25">
      <c r="A294" t="s">
        <v>108</v>
      </c>
      <c r="B294" t="s">
        <v>109</v>
      </c>
      <c r="C294" t="s">
        <v>121</v>
      </c>
      <c r="D294" s="44">
        <v>41368.777141203704</v>
      </c>
      <c r="E294" s="45">
        <v>41368</v>
      </c>
      <c r="F294" s="46">
        <v>0.77714120370370365</v>
      </c>
      <c r="G294" s="46" t="s">
        <v>175</v>
      </c>
      <c r="H294" s="50" t="s">
        <v>166</v>
      </c>
      <c r="I294" t="s">
        <v>113</v>
      </c>
      <c r="J294">
        <v>91536</v>
      </c>
      <c r="K294" t="s">
        <v>194</v>
      </c>
      <c r="L294" s="49" t="s">
        <v>120</v>
      </c>
    </row>
    <row r="295" spans="1:12" x14ac:dyDescent="0.25">
      <c r="A295" t="s">
        <v>108</v>
      </c>
      <c r="B295" t="s">
        <v>109</v>
      </c>
      <c r="C295" t="s">
        <v>110</v>
      </c>
      <c r="D295" s="44">
        <v>41368.779479166667</v>
      </c>
      <c r="E295" s="45">
        <v>41368</v>
      </c>
      <c r="F295" s="46">
        <v>0.77947916666666661</v>
      </c>
      <c r="G295" s="46" t="s">
        <v>175</v>
      </c>
      <c r="H295" s="50" t="s">
        <v>166</v>
      </c>
      <c r="I295" t="s">
        <v>113</v>
      </c>
      <c r="J295">
        <v>43452</v>
      </c>
      <c r="K295" t="s">
        <v>116</v>
      </c>
      <c r="L295" s="49" t="s">
        <v>120</v>
      </c>
    </row>
    <row r="296" spans="1:12" x14ac:dyDescent="0.25">
      <c r="A296" t="s">
        <v>108</v>
      </c>
      <c r="B296" t="s">
        <v>109</v>
      </c>
      <c r="C296" t="s">
        <v>110</v>
      </c>
      <c r="D296" s="44">
        <v>41369.327962962961</v>
      </c>
      <c r="E296" s="45">
        <v>41369</v>
      </c>
      <c r="F296" s="46">
        <v>0.32796296296296296</v>
      </c>
      <c r="G296" s="47" t="s">
        <v>111</v>
      </c>
      <c r="H296" s="47" t="s">
        <v>112</v>
      </c>
      <c r="I296" t="s">
        <v>113</v>
      </c>
      <c r="J296">
        <v>28658</v>
      </c>
      <c r="K296" t="s">
        <v>136</v>
      </c>
      <c r="L296" s="48" t="s">
        <v>115</v>
      </c>
    </row>
    <row r="297" spans="1:12" x14ac:dyDescent="0.25">
      <c r="A297" t="s">
        <v>108</v>
      </c>
      <c r="B297" t="s">
        <v>109</v>
      </c>
      <c r="C297" t="s">
        <v>133</v>
      </c>
      <c r="D297" s="44">
        <v>41369.331145833334</v>
      </c>
      <c r="E297" s="45">
        <v>41369</v>
      </c>
      <c r="F297" s="46">
        <v>0.33114583333333331</v>
      </c>
      <c r="G297" s="47" t="s">
        <v>111</v>
      </c>
      <c r="H297" s="47" t="s">
        <v>112</v>
      </c>
      <c r="I297" t="s">
        <v>113</v>
      </c>
      <c r="J297">
        <v>70218</v>
      </c>
      <c r="K297" t="s">
        <v>148</v>
      </c>
      <c r="L297" s="48" t="s">
        <v>115</v>
      </c>
    </row>
    <row r="298" spans="1:12" x14ac:dyDescent="0.25">
      <c r="A298" t="s">
        <v>108</v>
      </c>
      <c r="B298" t="s">
        <v>109</v>
      </c>
      <c r="C298" t="s">
        <v>110</v>
      </c>
      <c r="D298" s="44">
        <v>41369.33792824074</v>
      </c>
      <c r="E298" s="45">
        <v>41369</v>
      </c>
      <c r="F298" s="46">
        <v>0.33792824074074074</v>
      </c>
      <c r="G298" s="47" t="s">
        <v>118</v>
      </c>
      <c r="H298" s="47" t="s">
        <v>112</v>
      </c>
      <c r="I298" t="s">
        <v>113</v>
      </c>
      <c r="J298">
        <v>89077</v>
      </c>
      <c r="K298" t="s">
        <v>143</v>
      </c>
      <c r="L298" s="48" t="s">
        <v>115</v>
      </c>
    </row>
    <row r="299" spans="1:12" x14ac:dyDescent="0.25">
      <c r="A299" t="s">
        <v>108</v>
      </c>
      <c r="B299" t="s">
        <v>109</v>
      </c>
      <c r="C299" t="s">
        <v>110</v>
      </c>
      <c r="D299" s="44">
        <v>41369.342175925929</v>
      </c>
      <c r="E299" s="45">
        <v>41369</v>
      </c>
      <c r="F299" s="46">
        <v>0.34217592592592588</v>
      </c>
      <c r="G299" s="47" t="s">
        <v>118</v>
      </c>
      <c r="H299" s="47" t="s">
        <v>112</v>
      </c>
      <c r="I299" t="s">
        <v>113</v>
      </c>
      <c r="J299">
        <v>28658</v>
      </c>
      <c r="K299" t="s">
        <v>136</v>
      </c>
      <c r="L299" s="49" t="s">
        <v>120</v>
      </c>
    </row>
    <row r="300" spans="1:12" x14ac:dyDescent="0.25">
      <c r="A300" t="s">
        <v>108</v>
      </c>
      <c r="B300" t="s">
        <v>109</v>
      </c>
      <c r="C300" t="s">
        <v>110</v>
      </c>
      <c r="D300" s="44">
        <v>41369.343124999999</v>
      </c>
      <c r="E300" s="45">
        <v>41369</v>
      </c>
      <c r="F300" s="46">
        <v>0.34312499999999996</v>
      </c>
      <c r="G300" s="47" t="s">
        <v>118</v>
      </c>
      <c r="H300" s="47" t="s">
        <v>112</v>
      </c>
      <c r="I300" t="s">
        <v>113</v>
      </c>
      <c r="J300">
        <v>89077</v>
      </c>
      <c r="K300" t="s">
        <v>143</v>
      </c>
      <c r="L300" s="48" t="s">
        <v>115</v>
      </c>
    </row>
    <row r="301" spans="1:12" x14ac:dyDescent="0.25">
      <c r="A301" t="s">
        <v>108</v>
      </c>
      <c r="B301" t="s">
        <v>137</v>
      </c>
      <c r="C301" t="s">
        <v>138</v>
      </c>
      <c r="D301" s="44">
        <v>41369.34710648148</v>
      </c>
      <c r="E301" s="45">
        <v>41369</v>
      </c>
      <c r="F301" s="46">
        <v>0.34710648148148149</v>
      </c>
      <c r="G301" s="47" t="s">
        <v>118</v>
      </c>
      <c r="H301" s="47" t="s">
        <v>112</v>
      </c>
      <c r="I301" t="s">
        <v>113</v>
      </c>
      <c r="J301">
        <v>19594</v>
      </c>
      <c r="K301" t="s">
        <v>139</v>
      </c>
      <c r="L301" s="48" t="s">
        <v>115</v>
      </c>
    </row>
    <row r="302" spans="1:12" x14ac:dyDescent="0.25">
      <c r="A302" t="s">
        <v>108</v>
      </c>
      <c r="B302" t="s">
        <v>109</v>
      </c>
      <c r="C302" t="s">
        <v>133</v>
      </c>
      <c r="D302" s="44">
        <v>41369.355868055558</v>
      </c>
      <c r="E302" s="45">
        <v>41369</v>
      </c>
      <c r="F302" s="46">
        <v>0.35586805555555556</v>
      </c>
      <c r="G302" s="47" t="s">
        <v>118</v>
      </c>
      <c r="H302" s="47" t="s">
        <v>112</v>
      </c>
      <c r="I302" t="s">
        <v>113</v>
      </c>
      <c r="J302">
        <v>70218</v>
      </c>
      <c r="K302" t="s">
        <v>148</v>
      </c>
      <c r="L302" s="49" t="s">
        <v>120</v>
      </c>
    </row>
    <row r="303" spans="1:12" x14ac:dyDescent="0.25">
      <c r="A303" t="s">
        <v>108</v>
      </c>
      <c r="B303" t="s">
        <v>109</v>
      </c>
      <c r="C303" t="s">
        <v>117</v>
      </c>
      <c r="D303" s="44">
        <v>41369.367002314815</v>
      </c>
      <c r="E303" s="45">
        <v>41369</v>
      </c>
      <c r="F303" s="46">
        <v>0.36700231481481477</v>
      </c>
      <c r="G303" s="47" t="s">
        <v>118</v>
      </c>
      <c r="H303" s="47" t="s">
        <v>112</v>
      </c>
      <c r="I303" t="s">
        <v>113</v>
      </c>
      <c r="J303">
        <v>98932</v>
      </c>
      <c r="K303" t="s">
        <v>185</v>
      </c>
      <c r="L303" s="49" t="s">
        <v>120</v>
      </c>
    </row>
    <row r="304" spans="1:12" x14ac:dyDescent="0.25">
      <c r="A304" t="s">
        <v>108</v>
      </c>
      <c r="B304" t="s">
        <v>137</v>
      </c>
      <c r="C304" t="s">
        <v>138</v>
      </c>
      <c r="D304" s="44">
        <v>41369.383067129631</v>
      </c>
      <c r="E304" s="45">
        <v>41369</v>
      </c>
      <c r="F304" s="46">
        <v>0.38306712962962958</v>
      </c>
      <c r="G304" s="50" t="s">
        <v>127</v>
      </c>
      <c r="H304" s="50" t="s">
        <v>128</v>
      </c>
      <c r="I304" t="s">
        <v>113</v>
      </c>
      <c r="J304">
        <v>94485</v>
      </c>
      <c r="K304" t="s">
        <v>172</v>
      </c>
      <c r="L304" s="48" t="s">
        <v>115</v>
      </c>
    </row>
    <row r="305" spans="1:12" x14ac:dyDescent="0.25">
      <c r="A305" t="s">
        <v>108</v>
      </c>
      <c r="B305" t="s">
        <v>109</v>
      </c>
      <c r="C305" t="s">
        <v>133</v>
      </c>
      <c r="D305" s="44">
        <v>41369.421724537038</v>
      </c>
      <c r="E305" s="45">
        <v>41369</v>
      </c>
      <c r="F305" s="46">
        <v>0.42172453703703705</v>
      </c>
      <c r="G305" s="50" t="s">
        <v>135</v>
      </c>
      <c r="H305" s="50" t="s">
        <v>128</v>
      </c>
      <c r="I305" t="s">
        <v>113</v>
      </c>
      <c r="J305">
        <v>44374</v>
      </c>
      <c r="K305" t="s">
        <v>142</v>
      </c>
      <c r="L305" s="49" t="s">
        <v>120</v>
      </c>
    </row>
    <row r="306" spans="1:12" x14ac:dyDescent="0.25">
      <c r="A306" t="s">
        <v>108</v>
      </c>
      <c r="B306" t="s">
        <v>109</v>
      </c>
      <c r="C306" t="s">
        <v>110</v>
      </c>
      <c r="D306" s="44">
        <v>41369.422766203701</v>
      </c>
      <c r="E306" s="45">
        <v>41369</v>
      </c>
      <c r="F306" s="46">
        <v>0.42276620370370371</v>
      </c>
      <c r="G306" s="50" t="s">
        <v>135</v>
      </c>
      <c r="H306" s="50" t="s">
        <v>128</v>
      </c>
      <c r="I306" t="s">
        <v>113</v>
      </c>
      <c r="J306">
        <v>30653</v>
      </c>
      <c r="K306" t="s">
        <v>187</v>
      </c>
      <c r="L306" s="49" t="s">
        <v>120</v>
      </c>
    </row>
    <row r="307" spans="1:12" x14ac:dyDescent="0.25">
      <c r="A307" t="s">
        <v>108</v>
      </c>
      <c r="B307" t="s">
        <v>137</v>
      </c>
      <c r="C307" t="s">
        <v>138</v>
      </c>
      <c r="D307" s="44">
        <v>41369.433379629627</v>
      </c>
      <c r="E307" s="45">
        <v>41369</v>
      </c>
      <c r="F307" s="46">
        <v>0.43337962962962967</v>
      </c>
      <c r="G307" s="50" t="s">
        <v>135</v>
      </c>
      <c r="H307" s="50" t="s">
        <v>128</v>
      </c>
      <c r="I307" t="s">
        <v>113</v>
      </c>
      <c r="J307">
        <v>94485</v>
      </c>
      <c r="K307" t="s">
        <v>172</v>
      </c>
      <c r="L307" s="49" t="s">
        <v>120</v>
      </c>
    </row>
    <row r="308" spans="1:12" x14ac:dyDescent="0.25">
      <c r="A308" t="s">
        <v>108</v>
      </c>
      <c r="B308" t="s">
        <v>109</v>
      </c>
      <c r="C308" t="s">
        <v>121</v>
      </c>
      <c r="D308" s="44">
        <v>41369.458553240744</v>
      </c>
      <c r="E308" s="45">
        <v>41369</v>
      </c>
      <c r="F308" s="46">
        <v>0.45855324074074072</v>
      </c>
      <c r="G308" s="50" t="s">
        <v>135</v>
      </c>
      <c r="H308" s="50" t="s">
        <v>128</v>
      </c>
      <c r="I308" t="s">
        <v>113</v>
      </c>
      <c r="J308">
        <v>24833</v>
      </c>
      <c r="K308" t="s">
        <v>189</v>
      </c>
      <c r="L308" s="49" t="s">
        <v>120</v>
      </c>
    </row>
    <row r="309" spans="1:12" x14ac:dyDescent="0.25">
      <c r="A309" t="s">
        <v>108</v>
      </c>
      <c r="B309" t="s">
        <v>109</v>
      </c>
      <c r="C309" t="s">
        <v>133</v>
      </c>
      <c r="D309" s="44">
        <v>41369.464062500003</v>
      </c>
      <c r="E309" s="45">
        <v>41369</v>
      </c>
      <c r="F309" s="46">
        <v>0.46406249999999999</v>
      </c>
      <c r="G309" s="50" t="s">
        <v>171</v>
      </c>
      <c r="H309" s="50" t="s">
        <v>141</v>
      </c>
      <c r="I309" t="s">
        <v>113</v>
      </c>
      <c r="J309">
        <v>96221</v>
      </c>
      <c r="K309" t="s">
        <v>150</v>
      </c>
      <c r="L309" s="49" t="s">
        <v>120</v>
      </c>
    </row>
    <row r="310" spans="1:12" x14ac:dyDescent="0.25">
      <c r="A310" t="s">
        <v>108</v>
      </c>
      <c r="B310" t="s">
        <v>109</v>
      </c>
      <c r="C310" t="s">
        <v>133</v>
      </c>
      <c r="D310" s="44">
        <v>41369.472256944442</v>
      </c>
      <c r="E310" s="45">
        <v>41369</v>
      </c>
      <c r="F310" s="46">
        <v>0.47225694444444444</v>
      </c>
      <c r="G310" s="50" t="s">
        <v>171</v>
      </c>
      <c r="H310" s="50" t="s">
        <v>141</v>
      </c>
      <c r="I310" t="s">
        <v>113</v>
      </c>
      <c r="J310">
        <v>4556</v>
      </c>
      <c r="K310" t="s">
        <v>199</v>
      </c>
      <c r="L310" s="49" t="s">
        <v>120</v>
      </c>
    </row>
    <row r="311" spans="1:12" x14ac:dyDescent="0.25">
      <c r="A311" t="s">
        <v>108</v>
      </c>
      <c r="B311" t="s">
        <v>109</v>
      </c>
      <c r="C311" t="s">
        <v>133</v>
      </c>
      <c r="D311" s="44">
        <v>41369.473101851851</v>
      </c>
      <c r="E311" s="45">
        <v>41369</v>
      </c>
      <c r="F311" s="46">
        <v>0.47310185185185188</v>
      </c>
      <c r="G311" s="50" t="s">
        <v>171</v>
      </c>
      <c r="H311" s="50" t="s">
        <v>141</v>
      </c>
      <c r="I311" t="s">
        <v>113</v>
      </c>
      <c r="J311">
        <v>4556</v>
      </c>
      <c r="K311" t="s">
        <v>199</v>
      </c>
      <c r="L311" s="48" t="s">
        <v>115</v>
      </c>
    </row>
    <row r="312" spans="1:12" x14ac:dyDescent="0.25">
      <c r="A312" t="s">
        <v>108</v>
      </c>
      <c r="B312" t="s">
        <v>109</v>
      </c>
      <c r="C312" t="s">
        <v>133</v>
      </c>
      <c r="D312" s="44">
        <v>41369.515023148146</v>
      </c>
      <c r="E312" s="45">
        <v>41369</v>
      </c>
      <c r="F312" s="46">
        <v>0.51502314814814809</v>
      </c>
      <c r="G312" s="50" t="s">
        <v>140</v>
      </c>
      <c r="H312" s="50" t="s">
        <v>141</v>
      </c>
      <c r="I312" t="s">
        <v>113</v>
      </c>
      <c r="J312">
        <v>5222</v>
      </c>
      <c r="K312" t="s">
        <v>196</v>
      </c>
      <c r="L312" s="49" t="s">
        <v>120</v>
      </c>
    </row>
    <row r="313" spans="1:12" x14ac:dyDescent="0.25">
      <c r="A313" t="s">
        <v>108</v>
      </c>
      <c r="B313" t="s">
        <v>109</v>
      </c>
      <c r="C313" t="s">
        <v>133</v>
      </c>
      <c r="D313" s="44">
        <v>41369.516087962962</v>
      </c>
      <c r="E313" s="45">
        <v>41369</v>
      </c>
      <c r="F313" s="46">
        <v>0.516087962962963</v>
      </c>
      <c r="G313" s="50" t="s">
        <v>140</v>
      </c>
      <c r="H313" s="50" t="s">
        <v>141</v>
      </c>
      <c r="I313" t="s">
        <v>113</v>
      </c>
      <c r="J313">
        <v>5222</v>
      </c>
      <c r="K313" t="s">
        <v>196</v>
      </c>
      <c r="L313" s="48" t="s">
        <v>115</v>
      </c>
    </row>
    <row r="314" spans="1:12" x14ac:dyDescent="0.25">
      <c r="A314" t="s">
        <v>108</v>
      </c>
      <c r="B314" t="s">
        <v>109</v>
      </c>
      <c r="C314" t="s">
        <v>121</v>
      </c>
      <c r="D314" s="44">
        <v>41369.519733796296</v>
      </c>
      <c r="E314" s="45">
        <v>41369</v>
      </c>
      <c r="F314" s="46">
        <v>0.51973379629629635</v>
      </c>
      <c r="G314" s="50" t="s">
        <v>140</v>
      </c>
      <c r="H314" s="50" t="s">
        <v>141</v>
      </c>
      <c r="I314" t="s">
        <v>113</v>
      </c>
      <c r="J314">
        <v>27864</v>
      </c>
      <c r="K314" t="s">
        <v>130</v>
      </c>
      <c r="L314" s="48" t="s">
        <v>115</v>
      </c>
    </row>
    <row r="315" spans="1:12" x14ac:dyDescent="0.25">
      <c r="A315" t="s">
        <v>108</v>
      </c>
      <c r="B315" t="s">
        <v>125</v>
      </c>
      <c r="C315" t="s">
        <v>126</v>
      </c>
      <c r="D315" s="44">
        <v>41369.52008101852</v>
      </c>
      <c r="E315" s="45">
        <v>41369</v>
      </c>
      <c r="F315" s="46">
        <v>0.52008101851851851</v>
      </c>
      <c r="G315" s="50" t="s">
        <v>140</v>
      </c>
      <c r="H315" s="50" t="s">
        <v>141</v>
      </c>
      <c r="I315" t="s">
        <v>113</v>
      </c>
      <c r="J315">
        <v>28249</v>
      </c>
      <c r="K315" t="s">
        <v>129</v>
      </c>
      <c r="L315" s="48" t="s">
        <v>115</v>
      </c>
    </row>
    <row r="316" spans="1:12" x14ac:dyDescent="0.25">
      <c r="A316" t="s">
        <v>108</v>
      </c>
      <c r="B316" t="s">
        <v>109</v>
      </c>
      <c r="C316" t="s">
        <v>133</v>
      </c>
      <c r="D316" s="44">
        <v>41369.556701388887</v>
      </c>
      <c r="E316" s="45">
        <v>41369</v>
      </c>
      <c r="F316" s="46">
        <v>0.55670138888888887</v>
      </c>
      <c r="G316" s="50" t="s">
        <v>146</v>
      </c>
      <c r="H316" s="50" t="s">
        <v>147</v>
      </c>
      <c r="I316" t="s">
        <v>113</v>
      </c>
      <c r="J316">
        <v>5103</v>
      </c>
      <c r="K316" t="s">
        <v>180</v>
      </c>
      <c r="L316" s="49" t="s">
        <v>120</v>
      </c>
    </row>
    <row r="317" spans="1:12" x14ac:dyDescent="0.25">
      <c r="A317" t="s">
        <v>108</v>
      </c>
      <c r="B317" t="s">
        <v>109</v>
      </c>
      <c r="C317" t="s">
        <v>133</v>
      </c>
      <c r="D317" s="44">
        <v>41369.561631944445</v>
      </c>
      <c r="E317" s="45">
        <v>41369</v>
      </c>
      <c r="F317" s="46">
        <v>0.56163194444444442</v>
      </c>
      <c r="G317" s="50" t="s">
        <v>146</v>
      </c>
      <c r="H317" s="50" t="s">
        <v>147</v>
      </c>
      <c r="I317" t="s">
        <v>113</v>
      </c>
      <c r="J317">
        <v>5103</v>
      </c>
      <c r="K317" t="s">
        <v>180</v>
      </c>
      <c r="L317" s="49" t="s">
        <v>120</v>
      </c>
    </row>
    <row r="318" spans="1:12" x14ac:dyDescent="0.25">
      <c r="A318" t="s">
        <v>108</v>
      </c>
      <c r="B318" t="s">
        <v>109</v>
      </c>
      <c r="C318" t="s">
        <v>133</v>
      </c>
      <c r="D318" s="44">
        <v>41369.562442129631</v>
      </c>
      <c r="E318" s="45">
        <v>41369</v>
      </c>
      <c r="F318" s="46">
        <v>0.56244212962962969</v>
      </c>
      <c r="G318" s="50" t="s">
        <v>146</v>
      </c>
      <c r="H318" s="50" t="s">
        <v>147</v>
      </c>
      <c r="I318" t="s">
        <v>113</v>
      </c>
      <c r="J318">
        <v>5103</v>
      </c>
      <c r="K318" t="s">
        <v>180</v>
      </c>
      <c r="L318" s="48" t="s">
        <v>115</v>
      </c>
    </row>
    <row r="319" spans="1:12" x14ac:dyDescent="0.25">
      <c r="A319" t="s">
        <v>108</v>
      </c>
      <c r="B319" t="s">
        <v>125</v>
      </c>
      <c r="C319" t="s">
        <v>126</v>
      </c>
      <c r="D319" s="44">
        <v>41369.571597222224</v>
      </c>
      <c r="E319" s="45">
        <v>41369</v>
      </c>
      <c r="F319" s="46">
        <v>0.5715972222222222</v>
      </c>
      <c r="G319" s="50" t="s">
        <v>146</v>
      </c>
      <c r="H319" s="50" t="s">
        <v>147</v>
      </c>
      <c r="I319" t="s">
        <v>113</v>
      </c>
      <c r="J319">
        <v>28249</v>
      </c>
      <c r="K319" t="s">
        <v>129</v>
      </c>
      <c r="L319" s="48" t="s">
        <v>115</v>
      </c>
    </row>
    <row r="320" spans="1:12" x14ac:dyDescent="0.25">
      <c r="A320" t="s">
        <v>108</v>
      </c>
      <c r="B320" t="s">
        <v>137</v>
      </c>
      <c r="C320" t="s">
        <v>157</v>
      </c>
      <c r="D320" s="44">
        <v>41369.621493055558</v>
      </c>
      <c r="E320" s="45">
        <v>41369</v>
      </c>
      <c r="F320" s="46">
        <v>0.62149305555555556</v>
      </c>
      <c r="G320" s="50" t="s">
        <v>149</v>
      </c>
      <c r="H320" s="50" t="s">
        <v>147</v>
      </c>
      <c r="I320" t="s">
        <v>113</v>
      </c>
      <c r="J320">
        <v>77246</v>
      </c>
      <c r="K320" t="s">
        <v>158</v>
      </c>
      <c r="L320" s="49" t="s">
        <v>120</v>
      </c>
    </row>
    <row r="321" spans="1:12" x14ac:dyDescent="0.25">
      <c r="A321" t="s">
        <v>108</v>
      </c>
      <c r="B321" t="s">
        <v>109</v>
      </c>
      <c r="C321" t="s">
        <v>133</v>
      </c>
      <c r="D321" s="44">
        <v>41369.632928240739</v>
      </c>
      <c r="E321" s="45">
        <v>41369</v>
      </c>
      <c r="F321" s="46">
        <v>0.63292824074074072</v>
      </c>
      <c r="G321" s="50" t="s">
        <v>154</v>
      </c>
      <c r="H321" s="50" t="s">
        <v>155</v>
      </c>
      <c r="I321" t="s">
        <v>113</v>
      </c>
      <c r="J321">
        <v>44374</v>
      </c>
      <c r="K321" t="s">
        <v>142</v>
      </c>
      <c r="L321" s="49" t="s">
        <v>120</v>
      </c>
    </row>
    <row r="322" spans="1:12" x14ac:dyDescent="0.25">
      <c r="A322" t="s">
        <v>108</v>
      </c>
      <c r="B322" t="s">
        <v>125</v>
      </c>
      <c r="C322" t="s">
        <v>126</v>
      </c>
      <c r="D322" s="44">
        <v>41369.636250000003</v>
      </c>
      <c r="E322" s="45">
        <v>41369</v>
      </c>
      <c r="F322" s="46">
        <v>0.63624999999999998</v>
      </c>
      <c r="G322" s="50" t="s">
        <v>154</v>
      </c>
      <c r="H322" s="50" t="s">
        <v>155</v>
      </c>
      <c r="I322" t="s">
        <v>113</v>
      </c>
      <c r="J322">
        <v>28249</v>
      </c>
      <c r="K322" t="s">
        <v>129</v>
      </c>
      <c r="L322" s="49" t="s">
        <v>120</v>
      </c>
    </row>
    <row r="323" spans="1:12" x14ac:dyDescent="0.25">
      <c r="A323" t="s">
        <v>108</v>
      </c>
      <c r="B323" t="s">
        <v>125</v>
      </c>
      <c r="C323" t="s">
        <v>181</v>
      </c>
      <c r="D323" s="44">
        <v>41369.640625</v>
      </c>
      <c r="E323" s="45">
        <v>41369</v>
      </c>
      <c r="F323" s="46">
        <v>0.640625</v>
      </c>
      <c r="G323" s="50" t="s">
        <v>154</v>
      </c>
      <c r="H323" s="50" t="s">
        <v>155</v>
      </c>
      <c r="I323" t="s">
        <v>113</v>
      </c>
      <c r="J323">
        <v>90853</v>
      </c>
      <c r="K323" t="s">
        <v>182</v>
      </c>
      <c r="L323" s="49" t="s">
        <v>120</v>
      </c>
    </row>
    <row r="324" spans="1:12" x14ac:dyDescent="0.25">
      <c r="A324" t="s">
        <v>108</v>
      </c>
      <c r="B324" t="s">
        <v>137</v>
      </c>
      <c r="C324" t="s">
        <v>138</v>
      </c>
      <c r="D324" s="44">
        <v>41369.646909722222</v>
      </c>
      <c r="E324" s="45">
        <v>41369</v>
      </c>
      <c r="F324" s="46">
        <v>0.64690972222222221</v>
      </c>
      <c r="G324" s="50" t="s">
        <v>154</v>
      </c>
      <c r="H324" s="50" t="s">
        <v>155</v>
      </c>
      <c r="I324" t="s">
        <v>113</v>
      </c>
      <c r="J324">
        <v>89733</v>
      </c>
      <c r="K324" t="s">
        <v>156</v>
      </c>
      <c r="L324" s="49" t="s">
        <v>120</v>
      </c>
    </row>
    <row r="325" spans="1:12" x14ac:dyDescent="0.25">
      <c r="A325" t="s">
        <v>108</v>
      </c>
      <c r="B325" t="s">
        <v>125</v>
      </c>
      <c r="C325" t="s">
        <v>181</v>
      </c>
      <c r="D325" s="44">
        <v>41369.649918981479</v>
      </c>
      <c r="E325" s="45">
        <v>41369</v>
      </c>
      <c r="F325" s="46">
        <v>0.64991898148148153</v>
      </c>
      <c r="G325" s="50" t="s">
        <v>154</v>
      </c>
      <c r="H325" s="50" t="s">
        <v>155</v>
      </c>
      <c r="I325" t="s">
        <v>113</v>
      </c>
      <c r="J325">
        <v>90853</v>
      </c>
      <c r="K325" t="s">
        <v>182</v>
      </c>
      <c r="L325" s="48" t="s">
        <v>115</v>
      </c>
    </row>
    <row r="326" spans="1:12" x14ac:dyDescent="0.25">
      <c r="A326" t="s">
        <v>108</v>
      </c>
      <c r="B326" t="s">
        <v>109</v>
      </c>
      <c r="C326" t="s">
        <v>117</v>
      </c>
      <c r="D326" s="44">
        <v>41369.650312500002</v>
      </c>
      <c r="E326" s="45">
        <v>41369</v>
      </c>
      <c r="F326" s="46">
        <v>0.65031249999999996</v>
      </c>
      <c r="G326" s="50" t="s">
        <v>154</v>
      </c>
      <c r="H326" s="50" t="s">
        <v>155</v>
      </c>
      <c r="I326" t="s">
        <v>113</v>
      </c>
      <c r="J326">
        <v>24227</v>
      </c>
      <c r="K326" t="s">
        <v>200</v>
      </c>
      <c r="L326" s="49" t="s">
        <v>120</v>
      </c>
    </row>
    <row r="327" spans="1:12" x14ac:dyDescent="0.25">
      <c r="A327" t="s">
        <v>108</v>
      </c>
      <c r="B327" t="s">
        <v>137</v>
      </c>
      <c r="C327" t="s">
        <v>138</v>
      </c>
      <c r="D327" s="44">
        <v>41369.652337962965</v>
      </c>
      <c r="E327" s="45">
        <v>41369</v>
      </c>
      <c r="F327" s="46">
        <v>0.65233796296296298</v>
      </c>
      <c r="G327" s="50" t="s">
        <v>154</v>
      </c>
      <c r="H327" s="50" t="s">
        <v>155</v>
      </c>
      <c r="I327" t="s">
        <v>113</v>
      </c>
      <c r="J327">
        <v>19754</v>
      </c>
      <c r="K327" t="s">
        <v>160</v>
      </c>
      <c r="L327" s="49" t="s">
        <v>120</v>
      </c>
    </row>
    <row r="328" spans="1:12" x14ac:dyDescent="0.25">
      <c r="A328" t="s">
        <v>108</v>
      </c>
      <c r="B328" t="s">
        <v>137</v>
      </c>
      <c r="C328" t="s">
        <v>138</v>
      </c>
      <c r="D328" s="44">
        <v>41369.6559375</v>
      </c>
      <c r="E328" s="45">
        <v>41369</v>
      </c>
      <c r="F328" s="46">
        <v>0.65593749999999995</v>
      </c>
      <c r="G328" s="50" t="s">
        <v>154</v>
      </c>
      <c r="H328" s="50" t="s">
        <v>155</v>
      </c>
      <c r="I328" t="s">
        <v>113</v>
      </c>
      <c r="J328">
        <v>19754</v>
      </c>
      <c r="K328" t="s">
        <v>160</v>
      </c>
      <c r="L328" s="49" t="s">
        <v>120</v>
      </c>
    </row>
    <row r="329" spans="1:12" x14ac:dyDescent="0.25">
      <c r="A329" t="s">
        <v>108</v>
      </c>
      <c r="B329" t="s">
        <v>137</v>
      </c>
      <c r="C329" t="s">
        <v>138</v>
      </c>
      <c r="D329" s="44">
        <v>41369.656631944446</v>
      </c>
      <c r="E329" s="45">
        <v>41369</v>
      </c>
      <c r="F329" s="46">
        <v>0.6566319444444445</v>
      </c>
      <c r="G329" s="50" t="s">
        <v>154</v>
      </c>
      <c r="H329" s="50" t="s">
        <v>155</v>
      </c>
      <c r="I329" t="s">
        <v>113</v>
      </c>
      <c r="J329">
        <v>5618</v>
      </c>
      <c r="K329" t="s">
        <v>159</v>
      </c>
      <c r="L329" s="49" t="s">
        <v>120</v>
      </c>
    </row>
    <row r="330" spans="1:12" x14ac:dyDescent="0.25">
      <c r="A330" t="s">
        <v>108</v>
      </c>
      <c r="B330" t="s">
        <v>109</v>
      </c>
      <c r="C330" t="s">
        <v>121</v>
      </c>
      <c r="D330" s="44">
        <v>41369.657777777778</v>
      </c>
      <c r="E330" s="45">
        <v>41369</v>
      </c>
      <c r="F330" s="46">
        <v>0.65777777777777779</v>
      </c>
      <c r="G330" s="50" t="s">
        <v>154</v>
      </c>
      <c r="H330" s="50" t="s">
        <v>155</v>
      </c>
      <c r="I330" t="s">
        <v>113</v>
      </c>
      <c r="J330">
        <v>24833</v>
      </c>
      <c r="K330" t="s">
        <v>189</v>
      </c>
      <c r="L330" s="49" t="s">
        <v>120</v>
      </c>
    </row>
    <row r="331" spans="1:12" x14ac:dyDescent="0.25">
      <c r="A331" t="s">
        <v>108</v>
      </c>
      <c r="B331" t="s">
        <v>109</v>
      </c>
      <c r="C331" t="s">
        <v>117</v>
      </c>
      <c r="D331" s="44">
        <v>41369.659074074072</v>
      </c>
      <c r="E331" s="45">
        <v>41369</v>
      </c>
      <c r="F331" s="46">
        <v>0.65907407407407403</v>
      </c>
      <c r="G331" s="50" t="s">
        <v>154</v>
      </c>
      <c r="H331" s="50" t="s">
        <v>155</v>
      </c>
      <c r="I331" t="s">
        <v>113</v>
      </c>
      <c r="J331">
        <v>16104</v>
      </c>
      <c r="K331" t="s">
        <v>145</v>
      </c>
      <c r="L331" s="49" t="s">
        <v>120</v>
      </c>
    </row>
    <row r="332" spans="1:12" x14ac:dyDescent="0.25">
      <c r="A332" t="s">
        <v>108</v>
      </c>
      <c r="B332" t="s">
        <v>109</v>
      </c>
      <c r="C332" t="s">
        <v>121</v>
      </c>
      <c r="D332" s="44">
        <v>41369.660115740742</v>
      </c>
      <c r="E332" s="45">
        <v>41369</v>
      </c>
      <c r="F332" s="46">
        <v>0.66011574074074075</v>
      </c>
      <c r="G332" s="50" t="s">
        <v>154</v>
      </c>
      <c r="H332" s="50" t="s">
        <v>155</v>
      </c>
      <c r="I332" t="s">
        <v>113</v>
      </c>
      <c r="J332">
        <v>24833</v>
      </c>
      <c r="K332" t="s">
        <v>189</v>
      </c>
      <c r="L332" s="49" t="s">
        <v>120</v>
      </c>
    </row>
    <row r="333" spans="1:12" x14ac:dyDescent="0.25">
      <c r="A333" t="s">
        <v>108</v>
      </c>
      <c r="B333" t="s">
        <v>125</v>
      </c>
      <c r="C333" t="s">
        <v>131</v>
      </c>
      <c r="D333" s="44">
        <v>41369.661469907405</v>
      </c>
      <c r="E333" s="45">
        <v>41369</v>
      </c>
      <c r="F333" s="46">
        <v>0.66146990740740741</v>
      </c>
      <c r="G333" s="50" t="s">
        <v>154</v>
      </c>
      <c r="H333" s="50" t="s">
        <v>155</v>
      </c>
      <c r="I333" t="s">
        <v>113</v>
      </c>
      <c r="J333">
        <v>42333</v>
      </c>
      <c r="K333" t="s">
        <v>164</v>
      </c>
      <c r="L333" s="49" t="s">
        <v>120</v>
      </c>
    </row>
    <row r="334" spans="1:12" x14ac:dyDescent="0.25">
      <c r="A334" t="s">
        <v>108</v>
      </c>
      <c r="B334" t="s">
        <v>109</v>
      </c>
      <c r="C334" t="s">
        <v>110</v>
      </c>
      <c r="D334" s="44">
        <v>41369.678807870368</v>
      </c>
      <c r="E334" s="45">
        <v>41369</v>
      </c>
      <c r="F334" s="46">
        <v>0.67880787037037038</v>
      </c>
      <c r="G334" s="50" t="s">
        <v>161</v>
      </c>
      <c r="H334" s="50" t="s">
        <v>155</v>
      </c>
      <c r="I334" t="s">
        <v>113</v>
      </c>
      <c r="J334">
        <v>43452</v>
      </c>
      <c r="K334" t="s">
        <v>116</v>
      </c>
      <c r="L334" s="49" t="s">
        <v>120</v>
      </c>
    </row>
    <row r="335" spans="1:12" x14ac:dyDescent="0.25">
      <c r="A335" t="s">
        <v>108</v>
      </c>
      <c r="B335" t="s">
        <v>109</v>
      </c>
      <c r="C335" t="s">
        <v>110</v>
      </c>
      <c r="D335" s="44">
        <v>41369.679618055554</v>
      </c>
      <c r="E335" s="45">
        <v>41369</v>
      </c>
      <c r="F335" s="46">
        <v>0.67961805555555566</v>
      </c>
      <c r="G335" s="50" t="s">
        <v>161</v>
      </c>
      <c r="H335" s="50" t="s">
        <v>155</v>
      </c>
      <c r="I335" t="s">
        <v>113</v>
      </c>
      <c r="J335">
        <v>43452</v>
      </c>
      <c r="K335" t="s">
        <v>116</v>
      </c>
      <c r="L335" s="49" t="s">
        <v>120</v>
      </c>
    </row>
    <row r="336" spans="1:12" x14ac:dyDescent="0.25">
      <c r="A336" t="s">
        <v>108</v>
      </c>
      <c r="B336" t="s">
        <v>109</v>
      </c>
      <c r="C336" t="s">
        <v>117</v>
      </c>
      <c r="D336" s="44">
        <v>41369.680555555555</v>
      </c>
      <c r="E336" s="45">
        <v>41369</v>
      </c>
      <c r="F336" s="46">
        <v>0.68055555555555547</v>
      </c>
      <c r="G336" s="50" t="s">
        <v>161</v>
      </c>
      <c r="H336" s="50" t="s">
        <v>155</v>
      </c>
      <c r="I336" t="s">
        <v>113</v>
      </c>
      <c r="J336">
        <v>43877</v>
      </c>
      <c r="K336" t="s">
        <v>163</v>
      </c>
      <c r="L336" s="49" t="s">
        <v>120</v>
      </c>
    </row>
    <row r="337" spans="1:12" x14ac:dyDescent="0.25">
      <c r="A337" t="s">
        <v>108</v>
      </c>
      <c r="B337" t="s">
        <v>109</v>
      </c>
      <c r="C337" t="s">
        <v>117</v>
      </c>
      <c r="D337" s="44">
        <v>41369.682638888888</v>
      </c>
      <c r="E337" s="45">
        <v>41369</v>
      </c>
      <c r="F337" s="46">
        <v>0.68263888888888891</v>
      </c>
      <c r="G337" s="50" t="s">
        <v>161</v>
      </c>
      <c r="H337" s="50" t="s">
        <v>155</v>
      </c>
      <c r="I337" t="s">
        <v>113</v>
      </c>
      <c r="J337">
        <v>43877</v>
      </c>
      <c r="K337" t="s">
        <v>163</v>
      </c>
      <c r="L337" s="49" t="s">
        <v>120</v>
      </c>
    </row>
    <row r="338" spans="1:12" x14ac:dyDescent="0.25">
      <c r="A338" t="s">
        <v>108</v>
      </c>
      <c r="B338" t="s">
        <v>109</v>
      </c>
      <c r="C338" t="s">
        <v>133</v>
      </c>
      <c r="D338" s="44">
        <v>41369.688819444447</v>
      </c>
      <c r="E338" s="45">
        <v>41369</v>
      </c>
      <c r="F338" s="46">
        <v>0.68881944444444443</v>
      </c>
      <c r="G338" s="50" t="s">
        <v>161</v>
      </c>
      <c r="H338" s="50" t="s">
        <v>155</v>
      </c>
      <c r="I338" t="s">
        <v>113</v>
      </c>
      <c r="J338">
        <v>28676</v>
      </c>
      <c r="K338" t="s">
        <v>167</v>
      </c>
      <c r="L338" s="49" t="s">
        <v>120</v>
      </c>
    </row>
    <row r="339" spans="1:12" x14ac:dyDescent="0.25">
      <c r="A339" t="s">
        <v>108</v>
      </c>
      <c r="B339" t="s">
        <v>109</v>
      </c>
      <c r="C339" t="s">
        <v>133</v>
      </c>
      <c r="D339" s="44">
        <v>41369.69054398148</v>
      </c>
      <c r="E339" s="45">
        <v>41369</v>
      </c>
      <c r="F339" s="46">
        <v>0.69054398148148144</v>
      </c>
      <c r="G339" s="50" t="s">
        <v>161</v>
      </c>
      <c r="H339" s="50" t="s">
        <v>155</v>
      </c>
      <c r="I339" t="s">
        <v>113</v>
      </c>
      <c r="J339">
        <v>5745</v>
      </c>
      <c r="K339" t="s">
        <v>188</v>
      </c>
      <c r="L339" s="49" t="s">
        <v>120</v>
      </c>
    </row>
    <row r="340" spans="1:12" x14ac:dyDescent="0.25">
      <c r="A340" t="s">
        <v>108</v>
      </c>
      <c r="B340" t="s">
        <v>109</v>
      </c>
      <c r="C340" t="s">
        <v>110</v>
      </c>
      <c r="D340" s="44">
        <v>41369.700937499998</v>
      </c>
      <c r="E340" s="45">
        <v>41369</v>
      </c>
      <c r="F340" s="46">
        <v>0.7009375000000001</v>
      </c>
      <c r="G340" s="50" t="s">
        <v>161</v>
      </c>
      <c r="H340" s="50" t="s">
        <v>155</v>
      </c>
      <c r="I340" t="s">
        <v>113</v>
      </c>
      <c r="J340">
        <v>28658</v>
      </c>
      <c r="K340" t="s">
        <v>136</v>
      </c>
      <c r="L340" s="49" t="s">
        <v>120</v>
      </c>
    </row>
    <row r="341" spans="1:12" x14ac:dyDescent="0.25">
      <c r="A341" t="s">
        <v>108</v>
      </c>
      <c r="B341" t="s">
        <v>109</v>
      </c>
      <c r="C341" t="s">
        <v>110</v>
      </c>
      <c r="D341" s="44">
        <v>41369.728125000001</v>
      </c>
      <c r="E341" s="45">
        <v>41369</v>
      </c>
      <c r="F341" s="46">
        <v>0.72812500000000002</v>
      </c>
      <c r="G341" s="50" t="s">
        <v>165</v>
      </c>
      <c r="H341" s="50" t="s">
        <v>166</v>
      </c>
      <c r="I341" t="s">
        <v>113</v>
      </c>
      <c r="J341">
        <v>28658</v>
      </c>
      <c r="K341" t="s">
        <v>136</v>
      </c>
      <c r="L341" s="49" t="s">
        <v>120</v>
      </c>
    </row>
    <row r="342" spans="1:12" x14ac:dyDescent="0.25">
      <c r="A342" t="s">
        <v>108</v>
      </c>
      <c r="B342" t="s">
        <v>109</v>
      </c>
      <c r="C342" t="s">
        <v>110</v>
      </c>
      <c r="D342" s="44">
        <v>41369.729699074072</v>
      </c>
      <c r="E342" s="45">
        <v>41369</v>
      </c>
      <c r="F342" s="46">
        <v>0.72969907407407408</v>
      </c>
      <c r="G342" s="50" t="s">
        <v>165</v>
      </c>
      <c r="H342" s="50" t="s">
        <v>166</v>
      </c>
      <c r="I342" t="s">
        <v>113</v>
      </c>
      <c r="J342">
        <v>28658</v>
      </c>
      <c r="K342" t="s">
        <v>136</v>
      </c>
      <c r="L342" s="49" t="s">
        <v>120</v>
      </c>
    </row>
    <row r="343" spans="1:12" x14ac:dyDescent="0.25">
      <c r="A343" t="s">
        <v>108</v>
      </c>
      <c r="B343" t="s">
        <v>109</v>
      </c>
      <c r="C343" t="s">
        <v>133</v>
      </c>
      <c r="D343" s="44">
        <v>41369.775069444448</v>
      </c>
      <c r="E343" s="45">
        <v>41369</v>
      </c>
      <c r="F343" s="46">
        <v>0.77506944444444448</v>
      </c>
      <c r="G343" s="46" t="s">
        <v>175</v>
      </c>
      <c r="H343" s="50" t="s">
        <v>166</v>
      </c>
      <c r="I343" t="s">
        <v>113</v>
      </c>
      <c r="J343">
        <v>44374</v>
      </c>
      <c r="K343" t="s">
        <v>142</v>
      </c>
      <c r="L343" s="48" t="s">
        <v>115</v>
      </c>
    </row>
    <row r="344" spans="1:12" x14ac:dyDescent="0.25">
      <c r="A344" t="s">
        <v>108</v>
      </c>
      <c r="B344" t="s">
        <v>125</v>
      </c>
      <c r="C344" t="s">
        <v>181</v>
      </c>
      <c r="D344" s="44">
        <v>41369.790219907409</v>
      </c>
      <c r="E344" s="45">
        <v>41369</v>
      </c>
      <c r="F344" s="46">
        <v>0.79021990740740744</v>
      </c>
      <c r="G344" s="46" t="s">
        <v>175</v>
      </c>
      <c r="H344" s="50" t="s">
        <v>166</v>
      </c>
      <c r="I344" t="s">
        <v>113</v>
      </c>
      <c r="J344">
        <v>90853</v>
      </c>
      <c r="K344" t="s">
        <v>182</v>
      </c>
      <c r="L344" s="49" t="s">
        <v>120</v>
      </c>
    </row>
    <row r="345" spans="1:12" x14ac:dyDescent="0.25">
      <c r="A345" t="s">
        <v>108</v>
      </c>
      <c r="B345" t="s">
        <v>125</v>
      </c>
      <c r="C345" t="s">
        <v>131</v>
      </c>
      <c r="D345" s="44">
        <v>41370.339004629626</v>
      </c>
      <c r="E345" s="45">
        <v>41370</v>
      </c>
      <c r="F345" s="46">
        <v>0.33900462962962963</v>
      </c>
      <c r="G345" s="47" t="s">
        <v>118</v>
      </c>
      <c r="H345" s="47" t="s">
        <v>112</v>
      </c>
      <c r="I345" t="s">
        <v>113</v>
      </c>
      <c r="J345">
        <v>96934</v>
      </c>
      <c r="K345" t="s">
        <v>179</v>
      </c>
      <c r="L345" s="48" t="s">
        <v>115</v>
      </c>
    </row>
    <row r="346" spans="1:12" x14ac:dyDescent="0.25">
      <c r="A346" t="s">
        <v>108</v>
      </c>
      <c r="B346" t="s">
        <v>109</v>
      </c>
      <c r="C346" t="s">
        <v>133</v>
      </c>
      <c r="D346" s="44">
        <v>41370.34474537037</v>
      </c>
      <c r="E346" s="45">
        <v>41370</v>
      </c>
      <c r="F346" s="46">
        <v>0.3447453703703704</v>
      </c>
      <c r="G346" s="47" t="s">
        <v>118</v>
      </c>
      <c r="H346" s="47" t="s">
        <v>112</v>
      </c>
      <c r="I346" t="s">
        <v>113</v>
      </c>
      <c r="J346">
        <v>44374</v>
      </c>
      <c r="K346" t="s">
        <v>142</v>
      </c>
      <c r="L346" s="49" t="s">
        <v>120</v>
      </c>
    </row>
    <row r="347" spans="1:12" x14ac:dyDescent="0.25">
      <c r="A347" t="s">
        <v>108</v>
      </c>
      <c r="B347" t="s">
        <v>109</v>
      </c>
      <c r="C347" t="s">
        <v>123</v>
      </c>
      <c r="D347" s="44">
        <v>41370.370821759258</v>
      </c>
      <c r="E347" s="45">
        <v>41370</v>
      </c>
      <c r="F347" s="46">
        <v>0.37082175925925925</v>
      </c>
      <c r="G347" s="47" t="s">
        <v>118</v>
      </c>
      <c r="H347" s="47" t="s">
        <v>112</v>
      </c>
      <c r="I347" t="s">
        <v>113</v>
      </c>
      <c r="J347">
        <v>49423</v>
      </c>
      <c r="K347" t="s">
        <v>124</v>
      </c>
      <c r="L347" s="49" t="s">
        <v>120</v>
      </c>
    </row>
    <row r="348" spans="1:12" x14ac:dyDescent="0.25">
      <c r="A348" t="s">
        <v>108</v>
      </c>
      <c r="B348" t="s">
        <v>109</v>
      </c>
      <c r="C348" t="s">
        <v>123</v>
      </c>
      <c r="D348" s="44">
        <v>41370.372071759259</v>
      </c>
      <c r="E348" s="45">
        <v>41370</v>
      </c>
      <c r="F348" s="46">
        <v>0.37207175925925928</v>
      </c>
      <c r="G348" s="47" t="s">
        <v>118</v>
      </c>
      <c r="H348" s="47" t="s">
        <v>112</v>
      </c>
      <c r="I348" t="s">
        <v>113</v>
      </c>
      <c r="J348">
        <v>49423</v>
      </c>
      <c r="K348" t="s">
        <v>124</v>
      </c>
      <c r="L348" s="48" t="s">
        <v>115</v>
      </c>
    </row>
    <row r="349" spans="1:12" x14ac:dyDescent="0.25">
      <c r="A349" t="s">
        <v>108</v>
      </c>
      <c r="B349" t="s">
        <v>125</v>
      </c>
      <c r="C349" t="s">
        <v>181</v>
      </c>
      <c r="D349" s="44">
        <v>41370.375810185185</v>
      </c>
      <c r="E349" s="45">
        <v>41370</v>
      </c>
      <c r="F349" s="46">
        <v>0.37581018518518516</v>
      </c>
      <c r="G349" s="50" t="s">
        <v>127</v>
      </c>
      <c r="H349" s="50" t="s">
        <v>128</v>
      </c>
      <c r="I349" t="s">
        <v>113</v>
      </c>
      <c r="J349">
        <v>79702</v>
      </c>
      <c r="K349" t="s">
        <v>201</v>
      </c>
      <c r="L349" s="49" t="s">
        <v>120</v>
      </c>
    </row>
    <row r="350" spans="1:12" x14ac:dyDescent="0.25">
      <c r="A350" t="s">
        <v>108</v>
      </c>
      <c r="B350" t="s">
        <v>109</v>
      </c>
      <c r="C350" t="s">
        <v>123</v>
      </c>
      <c r="D350" s="44">
        <v>41370.381863425922</v>
      </c>
      <c r="E350" s="45">
        <v>41370</v>
      </c>
      <c r="F350" s="46">
        <v>0.38186342592592593</v>
      </c>
      <c r="G350" s="50" t="s">
        <v>127</v>
      </c>
      <c r="H350" s="50" t="s">
        <v>128</v>
      </c>
      <c r="I350" t="s">
        <v>113</v>
      </c>
      <c r="J350">
        <v>49423</v>
      </c>
      <c r="K350" t="s">
        <v>124</v>
      </c>
      <c r="L350" s="49" t="s">
        <v>120</v>
      </c>
    </row>
    <row r="351" spans="1:12" x14ac:dyDescent="0.25">
      <c r="A351" t="s">
        <v>108</v>
      </c>
      <c r="B351" t="s">
        <v>109</v>
      </c>
      <c r="C351" t="s">
        <v>123</v>
      </c>
      <c r="D351" s="44">
        <v>41370.382777777777</v>
      </c>
      <c r="E351" s="45">
        <v>41370</v>
      </c>
      <c r="F351" s="46">
        <v>0.38277777777777783</v>
      </c>
      <c r="G351" s="50" t="s">
        <v>127</v>
      </c>
      <c r="H351" s="50" t="s">
        <v>128</v>
      </c>
      <c r="I351" t="s">
        <v>113</v>
      </c>
      <c r="J351">
        <v>49423</v>
      </c>
      <c r="K351" t="s">
        <v>124</v>
      </c>
      <c r="L351" s="48" t="s">
        <v>115</v>
      </c>
    </row>
    <row r="352" spans="1:12" x14ac:dyDescent="0.25">
      <c r="A352" t="s">
        <v>108</v>
      </c>
      <c r="B352" t="s">
        <v>109</v>
      </c>
      <c r="C352" t="s">
        <v>123</v>
      </c>
      <c r="D352" s="44">
        <v>41370.384282407409</v>
      </c>
      <c r="E352" s="45">
        <v>41370</v>
      </c>
      <c r="F352" s="46">
        <v>0.38428240740740738</v>
      </c>
      <c r="G352" s="50" t="s">
        <v>127</v>
      </c>
      <c r="H352" s="50" t="s">
        <v>128</v>
      </c>
      <c r="I352" t="s">
        <v>113</v>
      </c>
      <c r="J352">
        <v>49423</v>
      </c>
      <c r="K352" t="s">
        <v>124</v>
      </c>
      <c r="L352" s="49" t="s">
        <v>120</v>
      </c>
    </row>
    <row r="353" spans="1:12" x14ac:dyDescent="0.25">
      <c r="A353" t="s">
        <v>108</v>
      </c>
      <c r="B353" t="s">
        <v>109</v>
      </c>
      <c r="C353" t="s">
        <v>123</v>
      </c>
      <c r="D353" s="44">
        <v>41370.385023148148</v>
      </c>
      <c r="E353" s="45">
        <v>41370</v>
      </c>
      <c r="F353" s="46">
        <v>0.38502314814814814</v>
      </c>
      <c r="G353" s="50" t="s">
        <v>127</v>
      </c>
      <c r="H353" s="50" t="s">
        <v>128</v>
      </c>
      <c r="I353" t="s">
        <v>113</v>
      </c>
      <c r="J353">
        <v>49423</v>
      </c>
      <c r="K353" t="s">
        <v>124</v>
      </c>
      <c r="L353" s="48" t="s">
        <v>115</v>
      </c>
    </row>
    <row r="354" spans="1:12" x14ac:dyDescent="0.25">
      <c r="A354" t="s">
        <v>108</v>
      </c>
      <c r="B354" t="s">
        <v>109</v>
      </c>
      <c r="C354" t="s">
        <v>123</v>
      </c>
      <c r="D354" s="44">
        <v>41370.386562500003</v>
      </c>
      <c r="E354" s="45">
        <v>41370</v>
      </c>
      <c r="F354" s="46">
        <v>0.38656249999999998</v>
      </c>
      <c r="G354" s="50" t="s">
        <v>127</v>
      </c>
      <c r="H354" s="50" t="s">
        <v>128</v>
      </c>
      <c r="I354" t="s">
        <v>113</v>
      </c>
      <c r="J354">
        <v>49423</v>
      </c>
      <c r="K354" t="s">
        <v>124</v>
      </c>
      <c r="L354" s="49" t="s">
        <v>120</v>
      </c>
    </row>
    <row r="355" spans="1:12" x14ac:dyDescent="0.25">
      <c r="A355" t="s">
        <v>108</v>
      </c>
      <c r="B355" t="s">
        <v>109</v>
      </c>
      <c r="C355" t="s">
        <v>123</v>
      </c>
      <c r="D355" s="44">
        <v>41370.387245370373</v>
      </c>
      <c r="E355" s="45">
        <v>41370</v>
      </c>
      <c r="F355" s="46">
        <v>0.38724537037037038</v>
      </c>
      <c r="G355" s="50" t="s">
        <v>127</v>
      </c>
      <c r="H355" s="50" t="s">
        <v>128</v>
      </c>
      <c r="I355" t="s">
        <v>113</v>
      </c>
      <c r="J355">
        <v>49423</v>
      </c>
      <c r="K355" t="s">
        <v>124</v>
      </c>
      <c r="L355" s="48" t="s">
        <v>115</v>
      </c>
    </row>
    <row r="356" spans="1:12" x14ac:dyDescent="0.25">
      <c r="A356" t="s">
        <v>108</v>
      </c>
      <c r="B356" t="s">
        <v>109</v>
      </c>
      <c r="C356" t="s">
        <v>121</v>
      </c>
      <c r="D356" s="44">
        <v>41370.389803240738</v>
      </c>
      <c r="E356" s="45">
        <v>41370</v>
      </c>
      <c r="F356" s="46">
        <v>0.38980324074074074</v>
      </c>
      <c r="G356" s="50" t="s">
        <v>127</v>
      </c>
      <c r="H356" s="50" t="s">
        <v>128</v>
      </c>
      <c r="I356" t="s">
        <v>113</v>
      </c>
      <c r="J356">
        <v>83464</v>
      </c>
      <c r="K356" t="s">
        <v>195</v>
      </c>
      <c r="L356" s="49" t="s">
        <v>120</v>
      </c>
    </row>
    <row r="357" spans="1:12" x14ac:dyDescent="0.25">
      <c r="A357" t="s">
        <v>108</v>
      </c>
      <c r="B357" t="s">
        <v>109</v>
      </c>
      <c r="C357" t="s">
        <v>121</v>
      </c>
      <c r="D357" s="44">
        <v>41370.391203703701</v>
      </c>
      <c r="E357" s="45">
        <v>41370</v>
      </c>
      <c r="F357" s="46">
        <v>0.39120370370370372</v>
      </c>
      <c r="G357" s="50" t="s">
        <v>127</v>
      </c>
      <c r="H357" s="50" t="s">
        <v>128</v>
      </c>
      <c r="I357" t="s">
        <v>113</v>
      </c>
      <c r="J357">
        <v>83464</v>
      </c>
      <c r="K357" t="s">
        <v>195</v>
      </c>
      <c r="L357" s="48" t="s">
        <v>115</v>
      </c>
    </row>
    <row r="358" spans="1:12" x14ac:dyDescent="0.25">
      <c r="A358" t="s">
        <v>108</v>
      </c>
      <c r="B358" t="s">
        <v>109</v>
      </c>
      <c r="C358" t="s">
        <v>121</v>
      </c>
      <c r="D358" s="44">
        <v>41370.409108796295</v>
      </c>
      <c r="E358" s="45">
        <v>41370</v>
      </c>
      <c r="F358" s="46">
        <v>0.40910879629629626</v>
      </c>
      <c r="G358" s="50" t="s">
        <v>127</v>
      </c>
      <c r="H358" s="50" t="s">
        <v>128</v>
      </c>
      <c r="I358" t="s">
        <v>113</v>
      </c>
      <c r="J358">
        <v>85277</v>
      </c>
      <c r="K358" t="s">
        <v>184</v>
      </c>
      <c r="L358" s="49" t="s">
        <v>120</v>
      </c>
    </row>
    <row r="359" spans="1:12" x14ac:dyDescent="0.25">
      <c r="A359" t="s">
        <v>108</v>
      </c>
      <c r="B359" t="s">
        <v>125</v>
      </c>
      <c r="C359" t="s">
        <v>131</v>
      </c>
      <c r="D359" s="44">
        <v>41370.410439814812</v>
      </c>
      <c r="E359" s="45">
        <v>41370</v>
      </c>
      <c r="F359" s="46">
        <v>0.41043981481481479</v>
      </c>
      <c r="G359" s="50" t="s">
        <v>127</v>
      </c>
      <c r="H359" s="50" t="s">
        <v>128</v>
      </c>
      <c r="I359" t="s">
        <v>113</v>
      </c>
      <c r="J359">
        <v>99657</v>
      </c>
      <c r="K359" t="s">
        <v>132</v>
      </c>
      <c r="L359" s="49" t="s">
        <v>120</v>
      </c>
    </row>
    <row r="360" spans="1:12" x14ac:dyDescent="0.25">
      <c r="A360" t="s">
        <v>108</v>
      </c>
      <c r="B360" t="s">
        <v>109</v>
      </c>
      <c r="C360" t="s">
        <v>123</v>
      </c>
      <c r="D360" s="44">
        <v>41370.420358796298</v>
      </c>
      <c r="E360" s="45">
        <v>41370</v>
      </c>
      <c r="F360" s="46">
        <v>0.4203587962962963</v>
      </c>
      <c r="G360" s="50" t="s">
        <v>135</v>
      </c>
      <c r="H360" s="50" t="s">
        <v>128</v>
      </c>
      <c r="I360" t="s">
        <v>113</v>
      </c>
      <c r="J360">
        <v>49423</v>
      </c>
      <c r="K360" t="s">
        <v>124</v>
      </c>
      <c r="L360" s="49" t="s">
        <v>120</v>
      </c>
    </row>
    <row r="361" spans="1:12" x14ac:dyDescent="0.25">
      <c r="A361" t="s">
        <v>108</v>
      </c>
      <c r="B361" t="s">
        <v>109</v>
      </c>
      <c r="C361" t="s">
        <v>123</v>
      </c>
      <c r="D361" s="44">
        <v>41370.421412037038</v>
      </c>
      <c r="E361" s="45">
        <v>41370</v>
      </c>
      <c r="F361" s="46">
        <v>0.42141203703703706</v>
      </c>
      <c r="G361" s="50" t="s">
        <v>135</v>
      </c>
      <c r="H361" s="50" t="s">
        <v>128</v>
      </c>
      <c r="I361" t="s">
        <v>113</v>
      </c>
      <c r="J361">
        <v>49423</v>
      </c>
      <c r="K361" t="s">
        <v>124</v>
      </c>
      <c r="L361" s="48" t="s">
        <v>115</v>
      </c>
    </row>
    <row r="362" spans="1:12" x14ac:dyDescent="0.25">
      <c r="A362" t="s">
        <v>108</v>
      </c>
      <c r="B362" t="s">
        <v>109</v>
      </c>
      <c r="C362" t="s">
        <v>123</v>
      </c>
      <c r="D362" s="44">
        <v>41370.423136574071</v>
      </c>
      <c r="E362" s="45">
        <v>41370</v>
      </c>
      <c r="F362" s="46">
        <v>0.42313657407407407</v>
      </c>
      <c r="G362" s="50" t="s">
        <v>135</v>
      </c>
      <c r="H362" s="50" t="s">
        <v>128</v>
      </c>
      <c r="I362" t="s">
        <v>113</v>
      </c>
      <c r="J362">
        <v>49423</v>
      </c>
      <c r="K362" t="s">
        <v>124</v>
      </c>
      <c r="L362" s="49" t="s">
        <v>120</v>
      </c>
    </row>
    <row r="363" spans="1:12" x14ac:dyDescent="0.25">
      <c r="A363" t="s">
        <v>108</v>
      </c>
      <c r="B363" t="s">
        <v>109</v>
      </c>
      <c r="C363" t="s">
        <v>123</v>
      </c>
      <c r="D363" s="44">
        <v>41370.425393518519</v>
      </c>
      <c r="E363" s="45">
        <v>41370</v>
      </c>
      <c r="F363" s="46">
        <v>0.42539351851851853</v>
      </c>
      <c r="G363" s="50" t="s">
        <v>135</v>
      </c>
      <c r="H363" s="50" t="s">
        <v>128</v>
      </c>
      <c r="I363" t="s">
        <v>113</v>
      </c>
      <c r="J363">
        <v>49423</v>
      </c>
      <c r="K363" t="s">
        <v>124</v>
      </c>
      <c r="L363" s="48" t="s">
        <v>115</v>
      </c>
    </row>
    <row r="364" spans="1:12" x14ac:dyDescent="0.25">
      <c r="A364" t="s">
        <v>108</v>
      </c>
      <c r="B364" t="s">
        <v>109</v>
      </c>
      <c r="C364" t="s">
        <v>133</v>
      </c>
      <c r="D364" s="44">
        <v>41370.458252314813</v>
      </c>
      <c r="E364" s="45">
        <v>41370</v>
      </c>
      <c r="F364" s="46">
        <v>0.45825231481481482</v>
      </c>
      <c r="G364" s="50" t="s">
        <v>135</v>
      </c>
      <c r="H364" s="50" t="s">
        <v>128</v>
      </c>
      <c r="I364" t="s">
        <v>113</v>
      </c>
      <c r="J364">
        <v>44404</v>
      </c>
      <c r="K364" t="s">
        <v>197</v>
      </c>
      <c r="L364" s="49" t="s">
        <v>120</v>
      </c>
    </row>
    <row r="365" spans="1:12" x14ac:dyDescent="0.25">
      <c r="A365" t="s">
        <v>108</v>
      </c>
      <c r="B365" t="s">
        <v>109</v>
      </c>
      <c r="C365" t="s">
        <v>117</v>
      </c>
      <c r="D365" s="44">
        <v>41370.46130787037</v>
      </c>
      <c r="E365" s="45">
        <v>41370</v>
      </c>
      <c r="F365" s="46">
        <v>0.46130787037037035</v>
      </c>
      <c r="G365" s="50" t="s">
        <v>171</v>
      </c>
      <c r="H365" s="50" t="s">
        <v>141</v>
      </c>
      <c r="I365" t="s">
        <v>113</v>
      </c>
      <c r="J365">
        <v>99436</v>
      </c>
      <c r="K365" t="s">
        <v>183</v>
      </c>
      <c r="L365" s="49" t="s">
        <v>120</v>
      </c>
    </row>
    <row r="366" spans="1:12" x14ac:dyDescent="0.25">
      <c r="A366" t="s">
        <v>108</v>
      </c>
      <c r="B366" t="s">
        <v>109</v>
      </c>
      <c r="C366" t="s">
        <v>133</v>
      </c>
      <c r="D366" s="44">
        <v>41370.469131944446</v>
      </c>
      <c r="E366" s="45">
        <v>41370</v>
      </c>
      <c r="F366" s="46">
        <v>0.46913194444444445</v>
      </c>
      <c r="G366" s="50" t="s">
        <v>171</v>
      </c>
      <c r="H366" s="50" t="s">
        <v>141</v>
      </c>
      <c r="I366" t="s">
        <v>113</v>
      </c>
      <c r="J366">
        <v>5103</v>
      </c>
      <c r="K366" t="s">
        <v>180</v>
      </c>
      <c r="L366" s="49" t="s">
        <v>120</v>
      </c>
    </row>
    <row r="367" spans="1:12" x14ac:dyDescent="0.25">
      <c r="A367" t="s">
        <v>108</v>
      </c>
      <c r="B367" t="s">
        <v>109</v>
      </c>
      <c r="C367" t="s">
        <v>133</v>
      </c>
      <c r="D367" s="44">
        <v>41370.489525462966</v>
      </c>
      <c r="E367" s="45">
        <v>41370</v>
      </c>
      <c r="F367" s="46">
        <v>0.48952546296296301</v>
      </c>
      <c r="G367" s="50" t="s">
        <v>171</v>
      </c>
      <c r="H367" s="50" t="s">
        <v>141</v>
      </c>
      <c r="I367" t="s">
        <v>113</v>
      </c>
      <c r="J367">
        <v>75635</v>
      </c>
      <c r="K367" t="s">
        <v>169</v>
      </c>
      <c r="L367" s="49" t="s">
        <v>120</v>
      </c>
    </row>
    <row r="368" spans="1:12" x14ac:dyDescent="0.25">
      <c r="A368" t="s">
        <v>108</v>
      </c>
      <c r="B368" t="s">
        <v>109</v>
      </c>
      <c r="C368" t="s">
        <v>117</v>
      </c>
      <c r="D368" s="44">
        <v>41370.507060185184</v>
      </c>
      <c r="E368" s="45">
        <v>41370</v>
      </c>
      <c r="F368" s="46">
        <v>0.50706018518518514</v>
      </c>
      <c r="G368" s="50" t="s">
        <v>140</v>
      </c>
      <c r="H368" s="50" t="s">
        <v>141</v>
      </c>
      <c r="I368" t="s">
        <v>113</v>
      </c>
      <c r="J368">
        <v>16104</v>
      </c>
      <c r="K368" t="s">
        <v>145</v>
      </c>
      <c r="L368" s="49" t="s">
        <v>120</v>
      </c>
    </row>
    <row r="369" spans="1:12" x14ac:dyDescent="0.25">
      <c r="A369" t="s">
        <v>108</v>
      </c>
      <c r="B369" t="s">
        <v>109</v>
      </c>
      <c r="C369" t="s">
        <v>110</v>
      </c>
      <c r="D369" s="44">
        <v>41370.527233796296</v>
      </c>
      <c r="E369" s="45">
        <v>41370</v>
      </c>
      <c r="F369" s="46">
        <v>0.5272337962962963</v>
      </c>
      <c r="G369" s="50" t="s">
        <v>140</v>
      </c>
      <c r="H369" s="50" t="s">
        <v>141</v>
      </c>
      <c r="I369" t="s">
        <v>113</v>
      </c>
      <c r="J369">
        <v>89077</v>
      </c>
      <c r="K369" t="s">
        <v>143</v>
      </c>
      <c r="L369" s="48" t="s">
        <v>115</v>
      </c>
    </row>
    <row r="370" spans="1:12" x14ac:dyDescent="0.25">
      <c r="A370" t="s">
        <v>108</v>
      </c>
      <c r="B370" t="s">
        <v>109</v>
      </c>
      <c r="C370" t="s">
        <v>110</v>
      </c>
      <c r="D370" s="44">
        <v>41370.531388888892</v>
      </c>
      <c r="E370" s="45">
        <v>41370</v>
      </c>
      <c r="F370" s="46">
        <v>0.53138888888888891</v>
      </c>
      <c r="G370" s="50" t="s">
        <v>140</v>
      </c>
      <c r="H370" s="50" t="s">
        <v>141</v>
      </c>
      <c r="I370" t="s">
        <v>113</v>
      </c>
      <c r="J370">
        <v>89077</v>
      </c>
      <c r="K370" t="s">
        <v>143</v>
      </c>
      <c r="L370" s="48" t="s">
        <v>115</v>
      </c>
    </row>
    <row r="371" spans="1:12" x14ac:dyDescent="0.25">
      <c r="A371" t="s">
        <v>108</v>
      </c>
      <c r="B371" t="s">
        <v>109</v>
      </c>
      <c r="C371" t="s">
        <v>133</v>
      </c>
      <c r="D371" s="44">
        <v>41370.565821759257</v>
      </c>
      <c r="E371" s="45">
        <v>41370</v>
      </c>
      <c r="F371" s="46">
        <v>0.56582175925925926</v>
      </c>
      <c r="G371" s="50" t="s">
        <v>146</v>
      </c>
      <c r="H371" s="50" t="s">
        <v>147</v>
      </c>
      <c r="I371" t="s">
        <v>113</v>
      </c>
      <c r="J371">
        <v>70218</v>
      </c>
      <c r="K371" t="s">
        <v>148</v>
      </c>
      <c r="L371" s="48" t="s">
        <v>115</v>
      </c>
    </row>
    <row r="372" spans="1:12" x14ac:dyDescent="0.25">
      <c r="A372" t="s">
        <v>108</v>
      </c>
      <c r="B372" t="s">
        <v>109</v>
      </c>
      <c r="C372" t="s">
        <v>133</v>
      </c>
      <c r="D372" s="44">
        <v>41370.568310185183</v>
      </c>
      <c r="E372" s="45">
        <v>41370</v>
      </c>
      <c r="F372" s="46">
        <v>0.56831018518518517</v>
      </c>
      <c r="G372" s="50" t="s">
        <v>146</v>
      </c>
      <c r="H372" s="50" t="s">
        <v>147</v>
      </c>
      <c r="I372" t="s">
        <v>113</v>
      </c>
      <c r="J372">
        <v>70218</v>
      </c>
      <c r="K372" t="s">
        <v>148</v>
      </c>
      <c r="L372" s="48" t="s">
        <v>115</v>
      </c>
    </row>
    <row r="373" spans="1:12" x14ac:dyDescent="0.25">
      <c r="A373" t="s">
        <v>108</v>
      </c>
      <c r="B373" t="s">
        <v>109</v>
      </c>
      <c r="C373" t="s">
        <v>133</v>
      </c>
      <c r="D373" s="44">
        <v>41370.582048611112</v>
      </c>
      <c r="E373" s="45">
        <v>41370</v>
      </c>
      <c r="F373" s="46">
        <v>0.58204861111111106</v>
      </c>
      <c r="G373" s="50" t="s">
        <v>146</v>
      </c>
      <c r="H373" s="50" t="s">
        <v>147</v>
      </c>
      <c r="I373" t="s">
        <v>113</v>
      </c>
      <c r="J373">
        <v>5103</v>
      </c>
      <c r="K373" t="s">
        <v>180</v>
      </c>
      <c r="L373" s="49" t="s">
        <v>120</v>
      </c>
    </row>
    <row r="374" spans="1:12" x14ac:dyDescent="0.25">
      <c r="A374" t="s">
        <v>108</v>
      </c>
      <c r="B374" t="s">
        <v>109</v>
      </c>
      <c r="C374" t="s">
        <v>133</v>
      </c>
      <c r="D374" s="44">
        <v>41370.590590277781</v>
      </c>
      <c r="E374" s="45">
        <v>41370</v>
      </c>
      <c r="F374" s="46">
        <v>0.59059027777777773</v>
      </c>
      <c r="G374" s="50" t="s">
        <v>149</v>
      </c>
      <c r="H374" s="50" t="s">
        <v>147</v>
      </c>
      <c r="I374" t="s">
        <v>113</v>
      </c>
      <c r="J374">
        <v>5103</v>
      </c>
      <c r="K374" t="s">
        <v>180</v>
      </c>
      <c r="L374" s="49" t="s">
        <v>120</v>
      </c>
    </row>
    <row r="375" spans="1:12" x14ac:dyDescent="0.25">
      <c r="A375" t="s">
        <v>108</v>
      </c>
      <c r="B375" t="s">
        <v>109</v>
      </c>
      <c r="C375" t="s">
        <v>133</v>
      </c>
      <c r="D375" s="44">
        <v>41370.592997685184</v>
      </c>
      <c r="E375" s="45">
        <v>41370</v>
      </c>
      <c r="F375" s="46">
        <v>0.59299768518518514</v>
      </c>
      <c r="G375" s="50" t="s">
        <v>149</v>
      </c>
      <c r="H375" s="50" t="s">
        <v>147</v>
      </c>
      <c r="I375" t="s">
        <v>113</v>
      </c>
      <c r="J375">
        <v>5103</v>
      </c>
      <c r="K375" t="s">
        <v>180</v>
      </c>
      <c r="L375" s="48" t="s">
        <v>115</v>
      </c>
    </row>
    <row r="376" spans="1:12" x14ac:dyDescent="0.25">
      <c r="A376" t="s">
        <v>108</v>
      </c>
      <c r="B376" t="s">
        <v>109</v>
      </c>
      <c r="C376" t="s">
        <v>110</v>
      </c>
      <c r="D376" s="44">
        <v>41370.599722222221</v>
      </c>
      <c r="E376" s="45">
        <v>41370</v>
      </c>
      <c r="F376" s="46">
        <v>0.59972222222222216</v>
      </c>
      <c r="G376" s="50" t="s">
        <v>149</v>
      </c>
      <c r="H376" s="50" t="s">
        <v>147</v>
      </c>
      <c r="I376" t="s">
        <v>113</v>
      </c>
      <c r="J376">
        <v>82684</v>
      </c>
      <c r="K376" t="s">
        <v>202</v>
      </c>
      <c r="L376" s="49" t="s">
        <v>120</v>
      </c>
    </row>
    <row r="377" spans="1:12" x14ac:dyDescent="0.25">
      <c r="A377" t="s">
        <v>108</v>
      </c>
      <c r="B377" t="s">
        <v>109</v>
      </c>
      <c r="C377" t="s">
        <v>110</v>
      </c>
      <c r="D377" s="44">
        <v>41370.602534722224</v>
      </c>
      <c r="E377" s="45">
        <v>41370</v>
      </c>
      <c r="F377" s="46">
        <v>0.60253472222222226</v>
      </c>
      <c r="G377" s="50" t="s">
        <v>149</v>
      </c>
      <c r="H377" s="50" t="s">
        <v>147</v>
      </c>
      <c r="I377" t="s">
        <v>113</v>
      </c>
      <c r="J377">
        <v>82684</v>
      </c>
      <c r="K377" t="s">
        <v>202</v>
      </c>
      <c r="L377" s="49" t="s">
        <v>120</v>
      </c>
    </row>
    <row r="378" spans="1:12" x14ac:dyDescent="0.25">
      <c r="A378" t="s">
        <v>108</v>
      </c>
      <c r="B378" t="s">
        <v>109</v>
      </c>
      <c r="C378" t="s">
        <v>110</v>
      </c>
      <c r="D378" s="44">
        <v>41370.603888888887</v>
      </c>
      <c r="E378" s="45">
        <v>41370</v>
      </c>
      <c r="F378" s="46">
        <v>0.60388888888888892</v>
      </c>
      <c r="G378" s="50" t="s">
        <v>149</v>
      </c>
      <c r="H378" s="50" t="s">
        <v>147</v>
      </c>
      <c r="I378" t="s">
        <v>113</v>
      </c>
      <c r="J378">
        <v>82684</v>
      </c>
      <c r="K378" t="s">
        <v>202</v>
      </c>
      <c r="L378" s="48" t="s">
        <v>115</v>
      </c>
    </row>
    <row r="379" spans="1:12" x14ac:dyDescent="0.25">
      <c r="A379" t="s">
        <v>108</v>
      </c>
      <c r="B379" t="s">
        <v>137</v>
      </c>
      <c r="C379" t="s">
        <v>157</v>
      </c>
      <c r="D379" s="44">
        <v>41370.604189814818</v>
      </c>
      <c r="E379" s="45">
        <v>41370</v>
      </c>
      <c r="F379" s="46">
        <v>0.60418981481481482</v>
      </c>
      <c r="G379" s="50" t="s">
        <v>149</v>
      </c>
      <c r="H379" s="50" t="s">
        <v>147</v>
      </c>
      <c r="I379" t="s">
        <v>113</v>
      </c>
      <c r="J379">
        <v>77246</v>
      </c>
      <c r="K379" t="s">
        <v>158</v>
      </c>
      <c r="L379" s="49" t="s">
        <v>120</v>
      </c>
    </row>
    <row r="380" spans="1:12" x14ac:dyDescent="0.25">
      <c r="A380" t="s">
        <v>108</v>
      </c>
      <c r="B380" t="s">
        <v>137</v>
      </c>
      <c r="C380" t="s">
        <v>138</v>
      </c>
      <c r="D380" s="44">
        <v>41370.605868055558</v>
      </c>
      <c r="E380" s="45">
        <v>41370</v>
      </c>
      <c r="F380" s="46">
        <v>0.60586805555555556</v>
      </c>
      <c r="G380" s="50" t="s">
        <v>149</v>
      </c>
      <c r="H380" s="50" t="s">
        <v>147</v>
      </c>
      <c r="I380" t="s">
        <v>113</v>
      </c>
      <c r="J380">
        <v>19754</v>
      </c>
      <c r="K380" t="s">
        <v>160</v>
      </c>
      <c r="L380" s="49" t="s">
        <v>120</v>
      </c>
    </row>
    <row r="381" spans="1:12" x14ac:dyDescent="0.25">
      <c r="A381" t="s">
        <v>108</v>
      </c>
      <c r="B381" t="s">
        <v>109</v>
      </c>
      <c r="C381" t="s">
        <v>133</v>
      </c>
      <c r="D381" s="44">
        <v>41372.326805555553</v>
      </c>
      <c r="E381" s="45">
        <v>41372</v>
      </c>
      <c r="F381" s="46">
        <v>0.32680555555555557</v>
      </c>
      <c r="G381" s="47" t="s">
        <v>111</v>
      </c>
      <c r="H381" s="47" t="s">
        <v>112</v>
      </c>
      <c r="I381" t="s">
        <v>113</v>
      </c>
      <c r="J381">
        <v>96221</v>
      </c>
      <c r="K381" t="s">
        <v>150</v>
      </c>
      <c r="L381" s="48" t="s">
        <v>115</v>
      </c>
    </row>
    <row r="382" spans="1:12" x14ac:dyDescent="0.25">
      <c r="A382" t="s">
        <v>108</v>
      </c>
      <c r="B382" t="s">
        <v>109</v>
      </c>
      <c r="C382" t="s">
        <v>133</v>
      </c>
      <c r="D382" s="44">
        <v>41372.327303240738</v>
      </c>
      <c r="E382" s="45">
        <v>41372</v>
      </c>
      <c r="F382" s="46">
        <v>0.32730324074074074</v>
      </c>
      <c r="G382" s="47" t="s">
        <v>111</v>
      </c>
      <c r="H382" s="47" t="s">
        <v>112</v>
      </c>
      <c r="I382" t="s">
        <v>113</v>
      </c>
      <c r="J382">
        <v>96221</v>
      </c>
      <c r="K382" t="s">
        <v>150</v>
      </c>
      <c r="L382" s="49" t="s">
        <v>120</v>
      </c>
    </row>
    <row r="383" spans="1:12" x14ac:dyDescent="0.25">
      <c r="A383" t="s">
        <v>108</v>
      </c>
      <c r="B383" t="s">
        <v>109</v>
      </c>
      <c r="C383" t="s">
        <v>110</v>
      </c>
      <c r="D383" s="44">
        <v>41372.327824074076</v>
      </c>
      <c r="E383" s="45">
        <v>41372</v>
      </c>
      <c r="F383" s="46">
        <v>0.32782407407407405</v>
      </c>
      <c r="G383" s="47" t="s">
        <v>111</v>
      </c>
      <c r="H383" s="47" t="s">
        <v>112</v>
      </c>
      <c r="I383" t="s">
        <v>113</v>
      </c>
      <c r="J383">
        <v>43452</v>
      </c>
      <c r="K383" t="s">
        <v>116</v>
      </c>
      <c r="L383" s="48" t="s">
        <v>115</v>
      </c>
    </row>
    <row r="384" spans="1:12" x14ac:dyDescent="0.25">
      <c r="A384" t="s">
        <v>108</v>
      </c>
      <c r="B384" t="s">
        <v>109</v>
      </c>
      <c r="C384" t="s">
        <v>133</v>
      </c>
      <c r="D384" s="44">
        <v>41372.327928240738</v>
      </c>
      <c r="E384" s="45">
        <v>41372</v>
      </c>
      <c r="F384" s="46">
        <v>0.32792824074074073</v>
      </c>
      <c r="G384" s="47" t="s">
        <v>111</v>
      </c>
      <c r="H384" s="47" t="s">
        <v>112</v>
      </c>
      <c r="I384" t="s">
        <v>113</v>
      </c>
      <c r="J384">
        <v>96221</v>
      </c>
      <c r="K384" t="s">
        <v>150</v>
      </c>
      <c r="L384" s="48" t="s">
        <v>115</v>
      </c>
    </row>
    <row r="385" spans="1:12" x14ac:dyDescent="0.25">
      <c r="A385" t="s">
        <v>108</v>
      </c>
      <c r="B385" t="s">
        <v>109</v>
      </c>
      <c r="C385" t="s">
        <v>133</v>
      </c>
      <c r="D385" s="44">
        <v>41372.336423611108</v>
      </c>
      <c r="E385" s="45">
        <v>41372</v>
      </c>
      <c r="F385" s="46">
        <v>0.33642361111111113</v>
      </c>
      <c r="G385" s="47" t="s">
        <v>118</v>
      </c>
      <c r="H385" s="47" t="s">
        <v>112</v>
      </c>
      <c r="I385" t="s">
        <v>113</v>
      </c>
      <c r="J385">
        <v>44374</v>
      </c>
      <c r="K385" t="s">
        <v>142</v>
      </c>
      <c r="L385" s="48" t="s">
        <v>115</v>
      </c>
    </row>
    <row r="386" spans="1:12" x14ac:dyDescent="0.25">
      <c r="A386" t="s">
        <v>108</v>
      </c>
      <c r="B386" t="s">
        <v>109</v>
      </c>
      <c r="C386" t="s">
        <v>133</v>
      </c>
      <c r="D386" s="44">
        <v>41372.34070601852</v>
      </c>
      <c r="E386" s="45">
        <v>41372</v>
      </c>
      <c r="F386" s="46">
        <v>0.34070601851851851</v>
      </c>
      <c r="G386" s="47" t="s">
        <v>118</v>
      </c>
      <c r="H386" s="47" t="s">
        <v>112</v>
      </c>
      <c r="I386" t="s">
        <v>113</v>
      </c>
      <c r="J386">
        <v>71029</v>
      </c>
      <c r="K386" t="s">
        <v>190</v>
      </c>
      <c r="L386" s="49" t="s">
        <v>120</v>
      </c>
    </row>
    <row r="387" spans="1:12" x14ac:dyDescent="0.25">
      <c r="A387" t="s">
        <v>108</v>
      </c>
      <c r="B387" t="s">
        <v>109</v>
      </c>
      <c r="C387" t="s">
        <v>133</v>
      </c>
      <c r="D387" s="44">
        <v>41372.341886574075</v>
      </c>
      <c r="E387" s="45">
        <v>41372</v>
      </c>
      <c r="F387" s="46">
        <v>0.34188657407407402</v>
      </c>
      <c r="G387" s="47" t="s">
        <v>118</v>
      </c>
      <c r="H387" s="47" t="s">
        <v>112</v>
      </c>
      <c r="I387" t="s">
        <v>113</v>
      </c>
      <c r="J387">
        <v>71029</v>
      </c>
      <c r="K387" t="s">
        <v>190</v>
      </c>
      <c r="L387" s="48" t="s">
        <v>115</v>
      </c>
    </row>
    <row r="388" spans="1:12" x14ac:dyDescent="0.25">
      <c r="A388" t="s">
        <v>108</v>
      </c>
      <c r="B388" t="s">
        <v>109</v>
      </c>
      <c r="C388" t="s">
        <v>133</v>
      </c>
      <c r="D388" s="44">
        <v>41372.343229166669</v>
      </c>
      <c r="E388" s="45">
        <v>41372</v>
      </c>
      <c r="F388" s="46">
        <v>0.3432291666666667</v>
      </c>
      <c r="G388" s="47" t="s">
        <v>118</v>
      </c>
      <c r="H388" s="47" t="s">
        <v>112</v>
      </c>
      <c r="I388" t="s">
        <v>113</v>
      </c>
      <c r="J388">
        <v>71029</v>
      </c>
      <c r="K388" t="s">
        <v>190</v>
      </c>
      <c r="L388" s="48" t="s">
        <v>115</v>
      </c>
    </row>
    <row r="389" spans="1:12" x14ac:dyDescent="0.25">
      <c r="A389" t="s">
        <v>108</v>
      </c>
      <c r="B389" t="s">
        <v>109</v>
      </c>
      <c r="C389" t="s">
        <v>110</v>
      </c>
      <c r="D389" s="44">
        <v>41372.346712962964</v>
      </c>
      <c r="E389" s="45">
        <v>41372</v>
      </c>
      <c r="F389" s="46">
        <v>0.346712962962963</v>
      </c>
      <c r="G389" s="47" t="s">
        <v>118</v>
      </c>
      <c r="H389" s="47" t="s">
        <v>112</v>
      </c>
      <c r="I389" t="s">
        <v>113</v>
      </c>
      <c r="J389">
        <v>82684</v>
      </c>
      <c r="K389" t="s">
        <v>202</v>
      </c>
      <c r="L389" s="49" t="s">
        <v>120</v>
      </c>
    </row>
    <row r="390" spans="1:12" x14ac:dyDescent="0.25">
      <c r="A390" t="s">
        <v>108</v>
      </c>
      <c r="B390" t="s">
        <v>109</v>
      </c>
      <c r="C390" t="s">
        <v>110</v>
      </c>
      <c r="D390" s="44">
        <v>41372.350914351853</v>
      </c>
      <c r="E390" s="45">
        <v>41372</v>
      </c>
      <c r="F390" s="46">
        <v>0.35091435185185182</v>
      </c>
      <c r="G390" s="47" t="s">
        <v>118</v>
      </c>
      <c r="H390" s="47" t="s">
        <v>112</v>
      </c>
      <c r="I390" t="s">
        <v>113</v>
      </c>
      <c r="J390">
        <v>82684</v>
      </c>
      <c r="K390" t="s">
        <v>202</v>
      </c>
      <c r="L390" s="49" t="s">
        <v>120</v>
      </c>
    </row>
    <row r="391" spans="1:12" x14ac:dyDescent="0.25">
      <c r="A391" t="s">
        <v>108</v>
      </c>
      <c r="B391" t="s">
        <v>109</v>
      </c>
      <c r="C391" t="s">
        <v>121</v>
      </c>
      <c r="D391" s="44">
        <v>41372.365416666667</v>
      </c>
      <c r="E391" s="45">
        <v>41372</v>
      </c>
      <c r="F391" s="46">
        <v>0.36541666666666667</v>
      </c>
      <c r="G391" s="47" t="s">
        <v>118</v>
      </c>
      <c r="H391" s="47" t="s">
        <v>112</v>
      </c>
      <c r="I391" t="s">
        <v>113</v>
      </c>
      <c r="J391">
        <v>25739</v>
      </c>
      <c r="K391" t="s">
        <v>122</v>
      </c>
      <c r="L391" s="49" t="s">
        <v>120</v>
      </c>
    </row>
    <row r="392" spans="1:12" x14ac:dyDescent="0.25">
      <c r="A392" t="s">
        <v>108</v>
      </c>
      <c r="B392" t="s">
        <v>109</v>
      </c>
      <c r="C392" t="s">
        <v>133</v>
      </c>
      <c r="D392" s="44">
        <v>41372.365416666667</v>
      </c>
      <c r="E392" s="45">
        <v>41372</v>
      </c>
      <c r="F392" s="46">
        <v>0.36541666666666667</v>
      </c>
      <c r="G392" s="47" t="s">
        <v>118</v>
      </c>
      <c r="H392" s="47" t="s">
        <v>112</v>
      </c>
      <c r="I392" t="s">
        <v>113</v>
      </c>
      <c r="J392">
        <v>70218</v>
      </c>
      <c r="K392" t="s">
        <v>148</v>
      </c>
      <c r="L392" s="48" t="s">
        <v>115</v>
      </c>
    </row>
    <row r="393" spans="1:12" x14ac:dyDescent="0.25">
      <c r="A393" t="s">
        <v>108</v>
      </c>
      <c r="B393" t="s">
        <v>109</v>
      </c>
      <c r="C393" t="s">
        <v>121</v>
      </c>
      <c r="D393" s="44">
        <v>41372.366585648146</v>
      </c>
      <c r="E393" s="45">
        <v>41372</v>
      </c>
      <c r="F393" s="46">
        <v>0.36658564814814815</v>
      </c>
      <c r="G393" s="47" t="s">
        <v>118</v>
      </c>
      <c r="H393" s="47" t="s">
        <v>112</v>
      </c>
      <c r="I393" t="s">
        <v>113</v>
      </c>
      <c r="J393">
        <v>25739</v>
      </c>
      <c r="K393" t="s">
        <v>122</v>
      </c>
      <c r="L393" s="48" t="s">
        <v>115</v>
      </c>
    </row>
    <row r="394" spans="1:12" x14ac:dyDescent="0.25">
      <c r="A394" t="s">
        <v>108</v>
      </c>
      <c r="B394" t="s">
        <v>109</v>
      </c>
      <c r="C394" t="s">
        <v>117</v>
      </c>
      <c r="D394" s="44">
        <v>41372.371967592589</v>
      </c>
      <c r="E394" s="45">
        <v>41372</v>
      </c>
      <c r="F394" s="46">
        <v>0.37196759259259254</v>
      </c>
      <c r="G394" s="47" t="s">
        <v>118</v>
      </c>
      <c r="H394" s="47" t="s">
        <v>112</v>
      </c>
      <c r="I394" t="s">
        <v>113</v>
      </c>
      <c r="J394">
        <v>98932</v>
      </c>
      <c r="K394" t="s">
        <v>185</v>
      </c>
      <c r="L394" s="49" t="s">
        <v>120</v>
      </c>
    </row>
    <row r="395" spans="1:12" x14ac:dyDescent="0.25">
      <c r="A395" t="s">
        <v>108</v>
      </c>
      <c r="B395" t="s">
        <v>109</v>
      </c>
      <c r="C395" t="s">
        <v>133</v>
      </c>
      <c r="D395" s="44">
        <v>41372.372939814813</v>
      </c>
      <c r="E395" s="45">
        <v>41372</v>
      </c>
      <c r="F395" s="46">
        <v>0.37293981481481481</v>
      </c>
      <c r="G395" s="47" t="s">
        <v>118</v>
      </c>
      <c r="H395" s="47" t="s">
        <v>112</v>
      </c>
      <c r="I395" t="s">
        <v>113</v>
      </c>
      <c r="J395">
        <v>5103</v>
      </c>
      <c r="K395" t="s">
        <v>180</v>
      </c>
      <c r="L395" s="49" t="s">
        <v>120</v>
      </c>
    </row>
    <row r="396" spans="1:12" x14ac:dyDescent="0.25">
      <c r="A396" t="s">
        <v>108</v>
      </c>
      <c r="B396" t="s">
        <v>109</v>
      </c>
      <c r="C396" t="s">
        <v>133</v>
      </c>
      <c r="D396" s="44">
        <v>41372.374236111114</v>
      </c>
      <c r="E396" s="45">
        <v>41372</v>
      </c>
      <c r="F396" s="46">
        <v>0.37423611111111116</v>
      </c>
      <c r="G396" s="47" t="s">
        <v>118</v>
      </c>
      <c r="H396" s="47" t="s">
        <v>112</v>
      </c>
      <c r="I396" t="s">
        <v>113</v>
      </c>
      <c r="J396">
        <v>5103</v>
      </c>
      <c r="K396" t="s">
        <v>180</v>
      </c>
      <c r="L396" s="48" t="s">
        <v>115</v>
      </c>
    </row>
    <row r="397" spans="1:12" x14ac:dyDescent="0.25">
      <c r="A397" t="s">
        <v>108</v>
      </c>
      <c r="B397" t="s">
        <v>109</v>
      </c>
      <c r="C397" t="s">
        <v>110</v>
      </c>
      <c r="D397" s="44">
        <v>41372.397245370368</v>
      </c>
      <c r="E397" s="45">
        <v>41372</v>
      </c>
      <c r="F397" s="46">
        <v>0.39724537037037039</v>
      </c>
      <c r="G397" s="50" t="s">
        <v>127</v>
      </c>
      <c r="H397" s="50" t="s">
        <v>128</v>
      </c>
      <c r="I397" t="s">
        <v>113</v>
      </c>
      <c r="J397">
        <v>28658</v>
      </c>
      <c r="K397" t="s">
        <v>136</v>
      </c>
      <c r="L397" s="49" t="s">
        <v>120</v>
      </c>
    </row>
    <row r="398" spans="1:12" x14ac:dyDescent="0.25">
      <c r="A398" t="s">
        <v>108</v>
      </c>
      <c r="B398" t="s">
        <v>137</v>
      </c>
      <c r="C398" t="s">
        <v>138</v>
      </c>
      <c r="D398" s="44">
        <v>41372.397430555553</v>
      </c>
      <c r="E398" s="45">
        <v>41372</v>
      </c>
      <c r="F398" s="46">
        <v>0.39743055555555556</v>
      </c>
      <c r="G398" s="50" t="s">
        <v>127</v>
      </c>
      <c r="H398" s="50" t="s">
        <v>128</v>
      </c>
      <c r="I398" t="s">
        <v>113</v>
      </c>
      <c r="J398">
        <v>19594</v>
      </c>
      <c r="K398" t="s">
        <v>139</v>
      </c>
      <c r="L398" s="48" t="s">
        <v>115</v>
      </c>
    </row>
    <row r="399" spans="1:12" x14ac:dyDescent="0.25">
      <c r="A399" t="s">
        <v>108</v>
      </c>
      <c r="B399" t="s">
        <v>137</v>
      </c>
      <c r="C399" t="s">
        <v>138</v>
      </c>
      <c r="D399" s="44">
        <v>41372.399224537039</v>
      </c>
      <c r="E399" s="45">
        <v>41372</v>
      </c>
      <c r="F399" s="46">
        <v>0.39922453703703703</v>
      </c>
      <c r="G399" s="50" t="s">
        <v>127</v>
      </c>
      <c r="H399" s="50" t="s">
        <v>128</v>
      </c>
      <c r="I399" t="s">
        <v>113</v>
      </c>
      <c r="J399">
        <v>94485</v>
      </c>
      <c r="K399" t="s">
        <v>172</v>
      </c>
      <c r="L399" s="48" t="s">
        <v>115</v>
      </c>
    </row>
    <row r="400" spans="1:12" x14ac:dyDescent="0.25">
      <c r="A400" t="s">
        <v>108</v>
      </c>
      <c r="B400" t="s">
        <v>109</v>
      </c>
      <c r="C400" t="s">
        <v>110</v>
      </c>
      <c r="D400" s="44">
        <v>41372.400914351849</v>
      </c>
      <c r="E400" s="45">
        <v>41372</v>
      </c>
      <c r="F400" s="46">
        <v>0.40091435185185187</v>
      </c>
      <c r="G400" s="50" t="s">
        <v>127</v>
      </c>
      <c r="H400" s="50" t="s">
        <v>128</v>
      </c>
      <c r="I400" t="s">
        <v>113</v>
      </c>
      <c r="J400">
        <v>28658</v>
      </c>
      <c r="K400" t="s">
        <v>136</v>
      </c>
      <c r="L400" s="49" t="s">
        <v>120</v>
      </c>
    </row>
    <row r="401" spans="1:12" x14ac:dyDescent="0.25">
      <c r="A401" t="s">
        <v>108</v>
      </c>
      <c r="B401" t="s">
        <v>109</v>
      </c>
      <c r="C401" t="s">
        <v>110</v>
      </c>
      <c r="D401" s="44">
        <v>41372.402037037034</v>
      </c>
      <c r="E401" s="45">
        <v>41372</v>
      </c>
      <c r="F401" s="46">
        <v>0.40203703703703703</v>
      </c>
      <c r="G401" s="50" t="s">
        <v>127</v>
      </c>
      <c r="H401" s="50" t="s">
        <v>128</v>
      </c>
      <c r="I401" t="s">
        <v>113</v>
      </c>
      <c r="J401">
        <v>28658</v>
      </c>
      <c r="K401" t="s">
        <v>136</v>
      </c>
      <c r="L401" s="49" t="s">
        <v>120</v>
      </c>
    </row>
    <row r="402" spans="1:12" x14ac:dyDescent="0.25">
      <c r="A402" t="s">
        <v>108</v>
      </c>
      <c r="B402" t="s">
        <v>109</v>
      </c>
      <c r="C402" t="s">
        <v>110</v>
      </c>
      <c r="D402" s="44">
        <v>41372.403124999997</v>
      </c>
      <c r="E402" s="45">
        <v>41372</v>
      </c>
      <c r="F402" s="46">
        <v>0.40312500000000001</v>
      </c>
      <c r="G402" s="50" t="s">
        <v>127</v>
      </c>
      <c r="H402" s="50" t="s">
        <v>128</v>
      </c>
      <c r="I402" t="s">
        <v>113</v>
      </c>
      <c r="J402">
        <v>28658</v>
      </c>
      <c r="K402" t="s">
        <v>136</v>
      </c>
      <c r="L402" s="49" t="s">
        <v>120</v>
      </c>
    </row>
    <row r="403" spans="1:12" x14ac:dyDescent="0.25">
      <c r="A403" t="s">
        <v>108</v>
      </c>
      <c r="B403" t="s">
        <v>109</v>
      </c>
      <c r="C403" t="s">
        <v>110</v>
      </c>
      <c r="D403" s="44">
        <v>41372.403923611113</v>
      </c>
      <c r="E403" s="45">
        <v>41372</v>
      </c>
      <c r="F403" s="46">
        <v>0.40392361111111108</v>
      </c>
      <c r="G403" s="50" t="s">
        <v>127</v>
      </c>
      <c r="H403" s="50" t="s">
        <v>128</v>
      </c>
      <c r="I403" t="s">
        <v>113</v>
      </c>
      <c r="J403">
        <v>28658</v>
      </c>
      <c r="K403" t="s">
        <v>136</v>
      </c>
      <c r="L403" s="48" t="s">
        <v>115</v>
      </c>
    </row>
    <row r="404" spans="1:12" x14ac:dyDescent="0.25">
      <c r="A404" t="s">
        <v>108</v>
      </c>
      <c r="B404" t="s">
        <v>125</v>
      </c>
      <c r="C404" t="s">
        <v>126</v>
      </c>
      <c r="D404" s="44">
        <v>41372.413136574076</v>
      </c>
      <c r="E404" s="45">
        <v>41372</v>
      </c>
      <c r="F404" s="46">
        <v>0.41313657407407406</v>
      </c>
      <c r="G404" s="50" t="s">
        <v>127</v>
      </c>
      <c r="H404" s="50" t="s">
        <v>128</v>
      </c>
      <c r="I404" t="s">
        <v>113</v>
      </c>
      <c r="J404">
        <v>28249</v>
      </c>
      <c r="K404" t="s">
        <v>129</v>
      </c>
      <c r="L404" s="48" t="s">
        <v>115</v>
      </c>
    </row>
    <row r="405" spans="1:12" x14ac:dyDescent="0.25">
      <c r="A405" t="s">
        <v>108</v>
      </c>
      <c r="B405" t="s">
        <v>137</v>
      </c>
      <c r="C405" t="s">
        <v>138</v>
      </c>
      <c r="D405" s="44">
        <v>41372.413634259261</v>
      </c>
      <c r="E405" s="45">
        <v>41372</v>
      </c>
      <c r="F405" s="46">
        <v>0.41363425925925923</v>
      </c>
      <c r="G405" s="50" t="s">
        <v>127</v>
      </c>
      <c r="H405" s="50" t="s">
        <v>128</v>
      </c>
      <c r="I405" t="s">
        <v>113</v>
      </c>
      <c r="J405">
        <v>94485</v>
      </c>
      <c r="K405" t="s">
        <v>172</v>
      </c>
      <c r="L405" s="49" t="s">
        <v>120</v>
      </c>
    </row>
    <row r="406" spans="1:12" x14ac:dyDescent="0.25">
      <c r="A406" t="s">
        <v>108</v>
      </c>
      <c r="B406" t="s">
        <v>125</v>
      </c>
      <c r="C406" t="s">
        <v>131</v>
      </c>
      <c r="D406" s="44">
        <v>41372.414965277778</v>
      </c>
      <c r="E406" s="45">
        <v>41372</v>
      </c>
      <c r="F406" s="46">
        <v>0.41496527777777775</v>
      </c>
      <c r="G406" s="50" t="s">
        <v>127</v>
      </c>
      <c r="H406" s="50" t="s">
        <v>128</v>
      </c>
      <c r="I406" t="s">
        <v>113</v>
      </c>
      <c r="J406">
        <v>74912</v>
      </c>
      <c r="K406" t="s">
        <v>168</v>
      </c>
      <c r="L406" s="49" t="s">
        <v>120</v>
      </c>
    </row>
    <row r="407" spans="1:12" x14ac:dyDescent="0.25">
      <c r="A407" t="s">
        <v>108</v>
      </c>
      <c r="B407" t="s">
        <v>125</v>
      </c>
      <c r="C407" t="s">
        <v>131</v>
      </c>
      <c r="D407" s="44">
        <v>41372.433125000003</v>
      </c>
      <c r="E407" s="45">
        <v>41372</v>
      </c>
      <c r="F407" s="46">
        <v>0.43312499999999998</v>
      </c>
      <c r="G407" s="50" t="s">
        <v>135</v>
      </c>
      <c r="H407" s="50" t="s">
        <v>128</v>
      </c>
      <c r="I407" t="s">
        <v>113</v>
      </c>
      <c r="J407">
        <v>74912</v>
      </c>
      <c r="K407" t="s">
        <v>168</v>
      </c>
      <c r="L407" s="48" t="s">
        <v>115</v>
      </c>
    </row>
    <row r="408" spans="1:12" x14ac:dyDescent="0.25">
      <c r="A408" t="s">
        <v>108</v>
      </c>
      <c r="B408" t="s">
        <v>109</v>
      </c>
      <c r="C408" t="s">
        <v>123</v>
      </c>
      <c r="D408" s="44">
        <v>41372.485590277778</v>
      </c>
      <c r="E408" s="45">
        <v>41372</v>
      </c>
      <c r="F408" s="46">
        <v>0.4855902777777778</v>
      </c>
      <c r="G408" s="50" t="s">
        <v>171</v>
      </c>
      <c r="H408" s="50" t="s">
        <v>141</v>
      </c>
      <c r="I408" t="s">
        <v>113</v>
      </c>
      <c r="J408">
        <v>88449</v>
      </c>
      <c r="K408" t="s">
        <v>162</v>
      </c>
      <c r="L408" s="49" t="s">
        <v>120</v>
      </c>
    </row>
    <row r="409" spans="1:12" x14ac:dyDescent="0.25">
      <c r="A409" t="s">
        <v>108</v>
      </c>
      <c r="B409" t="s">
        <v>109</v>
      </c>
      <c r="C409" t="s">
        <v>110</v>
      </c>
      <c r="D409" s="44">
        <v>41372.53534722222</v>
      </c>
      <c r="E409" s="45">
        <v>41372</v>
      </c>
      <c r="F409" s="46">
        <v>0.5353472222222222</v>
      </c>
      <c r="G409" s="50" t="s">
        <v>140</v>
      </c>
      <c r="H409" s="50" t="s">
        <v>141</v>
      </c>
      <c r="I409" t="s">
        <v>113</v>
      </c>
      <c r="J409">
        <v>87485</v>
      </c>
      <c r="K409" t="s">
        <v>114</v>
      </c>
      <c r="L409" s="48" t="s">
        <v>115</v>
      </c>
    </row>
    <row r="410" spans="1:12" x14ac:dyDescent="0.25">
      <c r="A410" t="s">
        <v>108</v>
      </c>
      <c r="B410" t="s">
        <v>109</v>
      </c>
      <c r="C410" t="s">
        <v>110</v>
      </c>
      <c r="D410" s="44">
        <v>41372.548078703701</v>
      </c>
      <c r="E410" s="45">
        <v>41372</v>
      </c>
      <c r="F410" s="46">
        <v>0.54807870370370371</v>
      </c>
      <c r="G410" s="50" t="s">
        <v>146</v>
      </c>
      <c r="H410" s="50" t="s">
        <v>147</v>
      </c>
      <c r="I410" t="s">
        <v>113</v>
      </c>
      <c r="J410">
        <v>96797</v>
      </c>
      <c r="K410" t="s">
        <v>203</v>
      </c>
      <c r="L410" s="49" t="s">
        <v>120</v>
      </c>
    </row>
    <row r="411" spans="1:12" x14ac:dyDescent="0.25">
      <c r="A411" t="s">
        <v>108</v>
      </c>
      <c r="B411" t="s">
        <v>109</v>
      </c>
      <c r="C411" t="s">
        <v>133</v>
      </c>
      <c r="D411" s="44">
        <v>41372.572974537034</v>
      </c>
      <c r="E411" s="45">
        <v>41372</v>
      </c>
      <c r="F411" s="46">
        <v>0.57297453703703705</v>
      </c>
      <c r="G411" s="50" t="s">
        <v>146</v>
      </c>
      <c r="H411" s="50" t="s">
        <v>147</v>
      </c>
      <c r="I411" t="s">
        <v>113</v>
      </c>
      <c r="J411">
        <v>75635</v>
      </c>
      <c r="K411" t="s">
        <v>169</v>
      </c>
      <c r="L411" s="49" t="s">
        <v>120</v>
      </c>
    </row>
    <row r="412" spans="1:12" x14ac:dyDescent="0.25">
      <c r="A412" t="s">
        <v>108</v>
      </c>
      <c r="B412" t="s">
        <v>109</v>
      </c>
      <c r="C412" t="s">
        <v>133</v>
      </c>
      <c r="D412" s="44">
        <v>41372.573750000003</v>
      </c>
      <c r="E412" s="45">
        <v>41372</v>
      </c>
      <c r="F412" s="46">
        <v>0.57374999999999998</v>
      </c>
      <c r="G412" s="50" t="s">
        <v>146</v>
      </c>
      <c r="H412" s="50" t="s">
        <v>147</v>
      </c>
      <c r="I412" t="s">
        <v>113</v>
      </c>
      <c r="J412">
        <v>75635</v>
      </c>
      <c r="K412" t="s">
        <v>169</v>
      </c>
      <c r="L412" s="48" t="s">
        <v>115</v>
      </c>
    </row>
    <row r="413" spans="1:12" x14ac:dyDescent="0.25">
      <c r="A413" t="s">
        <v>108</v>
      </c>
      <c r="B413" t="s">
        <v>137</v>
      </c>
      <c r="C413" t="s">
        <v>138</v>
      </c>
      <c r="D413" s="44">
        <v>41372.625821759262</v>
      </c>
      <c r="E413" s="45">
        <v>41372</v>
      </c>
      <c r="F413" s="46">
        <v>0.62582175925925931</v>
      </c>
      <c r="G413" s="50" t="s">
        <v>154</v>
      </c>
      <c r="H413" s="50" t="s">
        <v>155</v>
      </c>
      <c r="I413" t="s">
        <v>113</v>
      </c>
      <c r="J413">
        <v>89733</v>
      </c>
      <c r="K413" t="s">
        <v>156</v>
      </c>
      <c r="L413" s="49" t="s">
        <v>120</v>
      </c>
    </row>
    <row r="414" spans="1:12" x14ac:dyDescent="0.25">
      <c r="A414" t="s">
        <v>108</v>
      </c>
      <c r="B414" t="s">
        <v>125</v>
      </c>
      <c r="C414" t="s">
        <v>181</v>
      </c>
      <c r="D414" s="44">
        <v>41372.627557870372</v>
      </c>
      <c r="E414" s="45">
        <v>41372</v>
      </c>
      <c r="F414" s="46">
        <v>0.62755787037037036</v>
      </c>
      <c r="G414" s="50" t="s">
        <v>154</v>
      </c>
      <c r="H414" s="50" t="s">
        <v>155</v>
      </c>
      <c r="I414" t="s">
        <v>113</v>
      </c>
      <c r="J414">
        <v>90853</v>
      </c>
      <c r="K414" t="s">
        <v>182</v>
      </c>
      <c r="L414" s="49" t="s">
        <v>120</v>
      </c>
    </row>
    <row r="415" spans="1:12" x14ac:dyDescent="0.25">
      <c r="A415" t="s">
        <v>108</v>
      </c>
      <c r="B415" t="s">
        <v>137</v>
      </c>
      <c r="C415" t="s">
        <v>138</v>
      </c>
      <c r="D415" s="44">
        <v>41372.63484953704</v>
      </c>
      <c r="E415" s="45">
        <v>41372</v>
      </c>
      <c r="F415" s="46">
        <v>0.63484953703703706</v>
      </c>
      <c r="G415" s="50" t="s">
        <v>154</v>
      </c>
      <c r="H415" s="50" t="s">
        <v>155</v>
      </c>
      <c r="I415" t="s">
        <v>113</v>
      </c>
      <c r="J415">
        <v>19594</v>
      </c>
      <c r="K415" t="s">
        <v>139</v>
      </c>
      <c r="L415" s="49" t="s">
        <v>120</v>
      </c>
    </row>
    <row r="416" spans="1:12" x14ac:dyDescent="0.25">
      <c r="A416" t="s">
        <v>108</v>
      </c>
      <c r="B416" t="s">
        <v>137</v>
      </c>
      <c r="C416" t="s">
        <v>138</v>
      </c>
      <c r="D416" s="44">
        <v>41372.636238425926</v>
      </c>
      <c r="E416" s="45">
        <v>41372</v>
      </c>
      <c r="F416" s="46">
        <v>0.63623842592592594</v>
      </c>
      <c r="G416" s="50" t="s">
        <v>154</v>
      </c>
      <c r="H416" s="50" t="s">
        <v>155</v>
      </c>
      <c r="I416" t="s">
        <v>113</v>
      </c>
      <c r="J416">
        <v>19754</v>
      </c>
      <c r="K416" t="s">
        <v>160</v>
      </c>
      <c r="L416" s="49" t="s">
        <v>120</v>
      </c>
    </row>
    <row r="417" spans="1:12" x14ac:dyDescent="0.25">
      <c r="A417" t="s">
        <v>108</v>
      </c>
      <c r="B417" t="s">
        <v>137</v>
      </c>
      <c r="C417" t="s">
        <v>157</v>
      </c>
      <c r="D417" s="44">
        <v>41372.645578703705</v>
      </c>
      <c r="E417" s="45">
        <v>41372</v>
      </c>
      <c r="F417" s="46">
        <v>0.64557870370370374</v>
      </c>
      <c r="G417" s="50" t="s">
        <v>154</v>
      </c>
      <c r="H417" s="50" t="s">
        <v>155</v>
      </c>
      <c r="I417" t="s">
        <v>113</v>
      </c>
      <c r="J417">
        <v>77246</v>
      </c>
      <c r="K417" t="s">
        <v>158</v>
      </c>
      <c r="L417" s="49" t="s">
        <v>120</v>
      </c>
    </row>
    <row r="418" spans="1:12" x14ac:dyDescent="0.25">
      <c r="A418" t="s">
        <v>108</v>
      </c>
      <c r="B418" t="s">
        <v>109</v>
      </c>
      <c r="C418" t="s">
        <v>117</v>
      </c>
      <c r="D418" s="44">
        <v>41372.648553240739</v>
      </c>
      <c r="E418" s="45">
        <v>41372</v>
      </c>
      <c r="F418" s="46">
        <v>0.64855324074074072</v>
      </c>
      <c r="G418" s="50" t="s">
        <v>154</v>
      </c>
      <c r="H418" s="50" t="s">
        <v>155</v>
      </c>
      <c r="I418" t="s">
        <v>113</v>
      </c>
      <c r="J418">
        <v>5420</v>
      </c>
      <c r="K418" t="s">
        <v>204</v>
      </c>
      <c r="L418" s="49" t="s">
        <v>120</v>
      </c>
    </row>
    <row r="419" spans="1:12" x14ac:dyDescent="0.25">
      <c r="A419" t="s">
        <v>108</v>
      </c>
      <c r="B419" t="s">
        <v>109</v>
      </c>
      <c r="C419" t="s">
        <v>117</v>
      </c>
      <c r="D419" s="44">
        <v>41372.659201388888</v>
      </c>
      <c r="E419" s="45">
        <v>41372</v>
      </c>
      <c r="F419" s="46">
        <v>0.65920138888888891</v>
      </c>
      <c r="G419" s="50" t="s">
        <v>154</v>
      </c>
      <c r="H419" s="50" t="s">
        <v>155</v>
      </c>
      <c r="I419" t="s">
        <v>113</v>
      </c>
      <c r="J419">
        <v>16104</v>
      </c>
      <c r="K419" t="s">
        <v>145</v>
      </c>
      <c r="L419" s="49" t="s">
        <v>120</v>
      </c>
    </row>
    <row r="420" spans="1:12" x14ac:dyDescent="0.25">
      <c r="A420" t="s">
        <v>108</v>
      </c>
      <c r="B420" t="s">
        <v>109</v>
      </c>
      <c r="C420" t="s">
        <v>123</v>
      </c>
      <c r="D420" s="44">
        <v>41372.659375000003</v>
      </c>
      <c r="E420" s="45">
        <v>41372</v>
      </c>
      <c r="F420" s="46">
        <v>0.65937499999999993</v>
      </c>
      <c r="G420" s="50" t="s">
        <v>154</v>
      </c>
      <c r="H420" s="50" t="s">
        <v>155</v>
      </c>
      <c r="I420" t="s">
        <v>113</v>
      </c>
      <c r="J420">
        <v>49423</v>
      </c>
      <c r="K420" t="s">
        <v>124</v>
      </c>
      <c r="L420" s="49" t="s">
        <v>120</v>
      </c>
    </row>
    <row r="421" spans="1:12" x14ac:dyDescent="0.25">
      <c r="A421" t="s">
        <v>108</v>
      </c>
      <c r="B421" t="s">
        <v>109</v>
      </c>
      <c r="C421" t="s">
        <v>123</v>
      </c>
      <c r="D421" s="44">
        <v>41372.66138888889</v>
      </c>
      <c r="E421" s="45">
        <v>41372</v>
      </c>
      <c r="F421" s="46">
        <v>0.66138888888888892</v>
      </c>
      <c r="G421" s="50" t="s">
        <v>154</v>
      </c>
      <c r="H421" s="50" t="s">
        <v>155</v>
      </c>
      <c r="I421" t="s">
        <v>113</v>
      </c>
      <c r="J421">
        <v>49423</v>
      </c>
      <c r="K421" t="s">
        <v>124</v>
      </c>
      <c r="L421" s="48" t="s">
        <v>115</v>
      </c>
    </row>
    <row r="422" spans="1:12" x14ac:dyDescent="0.25">
      <c r="A422" t="s">
        <v>108</v>
      </c>
      <c r="B422" t="s">
        <v>125</v>
      </c>
      <c r="C422" t="s">
        <v>126</v>
      </c>
      <c r="D422" s="44">
        <v>41372.670208333337</v>
      </c>
      <c r="E422" s="45">
        <v>41372</v>
      </c>
      <c r="F422" s="46">
        <v>0.67020833333333341</v>
      </c>
      <c r="G422" s="50" t="s">
        <v>161</v>
      </c>
      <c r="H422" s="50" t="s">
        <v>155</v>
      </c>
      <c r="I422" t="s">
        <v>113</v>
      </c>
      <c r="J422">
        <v>251358</v>
      </c>
      <c r="K422" t="s">
        <v>174</v>
      </c>
      <c r="L422" s="49" t="s">
        <v>120</v>
      </c>
    </row>
    <row r="423" spans="1:12" x14ac:dyDescent="0.25">
      <c r="A423" t="s">
        <v>108</v>
      </c>
      <c r="B423" t="s">
        <v>125</v>
      </c>
      <c r="C423" t="s">
        <v>126</v>
      </c>
      <c r="D423" s="44">
        <v>41372.671481481484</v>
      </c>
      <c r="E423" s="45">
        <v>41372</v>
      </c>
      <c r="F423" s="46">
        <v>0.67148148148148146</v>
      </c>
      <c r="G423" s="50" t="s">
        <v>161</v>
      </c>
      <c r="H423" s="50" t="s">
        <v>155</v>
      </c>
      <c r="I423" t="s">
        <v>113</v>
      </c>
      <c r="J423">
        <v>251358</v>
      </c>
      <c r="K423" t="s">
        <v>174</v>
      </c>
      <c r="L423" s="48" t="s">
        <v>115</v>
      </c>
    </row>
    <row r="424" spans="1:12" x14ac:dyDescent="0.25">
      <c r="A424" t="s">
        <v>108</v>
      </c>
      <c r="B424" t="s">
        <v>109</v>
      </c>
      <c r="C424" t="s">
        <v>117</v>
      </c>
      <c r="D424" s="44">
        <v>41372.687488425923</v>
      </c>
      <c r="E424" s="45">
        <v>41372</v>
      </c>
      <c r="F424" s="46">
        <v>0.68748842592592585</v>
      </c>
      <c r="G424" s="50" t="s">
        <v>161</v>
      </c>
      <c r="H424" s="50" t="s">
        <v>155</v>
      </c>
      <c r="I424" t="s">
        <v>113</v>
      </c>
      <c r="J424">
        <v>43877</v>
      </c>
      <c r="K424" t="s">
        <v>163</v>
      </c>
      <c r="L424" s="49" t="s">
        <v>120</v>
      </c>
    </row>
    <row r="425" spans="1:12" x14ac:dyDescent="0.25">
      <c r="A425" t="s">
        <v>108</v>
      </c>
      <c r="B425" t="s">
        <v>109</v>
      </c>
      <c r="C425" t="s">
        <v>117</v>
      </c>
      <c r="D425" s="44">
        <v>41372.690787037034</v>
      </c>
      <c r="E425" s="45">
        <v>41372</v>
      </c>
      <c r="F425" s="46">
        <v>0.69078703703703714</v>
      </c>
      <c r="G425" s="50" t="s">
        <v>161</v>
      </c>
      <c r="H425" s="50" t="s">
        <v>155</v>
      </c>
      <c r="I425" t="s">
        <v>113</v>
      </c>
      <c r="J425">
        <v>43877</v>
      </c>
      <c r="K425" t="s">
        <v>163</v>
      </c>
      <c r="L425" s="49" t="s">
        <v>120</v>
      </c>
    </row>
    <row r="426" spans="1:12" x14ac:dyDescent="0.25">
      <c r="A426" t="s">
        <v>108</v>
      </c>
      <c r="B426" t="s">
        <v>109</v>
      </c>
      <c r="C426" t="s">
        <v>110</v>
      </c>
      <c r="D426" s="44">
        <v>41372.694421296299</v>
      </c>
      <c r="E426" s="45">
        <v>41372</v>
      </c>
      <c r="F426" s="46">
        <v>0.69442129629629623</v>
      </c>
      <c r="G426" s="50" t="s">
        <v>161</v>
      </c>
      <c r="H426" s="50" t="s">
        <v>155</v>
      </c>
      <c r="I426" t="s">
        <v>113</v>
      </c>
      <c r="J426">
        <v>28658</v>
      </c>
      <c r="K426" t="s">
        <v>136</v>
      </c>
      <c r="L426" s="49" t="s">
        <v>120</v>
      </c>
    </row>
    <row r="427" spans="1:12" x14ac:dyDescent="0.25">
      <c r="A427" t="s">
        <v>108</v>
      </c>
      <c r="B427" t="s">
        <v>109</v>
      </c>
      <c r="C427" t="s">
        <v>110</v>
      </c>
      <c r="D427" s="44">
        <v>41372.699583333335</v>
      </c>
      <c r="E427" s="45">
        <v>41372</v>
      </c>
      <c r="F427" s="46">
        <v>0.69958333333333333</v>
      </c>
      <c r="G427" s="50" t="s">
        <v>161</v>
      </c>
      <c r="H427" s="50" t="s">
        <v>155</v>
      </c>
      <c r="I427" t="s">
        <v>113</v>
      </c>
      <c r="J427">
        <v>28658</v>
      </c>
      <c r="K427" t="s">
        <v>136</v>
      </c>
      <c r="L427" s="49" t="s">
        <v>120</v>
      </c>
    </row>
    <row r="428" spans="1:12" x14ac:dyDescent="0.25">
      <c r="A428" t="s">
        <v>108</v>
      </c>
      <c r="B428" t="s">
        <v>109</v>
      </c>
      <c r="C428" t="s">
        <v>110</v>
      </c>
      <c r="D428" s="44">
        <v>41372.701388888891</v>
      </c>
      <c r="E428" s="45">
        <v>41372</v>
      </c>
      <c r="F428" s="46">
        <v>0.70138888888888884</v>
      </c>
      <c r="G428" s="50" t="s">
        <v>161</v>
      </c>
      <c r="H428" s="50" t="s">
        <v>155</v>
      </c>
      <c r="I428" t="s">
        <v>113</v>
      </c>
      <c r="J428">
        <v>28658</v>
      </c>
      <c r="K428" t="s">
        <v>136</v>
      </c>
      <c r="L428" s="49" t="s">
        <v>120</v>
      </c>
    </row>
    <row r="429" spans="1:12" x14ac:dyDescent="0.25">
      <c r="A429" t="s">
        <v>108</v>
      </c>
      <c r="B429" t="s">
        <v>109</v>
      </c>
      <c r="C429" t="s">
        <v>110</v>
      </c>
      <c r="D429" s="44">
        <v>41372.702777777777</v>
      </c>
      <c r="E429" s="45">
        <v>41372</v>
      </c>
      <c r="F429" s="46">
        <v>0.70277777777777783</v>
      </c>
      <c r="G429" s="50" t="s">
        <v>161</v>
      </c>
      <c r="H429" s="50" t="s">
        <v>155</v>
      </c>
      <c r="I429" t="s">
        <v>113</v>
      </c>
      <c r="J429">
        <v>28658</v>
      </c>
      <c r="K429" t="s">
        <v>136</v>
      </c>
      <c r="L429" s="49" t="s">
        <v>120</v>
      </c>
    </row>
    <row r="430" spans="1:12" x14ac:dyDescent="0.25">
      <c r="A430" t="s">
        <v>108</v>
      </c>
      <c r="B430" t="s">
        <v>109</v>
      </c>
      <c r="C430" t="s">
        <v>133</v>
      </c>
      <c r="D430" s="44">
        <v>41372.70417824074</v>
      </c>
      <c r="E430" s="45">
        <v>41372</v>
      </c>
      <c r="F430" s="46">
        <v>0.70417824074074076</v>
      </c>
      <c r="G430" s="50" t="s">
        <v>161</v>
      </c>
      <c r="H430" s="50" t="s">
        <v>155</v>
      </c>
      <c r="I430" t="s">
        <v>113</v>
      </c>
      <c r="J430">
        <v>44320</v>
      </c>
      <c r="K430" t="s">
        <v>205</v>
      </c>
      <c r="L430" s="49" t="s">
        <v>120</v>
      </c>
    </row>
    <row r="431" spans="1:12" x14ac:dyDescent="0.25">
      <c r="A431" t="s">
        <v>108</v>
      </c>
      <c r="B431" t="s">
        <v>109</v>
      </c>
      <c r="C431" t="s">
        <v>133</v>
      </c>
      <c r="D431" s="44">
        <v>41372.705497685187</v>
      </c>
      <c r="E431" s="45">
        <v>41372</v>
      </c>
      <c r="F431" s="46">
        <v>0.70549768518518519</v>
      </c>
      <c r="G431" s="50" t="s">
        <v>161</v>
      </c>
      <c r="H431" s="50" t="s">
        <v>155</v>
      </c>
      <c r="I431" t="s">
        <v>113</v>
      </c>
      <c r="J431">
        <v>44320</v>
      </c>
      <c r="K431" t="s">
        <v>205</v>
      </c>
      <c r="L431" s="48" t="s">
        <v>115</v>
      </c>
    </row>
    <row r="432" spans="1:12" x14ac:dyDescent="0.25">
      <c r="A432" t="s">
        <v>108</v>
      </c>
      <c r="B432" t="s">
        <v>109</v>
      </c>
      <c r="C432" t="s">
        <v>133</v>
      </c>
      <c r="D432" s="44">
        <v>41372.70752314815</v>
      </c>
      <c r="E432" s="45">
        <v>41372</v>
      </c>
      <c r="F432" s="46">
        <v>0.7075231481481481</v>
      </c>
      <c r="G432" s="50" t="s">
        <v>161</v>
      </c>
      <c r="H432" s="50" t="s">
        <v>155</v>
      </c>
      <c r="I432" t="s">
        <v>113</v>
      </c>
      <c r="J432">
        <v>44320</v>
      </c>
      <c r="K432" t="s">
        <v>205</v>
      </c>
      <c r="L432" s="49" t="s">
        <v>120</v>
      </c>
    </row>
    <row r="433" spans="1:12" x14ac:dyDescent="0.25">
      <c r="A433" t="s">
        <v>108</v>
      </c>
      <c r="B433" t="s">
        <v>109</v>
      </c>
      <c r="C433" t="s">
        <v>133</v>
      </c>
      <c r="D433" s="44">
        <v>41372.709074074075</v>
      </c>
      <c r="E433" s="45">
        <v>41372</v>
      </c>
      <c r="F433" s="46">
        <v>0.70907407407407408</v>
      </c>
      <c r="G433" s="50" t="s">
        <v>165</v>
      </c>
      <c r="H433" s="50" t="s">
        <v>166</v>
      </c>
      <c r="I433" t="s">
        <v>113</v>
      </c>
      <c r="J433">
        <v>70218</v>
      </c>
      <c r="K433" t="s">
        <v>148</v>
      </c>
      <c r="L433" s="49" t="s">
        <v>120</v>
      </c>
    </row>
    <row r="434" spans="1:12" x14ac:dyDescent="0.25">
      <c r="A434" t="s">
        <v>108</v>
      </c>
      <c r="B434" t="s">
        <v>109</v>
      </c>
      <c r="C434" t="s">
        <v>123</v>
      </c>
      <c r="D434" s="44">
        <v>41372.709548611114</v>
      </c>
      <c r="E434" s="45">
        <v>41372</v>
      </c>
      <c r="F434" s="46">
        <v>0.70954861111111101</v>
      </c>
      <c r="G434" s="50" t="s">
        <v>165</v>
      </c>
      <c r="H434" s="50" t="s">
        <v>166</v>
      </c>
      <c r="I434" t="s">
        <v>113</v>
      </c>
      <c r="J434">
        <v>88449</v>
      </c>
      <c r="K434" t="s">
        <v>162</v>
      </c>
      <c r="L434" s="49" t="s">
        <v>120</v>
      </c>
    </row>
    <row r="435" spans="1:12" x14ac:dyDescent="0.25">
      <c r="A435" t="s">
        <v>108</v>
      </c>
      <c r="B435" t="s">
        <v>109</v>
      </c>
      <c r="C435" t="s">
        <v>133</v>
      </c>
      <c r="D435" s="44">
        <v>41372.70988425926</v>
      </c>
      <c r="E435" s="45">
        <v>41372</v>
      </c>
      <c r="F435" s="46">
        <v>0.70988425925925924</v>
      </c>
      <c r="G435" s="50" t="s">
        <v>165</v>
      </c>
      <c r="H435" s="50" t="s">
        <v>166</v>
      </c>
      <c r="I435" t="s">
        <v>113</v>
      </c>
      <c r="J435">
        <v>70218</v>
      </c>
      <c r="K435" t="s">
        <v>148</v>
      </c>
      <c r="L435" s="48" t="s">
        <v>115</v>
      </c>
    </row>
    <row r="436" spans="1:12" x14ac:dyDescent="0.25">
      <c r="A436" t="s">
        <v>108</v>
      </c>
      <c r="B436" t="s">
        <v>137</v>
      </c>
      <c r="C436" t="s">
        <v>138</v>
      </c>
      <c r="D436" s="44">
        <v>41372.714166666665</v>
      </c>
      <c r="E436" s="45">
        <v>41372</v>
      </c>
      <c r="F436" s="46">
        <v>0.71416666666666673</v>
      </c>
      <c r="G436" s="50" t="s">
        <v>165</v>
      </c>
      <c r="H436" s="50" t="s">
        <v>166</v>
      </c>
      <c r="I436" t="s">
        <v>113</v>
      </c>
      <c r="J436">
        <v>94485</v>
      </c>
      <c r="K436" t="s">
        <v>172</v>
      </c>
      <c r="L436" s="49" t="s">
        <v>120</v>
      </c>
    </row>
    <row r="437" spans="1:12" x14ac:dyDescent="0.25">
      <c r="A437" t="s">
        <v>108</v>
      </c>
      <c r="B437" t="s">
        <v>109</v>
      </c>
      <c r="C437" t="s">
        <v>110</v>
      </c>
      <c r="D437" s="44">
        <v>41372.715312499997</v>
      </c>
      <c r="E437" s="45">
        <v>41372</v>
      </c>
      <c r="F437" s="46">
        <v>0.71531250000000002</v>
      </c>
      <c r="G437" s="50" t="s">
        <v>165</v>
      </c>
      <c r="H437" s="50" t="s">
        <v>166</v>
      </c>
      <c r="I437" t="s">
        <v>113</v>
      </c>
      <c r="J437">
        <v>30568</v>
      </c>
      <c r="K437" t="s">
        <v>191</v>
      </c>
      <c r="L437" s="49" t="s">
        <v>120</v>
      </c>
    </row>
    <row r="438" spans="1:12" x14ac:dyDescent="0.25">
      <c r="A438" t="s">
        <v>108</v>
      </c>
      <c r="B438" t="s">
        <v>137</v>
      </c>
      <c r="C438" t="s">
        <v>138</v>
      </c>
      <c r="D438" s="44">
        <v>41372.71533564815</v>
      </c>
      <c r="E438" s="45">
        <v>41372</v>
      </c>
      <c r="F438" s="46">
        <v>0.7153356481481481</v>
      </c>
      <c r="G438" s="50" t="s">
        <v>165</v>
      </c>
      <c r="H438" s="50" t="s">
        <v>166</v>
      </c>
      <c r="I438" t="s">
        <v>113</v>
      </c>
      <c r="J438">
        <v>94485</v>
      </c>
      <c r="K438" t="s">
        <v>172</v>
      </c>
      <c r="L438" s="48" t="s">
        <v>115</v>
      </c>
    </row>
    <row r="439" spans="1:12" x14ac:dyDescent="0.25">
      <c r="A439" t="s">
        <v>108</v>
      </c>
      <c r="B439" t="s">
        <v>109</v>
      </c>
      <c r="C439" t="s">
        <v>110</v>
      </c>
      <c r="D439" s="44">
        <v>41372.716469907406</v>
      </c>
      <c r="E439" s="45">
        <v>41372</v>
      </c>
      <c r="F439" s="46">
        <v>0.71646990740740746</v>
      </c>
      <c r="G439" s="50" t="s">
        <v>165</v>
      </c>
      <c r="H439" s="50" t="s">
        <v>166</v>
      </c>
      <c r="I439" t="s">
        <v>113</v>
      </c>
      <c r="J439">
        <v>30568</v>
      </c>
      <c r="K439" t="s">
        <v>191</v>
      </c>
      <c r="L439" s="48" t="s">
        <v>115</v>
      </c>
    </row>
    <row r="440" spans="1:12" x14ac:dyDescent="0.25">
      <c r="A440" t="s">
        <v>108</v>
      </c>
      <c r="B440" t="s">
        <v>109</v>
      </c>
      <c r="C440" t="s">
        <v>110</v>
      </c>
      <c r="D440" s="44">
        <v>41372.737442129626</v>
      </c>
      <c r="E440" s="45">
        <v>41372</v>
      </c>
      <c r="F440" s="46">
        <v>0.73744212962962974</v>
      </c>
      <c r="G440" s="50" t="s">
        <v>165</v>
      </c>
      <c r="H440" s="50" t="s">
        <v>166</v>
      </c>
      <c r="I440" t="s">
        <v>113</v>
      </c>
      <c r="J440">
        <v>87485</v>
      </c>
      <c r="K440" t="s">
        <v>114</v>
      </c>
      <c r="L440" s="49" t="s">
        <v>120</v>
      </c>
    </row>
    <row r="441" spans="1:12" x14ac:dyDescent="0.25">
      <c r="A441" t="s">
        <v>108</v>
      </c>
      <c r="B441" t="s">
        <v>125</v>
      </c>
      <c r="C441" t="s">
        <v>126</v>
      </c>
      <c r="D441" s="44">
        <v>41372.759976851848</v>
      </c>
      <c r="E441" s="45">
        <v>41372</v>
      </c>
      <c r="F441" s="46">
        <v>0.75997685185185182</v>
      </c>
      <c r="G441" s="46" t="s">
        <v>175</v>
      </c>
      <c r="H441" s="50" t="s">
        <v>166</v>
      </c>
      <c r="I441" t="s">
        <v>113</v>
      </c>
      <c r="J441">
        <v>251358</v>
      </c>
      <c r="K441" t="s">
        <v>174</v>
      </c>
      <c r="L441" s="49" t="s">
        <v>120</v>
      </c>
    </row>
    <row r="442" spans="1:12" x14ac:dyDescent="0.25">
      <c r="A442" t="s">
        <v>108</v>
      </c>
      <c r="B442" t="s">
        <v>109</v>
      </c>
      <c r="C442" t="s">
        <v>123</v>
      </c>
      <c r="D442" s="44">
        <v>41372.771643518521</v>
      </c>
      <c r="E442" s="45">
        <v>41372</v>
      </c>
      <c r="F442" s="46">
        <v>0.77164351851851853</v>
      </c>
      <c r="G442" s="46" t="s">
        <v>175</v>
      </c>
      <c r="H442" s="50" t="s">
        <v>166</v>
      </c>
      <c r="I442" t="s">
        <v>113</v>
      </c>
      <c r="J442">
        <v>49423</v>
      </c>
      <c r="K442" t="s">
        <v>124</v>
      </c>
      <c r="L442" s="49" t="s">
        <v>120</v>
      </c>
    </row>
    <row r="443" spans="1:12" x14ac:dyDescent="0.25">
      <c r="A443" t="s">
        <v>108</v>
      </c>
      <c r="B443" t="s">
        <v>109</v>
      </c>
      <c r="C443" t="s">
        <v>110</v>
      </c>
      <c r="D443" s="44">
        <v>41372.778935185182</v>
      </c>
      <c r="E443" s="45">
        <v>41372</v>
      </c>
      <c r="F443" s="46">
        <v>0.77893518518518512</v>
      </c>
      <c r="G443" s="46" t="s">
        <v>175</v>
      </c>
      <c r="H443" s="50" t="s">
        <v>166</v>
      </c>
      <c r="I443" t="s">
        <v>113</v>
      </c>
      <c r="J443">
        <v>43452</v>
      </c>
      <c r="K443" t="s">
        <v>116</v>
      </c>
      <c r="L443" s="48" t="s">
        <v>115</v>
      </c>
    </row>
    <row r="444" spans="1:12" x14ac:dyDescent="0.25">
      <c r="A444" t="s">
        <v>108</v>
      </c>
      <c r="B444" t="s">
        <v>109</v>
      </c>
      <c r="C444" t="s">
        <v>133</v>
      </c>
      <c r="D444" s="44">
        <v>41373.332268518519</v>
      </c>
      <c r="E444" s="45">
        <v>41373</v>
      </c>
      <c r="F444" s="46">
        <v>0.33226851851851852</v>
      </c>
      <c r="G444" s="47" t="s">
        <v>111</v>
      </c>
      <c r="H444" s="47" t="s">
        <v>112</v>
      </c>
      <c r="I444" t="s">
        <v>113</v>
      </c>
      <c r="J444">
        <v>5103</v>
      </c>
      <c r="K444" t="s">
        <v>180</v>
      </c>
      <c r="L444" s="49" t="s">
        <v>120</v>
      </c>
    </row>
    <row r="445" spans="1:12" x14ac:dyDescent="0.25">
      <c r="A445" t="s">
        <v>108</v>
      </c>
      <c r="B445" t="s">
        <v>109</v>
      </c>
      <c r="C445" t="s">
        <v>133</v>
      </c>
      <c r="D445" s="44">
        <v>41373.333495370367</v>
      </c>
      <c r="E445" s="45">
        <v>41373</v>
      </c>
      <c r="F445" s="46">
        <v>0.33349537037037041</v>
      </c>
      <c r="G445" s="47" t="s">
        <v>118</v>
      </c>
      <c r="H445" s="47" t="s">
        <v>112</v>
      </c>
      <c r="I445" t="s">
        <v>113</v>
      </c>
      <c r="J445">
        <v>5103</v>
      </c>
      <c r="K445" t="s">
        <v>180</v>
      </c>
      <c r="L445" s="48" t="s">
        <v>115</v>
      </c>
    </row>
    <row r="446" spans="1:12" x14ac:dyDescent="0.25">
      <c r="A446" t="s">
        <v>108</v>
      </c>
      <c r="B446" t="s">
        <v>109</v>
      </c>
      <c r="C446" t="s">
        <v>133</v>
      </c>
      <c r="D446" s="44">
        <v>41373.347060185188</v>
      </c>
      <c r="E446" s="45">
        <v>41373</v>
      </c>
      <c r="F446" s="46">
        <v>0.34706018518518517</v>
      </c>
      <c r="G446" s="47" t="s">
        <v>118</v>
      </c>
      <c r="H446" s="47" t="s">
        <v>112</v>
      </c>
      <c r="I446" t="s">
        <v>113</v>
      </c>
      <c r="J446">
        <v>44374</v>
      </c>
      <c r="K446" t="s">
        <v>142</v>
      </c>
      <c r="L446" s="48" t="s">
        <v>115</v>
      </c>
    </row>
    <row r="447" spans="1:12" x14ac:dyDescent="0.25">
      <c r="A447" t="s">
        <v>108</v>
      </c>
      <c r="B447" t="s">
        <v>109</v>
      </c>
      <c r="C447" t="s">
        <v>133</v>
      </c>
      <c r="D447" s="44">
        <v>41373.357106481482</v>
      </c>
      <c r="E447" s="45">
        <v>41373</v>
      </c>
      <c r="F447" s="46">
        <v>0.3571064814814815</v>
      </c>
      <c r="G447" s="47" t="s">
        <v>118</v>
      </c>
      <c r="H447" s="47" t="s">
        <v>112</v>
      </c>
      <c r="I447" t="s">
        <v>113</v>
      </c>
      <c r="J447">
        <v>75635</v>
      </c>
      <c r="K447" t="s">
        <v>169</v>
      </c>
      <c r="L447" s="49" t="s">
        <v>120</v>
      </c>
    </row>
    <row r="448" spans="1:12" x14ac:dyDescent="0.25">
      <c r="A448" t="s">
        <v>108</v>
      </c>
      <c r="B448" t="s">
        <v>109</v>
      </c>
      <c r="C448" t="s">
        <v>121</v>
      </c>
      <c r="D448" s="44">
        <v>41373.358518518522</v>
      </c>
      <c r="E448" s="45">
        <v>41373</v>
      </c>
      <c r="F448" s="46">
        <v>0.35851851851851851</v>
      </c>
      <c r="G448" s="47" t="s">
        <v>118</v>
      </c>
      <c r="H448" s="47" t="s">
        <v>112</v>
      </c>
      <c r="I448" t="s">
        <v>113</v>
      </c>
      <c r="J448">
        <v>27864</v>
      </c>
      <c r="K448" t="s">
        <v>130</v>
      </c>
      <c r="L448" s="49" t="s">
        <v>120</v>
      </c>
    </row>
    <row r="449" spans="1:12" x14ac:dyDescent="0.25">
      <c r="A449" t="s">
        <v>108</v>
      </c>
      <c r="B449" t="s">
        <v>109</v>
      </c>
      <c r="C449" t="s">
        <v>121</v>
      </c>
      <c r="D449" s="44">
        <v>41373.360543981478</v>
      </c>
      <c r="E449" s="45">
        <v>41373</v>
      </c>
      <c r="F449" s="46">
        <v>0.36054398148148148</v>
      </c>
      <c r="G449" s="47" t="s">
        <v>118</v>
      </c>
      <c r="H449" s="47" t="s">
        <v>112</v>
      </c>
      <c r="I449" t="s">
        <v>113</v>
      </c>
      <c r="J449">
        <v>27864</v>
      </c>
      <c r="K449" t="s">
        <v>130</v>
      </c>
      <c r="L449" s="48" t="s">
        <v>115</v>
      </c>
    </row>
    <row r="450" spans="1:12" x14ac:dyDescent="0.25">
      <c r="A450" t="s">
        <v>108</v>
      </c>
      <c r="B450" t="s">
        <v>125</v>
      </c>
      <c r="C450" t="s">
        <v>126</v>
      </c>
      <c r="D450" s="44">
        <v>41373.360914351855</v>
      </c>
      <c r="E450" s="45">
        <v>41373</v>
      </c>
      <c r="F450" s="46">
        <v>0.36091435185185183</v>
      </c>
      <c r="G450" s="47" t="s">
        <v>118</v>
      </c>
      <c r="H450" s="47" t="s">
        <v>112</v>
      </c>
      <c r="I450" t="s">
        <v>113</v>
      </c>
      <c r="J450">
        <v>28249</v>
      </c>
      <c r="K450" t="s">
        <v>129</v>
      </c>
      <c r="L450" s="48" t="s">
        <v>115</v>
      </c>
    </row>
    <row r="451" spans="1:12" x14ac:dyDescent="0.25">
      <c r="A451" t="s">
        <v>108</v>
      </c>
      <c r="B451" t="s">
        <v>109</v>
      </c>
      <c r="C451" t="s">
        <v>121</v>
      </c>
      <c r="D451" s="44">
        <v>41373.362430555557</v>
      </c>
      <c r="E451" s="45">
        <v>41373</v>
      </c>
      <c r="F451" s="46">
        <v>0.36243055555555559</v>
      </c>
      <c r="G451" s="47" t="s">
        <v>118</v>
      </c>
      <c r="H451" s="47" t="s">
        <v>112</v>
      </c>
      <c r="I451" t="s">
        <v>113</v>
      </c>
      <c r="J451">
        <v>27864</v>
      </c>
      <c r="K451" t="s">
        <v>130</v>
      </c>
      <c r="L451" s="49" t="s">
        <v>120</v>
      </c>
    </row>
    <row r="452" spans="1:12" x14ac:dyDescent="0.25">
      <c r="A452" t="s">
        <v>108</v>
      </c>
      <c r="B452" t="s">
        <v>109</v>
      </c>
      <c r="C452" t="s">
        <v>123</v>
      </c>
      <c r="D452" s="44">
        <v>41373.366689814815</v>
      </c>
      <c r="E452" s="45">
        <v>41373</v>
      </c>
      <c r="F452" s="46">
        <v>0.36668981481481483</v>
      </c>
      <c r="G452" s="47" t="s">
        <v>118</v>
      </c>
      <c r="H452" s="47" t="s">
        <v>112</v>
      </c>
      <c r="I452" t="s">
        <v>113</v>
      </c>
      <c r="J452">
        <v>49423</v>
      </c>
      <c r="K452" t="s">
        <v>124</v>
      </c>
      <c r="L452" s="49" t="s">
        <v>120</v>
      </c>
    </row>
    <row r="453" spans="1:12" x14ac:dyDescent="0.25">
      <c r="A453" t="s">
        <v>108</v>
      </c>
      <c r="B453" t="s">
        <v>109</v>
      </c>
      <c r="C453" t="s">
        <v>123</v>
      </c>
      <c r="D453" s="44">
        <v>41373.367534722223</v>
      </c>
      <c r="E453" s="45">
        <v>41373</v>
      </c>
      <c r="F453" s="46">
        <v>0.36753472222222222</v>
      </c>
      <c r="G453" s="47" t="s">
        <v>118</v>
      </c>
      <c r="H453" s="47" t="s">
        <v>112</v>
      </c>
      <c r="I453" t="s">
        <v>113</v>
      </c>
      <c r="J453">
        <v>49423</v>
      </c>
      <c r="K453" t="s">
        <v>124</v>
      </c>
      <c r="L453" s="48" t="s">
        <v>115</v>
      </c>
    </row>
    <row r="454" spans="1:12" x14ac:dyDescent="0.25">
      <c r="A454" t="s">
        <v>108</v>
      </c>
      <c r="B454" t="s">
        <v>109</v>
      </c>
      <c r="C454" t="s">
        <v>123</v>
      </c>
      <c r="D454" s="44">
        <v>41373.368923611109</v>
      </c>
      <c r="E454" s="45">
        <v>41373</v>
      </c>
      <c r="F454" s="46">
        <v>0.3689236111111111</v>
      </c>
      <c r="G454" s="47" t="s">
        <v>118</v>
      </c>
      <c r="H454" s="47" t="s">
        <v>112</v>
      </c>
      <c r="I454" t="s">
        <v>113</v>
      </c>
      <c r="J454">
        <v>49423</v>
      </c>
      <c r="K454" t="s">
        <v>124</v>
      </c>
      <c r="L454" s="49" t="s">
        <v>120</v>
      </c>
    </row>
    <row r="455" spans="1:12" x14ac:dyDescent="0.25">
      <c r="A455" t="s">
        <v>108</v>
      </c>
      <c r="B455" t="s">
        <v>109</v>
      </c>
      <c r="C455" t="s">
        <v>123</v>
      </c>
      <c r="D455" s="44">
        <v>41373.370567129627</v>
      </c>
      <c r="E455" s="45">
        <v>41373</v>
      </c>
      <c r="F455" s="46">
        <v>0.37056712962962962</v>
      </c>
      <c r="G455" s="47" t="s">
        <v>118</v>
      </c>
      <c r="H455" s="47" t="s">
        <v>112</v>
      </c>
      <c r="I455" t="s">
        <v>113</v>
      </c>
      <c r="J455">
        <v>49423</v>
      </c>
      <c r="K455" t="s">
        <v>124</v>
      </c>
      <c r="L455" s="49" t="s">
        <v>120</v>
      </c>
    </row>
    <row r="456" spans="1:12" x14ac:dyDescent="0.25">
      <c r="A456" t="s">
        <v>108</v>
      </c>
      <c r="B456" t="s">
        <v>109</v>
      </c>
      <c r="C456" t="s">
        <v>123</v>
      </c>
      <c r="D456" s="44">
        <v>41373.371493055558</v>
      </c>
      <c r="E456" s="45">
        <v>41373</v>
      </c>
      <c r="F456" s="46">
        <v>0.37149305555555556</v>
      </c>
      <c r="G456" s="47" t="s">
        <v>118</v>
      </c>
      <c r="H456" s="47" t="s">
        <v>112</v>
      </c>
      <c r="I456" t="s">
        <v>113</v>
      </c>
      <c r="J456">
        <v>49423</v>
      </c>
      <c r="K456" t="s">
        <v>124</v>
      </c>
      <c r="L456" s="48" t="s">
        <v>115</v>
      </c>
    </row>
    <row r="457" spans="1:12" x14ac:dyDescent="0.25">
      <c r="A457" t="s">
        <v>108</v>
      </c>
      <c r="B457" t="s">
        <v>109</v>
      </c>
      <c r="C457" t="s">
        <v>123</v>
      </c>
      <c r="D457" s="44">
        <v>41373.372349537036</v>
      </c>
      <c r="E457" s="45">
        <v>41373</v>
      </c>
      <c r="F457" s="46">
        <v>0.37234953703703705</v>
      </c>
      <c r="G457" s="47" t="s">
        <v>118</v>
      </c>
      <c r="H457" s="47" t="s">
        <v>112</v>
      </c>
      <c r="I457" t="s">
        <v>113</v>
      </c>
      <c r="J457">
        <v>49423</v>
      </c>
      <c r="K457" t="s">
        <v>124</v>
      </c>
      <c r="L457" s="49" t="s">
        <v>120</v>
      </c>
    </row>
    <row r="458" spans="1:12" x14ac:dyDescent="0.25">
      <c r="A458" t="s">
        <v>108</v>
      </c>
      <c r="B458" t="s">
        <v>109</v>
      </c>
      <c r="C458" t="s">
        <v>117</v>
      </c>
      <c r="D458" s="44">
        <v>41373.399594907409</v>
      </c>
      <c r="E458" s="45">
        <v>41373</v>
      </c>
      <c r="F458" s="46">
        <v>0.39959490740740744</v>
      </c>
      <c r="G458" s="50" t="s">
        <v>127</v>
      </c>
      <c r="H458" s="50" t="s">
        <v>128</v>
      </c>
      <c r="I458" t="s">
        <v>113</v>
      </c>
      <c r="J458">
        <v>40338</v>
      </c>
      <c r="K458" t="s">
        <v>176</v>
      </c>
      <c r="L458" s="49" t="s">
        <v>120</v>
      </c>
    </row>
    <row r="459" spans="1:12" x14ac:dyDescent="0.25">
      <c r="A459" t="s">
        <v>108</v>
      </c>
      <c r="B459" t="s">
        <v>109</v>
      </c>
      <c r="C459" t="s">
        <v>117</v>
      </c>
      <c r="D459" s="44">
        <v>41373.400891203702</v>
      </c>
      <c r="E459" s="45">
        <v>41373</v>
      </c>
      <c r="F459" s="46">
        <v>0.40089120370370374</v>
      </c>
      <c r="G459" s="50" t="s">
        <v>127</v>
      </c>
      <c r="H459" s="50" t="s">
        <v>128</v>
      </c>
      <c r="I459" t="s">
        <v>113</v>
      </c>
      <c r="J459">
        <v>40338</v>
      </c>
      <c r="K459" t="s">
        <v>176</v>
      </c>
      <c r="L459" s="48" t="s">
        <v>115</v>
      </c>
    </row>
    <row r="460" spans="1:12" x14ac:dyDescent="0.25">
      <c r="A460" t="s">
        <v>108</v>
      </c>
      <c r="B460" t="s">
        <v>137</v>
      </c>
      <c r="C460" t="s">
        <v>138</v>
      </c>
      <c r="D460" s="44">
        <v>41373.427986111114</v>
      </c>
      <c r="E460" s="45">
        <v>41373</v>
      </c>
      <c r="F460" s="46">
        <v>0.42798611111111112</v>
      </c>
      <c r="G460" s="50" t="s">
        <v>135</v>
      </c>
      <c r="H460" s="50" t="s">
        <v>128</v>
      </c>
      <c r="I460" t="s">
        <v>113</v>
      </c>
      <c r="J460">
        <v>19594</v>
      </c>
      <c r="K460" t="s">
        <v>139</v>
      </c>
      <c r="L460" s="49" t="s">
        <v>120</v>
      </c>
    </row>
    <row r="461" spans="1:12" x14ac:dyDescent="0.25">
      <c r="A461" t="s">
        <v>108</v>
      </c>
      <c r="B461" t="s">
        <v>137</v>
      </c>
      <c r="C461" t="s">
        <v>138</v>
      </c>
      <c r="D461" s="44">
        <v>41373.429120370369</v>
      </c>
      <c r="E461" s="45">
        <v>41373</v>
      </c>
      <c r="F461" s="46">
        <v>0.42912037037037037</v>
      </c>
      <c r="G461" s="50" t="s">
        <v>135</v>
      </c>
      <c r="H461" s="50" t="s">
        <v>128</v>
      </c>
      <c r="I461" t="s">
        <v>113</v>
      </c>
      <c r="J461">
        <v>19594</v>
      </c>
      <c r="K461" t="s">
        <v>139</v>
      </c>
      <c r="L461" s="48" t="s">
        <v>115</v>
      </c>
    </row>
    <row r="462" spans="1:12" x14ac:dyDescent="0.25">
      <c r="A462" t="s">
        <v>108</v>
      </c>
      <c r="B462" t="s">
        <v>109</v>
      </c>
      <c r="C462" t="s">
        <v>121</v>
      </c>
      <c r="D462" s="44">
        <v>41373.480879629627</v>
      </c>
      <c r="E462" s="45">
        <v>41373</v>
      </c>
      <c r="F462" s="46">
        <v>0.4808796296296296</v>
      </c>
      <c r="G462" s="50" t="s">
        <v>171</v>
      </c>
      <c r="H462" s="50" t="s">
        <v>141</v>
      </c>
      <c r="I462" t="s">
        <v>113</v>
      </c>
      <c r="J462">
        <v>24833</v>
      </c>
      <c r="K462" t="s">
        <v>189</v>
      </c>
      <c r="L462" s="49" t="s">
        <v>120</v>
      </c>
    </row>
    <row r="463" spans="1:12" x14ac:dyDescent="0.25">
      <c r="A463" t="s">
        <v>108</v>
      </c>
      <c r="B463" t="s">
        <v>109</v>
      </c>
      <c r="C463" t="s">
        <v>110</v>
      </c>
      <c r="D463" s="44">
        <v>41373.488020833334</v>
      </c>
      <c r="E463" s="45">
        <v>41373</v>
      </c>
      <c r="F463" s="46">
        <v>0.48802083333333335</v>
      </c>
      <c r="G463" s="50" t="s">
        <v>171</v>
      </c>
      <c r="H463" s="50" t="s">
        <v>141</v>
      </c>
      <c r="I463" t="s">
        <v>113</v>
      </c>
      <c r="J463">
        <v>30653</v>
      </c>
      <c r="K463" t="s">
        <v>187</v>
      </c>
      <c r="L463" s="49" t="s">
        <v>120</v>
      </c>
    </row>
    <row r="464" spans="1:12" x14ac:dyDescent="0.25">
      <c r="A464" t="s">
        <v>108</v>
      </c>
      <c r="B464" t="s">
        <v>109</v>
      </c>
      <c r="C464" t="s">
        <v>110</v>
      </c>
      <c r="D464" s="44">
        <v>41373.488541666666</v>
      </c>
      <c r="E464" s="45">
        <v>41373</v>
      </c>
      <c r="F464" s="46">
        <v>0.48854166666666665</v>
      </c>
      <c r="G464" s="50" t="s">
        <v>171</v>
      </c>
      <c r="H464" s="50" t="s">
        <v>141</v>
      </c>
      <c r="I464" t="s">
        <v>113</v>
      </c>
      <c r="J464">
        <v>8703</v>
      </c>
      <c r="K464" t="s">
        <v>206</v>
      </c>
      <c r="L464" s="49" t="s">
        <v>120</v>
      </c>
    </row>
    <row r="465" spans="1:12" x14ac:dyDescent="0.25">
      <c r="A465" t="s">
        <v>108</v>
      </c>
      <c r="B465" t="s">
        <v>109</v>
      </c>
      <c r="C465" t="s">
        <v>121</v>
      </c>
      <c r="D465" s="44">
        <v>41373.516469907408</v>
      </c>
      <c r="E465" s="45">
        <v>41373</v>
      </c>
      <c r="F465" s="46">
        <v>0.51646990740740739</v>
      </c>
      <c r="G465" s="50" t="s">
        <v>140</v>
      </c>
      <c r="H465" s="50" t="s">
        <v>141</v>
      </c>
      <c r="I465" t="s">
        <v>113</v>
      </c>
      <c r="J465">
        <v>27864</v>
      </c>
      <c r="K465" t="s">
        <v>130</v>
      </c>
      <c r="L465" s="48" t="s">
        <v>115</v>
      </c>
    </row>
    <row r="466" spans="1:12" x14ac:dyDescent="0.25">
      <c r="A466" t="s">
        <v>108</v>
      </c>
      <c r="B466" t="s">
        <v>109</v>
      </c>
      <c r="C466" t="s">
        <v>121</v>
      </c>
      <c r="D466" s="44">
        <v>41373.517743055556</v>
      </c>
      <c r="E466" s="45">
        <v>41373</v>
      </c>
      <c r="F466" s="46">
        <v>0.51774305555555555</v>
      </c>
      <c r="G466" s="50" t="s">
        <v>140</v>
      </c>
      <c r="H466" s="50" t="s">
        <v>141</v>
      </c>
      <c r="I466" t="s">
        <v>113</v>
      </c>
      <c r="J466">
        <v>27864</v>
      </c>
      <c r="K466" t="s">
        <v>130</v>
      </c>
      <c r="L466" s="49" t="s">
        <v>120</v>
      </c>
    </row>
    <row r="467" spans="1:12" x14ac:dyDescent="0.25">
      <c r="A467" t="s">
        <v>108</v>
      </c>
      <c r="B467" t="s">
        <v>109</v>
      </c>
      <c r="C467" t="s">
        <v>121</v>
      </c>
      <c r="D467" s="44">
        <v>41373.519201388888</v>
      </c>
      <c r="E467" s="45">
        <v>41373</v>
      </c>
      <c r="F467" s="46">
        <v>0.51920138888888889</v>
      </c>
      <c r="G467" s="50" t="s">
        <v>140</v>
      </c>
      <c r="H467" s="50" t="s">
        <v>141</v>
      </c>
      <c r="I467" t="s">
        <v>113</v>
      </c>
      <c r="J467">
        <v>27864</v>
      </c>
      <c r="K467" t="s">
        <v>130</v>
      </c>
      <c r="L467" s="48" t="s">
        <v>115</v>
      </c>
    </row>
    <row r="468" spans="1:12" x14ac:dyDescent="0.25">
      <c r="A468" t="s">
        <v>108</v>
      </c>
      <c r="B468" t="s">
        <v>109</v>
      </c>
      <c r="C468" t="s">
        <v>133</v>
      </c>
      <c r="D468" s="44">
        <v>41373.524895833332</v>
      </c>
      <c r="E468" s="45">
        <v>41373</v>
      </c>
      <c r="F468" s="46">
        <v>0.52489583333333334</v>
      </c>
      <c r="G468" s="50" t="s">
        <v>140</v>
      </c>
      <c r="H468" s="50" t="s">
        <v>141</v>
      </c>
      <c r="I468" t="s">
        <v>113</v>
      </c>
      <c r="J468">
        <v>4556</v>
      </c>
      <c r="K468" t="s">
        <v>199</v>
      </c>
      <c r="L468" s="49" t="s">
        <v>120</v>
      </c>
    </row>
    <row r="469" spans="1:12" x14ac:dyDescent="0.25">
      <c r="A469" t="s">
        <v>108</v>
      </c>
      <c r="B469" t="s">
        <v>109</v>
      </c>
      <c r="C469" t="s">
        <v>133</v>
      </c>
      <c r="D469" s="44">
        <v>41373.528715277775</v>
      </c>
      <c r="E469" s="45">
        <v>41373</v>
      </c>
      <c r="F469" s="46">
        <v>0.52871527777777783</v>
      </c>
      <c r="G469" s="50" t="s">
        <v>140</v>
      </c>
      <c r="H469" s="50" t="s">
        <v>141</v>
      </c>
      <c r="I469" t="s">
        <v>113</v>
      </c>
      <c r="J469">
        <v>5103</v>
      </c>
      <c r="K469" t="s">
        <v>180</v>
      </c>
      <c r="L469" s="49" t="s">
        <v>120</v>
      </c>
    </row>
    <row r="470" spans="1:12" x14ac:dyDescent="0.25">
      <c r="A470" t="s">
        <v>108</v>
      </c>
      <c r="B470" t="s">
        <v>109</v>
      </c>
      <c r="C470" t="s">
        <v>123</v>
      </c>
      <c r="D470" s="44">
        <v>41373.544803240744</v>
      </c>
      <c r="E470" s="45">
        <v>41373</v>
      </c>
      <c r="F470" s="46">
        <v>0.54480324074074071</v>
      </c>
      <c r="G470" s="50" t="s">
        <v>146</v>
      </c>
      <c r="H470" s="50" t="s">
        <v>147</v>
      </c>
      <c r="I470" t="s">
        <v>113</v>
      </c>
      <c r="J470">
        <v>88449</v>
      </c>
      <c r="K470" t="s">
        <v>162</v>
      </c>
      <c r="L470" s="49" t="s">
        <v>120</v>
      </c>
    </row>
    <row r="471" spans="1:12" x14ac:dyDescent="0.25">
      <c r="A471" t="s">
        <v>108</v>
      </c>
      <c r="B471" t="s">
        <v>109</v>
      </c>
      <c r="C471" t="s">
        <v>133</v>
      </c>
      <c r="D471" s="44">
        <v>41373.550439814811</v>
      </c>
      <c r="E471" s="45">
        <v>41373</v>
      </c>
      <c r="F471" s="46">
        <v>0.55043981481481474</v>
      </c>
      <c r="G471" s="50" t="s">
        <v>146</v>
      </c>
      <c r="H471" s="50" t="s">
        <v>147</v>
      </c>
      <c r="I471" t="s">
        <v>113</v>
      </c>
      <c r="J471">
        <v>5103</v>
      </c>
      <c r="K471" t="s">
        <v>180</v>
      </c>
      <c r="L471" s="49" t="s">
        <v>120</v>
      </c>
    </row>
    <row r="472" spans="1:12" x14ac:dyDescent="0.25">
      <c r="A472" t="s">
        <v>108</v>
      </c>
      <c r="B472" t="s">
        <v>109</v>
      </c>
      <c r="C472" t="s">
        <v>133</v>
      </c>
      <c r="D472" s="44">
        <v>41373.55201388889</v>
      </c>
      <c r="E472" s="45">
        <v>41373</v>
      </c>
      <c r="F472" s="46">
        <v>0.55201388888888892</v>
      </c>
      <c r="G472" s="50" t="s">
        <v>146</v>
      </c>
      <c r="H472" s="50" t="s">
        <v>147</v>
      </c>
      <c r="I472" t="s">
        <v>113</v>
      </c>
      <c r="J472">
        <v>5103</v>
      </c>
      <c r="K472" t="s">
        <v>180</v>
      </c>
      <c r="L472" s="48" t="s">
        <v>115</v>
      </c>
    </row>
    <row r="473" spans="1:12" x14ac:dyDescent="0.25">
      <c r="A473" t="s">
        <v>108</v>
      </c>
      <c r="B473" t="s">
        <v>109</v>
      </c>
      <c r="C473" t="s">
        <v>110</v>
      </c>
      <c r="D473" s="44">
        <v>41373.552418981482</v>
      </c>
      <c r="E473" s="45">
        <v>41373</v>
      </c>
      <c r="F473" s="46">
        <v>0.5524189814814815</v>
      </c>
      <c r="G473" s="50" t="s">
        <v>146</v>
      </c>
      <c r="H473" s="50" t="s">
        <v>147</v>
      </c>
      <c r="I473" t="s">
        <v>113</v>
      </c>
      <c r="J473">
        <v>43452</v>
      </c>
      <c r="K473" t="s">
        <v>116</v>
      </c>
      <c r="L473" s="49" t="s">
        <v>120</v>
      </c>
    </row>
    <row r="474" spans="1:12" x14ac:dyDescent="0.25">
      <c r="A474" t="s">
        <v>108</v>
      </c>
      <c r="B474" t="s">
        <v>125</v>
      </c>
      <c r="C474" t="s">
        <v>181</v>
      </c>
      <c r="D474" s="44">
        <v>41373.55605324074</v>
      </c>
      <c r="E474" s="45">
        <v>41373</v>
      </c>
      <c r="F474" s="46">
        <v>0.5560532407407407</v>
      </c>
      <c r="G474" s="50" t="s">
        <v>146</v>
      </c>
      <c r="H474" s="50" t="s">
        <v>147</v>
      </c>
      <c r="I474" t="s">
        <v>113</v>
      </c>
      <c r="J474">
        <v>21585</v>
      </c>
      <c r="K474" t="s">
        <v>186</v>
      </c>
      <c r="L474" s="49" t="s">
        <v>120</v>
      </c>
    </row>
    <row r="475" spans="1:12" x14ac:dyDescent="0.25">
      <c r="A475" t="s">
        <v>108</v>
      </c>
      <c r="B475" t="s">
        <v>109</v>
      </c>
      <c r="C475" t="s">
        <v>121</v>
      </c>
      <c r="D475" s="44">
        <v>41373.556261574071</v>
      </c>
      <c r="E475" s="45">
        <v>41373</v>
      </c>
      <c r="F475" s="46">
        <v>0.55626157407407406</v>
      </c>
      <c r="G475" s="50" t="s">
        <v>146</v>
      </c>
      <c r="H475" s="50" t="s">
        <v>147</v>
      </c>
      <c r="I475" t="s">
        <v>113</v>
      </c>
      <c r="J475">
        <v>27864</v>
      </c>
      <c r="K475" t="s">
        <v>130</v>
      </c>
      <c r="L475" s="49" t="s">
        <v>120</v>
      </c>
    </row>
    <row r="476" spans="1:12" x14ac:dyDescent="0.25">
      <c r="A476" t="s">
        <v>108</v>
      </c>
      <c r="B476" t="s">
        <v>125</v>
      </c>
      <c r="C476" t="s">
        <v>181</v>
      </c>
      <c r="D476" s="44">
        <v>41373.562164351853</v>
      </c>
      <c r="E476" s="45">
        <v>41373</v>
      </c>
      <c r="F476" s="46">
        <v>0.56216435185185187</v>
      </c>
      <c r="G476" s="50" t="s">
        <v>146</v>
      </c>
      <c r="H476" s="50" t="s">
        <v>147</v>
      </c>
      <c r="I476" t="s">
        <v>113</v>
      </c>
      <c r="J476">
        <v>21585</v>
      </c>
      <c r="K476" t="s">
        <v>186</v>
      </c>
      <c r="L476" s="49" t="s">
        <v>120</v>
      </c>
    </row>
    <row r="477" spans="1:12" x14ac:dyDescent="0.25">
      <c r="A477" t="s">
        <v>108</v>
      </c>
      <c r="B477" t="s">
        <v>109</v>
      </c>
      <c r="C477" t="s">
        <v>117</v>
      </c>
      <c r="D477" s="44">
        <v>41373.566412037035</v>
      </c>
      <c r="E477" s="45">
        <v>41373</v>
      </c>
      <c r="F477" s="46">
        <v>0.56641203703703702</v>
      </c>
      <c r="G477" s="50" t="s">
        <v>146</v>
      </c>
      <c r="H477" s="50" t="s">
        <v>147</v>
      </c>
      <c r="I477" t="s">
        <v>113</v>
      </c>
      <c r="J477">
        <v>4288</v>
      </c>
      <c r="K477" t="s">
        <v>207</v>
      </c>
      <c r="L477" s="48" t="s">
        <v>115</v>
      </c>
    </row>
    <row r="478" spans="1:12" x14ac:dyDescent="0.25">
      <c r="A478" t="s">
        <v>108</v>
      </c>
      <c r="B478" t="s">
        <v>109</v>
      </c>
      <c r="C478" t="s">
        <v>117</v>
      </c>
      <c r="D478" s="44">
        <v>41373.571030092593</v>
      </c>
      <c r="E478" s="45">
        <v>41373</v>
      </c>
      <c r="F478" s="46">
        <v>0.57103009259259252</v>
      </c>
      <c r="G478" s="50" t="s">
        <v>146</v>
      </c>
      <c r="H478" s="50" t="s">
        <v>147</v>
      </c>
      <c r="I478" t="s">
        <v>113</v>
      </c>
      <c r="J478">
        <v>16104</v>
      </c>
      <c r="K478" t="s">
        <v>145</v>
      </c>
      <c r="L478" s="49" t="s">
        <v>120</v>
      </c>
    </row>
    <row r="479" spans="1:12" x14ac:dyDescent="0.25">
      <c r="A479" t="s">
        <v>108</v>
      </c>
      <c r="B479" t="s">
        <v>109</v>
      </c>
      <c r="C479" t="s">
        <v>117</v>
      </c>
      <c r="D479" s="44">
        <v>41373.578715277778</v>
      </c>
      <c r="E479" s="45">
        <v>41373</v>
      </c>
      <c r="F479" s="46">
        <v>0.57871527777777776</v>
      </c>
      <c r="G479" s="50" t="s">
        <v>146</v>
      </c>
      <c r="H479" s="50" t="s">
        <v>147</v>
      </c>
      <c r="I479" t="s">
        <v>113</v>
      </c>
      <c r="J479">
        <v>42342</v>
      </c>
      <c r="K479" t="s">
        <v>119</v>
      </c>
      <c r="L479" s="49" t="s">
        <v>120</v>
      </c>
    </row>
    <row r="480" spans="1:12" x14ac:dyDescent="0.25">
      <c r="A480" t="s">
        <v>108</v>
      </c>
      <c r="B480" t="s">
        <v>109</v>
      </c>
      <c r="C480" t="s">
        <v>133</v>
      </c>
      <c r="D480" s="44">
        <v>41373.612534722219</v>
      </c>
      <c r="E480" s="45">
        <v>41373</v>
      </c>
      <c r="F480" s="46">
        <v>0.61253472222222227</v>
      </c>
      <c r="G480" s="50" t="s">
        <v>149</v>
      </c>
      <c r="H480" s="50" t="s">
        <v>147</v>
      </c>
      <c r="I480" t="s">
        <v>113</v>
      </c>
      <c r="J480">
        <v>5222</v>
      </c>
      <c r="K480" t="s">
        <v>196</v>
      </c>
      <c r="L480" s="49" t="s">
        <v>120</v>
      </c>
    </row>
    <row r="481" spans="1:12" x14ac:dyDescent="0.25">
      <c r="A481" t="s">
        <v>108</v>
      </c>
      <c r="B481" t="s">
        <v>109</v>
      </c>
      <c r="C481" t="s">
        <v>133</v>
      </c>
      <c r="D481" s="44">
        <v>41373.614918981482</v>
      </c>
      <c r="E481" s="45">
        <v>41373</v>
      </c>
      <c r="F481" s="46">
        <v>0.6149189814814815</v>
      </c>
      <c r="G481" s="50" t="s">
        <v>149</v>
      </c>
      <c r="H481" s="50" t="s">
        <v>147</v>
      </c>
      <c r="I481" t="s">
        <v>113</v>
      </c>
      <c r="J481">
        <v>44404</v>
      </c>
      <c r="K481" t="s">
        <v>197</v>
      </c>
      <c r="L481" s="49" t="s">
        <v>120</v>
      </c>
    </row>
    <row r="482" spans="1:12" x14ac:dyDescent="0.25">
      <c r="A482" t="s">
        <v>108</v>
      </c>
      <c r="B482" t="s">
        <v>109</v>
      </c>
      <c r="C482" t="s">
        <v>133</v>
      </c>
      <c r="D482" s="44">
        <v>41373.627638888887</v>
      </c>
      <c r="E482" s="45">
        <v>41373</v>
      </c>
      <c r="F482" s="46">
        <v>0.62763888888888886</v>
      </c>
      <c r="G482" s="50" t="s">
        <v>154</v>
      </c>
      <c r="H482" s="50" t="s">
        <v>155</v>
      </c>
      <c r="I482" t="s">
        <v>113</v>
      </c>
      <c r="J482">
        <v>75635</v>
      </c>
      <c r="K482" t="s">
        <v>169</v>
      </c>
      <c r="L482" s="48" t="s">
        <v>115</v>
      </c>
    </row>
    <row r="483" spans="1:12" x14ac:dyDescent="0.25">
      <c r="A483" t="s">
        <v>108</v>
      </c>
      <c r="B483" t="s">
        <v>137</v>
      </c>
      <c r="C483" t="s">
        <v>138</v>
      </c>
      <c r="D483" s="44">
        <v>41373.634039351855</v>
      </c>
      <c r="E483" s="45">
        <v>41373</v>
      </c>
      <c r="F483" s="46">
        <v>0.63403935185185178</v>
      </c>
      <c r="G483" s="50" t="s">
        <v>154</v>
      </c>
      <c r="H483" s="50" t="s">
        <v>155</v>
      </c>
      <c r="I483" t="s">
        <v>113</v>
      </c>
      <c r="J483">
        <v>19754</v>
      </c>
      <c r="K483" t="s">
        <v>160</v>
      </c>
      <c r="L483" s="49" t="s">
        <v>120</v>
      </c>
    </row>
    <row r="484" spans="1:12" x14ac:dyDescent="0.25">
      <c r="A484" t="s">
        <v>108</v>
      </c>
      <c r="B484" t="s">
        <v>137</v>
      </c>
      <c r="C484" t="s">
        <v>138</v>
      </c>
      <c r="D484" s="44">
        <v>41373.650011574071</v>
      </c>
      <c r="E484" s="45">
        <v>41373</v>
      </c>
      <c r="F484" s="46">
        <v>0.65001157407407406</v>
      </c>
      <c r="G484" s="50" t="s">
        <v>154</v>
      </c>
      <c r="H484" s="50" t="s">
        <v>155</v>
      </c>
      <c r="I484" t="s">
        <v>113</v>
      </c>
      <c r="J484">
        <v>5618</v>
      </c>
      <c r="K484" t="s">
        <v>159</v>
      </c>
      <c r="L484" s="49" t="s">
        <v>120</v>
      </c>
    </row>
    <row r="485" spans="1:12" x14ac:dyDescent="0.25">
      <c r="A485" t="s">
        <v>108</v>
      </c>
      <c r="B485" t="s">
        <v>109</v>
      </c>
      <c r="C485" t="s">
        <v>121</v>
      </c>
      <c r="D485" s="44">
        <v>41373.666493055556</v>
      </c>
      <c r="E485" s="45">
        <v>41373</v>
      </c>
      <c r="F485" s="46">
        <v>0.6664930555555556</v>
      </c>
      <c r="G485" s="50" t="s">
        <v>154</v>
      </c>
      <c r="H485" s="50" t="s">
        <v>155</v>
      </c>
      <c r="I485" t="s">
        <v>113</v>
      </c>
      <c r="J485">
        <v>25739</v>
      </c>
      <c r="K485" t="s">
        <v>122</v>
      </c>
      <c r="L485" s="49" t="s">
        <v>120</v>
      </c>
    </row>
    <row r="486" spans="1:12" x14ac:dyDescent="0.25">
      <c r="A486" t="s">
        <v>108</v>
      </c>
      <c r="B486" t="s">
        <v>109</v>
      </c>
      <c r="C486" t="s">
        <v>121</v>
      </c>
      <c r="D486" s="44">
        <v>41373.667881944442</v>
      </c>
      <c r="E486" s="45">
        <v>41373</v>
      </c>
      <c r="F486" s="46">
        <v>0.66788194444444438</v>
      </c>
      <c r="G486" s="50" t="s">
        <v>161</v>
      </c>
      <c r="H486" s="50" t="s">
        <v>155</v>
      </c>
      <c r="I486" t="s">
        <v>113</v>
      </c>
      <c r="J486">
        <v>25739</v>
      </c>
      <c r="K486" t="s">
        <v>122</v>
      </c>
      <c r="L486" s="48" t="s">
        <v>115</v>
      </c>
    </row>
    <row r="487" spans="1:12" x14ac:dyDescent="0.25">
      <c r="A487" t="s">
        <v>108</v>
      </c>
      <c r="B487" t="s">
        <v>109</v>
      </c>
      <c r="C487" t="s">
        <v>117</v>
      </c>
      <c r="D487" s="44">
        <v>41373.687743055554</v>
      </c>
      <c r="E487" s="45">
        <v>41373</v>
      </c>
      <c r="F487" s="46">
        <v>0.68774305555555559</v>
      </c>
      <c r="G487" s="50" t="s">
        <v>161</v>
      </c>
      <c r="H487" s="50" t="s">
        <v>155</v>
      </c>
      <c r="I487" t="s">
        <v>113</v>
      </c>
      <c r="J487">
        <v>43877</v>
      </c>
      <c r="K487" t="s">
        <v>163</v>
      </c>
      <c r="L487" s="49" t="s">
        <v>120</v>
      </c>
    </row>
    <row r="488" spans="1:12" x14ac:dyDescent="0.25">
      <c r="A488" t="s">
        <v>108</v>
      </c>
      <c r="B488" t="s">
        <v>109</v>
      </c>
      <c r="C488" t="s">
        <v>110</v>
      </c>
      <c r="D488" s="44">
        <v>41373.688136574077</v>
      </c>
      <c r="E488" s="45">
        <v>41373</v>
      </c>
      <c r="F488" s="46">
        <v>0.68813657407407414</v>
      </c>
      <c r="G488" s="50" t="s">
        <v>161</v>
      </c>
      <c r="H488" s="50" t="s">
        <v>155</v>
      </c>
      <c r="I488" t="s">
        <v>113</v>
      </c>
      <c r="J488">
        <v>28658</v>
      </c>
      <c r="K488" t="s">
        <v>136</v>
      </c>
      <c r="L488" s="49" t="s">
        <v>120</v>
      </c>
    </row>
    <row r="489" spans="1:12" x14ac:dyDescent="0.25">
      <c r="A489" t="s">
        <v>108</v>
      </c>
      <c r="B489" t="s">
        <v>109</v>
      </c>
      <c r="C489" t="s">
        <v>121</v>
      </c>
      <c r="D489" s="44">
        <v>41373.69027777778</v>
      </c>
      <c r="E489" s="45">
        <v>41373</v>
      </c>
      <c r="F489" s="46">
        <v>0.69027777777777777</v>
      </c>
      <c r="G489" s="50" t="s">
        <v>161</v>
      </c>
      <c r="H489" s="50" t="s">
        <v>155</v>
      </c>
      <c r="I489" t="s">
        <v>113</v>
      </c>
      <c r="J489">
        <v>25739</v>
      </c>
      <c r="K489" t="s">
        <v>122</v>
      </c>
      <c r="L489" s="49" t="s">
        <v>120</v>
      </c>
    </row>
    <row r="490" spans="1:12" x14ac:dyDescent="0.25">
      <c r="A490" t="s">
        <v>108</v>
      </c>
      <c r="B490" t="s">
        <v>109</v>
      </c>
      <c r="C490" t="s">
        <v>117</v>
      </c>
      <c r="D490" s="44">
        <v>41373.691053240742</v>
      </c>
      <c r="E490" s="45">
        <v>41373</v>
      </c>
      <c r="F490" s="46">
        <v>0.6910532407407407</v>
      </c>
      <c r="G490" s="50" t="s">
        <v>161</v>
      </c>
      <c r="H490" s="50" t="s">
        <v>155</v>
      </c>
      <c r="I490" t="s">
        <v>113</v>
      </c>
      <c r="J490">
        <v>43877</v>
      </c>
      <c r="K490" t="s">
        <v>163</v>
      </c>
      <c r="L490" s="49" t="s">
        <v>120</v>
      </c>
    </row>
    <row r="491" spans="1:12" x14ac:dyDescent="0.25">
      <c r="A491" t="s">
        <v>108</v>
      </c>
      <c r="B491" t="s">
        <v>109</v>
      </c>
      <c r="C491" t="s">
        <v>110</v>
      </c>
      <c r="D491" s="44">
        <v>41373.691874999997</v>
      </c>
      <c r="E491" s="45">
        <v>41373</v>
      </c>
      <c r="F491" s="46">
        <v>0.69187500000000002</v>
      </c>
      <c r="G491" s="50" t="s">
        <v>161</v>
      </c>
      <c r="H491" s="50" t="s">
        <v>155</v>
      </c>
      <c r="I491" t="s">
        <v>113</v>
      </c>
      <c r="J491">
        <v>28658</v>
      </c>
      <c r="K491" t="s">
        <v>136</v>
      </c>
      <c r="L491" s="49" t="s">
        <v>120</v>
      </c>
    </row>
    <row r="492" spans="1:12" x14ac:dyDescent="0.25">
      <c r="A492" t="s">
        <v>108</v>
      </c>
      <c r="B492" t="s">
        <v>109</v>
      </c>
      <c r="C492" t="s">
        <v>110</v>
      </c>
      <c r="D492" s="44">
        <v>41373.692743055559</v>
      </c>
      <c r="E492" s="45">
        <v>41373</v>
      </c>
      <c r="F492" s="46">
        <v>0.69274305555555549</v>
      </c>
      <c r="G492" s="50" t="s">
        <v>161</v>
      </c>
      <c r="H492" s="50" t="s">
        <v>155</v>
      </c>
      <c r="I492" t="s">
        <v>113</v>
      </c>
      <c r="J492">
        <v>30568</v>
      </c>
      <c r="K492" t="s">
        <v>191</v>
      </c>
      <c r="L492" s="49" t="s">
        <v>120</v>
      </c>
    </row>
    <row r="493" spans="1:12" x14ac:dyDescent="0.25">
      <c r="A493" t="s">
        <v>108</v>
      </c>
      <c r="B493" t="s">
        <v>109</v>
      </c>
      <c r="C493" t="s">
        <v>133</v>
      </c>
      <c r="D493" s="44">
        <v>41373.693564814814</v>
      </c>
      <c r="E493" s="45">
        <v>41373</v>
      </c>
      <c r="F493" s="46">
        <v>0.69356481481481491</v>
      </c>
      <c r="G493" s="50" t="s">
        <v>161</v>
      </c>
      <c r="H493" s="50" t="s">
        <v>155</v>
      </c>
      <c r="I493" t="s">
        <v>113</v>
      </c>
      <c r="J493">
        <v>75635</v>
      </c>
      <c r="K493" t="s">
        <v>169</v>
      </c>
      <c r="L493" s="49" t="s">
        <v>120</v>
      </c>
    </row>
    <row r="494" spans="1:12" x14ac:dyDescent="0.25">
      <c r="A494" t="s">
        <v>108</v>
      </c>
      <c r="B494" t="s">
        <v>109</v>
      </c>
      <c r="C494" t="s">
        <v>110</v>
      </c>
      <c r="D494" s="44">
        <v>41373.693993055553</v>
      </c>
      <c r="E494" s="45">
        <v>41373</v>
      </c>
      <c r="F494" s="46">
        <v>0.69399305555555557</v>
      </c>
      <c r="G494" s="50" t="s">
        <v>161</v>
      </c>
      <c r="H494" s="50" t="s">
        <v>155</v>
      </c>
      <c r="I494" t="s">
        <v>113</v>
      </c>
      <c r="J494">
        <v>28658</v>
      </c>
      <c r="K494" t="s">
        <v>136</v>
      </c>
      <c r="L494" s="49" t="s">
        <v>120</v>
      </c>
    </row>
    <row r="495" spans="1:12" x14ac:dyDescent="0.25">
      <c r="A495" t="s">
        <v>108</v>
      </c>
      <c r="B495" t="s">
        <v>109</v>
      </c>
      <c r="C495" t="s">
        <v>133</v>
      </c>
      <c r="D495" s="44">
        <v>41373.698888888888</v>
      </c>
      <c r="E495" s="45">
        <v>41373</v>
      </c>
      <c r="F495" s="46">
        <v>0.69888888888888889</v>
      </c>
      <c r="G495" s="50" t="s">
        <v>161</v>
      </c>
      <c r="H495" s="50" t="s">
        <v>155</v>
      </c>
      <c r="I495" t="s">
        <v>113</v>
      </c>
      <c r="J495">
        <v>28676</v>
      </c>
      <c r="K495" t="s">
        <v>167</v>
      </c>
      <c r="L495" s="49" t="s">
        <v>120</v>
      </c>
    </row>
    <row r="496" spans="1:12" x14ac:dyDescent="0.25">
      <c r="A496" t="s">
        <v>108</v>
      </c>
      <c r="B496" t="s">
        <v>109</v>
      </c>
      <c r="C496" t="s">
        <v>133</v>
      </c>
      <c r="D496" s="44">
        <v>41373.701828703706</v>
      </c>
      <c r="E496" s="45">
        <v>41373</v>
      </c>
      <c r="F496" s="46">
        <v>0.70182870370370365</v>
      </c>
      <c r="G496" s="50" t="s">
        <v>161</v>
      </c>
      <c r="H496" s="50" t="s">
        <v>155</v>
      </c>
      <c r="I496" t="s">
        <v>113</v>
      </c>
      <c r="J496">
        <v>70218</v>
      </c>
      <c r="K496" t="s">
        <v>148</v>
      </c>
      <c r="L496" s="49" t="s">
        <v>120</v>
      </c>
    </row>
    <row r="497" spans="1:12" x14ac:dyDescent="0.25">
      <c r="A497" t="s">
        <v>108</v>
      </c>
      <c r="B497" t="s">
        <v>109</v>
      </c>
      <c r="C497" t="s">
        <v>133</v>
      </c>
      <c r="D497" s="44">
        <v>41373.702708333331</v>
      </c>
      <c r="E497" s="45">
        <v>41373</v>
      </c>
      <c r="F497" s="46">
        <v>0.70270833333333327</v>
      </c>
      <c r="G497" s="50" t="s">
        <v>161</v>
      </c>
      <c r="H497" s="50" t="s">
        <v>155</v>
      </c>
      <c r="I497" t="s">
        <v>113</v>
      </c>
      <c r="J497">
        <v>70218</v>
      </c>
      <c r="K497" t="s">
        <v>148</v>
      </c>
      <c r="L497" s="48" t="s">
        <v>115</v>
      </c>
    </row>
    <row r="498" spans="1:12" x14ac:dyDescent="0.25">
      <c r="A498" t="s">
        <v>108</v>
      </c>
      <c r="B498" t="s">
        <v>109</v>
      </c>
      <c r="C498" t="s">
        <v>121</v>
      </c>
      <c r="D498" s="44">
        <v>41373.715115740742</v>
      </c>
      <c r="E498" s="45">
        <v>41373</v>
      </c>
      <c r="F498" s="46">
        <v>0.71511574074074069</v>
      </c>
      <c r="G498" s="50" t="s">
        <v>165</v>
      </c>
      <c r="H498" s="50" t="s">
        <v>166</v>
      </c>
      <c r="I498" t="s">
        <v>113</v>
      </c>
      <c r="J498">
        <v>27864</v>
      </c>
      <c r="K498" t="s">
        <v>130</v>
      </c>
      <c r="L498" s="49" t="s">
        <v>120</v>
      </c>
    </row>
    <row r="499" spans="1:12" x14ac:dyDescent="0.25">
      <c r="A499" t="s">
        <v>108</v>
      </c>
      <c r="B499" t="s">
        <v>109</v>
      </c>
      <c r="C499" t="s">
        <v>121</v>
      </c>
      <c r="D499" s="44">
        <v>41373.716458333336</v>
      </c>
      <c r="E499" s="45">
        <v>41373</v>
      </c>
      <c r="F499" s="46">
        <v>0.71645833333333331</v>
      </c>
      <c r="G499" s="50" t="s">
        <v>165</v>
      </c>
      <c r="H499" s="50" t="s">
        <v>166</v>
      </c>
      <c r="I499" t="s">
        <v>113</v>
      </c>
      <c r="J499">
        <v>27864</v>
      </c>
      <c r="K499" t="s">
        <v>130</v>
      </c>
      <c r="L499" s="48" t="s">
        <v>115</v>
      </c>
    </row>
    <row r="500" spans="1:12" x14ac:dyDescent="0.25">
      <c r="A500" t="s">
        <v>108</v>
      </c>
      <c r="B500" t="s">
        <v>109</v>
      </c>
      <c r="C500" t="s">
        <v>121</v>
      </c>
      <c r="D500" s="44">
        <v>41373.719004629631</v>
      </c>
      <c r="E500" s="45">
        <v>41373</v>
      </c>
      <c r="F500" s="46">
        <v>0.71900462962962963</v>
      </c>
      <c r="G500" s="50" t="s">
        <v>165</v>
      </c>
      <c r="H500" s="50" t="s">
        <v>166</v>
      </c>
      <c r="I500" t="s">
        <v>113</v>
      </c>
      <c r="J500">
        <v>27864</v>
      </c>
      <c r="K500" t="s">
        <v>130</v>
      </c>
      <c r="L500" s="49" t="s">
        <v>120</v>
      </c>
    </row>
    <row r="501" spans="1:12" x14ac:dyDescent="0.25">
      <c r="A501" t="s">
        <v>108</v>
      </c>
      <c r="B501" t="s">
        <v>109</v>
      </c>
      <c r="C501" t="s">
        <v>121</v>
      </c>
      <c r="D501" s="44">
        <v>41373.722731481481</v>
      </c>
      <c r="E501" s="45">
        <v>41373</v>
      </c>
      <c r="F501" s="46">
        <v>0.72273148148148147</v>
      </c>
      <c r="G501" s="50" t="s">
        <v>165</v>
      </c>
      <c r="H501" s="50" t="s">
        <v>166</v>
      </c>
      <c r="I501" t="s">
        <v>113</v>
      </c>
      <c r="J501">
        <v>27864</v>
      </c>
      <c r="K501" t="s">
        <v>130</v>
      </c>
      <c r="L501" s="48" t="s">
        <v>115</v>
      </c>
    </row>
    <row r="502" spans="1:12" x14ac:dyDescent="0.25">
      <c r="A502" t="s">
        <v>108</v>
      </c>
      <c r="B502" t="s">
        <v>109</v>
      </c>
      <c r="C502" t="s">
        <v>133</v>
      </c>
      <c r="D502" s="44">
        <v>41373.747002314813</v>
      </c>
      <c r="E502" s="45">
        <v>41373</v>
      </c>
      <c r="F502" s="46">
        <v>0.74700231481481483</v>
      </c>
      <c r="G502" s="50" t="s">
        <v>165</v>
      </c>
      <c r="H502" s="50" t="s">
        <v>166</v>
      </c>
      <c r="I502" t="s">
        <v>113</v>
      </c>
      <c r="J502">
        <v>96221</v>
      </c>
      <c r="K502" t="s">
        <v>150</v>
      </c>
      <c r="L502" s="49" t="s">
        <v>120</v>
      </c>
    </row>
    <row r="503" spans="1:12" x14ac:dyDescent="0.25">
      <c r="A503" t="s">
        <v>108</v>
      </c>
      <c r="B503" t="s">
        <v>109</v>
      </c>
      <c r="C503" t="s">
        <v>133</v>
      </c>
      <c r="D503" s="44">
        <v>41373.748761574076</v>
      </c>
      <c r="E503" s="45">
        <v>41373</v>
      </c>
      <c r="F503" s="46">
        <v>0.74876157407407407</v>
      </c>
      <c r="G503" s="50" t="s">
        <v>165</v>
      </c>
      <c r="H503" s="50" t="s">
        <v>166</v>
      </c>
      <c r="I503" t="s">
        <v>113</v>
      </c>
      <c r="J503">
        <v>96221</v>
      </c>
      <c r="K503" t="s">
        <v>150</v>
      </c>
      <c r="L503" s="48" t="s">
        <v>115</v>
      </c>
    </row>
    <row r="504" spans="1:12" x14ac:dyDescent="0.25">
      <c r="A504" t="s">
        <v>108</v>
      </c>
      <c r="B504" t="s">
        <v>109</v>
      </c>
      <c r="C504" t="s">
        <v>110</v>
      </c>
      <c r="D504" s="44">
        <v>41373.763923611114</v>
      </c>
      <c r="E504" s="45">
        <v>41373</v>
      </c>
      <c r="F504" s="46">
        <v>0.76392361111111118</v>
      </c>
      <c r="G504" s="46" t="s">
        <v>175</v>
      </c>
      <c r="H504" s="50" t="s">
        <v>166</v>
      </c>
      <c r="I504" t="s">
        <v>113</v>
      </c>
      <c r="J504">
        <v>8703</v>
      </c>
      <c r="K504" t="s">
        <v>206</v>
      </c>
      <c r="L504" s="48" t="s">
        <v>115</v>
      </c>
    </row>
    <row r="505" spans="1:12" x14ac:dyDescent="0.25">
      <c r="A505" t="s">
        <v>108</v>
      </c>
      <c r="B505" t="s">
        <v>109</v>
      </c>
      <c r="C505" t="s">
        <v>110</v>
      </c>
      <c r="D505" s="44">
        <v>41374.313946759263</v>
      </c>
      <c r="E505" s="45">
        <v>41374</v>
      </c>
      <c r="F505" s="46">
        <v>0.31394675925925924</v>
      </c>
      <c r="G505" s="47" t="s">
        <v>111</v>
      </c>
      <c r="H505" s="47" t="s">
        <v>112</v>
      </c>
      <c r="I505" t="s">
        <v>113</v>
      </c>
      <c r="J505">
        <v>43452</v>
      </c>
      <c r="K505" t="s">
        <v>116</v>
      </c>
      <c r="L505" s="48" t="s">
        <v>115</v>
      </c>
    </row>
    <row r="506" spans="1:12" x14ac:dyDescent="0.25">
      <c r="A506" t="s">
        <v>108</v>
      </c>
      <c r="B506" t="s">
        <v>109</v>
      </c>
      <c r="C506" t="s">
        <v>117</v>
      </c>
      <c r="D506" s="44">
        <v>41374.329328703701</v>
      </c>
      <c r="E506" s="45">
        <v>41374</v>
      </c>
      <c r="F506" s="46">
        <v>0.32932870370370371</v>
      </c>
      <c r="G506" s="47" t="s">
        <v>111</v>
      </c>
      <c r="H506" s="47" t="s">
        <v>112</v>
      </c>
      <c r="I506" t="s">
        <v>113</v>
      </c>
      <c r="J506">
        <v>40338</v>
      </c>
      <c r="K506" t="s">
        <v>176</v>
      </c>
      <c r="L506" s="49" t="s">
        <v>120</v>
      </c>
    </row>
    <row r="507" spans="1:12" x14ac:dyDescent="0.25">
      <c r="A507" t="s">
        <v>108</v>
      </c>
      <c r="B507" t="s">
        <v>109</v>
      </c>
      <c r="C507" t="s">
        <v>117</v>
      </c>
      <c r="D507" s="44">
        <v>41374.330451388887</v>
      </c>
      <c r="E507" s="45">
        <v>41374</v>
      </c>
      <c r="F507" s="46">
        <v>0.33045138888888886</v>
      </c>
      <c r="G507" s="47" t="s">
        <v>111</v>
      </c>
      <c r="H507" s="47" t="s">
        <v>112</v>
      </c>
      <c r="I507" t="s">
        <v>113</v>
      </c>
      <c r="J507">
        <v>40338</v>
      </c>
      <c r="K507" t="s">
        <v>176</v>
      </c>
      <c r="L507" s="48" t="s">
        <v>115</v>
      </c>
    </row>
    <row r="508" spans="1:12" x14ac:dyDescent="0.25">
      <c r="A508" t="s">
        <v>108</v>
      </c>
      <c r="B508" t="s">
        <v>109</v>
      </c>
      <c r="C508" t="s">
        <v>110</v>
      </c>
      <c r="D508" s="44">
        <v>41374.335381944446</v>
      </c>
      <c r="E508" s="45">
        <v>41374</v>
      </c>
      <c r="F508" s="46">
        <v>0.33538194444444441</v>
      </c>
      <c r="G508" s="47" t="s">
        <v>118</v>
      </c>
      <c r="H508" s="47" t="s">
        <v>112</v>
      </c>
      <c r="I508" t="s">
        <v>113</v>
      </c>
      <c r="J508">
        <v>87485</v>
      </c>
      <c r="K508" t="s">
        <v>114</v>
      </c>
      <c r="L508" s="48" t="s">
        <v>115</v>
      </c>
    </row>
    <row r="509" spans="1:12" x14ac:dyDescent="0.25">
      <c r="A509" t="s">
        <v>108</v>
      </c>
      <c r="B509" t="s">
        <v>109</v>
      </c>
      <c r="C509" t="s">
        <v>133</v>
      </c>
      <c r="D509" s="44">
        <v>41374.34375</v>
      </c>
      <c r="E509" s="45">
        <v>41374</v>
      </c>
      <c r="F509" s="46">
        <v>0.34375</v>
      </c>
      <c r="G509" s="47" t="s">
        <v>118</v>
      </c>
      <c r="H509" s="47" t="s">
        <v>112</v>
      </c>
      <c r="I509" t="s">
        <v>113</v>
      </c>
      <c r="J509">
        <v>44374</v>
      </c>
      <c r="K509" t="s">
        <v>142</v>
      </c>
      <c r="L509" s="48" t="s">
        <v>115</v>
      </c>
    </row>
    <row r="510" spans="1:12" x14ac:dyDescent="0.25">
      <c r="A510" t="s">
        <v>108</v>
      </c>
      <c r="B510" t="s">
        <v>109</v>
      </c>
      <c r="C510" t="s">
        <v>110</v>
      </c>
      <c r="D510" s="44">
        <v>41374.386412037034</v>
      </c>
      <c r="E510" s="45">
        <v>41374</v>
      </c>
      <c r="F510" s="46">
        <v>0.38641203703703703</v>
      </c>
      <c r="G510" s="50" t="s">
        <v>127</v>
      </c>
      <c r="H510" s="50" t="s">
        <v>128</v>
      </c>
      <c r="I510" t="s">
        <v>113</v>
      </c>
      <c r="J510">
        <v>87485</v>
      </c>
      <c r="K510" t="s">
        <v>114</v>
      </c>
      <c r="L510" s="48" t="s">
        <v>115</v>
      </c>
    </row>
    <row r="511" spans="1:12" x14ac:dyDescent="0.25">
      <c r="A511" t="s">
        <v>108</v>
      </c>
      <c r="B511" t="s">
        <v>109</v>
      </c>
      <c r="C511" t="s">
        <v>123</v>
      </c>
      <c r="D511" s="44">
        <v>41374.389490740738</v>
      </c>
      <c r="E511" s="45">
        <v>41374</v>
      </c>
      <c r="F511" s="46">
        <v>0.38949074074074069</v>
      </c>
      <c r="G511" s="50" t="s">
        <v>127</v>
      </c>
      <c r="H511" s="50" t="s">
        <v>128</v>
      </c>
      <c r="I511" t="s">
        <v>113</v>
      </c>
      <c r="J511">
        <v>91599</v>
      </c>
      <c r="K511" t="s">
        <v>178</v>
      </c>
      <c r="L511" s="49" t="s">
        <v>120</v>
      </c>
    </row>
    <row r="512" spans="1:12" x14ac:dyDescent="0.25">
      <c r="A512" t="s">
        <v>108</v>
      </c>
      <c r="B512" t="s">
        <v>137</v>
      </c>
      <c r="C512" t="s">
        <v>138</v>
      </c>
      <c r="D512" s="44">
        <v>41374.390196759261</v>
      </c>
      <c r="E512" s="45">
        <v>41374</v>
      </c>
      <c r="F512" s="46">
        <v>0.39019675925925923</v>
      </c>
      <c r="G512" s="50" t="s">
        <v>127</v>
      </c>
      <c r="H512" s="50" t="s">
        <v>128</v>
      </c>
      <c r="I512" t="s">
        <v>113</v>
      </c>
      <c r="J512">
        <v>94485</v>
      </c>
      <c r="K512" t="s">
        <v>172</v>
      </c>
      <c r="L512" s="48" t="s">
        <v>115</v>
      </c>
    </row>
    <row r="513" spans="1:12" x14ac:dyDescent="0.25">
      <c r="A513" t="s">
        <v>108</v>
      </c>
      <c r="B513" t="s">
        <v>109</v>
      </c>
      <c r="C513" t="s">
        <v>110</v>
      </c>
      <c r="D513" s="44">
        <v>41374.391921296294</v>
      </c>
      <c r="E513" s="45">
        <v>41374</v>
      </c>
      <c r="F513" s="46">
        <v>0.3919212962962963</v>
      </c>
      <c r="G513" s="50" t="s">
        <v>127</v>
      </c>
      <c r="H513" s="50" t="s">
        <v>128</v>
      </c>
      <c r="I513" t="s">
        <v>113</v>
      </c>
      <c r="J513">
        <v>87485</v>
      </c>
      <c r="K513" t="s">
        <v>114</v>
      </c>
      <c r="L513" s="48" t="s">
        <v>115</v>
      </c>
    </row>
    <row r="514" spans="1:12" x14ac:dyDescent="0.25">
      <c r="A514" t="s">
        <v>108</v>
      </c>
      <c r="B514" t="s">
        <v>109</v>
      </c>
      <c r="C514" t="s">
        <v>123</v>
      </c>
      <c r="D514" s="44">
        <v>41374.394895833335</v>
      </c>
      <c r="E514" s="45">
        <v>41374</v>
      </c>
      <c r="F514" s="46">
        <v>0.39489583333333328</v>
      </c>
      <c r="G514" s="50" t="s">
        <v>127</v>
      </c>
      <c r="H514" s="50" t="s">
        <v>128</v>
      </c>
      <c r="I514" t="s">
        <v>113</v>
      </c>
      <c r="J514">
        <v>91599</v>
      </c>
      <c r="K514" t="s">
        <v>178</v>
      </c>
      <c r="L514" s="49" t="s">
        <v>120</v>
      </c>
    </row>
    <row r="515" spans="1:12" x14ac:dyDescent="0.25">
      <c r="A515" t="s">
        <v>108</v>
      </c>
      <c r="B515" t="s">
        <v>109</v>
      </c>
      <c r="C515" t="s">
        <v>123</v>
      </c>
      <c r="D515" s="44">
        <v>41374.396180555559</v>
      </c>
      <c r="E515" s="45">
        <v>41374</v>
      </c>
      <c r="F515" s="46">
        <v>0.39618055555555554</v>
      </c>
      <c r="G515" s="50" t="s">
        <v>127</v>
      </c>
      <c r="H515" s="50" t="s">
        <v>128</v>
      </c>
      <c r="I515" t="s">
        <v>113</v>
      </c>
      <c r="J515">
        <v>91599</v>
      </c>
      <c r="K515" t="s">
        <v>178</v>
      </c>
      <c r="L515" s="49" t="s">
        <v>120</v>
      </c>
    </row>
    <row r="516" spans="1:12" x14ac:dyDescent="0.25">
      <c r="A516" t="s">
        <v>108</v>
      </c>
      <c r="B516" t="s">
        <v>137</v>
      </c>
      <c r="C516" t="s">
        <v>138</v>
      </c>
      <c r="D516" s="44">
        <v>41374.39640046296</v>
      </c>
      <c r="E516" s="45">
        <v>41374</v>
      </c>
      <c r="F516" s="46">
        <v>0.39640046296296294</v>
      </c>
      <c r="G516" s="50" t="s">
        <v>127</v>
      </c>
      <c r="H516" s="50" t="s">
        <v>128</v>
      </c>
      <c r="I516" t="s">
        <v>113</v>
      </c>
      <c r="J516">
        <v>19594</v>
      </c>
      <c r="K516" t="s">
        <v>139</v>
      </c>
      <c r="L516" s="48" t="s">
        <v>115</v>
      </c>
    </row>
    <row r="517" spans="1:12" x14ac:dyDescent="0.25">
      <c r="A517" t="s">
        <v>108</v>
      </c>
      <c r="B517" t="s">
        <v>109</v>
      </c>
      <c r="C517" t="s">
        <v>123</v>
      </c>
      <c r="D517" s="44">
        <v>41374.397372685184</v>
      </c>
      <c r="E517" s="45">
        <v>41374</v>
      </c>
      <c r="F517" s="46">
        <v>0.39737268518518515</v>
      </c>
      <c r="G517" s="50" t="s">
        <v>127</v>
      </c>
      <c r="H517" s="50" t="s">
        <v>128</v>
      </c>
      <c r="I517" t="s">
        <v>113</v>
      </c>
      <c r="J517">
        <v>91599</v>
      </c>
      <c r="K517" t="s">
        <v>178</v>
      </c>
      <c r="L517" s="49" t="s">
        <v>120</v>
      </c>
    </row>
    <row r="518" spans="1:12" x14ac:dyDescent="0.25">
      <c r="A518" t="s">
        <v>108</v>
      </c>
      <c r="B518" t="s">
        <v>109</v>
      </c>
      <c r="C518" t="s">
        <v>123</v>
      </c>
      <c r="D518" s="44">
        <v>41374.398935185185</v>
      </c>
      <c r="E518" s="45">
        <v>41374</v>
      </c>
      <c r="F518" s="46">
        <v>0.39893518518518517</v>
      </c>
      <c r="G518" s="50" t="s">
        <v>127</v>
      </c>
      <c r="H518" s="50" t="s">
        <v>128</v>
      </c>
      <c r="I518" t="s">
        <v>113</v>
      </c>
      <c r="J518">
        <v>91599</v>
      </c>
      <c r="K518" t="s">
        <v>178</v>
      </c>
      <c r="L518" s="49" t="s">
        <v>120</v>
      </c>
    </row>
    <row r="519" spans="1:12" x14ac:dyDescent="0.25">
      <c r="A519" t="s">
        <v>108</v>
      </c>
      <c r="B519" t="s">
        <v>109</v>
      </c>
      <c r="C519" t="s">
        <v>123</v>
      </c>
      <c r="D519" s="44">
        <v>41374.400219907409</v>
      </c>
      <c r="E519" s="45">
        <v>41374</v>
      </c>
      <c r="F519" s="46">
        <v>0.40021990740740737</v>
      </c>
      <c r="G519" s="50" t="s">
        <v>127</v>
      </c>
      <c r="H519" s="50" t="s">
        <v>128</v>
      </c>
      <c r="I519" t="s">
        <v>113</v>
      </c>
      <c r="J519">
        <v>91599</v>
      </c>
      <c r="K519" t="s">
        <v>178</v>
      </c>
      <c r="L519" s="49" t="s">
        <v>120</v>
      </c>
    </row>
    <row r="520" spans="1:12" x14ac:dyDescent="0.25">
      <c r="A520" t="s">
        <v>108</v>
      </c>
      <c r="B520" t="s">
        <v>109</v>
      </c>
      <c r="C520" t="s">
        <v>110</v>
      </c>
      <c r="D520" s="44">
        <v>41374.412592592591</v>
      </c>
      <c r="E520" s="45">
        <v>41374</v>
      </c>
      <c r="F520" s="46">
        <v>0.41259259259259262</v>
      </c>
      <c r="G520" s="50" t="s">
        <v>127</v>
      </c>
      <c r="H520" s="50" t="s">
        <v>128</v>
      </c>
      <c r="I520" t="s">
        <v>113</v>
      </c>
      <c r="J520">
        <v>87485</v>
      </c>
      <c r="K520" t="s">
        <v>114</v>
      </c>
      <c r="L520" s="49" t="s">
        <v>120</v>
      </c>
    </row>
    <row r="521" spans="1:12" x14ac:dyDescent="0.25">
      <c r="A521" t="s">
        <v>108</v>
      </c>
      <c r="B521" t="s">
        <v>109</v>
      </c>
      <c r="C521" t="s">
        <v>133</v>
      </c>
      <c r="D521" s="44">
        <v>41374.413182870368</v>
      </c>
      <c r="E521" s="45">
        <v>41374</v>
      </c>
      <c r="F521" s="46">
        <v>0.41318287037037038</v>
      </c>
      <c r="G521" s="50" t="s">
        <v>127</v>
      </c>
      <c r="H521" s="50" t="s">
        <v>128</v>
      </c>
      <c r="I521" t="s">
        <v>113</v>
      </c>
      <c r="J521">
        <v>5103</v>
      </c>
      <c r="K521" t="s">
        <v>180</v>
      </c>
      <c r="L521" s="49" t="s">
        <v>120</v>
      </c>
    </row>
    <row r="522" spans="1:12" x14ac:dyDescent="0.25">
      <c r="A522" t="s">
        <v>108</v>
      </c>
      <c r="B522" t="s">
        <v>109</v>
      </c>
      <c r="C522" t="s">
        <v>133</v>
      </c>
      <c r="D522" s="44">
        <v>41374.415243055555</v>
      </c>
      <c r="E522" s="45">
        <v>41374</v>
      </c>
      <c r="F522" s="46">
        <v>0.41524305555555557</v>
      </c>
      <c r="G522" s="50" t="s">
        <v>127</v>
      </c>
      <c r="H522" s="50" t="s">
        <v>128</v>
      </c>
      <c r="I522" t="s">
        <v>113</v>
      </c>
      <c r="J522">
        <v>5103</v>
      </c>
      <c r="K522" t="s">
        <v>180</v>
      </c>
      <c r="L522" s="48" t="s">
        <v>115</v>
      </c>
    </row>
    <row r="523" spans="1:12" x14ac:dyDescent="0.25">
      <c r="A523" t="s">
        <v>108</v>
      </c>
      <c r="B523" t="s">
        <v>137</v>
      </c>
      <c r="C523" t="s">
        <v>138</v>
      </c>
      <c r="D523" s="44">
        <v>41374.415416666663</v>
      </c>
      <c r="E523" s="45">
        <v>41374</v>
      </c>
      <c r="F523" s="46">
        <v>0.41541666666666671</v>
      </c>
      <c r="G523" s="50" t="s">
        <v>127</v>
      </c>
      <c r="H523" s="50" t="s">
        <v>128</v>
      </c>
      <c r="I523" t="s">
        <v>113</v>
      </c>
      <c r="J523">
        <v>94485</v>
      </c>
      <c r="K523" t="s">
        <v>172</v>
      </c>
      <c r="L523" s="49" t="s">
        <v>120</v>
      </c>
    </row>
    <row r="524" spans="1:12" x14ac:dyDescent="0.25">
      <c r="A524" t="s">
        <v>108</v>
      </c>
      <c r="B524" t="s">
        <v>109</v>
      </c>
      <c r="C524" t="s">
        <v>133</v>
      </c>
      <c r="D524" s="44">
        <v>41374.417349537034</v>
      </c>
      <c r="E524" s="45">
        <v>41374</v>
      </c>
      <c r="F524" s="46">
        <v>0.41734953703703703</v>
      </c>
      <c r="G524" s="50" t="s">
        <v>135</v>
      </c>
      <c r="H524" s="50" t="s">
        <v>128</v>
      </c>
      <c r="I524" t="s">
        <v>113</v>
      </c>
      <c r="J524">
        <v>5103</v>
      </c>
      <c r="K524" t="s">
        <v>180</v>
      </c>
      <c r="L524" s="49" t="s">
        <v>120</v>
      </c>
    </row>
    <row r="525" spans="1:12" x14ac:dyDescent="0.25">
      <c r="A525" t="s">
        <v>108</v>
      </c>
      <c r="B525" t="s">
        <v>109</v>
      </c>
      <c r="C525" t="s">
        <v>110</v>
      </c>
      <c r="D525" s="44">
        <v>41374.420312499999</v>
      </c>
      <c r="E525" s="45">
        <v>41374</v>
      </c>
      <c r="F525" s="46">
        <v>0.42031250000000003</v>
      </c>
      <c r="G525" s="50" t="s">
        <v>135</v>
      </c>
      <c r="H525" s="50" t="s">
        <v>128</v>
      </c>
      <c r="I525" t="s">
        <v>113</v>
      </c>
      <c r="J525">
        <v>87485</v>
      </c>
      <c r="K525" t="s">
        <v>114</v>
      </c>
      <c r="L525" s="49" t="s">
        <v>120</v>
      </c>
    </row>
    <row r="526" spans="1:12" x14ac:dyDescent="0.25">
      <c r="A526" t="s">
        <v>108</v>
      </c>
      <c r="B526" t="s">
        <v>109</v>
      </c>
      <c r="C526" t="s">
        <v>110</v>
      </c>
      <c r="D526" s="44">
        <v>41374.420601851853</v>
      </c>
      <c r="E526" s="45">
        <v>41374</v>
      </c>
      <c r="F526" s="46">
        <v>0.42060185185185189</v>
      </c>
      <c r="G526" s="50" t="s">
        <v>135</v>
      </c>
      <c r="H526" s="50" t="s">
        <v>128</v>
      </c>
      <c r="I526" t="s">
        <v>113</v>
      </c>
      <c r="J526">
        <v>8703</v>
      </c>
      <c r="K526" t="s">
        <v>206</v>
      </c>
      <c r="L526" s="49" t="s">
        <v>120</v>
      </c>
    </row>
    <row r="527" spans="1:12" x14ac:dyDescent="0.25">
      <c r="A527" t="s">
        <v>108</v>
      </c>
      <c r="B527" t="s">
        <v>109</v>
      </c>
      <c r="C527" t="s">
        <v>123</v>
      </c>
      <c r="D527" s="44">
        <v>41374.422175925924</v>
      </c>
      <c r="E527" s="45">
        <v>41374</v>
      </c>
      <c r="F527" s="46">
        <v>0.4221759259259259</v>
      </c>
      <c r="G527" s="50" t="s">
        <v>135</v>
      </c>
      <c r="H527" s="50" t="s">
        <v>128</v>
      </c>
      <c r="I527" t="s">
        <v>113</v>
      </c>
      <c r="J527">
        <v>88449</v>
      </c>
      <c r="K527" t="s">
        <v>162</v>
      </c>
      <c r="L527" s="49" t="s">
        <v>120</v>
      </c>
    </row>
    <row r="528" spans="1:12" x14ac:dyDescent="0.25">
      <c r="A528" t="s">
        <v>108</v>
      </c>
      <c r="B528" t="s">
        <v>109</v>
      </c>
      <c r="C528" t="s">
        <v>110</v>
      </c>
      <c r="D528" s="44">
        <v>41374.425243055557</v>
      </c>
      <c r="E528" s="45">
        <v>41374</v>
      </c>
      <c r="F528" s="46">
        <v>0.42524305555555553</v>
      </c>
      <c r="G528" s="50" t="s">
        <v>135</v>
      </c>
      <c r="H528" s="50" t="s">
        <v>128</v>
      </c>
      <c r="I528" t="s">
        <v>113</v>
      </c>
      <c r="J528">
        <v>43452</v>
      </c>
      <c r="K528" t="s">
        <v>116</v>
      </c>
      <c r="L528" s="49" t="s">
        <v>120</v>
      </c>
    </row>
    <row r="529" spans="1:12" x14ac:dyDescent="0.25">
      <c r="A529" t="s">
        <v>108</v>
      </c>
      <c r="B529" t="s">
        <v>109</v>
      </c>
      <c r="C529" t="s">
        <v>117</v>
      </c>
      <c r="D529" s="44">
        <v>41374.429282407407</v>
      </c>
      <c r="E529" s="45">
        <v>41374</v>
      </c>
      <c r="F529" s="46">
        <v>0.42928240740740736</v>
      </c>
      <c r="G529" s="50" t="s">
        <v>135</v>
      </c>
      <c r="H529" s="50" t="s">
        <v>128</v>
      </c>
      <c r="I529" t="s">
        <v>113</v>
      </c>
      <c r="J529">
        <v>40338</v>
      </c>
      <c r="K529" t="s">
        <v>176</v>
      </c>
      <c r="L529" s="49" t="s">
        <v>120</v>
      </c>
    </row>
    <row r="530" spans="1:12" x14ac:dyDescent="0.25">
      <c r="A530" t="s">
        <v>108</v>
      </c>
      <c r="B530" t="s">
        <v>109</v>
      </c>
      <c r="C530" t="s">
        <v>110</v>
      </c>
      <c r="D530" s="44">
        <v>41374.430081018516</v>
      </c>
      <c r="E530" s="45">
        <v>41374</v>
      </c>
      <c r="F530" s="46">
        <v>0.43008101851851849</v>
      </c>
      <c r="G530" s="50" t="s">
        <v>135</v>
      </c>
      <c r="H530" s="50" t="s">
        <v>128</v>
      </c>
      <c r="I530" t="s">
        <v>113</v>
      </c>
      <c r="J530">
        <v>87485</v>
      </c>
      <c r="K530" t="s">
        <v>114</v>
      </c>
      <c r="L530" s="49" t="s">
        <v>120</v>
      </c>
    </row>
    <row r="531" spans="1:12" x14ac:dyDescent="0.25">
      <c r="A531" t="s">
        <v>108</v>
      </c>
      <c r="B531" t="s">
        <v>109</v>
      </c>
      <c r="C531" t="s">
        <v>123</v>
      </c>
      <c r="D531" s="44">
        <v>41374.430277777778</v>
      </c>
      <c r="E531" s="45">
        <v>41374</v>
      </c>
      <c r="F531" s="46">
        <v>0.43027777777777776</v>
      </c>
      <c r="G531" s="50" t="s">
        <v>135</v>
      </c>
      <c r="H531" s="50" t="s">
        <v>128</v>
      </c>
      <c r="I531" t="s">
        <v>113</v>
      </c>
      <c r="J531">
        <v>88449</v>
      </c>
      <c r="K531" t="s">
        <v>162</v>
      </c>
      <c r="L531" s="49" t="s">
        <v>120</v>
      </c>
    </row>
    <row r="532" spans="1:12" x14ac:dyDescent="0.25">
      <c r="A532" t="s">
        <v>108</v>
      </c>
      <c r="B532" t="s">
        <v>109</v>
      </c>
      <c r="C532" t="s">
        <v>110</v>
      </c>
      <c r="D532" s="44">
        <v>41374.444421296299</v>
      </c>
      <c r="E532" s="45">
        <v>41374</v>
      </c>
      <c r="F532" s="46">
        <v>0.44442129629629629</v>
      </c>
      <c r="G532" s="50" t="s">
        <v>135</v>
      </c>
      <c r="H532" s="50" t="s">
        <v>128</v>
      </c>
      <c r="I532" t="s">
        <v>113</v>
      </c>
      <c r="J532">
        <v>87485</v>
      </c>
      <c r="K532" t="s">
        <v>114</v>
      </c>
      <c r="L532" s="49" t="s">
        <v>120</v>
      </c>
    </row>
    <row r="533" spans="1:12" x14ac:dyDescent="0.25">
      <c r="A533" t="s">
        <v>108</v>
      </c>
      <c r="B533" t="s">
        <v>109</v>
      </c>
      <c r="C533" t="s">
        <v>117</v>
      </c>
      <c r="D533" s="44">
        <v>41374.502152777779</v>
      </c>
      <c r="E533" s="45">
        <v>41374</v>
      </c>
      <c r="F533" s="46">
        <v>0.50215277777777778</v>
      </c>
      <c r="G533" s="50" t="s">
        <v>140</v>
      </c>
      <c r="H533" s="50" t="s">
        <v>141</v>
      </c>
      <c r="I533" t="s">
        <v>113</v>
      </c>
      <c r="J533">
        <v>16104</v>
      </c>
      <c r="K533" t="s">
        <v>145</v>
      </c>
      <c r="L533" s="49" t="s">
        <v>120</v>
      </c>
    </row>
    <row r="534" spans="1:12" x14ac:dyDescent="0.25">
      <c r="A534" t="s">
        <v>108</v>
      </c>
      <c r="B534" t="s">
        <v>109</v>
      </c>
      <c r="C534" t="s">
        <v>133</v>
      </c>
      <c r="D534" s="44">
        <v>41374.547106481485</v>
      </c>
      <c r="E534" s="45">
        <v>41374</v>
      </c>
      <c r="F534" s="46">
        <v>0.54710648148148155</v>
      </c>
      <c r="G534" s="50" t="s">
        <v>146</v>
      </c>
      <c r="H534" s="50" t="s">
        <v>147</v>
      </c>
      <c r="I534" t="s">
        <v>113</v>
      </c>
      <c r="J534">
        <v>70218</v>
      </c>
      <c r="K534" t="s">
        <v>148</v>
      </c>
      <c r="L534" s="48" t="s">
        <v>115</v>
      </c>
    </row>
    <row r="535" spans="1:12" x14ac:dyDescent="0.25">
      <c r="A535" t="s">
        <v>108</v>
      </c>
      <c r="B535" t="s">
        <v>109</v>
      </c>
      <c r="C535" t="s">
        <v>133</v>
      </c>
      <c r="D535" s="44">
        <v>41374.548657407409</v>
      </c>
      <c r="E535" s="45">
        <v>41374</v>
      </c>
      <c r="F535" s="46">
        <v>0.54865740740740743</v>
      </c>
      <c r="G535" s="50" t="s">
        <v>146</v>
      </c>
      <c r="H535" s="50" t="s">
        <v>147</v>
      </c>
      <c r="I535" t="s">
        <v>113</v>
      </c>
      <c r="J535">
        <v>70218</v>
      </c>
      <c r="K535" t="s">
        <v>148</v>
      </c>
      <c r="L535" s="48" t="s">
        <v>115</v>
      </c>
    </row>
    <row r="536" spans="1:12" x14ac:dyDescent="0.25">
      <c r="A536" t="s">
        <v>108</v>
      </c>
      <c r="B536" t="s">
        <v>109</v>
      </c>
      <c r="C536" t="s">
        <v>133</v>
      </c>
      <c r="D536" s="44">
        <v>41374.550393518519</v>
      </c>
      <c r="E536" s="45">
        <v>41374</v>
      </c>
      <c r="F536" s="46">
        <v>0.55039351851851859</v>
      </c>
      <c r="G536" s="50" t="s">
        <v>146</v>
      </c>
      <c r="H536" s="50" t="s">
        <v>147</v>
      </c>
      <c r="I536" t="s">
        <v>113</v>
      </c>
      <c r="J536">
        <v>44374</v>
      </c>
      <c r="K536" t="s">
        <v>142</v>
      </c>
      <c r="L536" s="48" t="s">
        <v>115</v>
      </c>
    </row>
    <row r="537" spans="1:12" x14ac:dyDescent="0.25">
      <c r="A537" t="s">
        <v>108</v>
      </c>
      <c r="B537" t="s">
        <v>109</v>
      </c>
      <c r="C537" t="s">
        <v>117</v>
      </c>
      <c r="D537" s="44">
        <v>41374.568796296298</v>
      </c>
      <c r="E537" s="45">
        <v>41374</v>
      </c>
      <c r="F537" s="46">
        <v>0.56879629629629636</v>
      </c>
      <c r="G537" s="50" t="s">
        <v>146</v>
      </c>
      <c r="H537" s="50" t="s">
        <v>147</v>
      </c>
      <c r="I537" t="s">
        <v>113</v>
      </c>
      <c r="J537">
        <v>42342</v>
      </c>
      <c r="K537" t="s">
        <v>119</v>
      </c>
      <c r="L537" s="49" t="s">
        <v>120</v>
      </c>
    </row>
    <row r="538" spans="1:12" x14ac:dyDescent="0.25">
      <c r="A538" t="s">
        <v>108</v>
      </c>
      <c r="B538" t="s">
        <v>109</v>
      </c>
      <c r="C538" t="s">
        <v>133</v>
      </c>
      <c r="D538" s="44">
        <v>41374.570590277777</v>
      </c>
      <c r="E538" s="45">
        <v>41374</v>
      </c>
      <c r="F538" s="46">
        <v>0.57059027777777771</v>
      </c>
      <c r="G538" s="50" t="s">
        <v>146</v>
      </c>
      <c r="H538" s="50" t="s">
        <v>147</v>
      </c>
      <c r="I538" t="s">
        <v>113</v>
      </c>
      <c r="J538">
        <v>70218</v>
      </c>
      <c r="K538" t="s">
        <v>148</v>
      </c>
      <c r="L538" s="49" t="s">
        <v>120</v>
      </c>
    </row>
    <row r="539" spans="1:12" x14ac:dyDescent="0.25">
      <c r="A539" t="s">
        <v>108</v>
      </c>
      <c r="B539" t="s">
        <v>125</v>
      </c>
      <c r="C539" t="s">
        <v>181</v>
      </c>
      <c r="D539" s="44">
        <v>41374.570659722223</v>
      </c>
      <c r="E539" s="45">
        <v>41374</v>
      </c>
      <c r="F539" s="46">
        <v>0.57065972222222217</v>
      </c>
      <c r="G539" s="50" t="s">
        <v>146</v>
      </c>
      <c r="H539" s="50" t="s">
        <v>147</v>
      </c>
      <c r="I539" t="s">
        <v>113</v>
      </c>
      <c r="J539">
        <v>21585</v>
      </c>
      <c r="K539" t="s">
        <v>186</v>
      </c>
      <c r="L539" s="49" t="s">
        <v>120</v>
      </c>
    </row>
    <row r="540" spans="1:12" x14ac:dyDescent="0.25">
      <c r="A540" t="s">
        <v>108</v>
      </c>
      <c r="B540" t="s">
        <v>109</v>
      </c>
      <c r="C540" t="s">
        <v>133</v>
      </c>
      <c r="D540" s="44">
        <v>41374.570810185185</v>
      </c>
      <c r="E540" s="45">
        <v>41374</v>
      </c>
      <c r="F540" s="46">
        <v>0.57081018518518511</v>
      </c>
      <c r="G540" s="50" t="s">
        <v>146</v>
      </c>
      <c r="H540" s="50" t="s">
        <v>147</v>
      </c>
      <c r="I540" t="s">
        <v>113</v>
      </c>
      <c r="J540">
        <v>5745</v>
      </c>
      <c r="K540" t="s">
        <v>188</v>
      </c>
      <c r="L540" s="49" t="s">
        <v>120</v>
      </c>
    </row>
    <row r="541" spans="1:12" x14ac:dyDescent="0.25">
      <c r="A541" t="s">
        <v>108</v>
      </c>
      <c r="B541" t="s">
        <v>109</v>
      </c>
      <c r="C541" t="s">
        <v>117</v>
      </c>
      <c r="D541" s="44">
        <v>41374.576493055552</v>
      </c>
      <c r="E541" s="45">
        <v>41374</v>
      </c>
      <c r="F541" s="46">
        <v>0.57649305555555552</v>
      </c>
      <c r="G541" s="50" t="s">
        <v>146</v>
      </c>
      <c r="H541" s="50" t="s">
        <v>147</v>
      </c>
      <c r="I541" t="s">
        <v>113</v>
      </c>
      <c r="J541">
        <v>40338</v>
      </c>
      <c r="K541" t="s">
        <v>176</v>
      </c>
      <c r="L541" s="49" t="s">
        <v>120</v>
      </c>
    </row>
    <row r="542" spans="1:12" x14ac:dyDescent="0.25">
      <c r="A542" t="s">
        <v>108</v>
      </c>
      <c r="B542" t="s">
        <v>109</v>
      </c>
      <c r="C542" t="s">
        <v>117</v>
      </c>
      <c r="D542" s="44">
        <v>41374.588171296295</v>
      </c>
      <c r="E542" s="45">
        <v>41374</v>
      </c>
      <c r="F542" s="46">
        <v>0.58817129629629628</v>
      </c>
      <c r="G542" s="50" t="s">
        <v>149</v>
      </c>
      <c r="H542" s="50" t="s">
        <v>147</v>
      </c>
      <c r="I542" t="s">
        <v>113</v>
      </c>
      <c r="J542">
        <v>42342</v>
      </c>
      <c r="K542" t="s">
        <v>119</v>
      </c>
      <c r="L542" s="48" t="s">
        <v>115</v>
      </c>
    </row>
    <row r="543" spans="1:12" x14ac:dyDescent="0.25">
      <c r="A543" t="s">
        <v>108</v>
      </c>
      <c r="B543" t="s">
        <v>109</v>
      </c>
      <c r="C543" t="s">
        <v>117</v>
      </c>
      <c r="D543" s="44">
        <v>41374.590555555558</v>
      </c>
      <c r="E543" s="45">
        <v>41374</v>
      </c>
      <c r="F543" s="46">
        <v>0.59055555555555561</v>
      </c>
      <c r="G543" s="50" t="s">
        <v>149</v>
      </c>
      <c r="H543" s="50" t="s">
        <v>147</v>
      </c>
      <c r="I543" t="s">
        <v>113</v>
      </c>
      <c r="J543">
        <v>42342</v>
      </c>
      <c r="K543" t="s">
        <v>119</v>
      </c>
      <c r="L543" s="48" t="s">
        <v>115</v>
      </c>
    </row>
    <row r="544" spans="1:12" x14ac:dyDescent="0.25">
      <c r="A544" t="s">
        <v>108</v>
      </c>
      <c r="B544" t="s">
        <v>109</v>
      </c>
      <c r="C544" t="s">
        <v>121</v>
      </c>
      <c r="D544" s="44">
        <v>41374.599594907406</v>
      </c>
      <c r="E544" s="45">
        <v>41374</v>
      </c>
      <c r="F544" s="46">
        <v>0.5995949074074074</v>
      </c>
      <c r="G544" s="50" t="s">
        <v>149</v>
      </c>
      <c r="H544" s="50" t="s">
        <v>147</v>
      </c>
      <c r="I544" t="s">
        <v>113</v>
      </c>
      <c r="J544">
        <v>27864</v>
      </c>
      <c r="K544" t="s">
        <v>130</v>
      </c>
      <c r="L544" s="49" t="s">
        <v>120</v>
      </c>
    </row>
    <row r="545" spans="1:12" x14ac:dyDescent="0.25">
      <c r="A545" t="s">
        <v>108</v>
      </c>
      <c r="B545" t="s">
        <v>109</v>
      </c>
      <c r="C545" t="s">
        <v>121</v>
      </c>
      <c r="D545" s="44">
        <v>41374.60229166667</v>
      </c>
      <c r="E545" s="45">
        <v>41374</v>
      </c>
      <c r="F545" s="46">
        <v>0.60229166666666667</v>
      </c>
      <c r="G545" s="50" t="s">
        <v>149</v>
      </c>
      <c r="H545" s="50" t="s">
        <v>147</v>
      </c>
      <c r="I545" t="s">
        <v>113</v>
      </c>
      <c r="J545">
        <v>27864</v>
      </c>
      <c r="K545" t="s">
        <v>130</v>
      </c>
      <c r="L545" s="49" t="s">
        <v>120</v>
      </c>
    </row>
    <row r="546" spans="1:12" x14ac:dyDescent="0.25">
      <c r="A546" t="s">
        <v>108</v>
      </c>
      <c r="B546" t="s">
        <v>109</v>
      </c>
      <c r="C546" t="s">
        <v>121</v>
      </c>
      <c r="D546" s="44">
        <v>41374.610173611109</v>
      </c>
      <c r="E546" s="45">
        <v>41374</v>
      </c>
      <c r="F546" s="46">
        <v>0.61017361111111112</v>
      </c>
      <c r="G546" s="50" t="s">
        <v>149</v>
      </c>
      <c r="H546" s="50" t="s">
        <v>147</v>
      </c>
      <c r="I546" t="s">
        <v>113</v>
      </c>
      <c r="J546">
        <v>10623</v>
      </c>
      <c r="K546" t="s">
        <v>173</v>
      </c>
      <c r="L546" s="49" t="s">
        <v>120</v>
      </c>
    </row>
    <row r="547" spans="1:12" x14ac:dyDescent="0.25">
      <c r="A547" t="s">
        <v>108</v>
      </c>
      <c r="B547" t="s">
        <v>109</v>
      </c>
      <c r="C547" t="s">
        <v>121</v>
      </c>
      <c r="D547" s="44">
        <v>41374.612280092595</v>
      </c>
      <c r="E547" s="45">
        <v>41374</v>
      </c>
      <c r="F547" s="46">
        <v>0.61228009259259253</v>
      </c>
      <c r="G547" s="50" t="s">
        <v>149</v>
      </c>
      <c r="H547" s="50" t="s">
        <v>147</v>
      </c>
      <c r="I547" t="s">
        <v>113</v>
      </c>
      <c r="J547">
        <v>10623</v>
      </c>
      <c r="K547" t="s">
        <v>173</v>
      </c>
      <c r="L547" s="48" t="s">
        <v>115</v>
      </c>
    </row>
    <row r="548" spans="1:12" x14ac:dyDescent="0.25">
      <c r="A548" t="s">
        <v>108</v>
      </c>
      <c r="B548" t="s">
        <v>109</v>
      </c>
      <c r="C548" t="s">
        <v>133</v>
      </c>
      <c r="D548" s="44">
        <v>41374.613692129627</v>
      </c>
      <c r="E548" s="45">
        <v>41374</v>
      </c>
      <c r="F548" s="46">
        <v>0.6136921296296296</v>
      </c>
      <c r="G548" s="50" t="s">
        <v>149</v>
      </c>
      <c r="H548" s="50" t="s">
        <v>147</v>
      </c>
      <c r="I548" t="s">
        <v>113</v>
      </c>
      <c r="J548">
        <v>71029</v>
      </c>
      <c r="K548" t="s">
        <v>190</v>
      </c>
      <c r="L548" s="49" t="s">
        <v>120</v>
      </c>
    </row>
    <row r="549" spans="1:12" x14ac:dyDescent="0.25">
      <c r="A549" t="s">
        <v>108</v>
      </c>
      <c r="B549" t="s">
        <v>137</v>
      </c>
      <c r="C549" t="s">
        <v>157</v>
      </c>
      <c r="D549" s="44">
        <v>41374.637650462966</v>
      </c>
      <c r="E549" s="45">
        <v>41374</v>
      </c>
      <c r="F549" s="46">
        <v>0.63765046296296302</v>
      </c>
      <c r="G549" s="50" t="s">
        <v>154</v>
      </c>
      <c r="H549" s="50" t="s">
        <v>155</v>
      </c>
      <c r="I549" t="s">
        <v>113</v>
      </c>
      <c r="J549">
        <v>77246</v>
      </c>
      <c r="K549" t="s">
        <v>158</v>
      </c>
      <c r="L549" s="49" t="s">
        <v>120</v>
      </c>
    </row>
    <row r="550" spans="1:12" x14ac:dyDescent="0.25">
      <c r="A550" t="s">
        <v>108</v>
      </c>
      <c r="B550" t="s">
        <v>137</v>
      </c>
      <c r="C550" t="s">
        <v>138</v>
      </c>
      <c r="D550" s="44">
        <v>41374.659884259258</v>
      </c>
      <c r="E550" s="45">
        <v>41374</v>
      </c>
      <c r="F550" s="46">
        <v>0.6598842592592592</v>
      </c>
      <c r="G550" s="50" t="s">
        <v>154</v>
      </c>
      <c r="H550" s="50" t="s">
        <v>155</v>
      </c>
      <c r="I550" t="s">
        <v>113</v>
      </c>
      <c r="J550">
        <v>19754</v>
      </c>
      <c r="K550" t="s">
        <v>160</v>
      </c>
      <c r="L550" s="49" t="s">
        <v>120</v>
      </c>
    </row>
    <row r="551" spans="1:12" x14ac:dyDescent="0.25">
      <c r="A551" t="s">
        <v>108</v>
      </c>
      <c r="B551" t="s">
        <v>109</v>
      </c>
      <c r="C551" t="s">
        <v>117</v>
      </c>
      <c r="D551" s="44">
        <v>41374.687858796293</v>
      </c>
      <c r="E551" s="45">
        <v>41374</v>
      </c>
      <c r="F551" s="46">
        <v>0.68785879629629632</v>
      </c>
      <c r="G551" s="50" t="s">
        <v>161</v>
      </c>
      <c r="H551" s="50" t="s">
        <v>155</v>
      </c>
      <c r="I551" t="s">
        <v>113</v>
      </c>
      <c r="J551">
        <v>40338</v>
      </c>
      <c r="K551" t="s">
        <v>176</v>
      </c>
      <c r="L551" s="49" t="s">
        <v>120</v>
      </c>
    </row>
    <row r="552" spans="1:12" x14ac:dyDescent="0.25">
      <c r="A552" t="s">
        <v>108</v>
      </c>
      <c r="B552" t="s">
        <v>109</v>
      </c>
      <c r="C552" t="s">
        <v>133</v>
      </c>
      <c r="D552" s="44">
        <v>41374.69</v>
      </c>
      <c r="E552" s="45">
        <v>41374</v>
      </c>
      <c r="F552" s="46">
        <v>0.69</v>
      </c>
      <c r="G552" s="50" t="s">
        <v>161</v>
      </c>
      <c r="H552" s="50" t="s">
        <v>155</v>
      </c>
      <c r="I552" t="s">
        <v>113</v>
      </c>
      <c r="J552">
        <v>75635</v>
      </c>
      <c r="K552" t="s">
        <v>169</v>
      </c>
      <c r="L552" s="49" t="s">
        <v>120</v>
      </c>
    </row>
    <row r="553" spans="1:12" x14ac:dyDescent="0.25">
      <c r="A553" t="s">
        <v>108</v>
      </c>
      <c r="B553" t="s">
        <v>109</v>
      </c>
      <c r="C553" t="s">
        <v>110</v>
      </c>
      <c r="D553" s="44">
        <v>41374.690752314818</v>
      </c>
      <c r="E553" s="45">
        <v>41374</v>
      </c>
      <c r="F553" s="46">
        <v>0.69075231481481481</v>
      </c>
      <c r="G553" s="50" t="s">
        <v>161</v>
      </c>
      <c r="H553" s="50" t="s">
        <v>155</v>
      </c>
      <c r="I553" t="s">
        <v>113</v>
      </c>
      <c r="J553">
        <v>28658</v>
      </c>
      <c r="K553" t="s">
        <v>136</v>
      </c>
      <c r="L553" s="49" t="s">
        <v>120</v>
      </c>
    </row>
    <row r="554" spans="1:12" x14ac:dyDescent="0.25">
      <c r="A554" t="s">
        <v>108</v>
      </c>
      <c r="B554" t="s">
        <v>125</v>
      </c>
      <c r="C554" t="s">
        <v>126</v>
      </c>
      <c r="D554" s="44">
        <v>41374.691851851851</v>
      </c>
      <c r="E554" s="45">
        <v>41374</v>
      </c>
      <c r="F554" s="46">
        <v>0.69185185185185183</v>
      </c>
      <c r="G554" s="50" t="s">
        <v>161</v>
      </c>
      <c r="H554" s="50" t="s">
        <v>155</v>
      </c>
      <c r="I554" t="s">
        <v>113</v>
      </c>
      <c r="J554">
        <v>28249</v>
      </c>
      <c r="K554" t="s">
        <v>129</v>
      </c>
      <c r="L554" s="49" t="s">
        <v>120</v>
      </c>
    </row>
    <row r="555" spans="1:12" x14ac:dyDescent="0.25">
      <c r="A555" t="s">
        <v>108</v>
      </c>
      <c r="B555" t="s">
        <v>109</v>
      </c>
      <c r="C555" t="s">
        <v>110</v>
      </c>
      <c r="D555" s="44">
        <v>41374.692465277774</v>
      </c>
      <c r="E555" s="45">
        <v>41374</v>
      </c>
      <c r="F555" s="46">
        <v>0.69246527777777767</v>
      </c>
      <c r="G555" s="50" t="s">
        <v>161</v>
      </c>
      <c r="H555" s="50" t="s">
        <v>155</v>
      </c>
      <c r="I555" t="s">
        <v>113</v>
      </c>
      <c r="J555">
        <v>30568</v>
      </c>
      <c r="K555" t="s">
        <v>191</v>
      </c>
      <c r="L555" s="49" t="s">
        <v>120</v>
      </c>
    </row>
    <row r="556" spans="1:12" x14ac:dyDescent="0.25">
      <c r="A556" t="s">
        <v>108</v>
      </c>
      <c r="B556" t="s">
        <v>109</v>
      </c>
      <c r="C556" t="s">
        <v>110</v>
      </c>
      <c r="D556" s="44">
        <v>41374.693043981482</v>
      </c>
      <c r="E556" s="45">
        <v>41374</v>
      </c>
      <c r="F556" s="46">
        <v>0.69304398148148139</v>
      </c>
      <c r="G556" s="50" t="s">
        <v>161</v>
      </c>
      <c r="H556" s="50" t="s">
        <v>155</v>
      </c>
      <c r="I556" t="s">
        <v>113</v>
      </c>
      <c r="J556">
        <v>28658</v>
      </c>
      <c r="K556" t="s">
        <v>136</v>
      </c>
      <c r="L556" s="49" t="s">
        <v>120</v>
      </c>
    </row>
    <row r="557" spans="1:12" x14ac:dyDescent="0.25">
      <c r="A557" t="s">
        <v>108</v>
      </c>
      <c r="B557" t="s">
        <v>125</v>
      </c>
      <c r="C557" t="s">
        <v>126</v>
      </c>
      <c r="D557" s="44">
        <v>41374.694247685184</v>
      </c>
      <c r="E557" s="45">
        <v>41374</v>
      </c>
      <c r="F557" s="46">
        <v>0.6942476851851852</v>
      </c>
      <c r="G557" s="50" t="s">
        <v>161</v>
      </c>
      <c r="H557" s="50" t="s">
        <v>155</v>
      </c>
      <c r="I557" t="s">
        <v>113</v>
      </c>
      <c r="J557">
        <v>28249</v>
      </c>
      <c r="K557" t="s">
        <v>129</v>
      </c>
      <c r="L557" s="48" t="s">
        <v>115</v>
      </c>
    </row>
    <row r="558" spans="1:12" x14ac:dyDescent="0.25">
      <c r="A558" t="s">
        <v>108</v>
      </c>
      <c r="B558" t="s">
        <v>137</v>
      </c>
      <c r="C558" t="s">
        <v>138</v>
      </c>
      <c r="D558" s="44">
        <v>41374.697511574072</v>
      </c>
      <c r="E558" s="45">
        <v>41374</v>
      </c>
      <c r="F558" s="46">
        <v>0.69751157407407405</v>
      </c>
      <c r="G558" s="50" t="s">
        <v>161</v>
      </c>
      <c r="H558" s="50" t="s">
        <v>155</v>
      </c>
      <c r="I558" t="s">
        <v>113</v>
      </c>
      <c r="J558">
        <v>94485</v>
      </c>
      <c r="K558" t="s">
        <v>172</v>
      </c>
      <c r="L558" s="49" t="s">
        <v>120</v>
      </c>
    </row>
    <row r="559" spans="1:12" x14ac:dyDescent="0.25">
      <c r="A559" t="s">
        <v>108</v>
      </c>
      <c r="B559" t="s">
        <v>137</v>
      </c>
      <c r="C559" t="s">
        <v>138</v>
      </c>
      <c r="D559" s="44">
        <v>41374.706504629627</v>
      </c>
      <c r="E559" s="45">
        <v>41374</v>
      </c>
      <c r="F559" s="46">
        <v>0.70650462962962957</v>
      </c>
      <c r="G559" s="50" t="s">
        <v>161</v>
      </c>
      <c r="H559" s="50" t="s">
        <v>155</v>
      </c>
      <c r="I559" t="s">
        <v>113</v>
      </c>
      <c r="J559">
        <v>94485</v>
      </c>
      <c r="K559" t="s">
        <v>172</v>
      </c>
      <c r="L559" s="49" t="s">
        <v>120</v>
      </c>
    </row>
    <row r="560" spans="1:12" x14ac:dyDescent="0.25">
      <c r="A560" t="s">
        <v>108</v>
      </c>
      <c r="B560" t="s">
        <v>109</v>
      </c>
      <c r="C560" t="s">
        <v>117</v>
      </c>
      <c r="D560" s="44">
        <v>41374.709016203706</v>
      </c>
      <c r="E560" s="45">
        <v>41374</v>
      </c>
      <c r="F560" s="46">
        <v>0.70901620370370377</v>
      </c>
      <c r="G560" s="50" t="s">
        <v>165</v>
      </c>
      <c r="H560" s="50" t="s">
        <v>166</v>
      </c>
      <c r="I560" t="s">
        <v>113</v>
      </c>
      <c r="J560">
        <v>43877</v>
      </c>
      <c r="K560" t="s">
        <v>163</v>
      </c>
      <c r="L560" s="49" t="s">
        <v>120</v>
      </c>
    </row>
    <row r="561" spans="1:12" x14ac:dyDescent="0.25">
      <c r="A561" t="s">
        <v>108</v>
      </c>
      <c r="B561" t="s">
        <v>109</v>
      </c>
      <c r="C561" t="s">
        <v>133</v>
      </c>
      <c r="D561" s="44">
        <v>41374.737222222226</v>
      </c>
      <c r="E561" s="45">
        <v>41374</v>
      </c>
      <c r="F561" s="46">
        <v>0.73722222222222233</v>
      </c>
      <c r="G561" s="50" t="s">
        <v>165</v>
      </c>
      <c r="H561" s="50" t="s">
        <v>166</v>
      </c>
      <c r="I561" t="s">
        <v>113</v>
      </c>
      <c r="J561">
        <v>44374</v>
      </c>
      <c r="K561" t="s">
        <v>142</v>
      </c>
      <c r="L561" s="49" t="s">
        <v>120</v>
      </c>
    </row>
    <row r="562" spans="1:12" x14ac:dyDescent="0.25">
      <c r="A562" t="s">
        <v>108</v>
      </c>
      <c r="B562" t="s">
        <v>109</v>
      </c>
      <c r="C562" t="s">
        <v>133</v>
      </c>
      <c r="D562" s="44">
        <v>41374.739884259259</v>
      </c>
      <c r="E562" s="45">
        <v>41374</v>
      </c>
      <c r="F562" s="46">
        <v>0.73988425925925927</v>
      </c>
      <c r="G562" s="50" t="s">
        <v>165</v>
      </c>
      <c r="H562" s="50" t="s">
        <v>166</v>
      </c>
      <c r="I562" t="s">
        <v>113</v>
      </c>
      <c r="J562">
        <v>44374</v>
      </c>
      <c r="K562" t="s">
        <v>142</v>
      </c>
      <c r="L562" s="49" t="s">
        <v>120</v>
      </c>
    </row>
    <row r="563" spans="1:12" x14ac:dyDescent="0.25">
      <c r="A563" t="s">
        <v>108</v>
      </c>
      <c r="B563" t="s">
        <v>109</v>
      </c>
      <c r="C563" t="s">
        <v>110</v>
      </c>
      <c r="D563" s="44">
        <v>41374.761956018519</v>
      </c>
      <c r="E563" s="45">
        <v>41374</v>
      </c>
      <c r="F563" s="46">
        <v>0.76195601851851846</v>
      </c>
      <c r="G563" s="46" t="s">
        <v>175</v>
      </c>
      <c r="H563" s="50" t="s">
        <v>166</v>
      </c>
      <c r="I563" t="s">
        <v>113</v>
      </c>
      <c r="J563">
        <v>43452</v>
      </c>
      <c r="K563" t="s">
        <v>116</v>
      </c>
      <c r="L563" s="49" t="s">
        <v>120</v>
      </c>
    </row>
    <row r="564" spans="1:12" x14ac:dyDescent="0.25">
      <c r="A564" t="s">
        <v>108</v>
      </c>
      <c r="B564" t="s">
        <v>109</v>
      </c>
      <c r="C564" t="s">
        <v>133</v>
      </c>
      <c r="D564" s="44">
        <v>41375.307754629626</v>
      </c>
      <c r="E564" s="45">
        <v>41375</v>
      </c>
      <c r="F564" s="46">
        <v>0.30775462962962963</v>
      </c>
      <c r="G564" s="47" t="s">
        <v>111</v>
      </c>
      <c r="H564" s="47" t="s">
        <v>112</v>
      </c>
      <c r="I564" t="s">
        <v>113</v>
      </c>
      <c r="J564">
        <v>44374</v>
      </c>
      <c r="K564" t="s">
        <v>142</v>
      </c>
      <c r="L564" s="48" t="s">
        <v>115</v>
      </c>
    </row>
    <row r="565" spans="1:12" x14ac:dyDescent="0.25">
      <c r="A565" t="s">
        <v>108</v>
      </c>
      <c r="B565" t="s">
        <v>125</v>
      </c>
      <c r="C565" t="s">
        <v>126</v>
      </c>
      <c r="D565" s="44">
        <v>41375.341099537036</v>
      </c>
      <c r="E565" s="45">
        <v>41375</v>
      </c>
      <c r="F565" s="46">
        <v>0.34109953703703705</v>
      </c>
      <c r="G565" s="47" t="s">
        <v>118</v>
      </c>
      <c r="H565" s="47" t="s">
        <v>112</v>
      </c>
      <c r="I565" t="s">
        <v>113</v>
      </c>
      <c r="J565">
        <v>28249</v>
      </c>
      <c r="K565" t="s">
        <v>129</v>
      </c>
      <c r="L565" s="49" t="s">
        <v>120</v>
      </c>
    </row>
    <row r="566" spans="1:12" x14ac:dyDescent="0.25">
      <c r="A566" t="s">
        <v>108</v>
      </c>
      <c r="B566" t="s">
        <v>109</v>
      </c>
      <c r="C566" t="s">
        <v>123</v>
      </c>
      <c r="D566" s="44">
        <v>41375.362835648149</v>
      </c>
      <c r="E566" s="45">
        <v>41375</v>
      </c>
      <c r="F566" s="46">
        <v>0.36283564814814812</v>
      </c>
      <c r="G566" s="47" t="s">
        <v>118</v>
      </c>
      <c r="H566" s="47" t="s">
        <v>112</v>
      </c>
      <c r="I566" t="s">
        <v>113</v>
      </c>
      <c r="J566">
        <v>49423</v>
      </c>
      <c r="K566" t="s">
        <v>124</v>
      </c>
      <c r="L566" s="49" t="s">
        <v>120</v>
      </c>
    </row>
    <row r="567" spans="1:12" x14ac:dyDescent="0.25">
      <c r="A567" t="s">
        <v>108</v>
      </c>
      <c r="B567" t="s">
        <v>109</v>
      </c>
      <c r="C567" t="s">
        <v>121</v>
      </c>
      <c r="D567" s="44">
        <v>41375.364016203705</v>
      </c>
      <c r="E567" s="45">
        <v>41375</v>
      </c>
      <c r="F567" s="46">
        <v>0.36401620370370374</v>
      </c>
      <c r="G567" s="47" t="s">
        <v>118</v>
      </c>
      <c r="H567" s="47" t="s">
        <v>112</v>
      </c>
      <c r="I567" t="s">
        <v>113</v>
      </c>
      <c r="J567">
        <v>27864</v>
      </c>
      <c r="K567" t="s">
        <v>130</v>
      </c>
      <c r="L567" s="48" t="s">
        <v>115</v>
      </c>
    </row>
    <row r="568" spans="1:12" x14ac:dyDescent="0.25">
      <c r="A568" t="s">
        <v>108</v>
      </c>
      <c r="B568" t="s">
        <v>109</v>
      </c>
      <c r="C568" t="s">
        <v>123</v>
      </c>
      <c r="D568" s="44">
        <v>41375.364618055559</v>
      </c>
      <c r="E568" s="45">
        <v>41375</v>
      </c>
      <c r="F568" s="46">
        <v>0.36461805555555554</v>
      </c>
      <c r="G568" s="47" t="s">
        <v>118</v>
      </c>
      <c r="H568" s="47" t="s">
        <v>112</v>
      </c>
      <c r="I568" t="s">
        <v>113</v>
      </c>
      <c r="J568">
        <v>49423</v>
      </c>
      <c r="K568" t="s">
        <v>124</v>
      </c>
      <c r="L568" s="48" t="s">
        <v>115</v>
      </c>
    </row>
    <row r="569" spans="1:12" x14ac:dyDescent="0.25">
      <c r="A569" t="s">
        <v>108</v>
      </c>
      <c r="B569" t="s">
        <v>109</v>
      </c>
      <c r="C569" t="s">
        <v>121</v>
      </c>
      <c r="D569" s="44">
        <v>41375.365277777775</v>
      </c>
      <c r="E569" s="45">
        <v>41375</v>
      </c>
      <c r="F569" s="46">
        <v>0.36527777777777781</v>
      </c>
      <c r="G569" s="47" t="s">
        <v>118</v>
      </c>
      <c r="H569" s="47" t="s">
        <v>112</v>
      </c>
      <c r="I569" t="s">
        <v>113</v>
      </c>
      <c r="J569">
        <v>27864</v>
      </c>
      <c r="K569" t="s">
        <v>130</v>
      </c>
      <c r="L569" s="49" t="s">
        <v>120</v>
      </c>
    </row>
    <row r="570" spans="1:12" x14ac:dyDescent="0.25">
      <c r="A570" t="s">
        <v>108</v>
      </c>
      <c r="B570" t="s">
        <v>109</v>
      </c>
      <c r="C570" t="s">
        <v>123</v>
      </c>
      <c r="D570" s="44">
        <v>41375.36582175926</v>
      </c>
      <c r="E570" s="45">
        <v>41375</v>
      </c>
      <c r="F570" s="46">
        <v>0.36582175925925925</v>
      </c>
      <c r="G570" s="47" t="s">
        <v>118</v>
      </c>
      <c r="H570" s="47" t="s">
        <v>112</v>
      </c>
      <c r="I570" t="s">
        <v>113</v>
      </c>
      <c r="J570">
        <v>49423</v>
      </c>
      <c r="K570" t="s">
        <v>124</v>
      </c>
      <c r="L570" s="49" t="s">
        <v>120</v>
      </c>
    </row>
    <row r="571" spans="1:12" x14ac:dyDescent="0.25">
      <c r="A571" t="s">
        <v>108</v>
      </c>
      <c r="B571" t="s">
        <v>109</v>
      </c>
      <c r="C571" t="s">
        <v>123</v>
      </c>
      <c r="D571" s="44">
        <v>41375.367361111108</v>
      </c>
      <c r="E571" s="45">
        <v>41375</v>
      </c>
      <c r="F571" s="46">
        <v>0.36736111111111108</v>
      </c>
      <c r="G571" s="47" t="s">
        <v>118</v>
      </c>
      <c r="H571" s="47" t="s">
        <v>112</v>
      </c>
      <c r="I571" t="s">
        <v>113</v>
      </c>
      <c r="J571">
        <v>49423</v>
      </c>
      <c r="K571" t="s">
        <v>124</v>
      </c>
      <c r="L571" s="48" t="s">
        <v>115</v>
      </c>
    </row>
    <row r="572" spans="1:12" x14ac:dyDescent="0.25">
      <c r="A572" t="s">
        <v>108</v>
      </c>
      <c r="B572" t="s">
        <v>109</v>
      </c>
      <c r="C572" t="s">
        <v>123</v>
      </c>
      <c r="D572" s="44">
        <v>41375.368460648147</v>
      </c>
      <c r="E572" s="45">
        <v>41375</v>
      </c>
      <c r="F572" s="46">
        <v>0.36846064814814811</v>
      </c>
      <c r="G572" s="47" t="s">
        <v>118</v>
      </c>
      <c r="H572" s="47" t="s">
        <v>112</v>
      </c>
      <c r="I572" t="s">
        <v>113</v>
      </c>
      <c r="J572">
        <v>49423</v>
      </c>
      <c r="K572" t="s">
        <v>124</v>
      </c>
      <c r="L572" s="49" t="s">
        <v>120</v>
      </c>
    </row>
    <row r="573" spans="1:12" x14ac:dyDescent="0.25">
      <c r="A573" t="s">
        <v>108</v>
      </c>
      <c r="B573" t="s">
        <v>109</v>
      </c>
      <c r="C573" t="s">
        <v>123</v>
      </c>
      <c r="D573" s="44">
        <v>41375.369884259257</v>
      </c>
      <c r="E573" s="45">
        <v>41375</v>
      </c>
      <c r="F573" s="46">
        <v>0.36988425925925927</v>
      </c>
      <c r="G573" s="47" t="s">
        <v>118</v>
      </c>
      <c r="H573" s="47" t="s">
        <v>112</v>
      </c>
      <c r="I573" t="s">
        <v>113</v>
      </c>
      <c r="J573">
        <v>49423</v>
      </c>
      <c r="K573" t="s">
        <v>124</v>
      </c>
      <c r="L573" s="48" t="s">
        <v>115</v>
      </c>
    </row>
    <row r="574" spans="1:12" x14ac:dyDescent="0.25">
      <c r="A574" t="s">
        <v>108</v>
      </c>
      <c r="B574" t="s">
        <v>109</v>
      </c>
      <c r="C574" t="s">
        <v>123</v>
      </c>
      <c r="D574" s="44">
        <v>41375.370925925927</v>
      </c>
      <c r="E574" s="45">
        <v>41375</v>
      </c>
      <c r="F574" s="46">
        <v>0.37092592592592594</v>
      </c>
      <c r="G574" s="47" t="s">
        <v>118</v>
      </c>
      <c r="H574" s="47" t="s">
        <v>112</v>
      </c>
      <c r="I574" t="s">
        <v>113</v>
      </c>
      <c r="J574">
        <v>49423</v>
      </c>
      <c r="K574" t="s">
        <v>124</v>
      </c>
      <c r="L574" s="49" t="s">
        <v>120</v>
      </c>
    </row>
    <row r="575" spans="1:12" x14ac:dyDescent="0.25">
      <c r="A575" t="s">
        <v>108</v>
      </c>
      <c r="B575" t="s">
        <v>109</v>
      </c>
      <c r="C575" t="s">
        <v>123</v>
      </c>
      <c r="D575" s="44">
        <v>41375.374467592592</v>
      </c>
      <c r="E575" s="45">
        <v>41375</v>
      </c>
      <c r="F575" s="46">
        <v>0.3744675925925926</v>
      </c>
      <c r="G575" s="47" t="s">
        <v>118</v>
      </c>
      <c r="H575" s="47" t="s">
        <v>112</v>
      </c>
      <c r="I575" t="s">
        <v>113</v>
      </c>
      <c r="J575">
        <v>49423</v>
      </c>
      <c r="K575" t="s">
        <v>124</v>
      </c>
      <c r="L575" s="49" t="s">
        <v>120</v>
      </c>
    </row>
    <row r="576" spans="1:12" x14ac:dyDescent="0.25">
      <c r="A576" t="s">
        <v>108</v>
      </c>
      <c r="B576" t="s">
        <v>109</v>
      </c>
      <c r="C576" t="s">
        <v>123</v>
      </c>
      <c r="D576" s="44">
        <v>41375.376736111109</v>
      </c>
      <c r="E576" s="45">
        <v>41375</v>
      </c>
      <c r="F576" s="46">
        <v>0.3767361111111111</v>
      </c>
      <c r="G576" s="50" t="s">
        <v>127</v>
      </c>
      <c r="H576" s="50" t="s">
        <v>128</v>
      </c>
      <c r="I576" t="s">
        <v>113</v>
      </c>
      <c r="J576">
        <v>49423</v>
      </c>
      <c r="K576" t="s">
        <v>124</v>
      </c>
      <c r="L576" s="49" t="s">
        <v>120</v>
      </c>
    </row>
    <row r="577" spans="1:12" x14ac:dyDescent="0.25">
      <c r="A577" t="s">
        <v>108</v>
      </c>
      <c r="B577" t="s">
        <v>109</v>
      </c>
      <c r="C577" t="s">
        <v>110</v>
      </c>
      <c r="D577" s="44">
        <v>41375.380555555559</v>
      </c>
      <c r="E577" s="45">
        <v>41375</v>
      </c>
      <c r="F577" s="46">
        <v>0.38055555555555554</v>
      </c>
      <c r="G577" s="50" t="s">
        <v>127</v>
      </c>
      <c r="H577" s="50" t="s">
        <v>128</v>
      </c>
      <c r="I577" t="s">
        <v>113</v>
      </c>
      <c r="J577">
        <v>87485</v>
      </c>
      <c r="K577" t="s">
        <v>114</v>
      </c>
      <c r="L577" s="48" t="s">
        <v>115</v>
      </c>
    </row>
    <row r="578" spans="1:12" x14ac:dyDescent="0.25">
      <c r="A578" t="s">
        <v>108</v>
      </c>
      <c r="B578" t="s">
        <v>137</v>
      </c>
      <c r="C578" t="s">
        <v>138</v>
      </c>
      <c r="D578" s="44">
        <v>41375.403495370374</v>
      </c>
      <c r="E578" s="45">
        <v>41375</v>
      </c>
      <c r="F578" s="46">
        <v>0.40349537037037037</v>
      </c>
      <c r="G578" s="50" t="s">
        <v>127</v>
      </c>
      <c r="H578" s="50" t="s">
        <v>128</v>
      </c>
      <c r="I578" t="s">
        <v>113</v>
      </c>
      <c r="J578">
        <v>19594</v>
      </c>
      <c r="K578" t="s">
        <v>139</v>
      </c>
      <c r="L578" s="49" t="s">
        <v>120</v>
      </c>
    </row>
    <row r="579" spans="1:12" x14ac:dyDescent="0.25">
      <c r="A579" t="s">
        <v>108</v>
      </c>
      <c r="B579" t="s">
        <v>109</v>
      </c>
      <c r="C579" t="s">
        <v>121</v>
      </c>
      <c r="D579" s="44">
        <v>41375.430636574078</v>
      </c>
      <c r="E579" s="45">
        <v>41375</v>
      </c>
      <c r="F579" s="46">
        <v>0.43063657407407407</v>
      </c>
      <c r="G579" s="50" t="s">
        <v>135</v>
      </c>
      <c r="H579" s="50" t="s">
        <v>128</v>
      </c>
      <c r="I579" t="s">
        <v>113</v>
      </c>
      <c r="J579">
        <v>79888</v>
      </c>
      <c r="K579" t="s">
        <v>170</v>
      </c>
      <c r="L579" s="49" t="s">
        <v>120</v>
      </c>
    </row>
    <row r="580" spans="1:12" x14ac:dyDescent="0.25">
      <c r="A580" t="s">
        <v>108</v>
      </c>
      <c r="B580" t="s">
        <v>109</v>
      </c>
      <c r="C580" t="s">
        <v>110</v>
      </c>
      <c r="D580" s="44">
        <v>41375.432291666664</v>
      </c>
      <c r="E580" s="45">
        <v>41375</v>
      </c>
      <c r="F580" s="46">
        <v>0.43229166666666669</v>
      </c>
      <c r="G580" s="50" t="s">
        <v>135</v>
      </c>
      <c r="H580" s="50" t="s">
        <v>128</v>
      </c>
      <c r="I580" t="s">
        <v>113</v>
      </c>
      <c r="J580">
        <v>30653</v>
      </c>
      <c r="K580" t="s">
        <v>187</v>
      </c>
      <c r="L580" s="49" t="s">
        <v>120</v>
      </c>
    </row>
    <row r="581" spans="1:12" x14ac:dyDescent="0.25">
      <c r="A581" t="s">
        <v>108</v>
      </c>
      <c r="B581" t="s">
        <v>109</v>
      </c>
      <c r="C581" t="s">
        <v>133</v>
      </c>
      <c r="D581" s="44">
        <v>41375.434305555558</v>
      </c>
      <c r="E581" s="45">
        <v>41375</v>
      </c>
      <c r="F581" s="46">
        <v>0.43430555555555556</v>
      </c>
      <c r="G581" s="50" t="s">
        <v>135</v>
      </c>
      <c r="H581" s="50" t="s">
        <v>128</v>
      </c>
      <c r="I581" t="s">
        <v>113</v>
      </c>
      <c r="J581">
        <v>44320</v>
      </c>
      <c r="K581" t="s">
        <v>205</v>
      </c>
      <c r="L581" s="48" t="s">
        <v>115</v>
      </c>
    </row>
    <row r="582" spans="1:12" x14ac:dyDescent="0.25">
      <c r="A582" t="s">
        <v>108</v>
      </c>
      <c r="B582" t="s">
        <v>125</v>
      </c>
      <c r="C582" t="s">
        <v>131</v>
      </c>
      <c r="D582" s="44">
        <v>41375.457731481481</v>
      </c>
      <c r="E582" s="45">
        <v>41375</v>
      </c>
      <c r="F582" s="46">
        <v>0.45773148148148146</v>
      </c>
      <c r="G582" s="50" t="s">
        <v>135</v>
      </c>
      <c r="H582" s="50" t="s">
        <v>128</v>
      </c>
      <c r="I582" t="s">
        <v>113</v>
      </c>
      <c r="J582">
        <v>42333</v>
      </c>
      <c r="K582" t="s">
        <v>164</v>
      </c>
      <c r="L582" s="49" t="s">
        <v>120</v>
      </c>
    </row>
    <row r="583" spans="1:12" x14ac:dyDescent="0.25">
      <c r="A583" t="s">
        <v>108</v>
      </c>
      <c r="B583" t="s">
        <v>109</v>
      </c>
      <c r="C583" t="s">
        <v>123</v>
      </c>
      <c r="D583" s="44">
        <v>41375.459201388891</v>
      </c>
      <c r="E583" s="45">
        <v>41375</v>
      </c>
      <c r="F583" s="46">
        <v>0.4592013888888889</v>
      </c>
      <c r="G583" s="50" t="s">
        <v>171</v>
      </c>
      <c r="H583" s="50" t="s">
        <v>141</v>
      </c>
      <c r="I583" t="s">
        <v>113</v>
      </c>
      <c r="J583">
        <v>49423</v>
      </c>
      <c r="K583" t="s">
        <v>124</v>
      </c>
      <c r="L583" s="49" t="s">
        <v>120</v>
      </c>
    </row>
    <row r="584" spans="1:12" x14ac:dyDescent="0.25">
      <c r="A584" t="s">
        <v>108</v>
      </c>
      <c r="B584" t="s">
        <v>109</v>
      </c>
      <c r="C584" t="s">
        <v>123</v>
      </c>
      <c r="D584" s="44">
        <v>41375.462962962964</v>
      </c>
      <c r="E584" s="45">
        <v>41375</v>
      </c>
      <c r="F584" s="46">
        <v>0.46296296296296297</v>
      </c>
      <c r="G584" s="50" t="s">
        <v>171</v>
      </c>
      <c r="H584" s="50" t="s">
        <v>141</v>
      </c>
      <c r="I584" t="s">
        <v>113</v>
      </c>
      <c r="J584">
        <v>49423</v>
      </c>
      <c r="K584" t="s">
        <v>124</v>
      </c>
      <c r="L584" s="49" t="s">
        <v>120</v>
      </c>
    </row>
    <row r="585" spans="1:12" x14ac:dyDescent="0.25">
      <c r="A585" t="s">
        <v>108</v>
      </c>
      <c r="B585" t="s">
        <v>109</v>
      </c>
      <c r="C585" t="s">
        <v>123</v>
      </c>
      <c r="D585" s="44">
        <v>41375.464074074072</v>
      </c>
      <c r="E585" s="45">
        <v>41375</v>
      </c>
      <c r="F585" s="46">
        <v>0.46407407407407408</v>
      </c>
      <c r="G585" s="50" t="s">
        <v>171</v>
      </c>
      <c r="H585" s="50" t="s">
        <v>141</v>
      </c>
      <c r="I585" t="s">
        <v>113</v>
      </c>
      <c r="J585">
        <v>91599</v>
      </c>
      <c r="K585" t="s">
        <v>178</v>
      </c>
      <c r="L585" s="49" t="s">
        <v>120</v>
      </c>
    </row>
    <row r="586" spans="1:12" x14ac:dyDescent="0.25">
      <c r="A586" t="s">
        <v>108</v>
      </c>
      <c r="B586" t="s">
        <v>109</v>
      </c>
      <c r="C586" t="s">
        <v>117</v>
      </c>
      <c r="D586" s="44">
        <v>41375.464826388888</v>
      </c>
      <c r="E586" s="45">
        <v>41375</v>
      </c>
      <c r="F586" s="46">
        <v>0.46482638888888889</v>
      </c>
      <c r="G586" s="50" t="s">
        <v>171</v>
      </c>
      <c r="H586" s="50" t="s">
        <v>141</v>
      </c>
      <c r="I586" t="s">
        <v>113</v>
      </c>
      <c r="J586">
        <v>98932</v>
      </c>
      <c r="K586" t="s">
        <v>185</v>
      </c>
      <c r="L586" s="49" t="s">
        <v>120</v>
      </c>
    </row>
    <row r="587" spans="1:12" x14ac:dyDescent="0.25">
      <c r="A587" t="s">
        <v>108</v>
      </c>
      <c r="B587" t="s">
        <v>109</v>
      </c>
      <c r="C587" t="s">
        <v>123</v>
      </c>
      <c r="D587" s="44">
        <v>41375.465138888889</v>
      </c>
      <c r="E587" s="45">
        <v>41375</v>
      </c>
      <c r="F587" s="46">
        <v>0.46513888888888894</v>
      </c>
      <c r="G587" s="50" t="s">
        <v>171</v>
      </c>
      <c r="H587" s="50" t="s">
        <v>141</v>
      </c>
      <c r="I587" t="s">
        <v>113</v>
      </c>
      <c r="J587">
        <v>49423</v>
      </c>
      <c r="K587" t="s">
        <v>124</v>
      </c>
      <c r="L587" s="49" t="s">
        <v>120</v>
      </c>
    </row>
    <row r="588" spans="1:12" x14ac:dyDescent="0.25">
      <c r="A588" t="s">
        <v>108</v>
      </c>
      <c r="B588" t="s">
        <v>109</v>
      </c>
      <c r="C588" t="s">
        <v>123</v>
      </c>
      <c r="D588" s="44">
        <v>41375.466180555559</v>
      </c>
      <c r="E588" s="45">
        <v>41375</v>
      </c>
      <c r="F588" s="46">
        <v>0.46618055555555554</v>
      </c>
      <c r="G588" s="50" t="s">
        <v>171</v>
      </c>
      <c r="H588" s="50" t="s">
        <v>141</v>
      </c>
      <c r="I588" t="s">
        <v>113</v>
      </c>
      <c r="J588">
        <v>91599</v>
      </c>
      <c r="K588" t="s">
        <v>178</v>
      </c>
      <c r="L588" s="49" t="s">
        <v>120</v>
      </c>
    </row>
    <row r="589" spans="1:12" x14ac:dyDescent="0.25">
      <c r="A589" t="s">
        <v>108</v>
      </c>
      <c r="B589" t="s">
        <v>109</v>
      </c>
      <c r="C589" t="s">
        <v>123</v>
      </c>
      <c r="D589" s="44">
        <v>41375.468009259261</v>
      </c>
      <c r="E589" s="45">
        <v>41375</v>
      </c>
      <c r="F589" s="46">
        <v>0.46800925925925929</v>
      </c>
      <c r="G589" s="50" t="s">
        <v>171</v>
      </c>
      <c r="H589" s="50" t="s">
        <v>141</v>
      </c>
      <c r="I589" t="s">
        <v>113</v>
      </c>
      <c r="J589">
        <v>91599</v>
      </c>
      <c r="K589" t="s">
        <v>178</v>
      </c>
      <c r="L589" s="49" t="s">
        <v>120</v>
      </c>
    </row>
    <row r="590" spans="1:12" x14ac:dyDescent="0.25">
      <c r="A590" t="s">
        <v>108</v>
      </c>
      <c r="B590" t="s">
        <v>109</v>
      </c>
      <c r="C590" t="s">
        <v>123</v>
      </c>
      <c r="D590" s="44">
        <v>41375.468958333331</v>
      </c>
      <c r="E590" s="45">
        <v>41375</v>
      </c>
      <c r="F590" s="46">
        <v>0.46895833333333337</v>
      </c>
      <c r="G590" s="50" t="s">
        <v>171</v>
      </c>
      <c r="H590" s="50" t="s">
        <v>141</v>
      </c>
      <c r="I590" t="s">
        <v>113</v>
      </c>
      <c r="J590">
        <v>49423</v>
      </c>
      <c r="K590" t="s">
        <v>124</v>
      </c>
      <c r="L590" s="48" t="s">
        <v>115</v>
      </c>
    </row>
    <row r="591" spans="1:12" x14ac:dyDescent="0.25">
      <c r="A591" t="s">
        <v>108</v>
      </c>
      <c r="B591" t="s">
        <v>109</v>
      </c>
      <c r="C591" t="s">
        <v>123</v>
      </c>
      <c r="D591" s="44">
        <v>41375.469409722224</v>
      </c>
      <c r="E591" s="45">
        <v>41375</v>
      </c>
      <c r="F591" s="46">
        <v>0.46940972222222221</v>
      </c>
      <c r="G591" s="50" t="s">
        <v>171</v>
      </c>
      <c r="H591" s="50" t="s">
        <v>141</v>
      </c>
      <c r="I591" t="s">
        <v>113</v>
      </c>
      <c r="J591">
        <v>91599</v>
      </c>
      <c r="K591" t="s">
        <v>178</v>
      </c>
      <c r="L591" s="49" t="s">
        <v>120</v>
      </c>
    </row>
    <row r="592" spans="1:12" x14ac:dyDescent="0.25">
      <c r="A592" t="s">
        <v>108</v>
      </c>
      <c r="B592" t="s">
        <v>109</v>
      </c>
      <c r="C592" t="s">
        <v>123</v>
      </c>
      <c r="D592" s="44">
        <v>41375.470879629633</v>
      </c>
      <c r="E592" s="45">
        <v>41375</v>
      </c>
      <c r="F592" s="46">
        <v>0.47087962962962965</v>
      </c>
      <c r="G592" s="50" t="s">
        <v>171</v>
      </c>
      <c r="H592" s="50" t="s">
        <v>141</v>
      </c>
      <c r="I592" t="s">
        <v>113</v>
      </c>
      <c r="J592">
        <v>91599</v>
      </c>
      <c r="K592" t="s">
        <v>178</v>
      </c>
      <c r="L592" s="49" t="s">
        <v>120</v>
      </c>
    </row>
    <row r="593" spans="1:12" x14ac:dyDescent="0.25">
      <c r="A593" t="s">
        <v>108</v>
      </c>
      <c r="B593" t="s">
        <v>109</v>
      </c>
      <c r="C593" t="s">
        <v>123</v>
      </c>
      <c r="D593" s="44">
        <v>41375.472418981481</v>
      </c>
      <c r="E593" s="45">
        <v>41375</v>
      </c>
      <c r="F593" s="46">
        <v>0.47241898148148148</v>
      </c>
      <c r="G593" s="50" t="s">
        <v>171</v>
      </c>
      <c r="H593" s="50" t="s">
        <v>141</v>
      </c>
      <c r="I593" t="s">
        <v>113</v>
      </c>
      <c r="J593">
        <v>91599</v>
      </c>
      <c r="K593" t="s">
        <v>178</v>
      </c>
      <c r="L593" s="49" t="s">
        <v>120</v>
      </c>
    </row>
    <row r="594" spans="1:12" x14ac:dyDescent="0.25">
      <c r="A594" t="s">
        <v>108</v>
      </c>
      <c r="B594" t="s">
        <v>109</v>
      </c>
      <c r="C594" t="s">
        <v>110</v>
      </c>
      <c r="D594" s="44">
        <v>41375.483425925922</v>
      </c>
      <c r="E594" s="45">
        <v>41375</v>
      </c>
      <c r="F594" s="46">
        <v>0.48342592592592593</v>
      </c>
      <c r="G594" s="50" t="s">
        <v>171</v>
      </c>
      <c r="H594" s="50" t="s">
        <v>141</v>
      </c>
      <c r="I594" t="s">
        <v>113</v>
      </c>
      <c r="J594">
        <v>8703</v>
      </c>
      <c r="K594" t="s">
        <v>206</v>
      </c>
      <c r="L594" s="49" t="s">
        <v>120</v>
      </c>
    </row>
    <row r="595" spans="1:12" x14ac:dyDescent="0.25">
      <c r="A595" t="s">
        <v>108</v>
      </c>
      <c r="B595" t="s">
        <v>109</v>
      </c>
      <c r="C595" t="s">
        <v>133</v>
      </c>
      <c r="D595" s="44">
        <v>41375.484502314815</v>
      </c>
      <c r="E595" s="45">
        <v>41375</v>
      </c>
      <c r="F595" s="46">
        <v>0.48450231481481482</v>
      </c>
      <c r="G595" s="50" t="s">
        <v>171</v>
      </c>
      <c r="H595" s="50" t="s">
        <v>141</v>
      </c>
      <c r="I595" t="s">
        <v>113</v>
      </c>
      <c r="J595">
        <v>6623</v>
      </c>
      <c r="K595" t="s">
        <v>177</v>
      </c>
      <c r="L595" s="49" t="s">
        <v>120</v>
      </c>
    </row>
    <row r="596" spans="1:12" x14ac:dyDescent="0.25">
      <c r="A596" t="s">
        <v>108</v>
      </c>
      <c r="B596" t="s">
        <v>109</v>
      </c>
      <c r="C596" t="s">
        <v>121</v>
      </c>
      <c r="D596" s="44">
        <v>41375.484907407408</v>
      </c>
      <c r="E596" s="45">
        <v>41375</v>
      </c>
      <c r="F596" s="46">
        <v>0.4849074074074074</v>
      </c>
      <c r="G596" s="50" t="s">
        <v>171</v>
      </c>
      <c r="H596" s="50" t="s">
        <v>141</v>
      </c>
      <c r="I596" t="s">
        <v>113</v>
      </c>
      <c r="J596">
        <v>83464</v>
      </c>
      <c r="K596" t="s">
        <v>195</v>
      </c>
      <c r="L596" s="49" t="s">
        <v>120</v>
      </c>
    </row>
    <row r="597" spans="1:12" x14ac:dyDescent="0.25">
      <c r="A597" t="s">
        <v>108</v>
      </c>
      <c r="B597" t="s">
        <v>109</v>
      </c>
      <c r="C597" t="s">
        <v>123</v>
      </c>
      <c r="D597" s="44">
        <v>41375.487812500003</v>
      </c>
      <c r="E597" s="45">
        <v>41375</v>
      </c>
      <c r="F597" s="46">
        <v>0.48781249999999998</v>
      </c>
      <c r="G597" s="50" t="s">
        <v>171</v>
      </c>
      <c r="H597" s="50" t="s">
        <v>141</v>
      </c>
      <c r="I597" t="s">
        <v>113</v>
      </c>
      <c r="J597">
        <v>88449</v>
      </c>
      <c r="K597" t="s">
        <v>162</v>
      </c>
      <c r="L597" s="49" t="s">
        <v>120</v>
      </c>
    </row>
    <row r="598" spans="1:12" x14ac:dyDescent="0.25">
      <c r="A598" t="s">
        <v>108</v>
      </c>
      <c r="B598" t="s">
        <v>109</v>
      </c>
      <c r="C598" t="s">
        <v>123</v>
      </c>
      <c r="D598" s="44">
        <v>41375.489942129629</v>
      </c>
      <c r="E598" s="45">
        <v>41375</v>
      </c>
      <c r="F598" s="46">
        <v>0.48994212962962963</v>
      </c>
      <c r="G598" s="50" t="s">
        <v>171</v>
      </c>
      <c r="H598" s="50" t="s">
        <v>141</v>
      </c>
      <c r="I598" t="s">
        <v>113</v>
      </c>
      <c r="J598">
        <v>88449</v>
      </c>
      <c r="K598" t="s">
        <v>162</v>
      </c>
      <c r="L598" s="49" t="s">
        <v>120</v>
      </c>
    </row>
    <row r="599" spans="1:12" x14ac:dyDescent="0.25">
      <c r="A599" t="s">
        <v>108</v>
      </c>
      <c r="B599" t="s">
        <v>109</v>
      </c>
      <c r="C599" t="s">
        <v>121</v>
      </c>
      <c r="D599" s="44">
        <v>41375.509317129632</v>
      </c>
      <c r="E599" s="45">
        <v>41375</v>
      </c>
      <c r="F599" s="46">
        <v>0.50931712962962961</v>
      </c>
      <c r="G599" s="50" t="s">
        <v>140</v>
      </c>
      <c r="H599" s="50" t="s">
        <v>141</v>
      </c>
      <c r="I599" t="s">
        <v>113</v>
      </c>
      <c r="J599">
        <v>85277</v>
      </c>
      <c r="K599" t="s">
        <v>184</v>
      </c>
      <c r="L599" s="49" t="s">
        <v>120</v>
      </c>
    </row>
    <row r="600" spans="1:12" x14ac:dyDescent="0.25">
      <c r="A600" t="s">
        <v>108</v>
      </c>
      <c r="B600" t="s">
        <v>109</v>
      </c>
      <c r="C600" t="s">
        <v>133</v>
      </c>
      <c r="D600" s="44">
        <v>41375.56962962963</v>
      </c>
      <c r="E600" s="45">
        <v>41375</v>
      </c>
      <c r="F600" s="46">
        <v>0.5696296296296296</v>
      </c>
      <c r="G600" s="50" t="s">
        <v>146</v>
      </c>
      <c r="H600" s="50" t="s">
        <v>147</v>
      </c>
      <c r="I600" t="s">
        <v>113</v>
      </c>
      <c r="J600">
        <v>44320</v>
      </c>
      <c r="K600" t="s">
        <v>205</v>
      </c>
      <c r="L600" s="49" t="s">
        <v>120</v>
      </c>
    </row>
    <row r="601" spans="1:12" x14ac:dyDescent="0.25">
      <c r="A601" t="s">
        <v>108</v>
      </c>
      <c r="B601" t="s">
        <v>109</v>
      </c>
      <c r="C601" t="s">
        <v>110</v>
      </c>
      <c r="D601" s="44">
        <v>41375.577118055553</v>
      </c>
      <c r="E601" s="45">
        <v>41375</v>
      </c>
      <c r="F601" s="46">
        <v>0.57711805555555562</v>
      </c>
      <c r="G601" s="50" t="s">
        <v>146</v>
      </c>
      <c r="H601" s="50" t="s">
        <v>147</v>
      </c>
      <c r="I601" t="s">
        <v>113</v>
      </c>
      <c r="J601">
        <v>82684</v>
      </c>
      <c r="K601" t="s">
        <v>202</v>
      </c>
      <c r="L601" s="49" t="s">
        <v>120</v>
      </c>
    </row>
    <row r="602" spans="1:12" x14ac:dyDescent="0.25">
      <c r="A602" t="s">
        <v>108</v>
      </c>
      <c r="B602" t="s">
        <v>109</v>
      </c>
      <c r="C602" t="s">
        <v>123</v>
      </c>
      <c r="D602" s="44">
        <v>41375.581932870373</v>
      </c>
      <c r="E602" s="45">
        <v>41375</v>
      </c>
      <c r="F602" s="46">
        <v>0.58193287037037034</v>
      </c>
      <c r="G602" s="50" t="s">
        <v>146</v>
      </c>
      <c r="H602" s="50" t="s">
        <v>147</v>
      </c>
      <c r="I602" t="s">
        <v>113</v>
      </c>
      <c r="J602">
        <v>91599</v>
      </c>
      <c r="K602" t="s">
        <v>178</v>
      </c>
      <c r="L602" s="49" t="s">
        <v>120</v>
      </c>
    </row>
    <row r="603" spans="1:12" x14ac:dyDescent="0.25">
      <c r="A603" t="s">
        <v>108</v>
      </c>
      <c r="B603" t="s">
        <v>109</v>
      </c>
      <c r="C603" t="s">
        <v>110</v>
      </c>
      <c r="D603" s="44">
        <v>41375.583912037036</v>
      </c>
      <c r="E603" s="45">
        <v>41375</v>
      </c>
      <c r="F603" s="46">
        <v>0.58391203703703709</v>
      </c>
      <c r="G603" s="50" t="s">
        <v>146</v>
      </c>
      <c r="H603" s="50" t="s">
        <v>147</v>
      </c>
      <c r="I603" t="s">
        <v>113</v>
      </c>
      <c r="J603">
        <v>96797</v>
      </c>
      <c r="K603" t="s">
        <v>203</v>
      </c>
      <c r="L603" s="49" t="s">
        <v>120</v>
      </c>
    </row>
    <row r="604" spans="1:12" x14ac:dyDescent="0.25">
      <c r="A604" t="s">
        <v>108</v>
      </c>
      <c r="B604" t="s">
        <v>109</v>
      </c>
      <c r="C604" t="s">
        <v>121</v>
      </c>
      <c r="D604" s="44">
        <v>41375.584814814814</v>
      </c>
      <c r="E604" s="45">
        <v>41375</v>
      </c>
      <c r="F604" s="46">
        <v>0.58481481481481479</v>
      </c>
      <c r="G604" s="50" t="s">
        <v>149</v>
      </c>
      <c r="H604" s="50" t="s">
        <v>147</v>
      </c>
      <c r="I604" t="s">
        <v>113</v>
      </c>
      <c r="J604">
        <v>24833</v>
      </c>
      <c r="K604" t="s">
        <v>189</v>
      </c>
      <c r="L604" s="49" t="s">
        <v>120</v>
      </c>
    </row>
    <row r="605" spans="1:12" x14ac:dyDescent="0.25">
      <c r="A605" t="s">
        <v>108</v>
      </c>
      <c r="B605" t="s">
        <v>109</v>
      </c>
      <c r="C605" t="s">
        <v>133</v>
      </c>
      <c r="D605" s="44">
        <v>41375.599664351852</v>
      </c>
      <c r="E605" s="45">
        <v>41375</v>
      </c>
      <c r="F605" s="46">
        <v>0.59966435185185185</v>
      </c>
      <c r="G605" s="50" t="s">
        <v>149</v>
      </c>
      <c r="H605" s="50" t="s">
        <v>147</v>
      </c>
      <c r="I605" t="s">
        <v>113</v>
      </c>
      <c r="J605">
        <v>5745</v>
      </c>
      <c r="K605" t="s">
        <v>188</v>
      </c>
      <c r="L605" s="49" t="s">
        <v>120</v>
      </c>
    </row>
    <row r="606" spans="1:12" x14ac:dyDescent="0.25">
      <c r="A606" t="s">
        <v>108</v>
      </c>
      <c r="B606" t="s">
        <v>109</v>
      </c>
      <c r="C606" t="s">
        <v>133</v>
      </c>
      <c r="D606" s="44">
        <v>41375.604027777779</v>
      </c>
      <c r="E606" s="45">
        <v>41375</v>
      </c>
      <c r="F606" s="46">
        <v>0.60402777777777772</v>
      </c>
      <c r="G606" s="50" t="s">
        <v>149</v>
      </c>
      <c r="H606" s="50" t="s">
        <v>147</v>
      </c>
      <c r="I606" t="s">
        <v>113</v>
      </c>
      <c r="J606">
        <v>96221</v>
      </c>
      <c r="K606" t="s">
        <v>150</v>
      </c>
      <c r="L606" s="48" t="s">
        <v>115</v>
      </c>
    </row>
    <row r="607" spans="1:12" x14ac:dyDescent="0.25">
      <c r="A607" t="s">
        <v>108</v>
      </c>
      <c r="B607" t="s">
        <v>109</v>
      </c>
      <c r="C607" t="s">
        <v>133</v>
      </c>
      <c r="D607" s="44">
        <v>41375.617314814815</v>
      </c>
      <c r="E607" s="45">
        <v>41375</v>
      </c>
      <c r="F607" s="46">
        <v>0.61731481481481476</v>
      </c>
      <c r="G607" s="50" t="s">
        <v>149</v>
      </c>
      <c r="H607" s="50" t="s">
        <v>147</v>
      </c>
      <c r="I607" t="s">
        <v>113</v>
      </c>
      <c r="J607">
        <v>96221</v>
      </c>
      <c r="K607" t="s">
        <v>150</v>
      </c>
      <c r="L607" s="49" t="s">
        <v>120</v>
      </c>
    </row>
    <row r="608" spans="1:12" x14ac:dyDescent="0.25">
      <c r="A608" t="s">
        <v>108</v>
      </c>
      <c r="B608" t="s">
        <v>109</v>
      </c>
      <c r="C608" t="s">
        <v>133</v>
      </c>
      <c r="D608" s="44">
        <v>41375.623298611114</v>
      </c>
      <c r="E608" s="45">
        <v>41375</v>
      </c>
      <c r="F608" s="46">
        <v>0.62329861111111107</v>
      </c>
      <c r="G608" s="50" t="s">
        <v>149</v>
      </c>
      <c r="H608" s="50" t="s">
        <v>147</v>
      </c>
      <c r="I608" t="s">
        <v>113</v>
      </c>
      <c r="J608">
        <v>96221</v>
      </c>
      <c r="K608" t="s">
        <v>150</v>
      </c>
      <c r="L608" s="49" t="s">
        <v>120</v>
      </c>
    </row>
    <row r="609" spans="1:12" x14ac:dyDescent="0.25">
      <c r="A609" t="s">
        <v>108</v>
      </c>
      <c r="B609" t="s">
        <v>109</v>
      </c>
      <c r="C609" t="s">
        <v>133</v>
      </c>
      <c r="D609" s="44">
        <v>41375.630729166667</v>
      </c>
      <c r="E609" s="45">
        <v>41375</v>
      </c>
      <c r="F609" s="46">
        <v>0.63072916666666667</v>
      </c>
      <c r="G609" s="50" t="s">
        <v>154</v>
      </c>
      <c r="H609" s="50" t="s">
        <v>155</v>
      </c>
      <c r="I609" t="s">
        <v>113</v>
      </c>
      <c r="J609">
        <v>5103</v>
      </c>
      <c r="K609" t="s">
        <v>180</v>
      </c>
      <c r="L609" s="49" t="s">
        <v>120</v>
      </c>
    </row>
    <row r="610" spans="1:12" x14ac:dyDescent="0.25">
      <c r="A610" t="s">
        <v>108</v>
      </c>
      <c r="B610" t="s">
        <v>109</v>
      </c>
      <c r="C610" t="s">
        <v>133</v>
      </c>
      <c r="D610" s="44">
        <v>41375.641562500001</v>
      </c>
      <c r="E610" s="45">
        <v>41375</v>
      </c>
      <c r="F610" s="46">
        <v>0.64156250000000004</v>
      </c>
      <c r="G610" s="50" t="s">
        <v>154</v>
      </c>
      <c r="H610" s="50" t="s">
        <v>155</v>
      </c>
      <c r="I610" t="s">
        <v>113</v>
      </c>
      <c r="J610">
        <v>96221</v>
      </c>
      <c r="K610" t="s">
        <v>150</v>
      </c>
      <c r="L610" s="49" t="s">
        <v>120</v>
      </c>
    </row>
    <row r="611" spans="1:12" x14ac:dyDescent="0.25">
      <c r="A611" t="s">
        <v>108</v>
      </c>
      <c r="B611" t="s">
        <v>109</v>
      </c>
      <c r="C611" t="s">
        <v>133</v>
      </c>
      <c r="D611" s="44">
        <v>41375.645266203705</v>
      </c>
      <c r="E611" s="45">
        <v>41375</v>
      </c>
      <c r="F611" s="46">
        <v>0.64526620370370369</v>
      </c>
      <c r="G611" s="50" t="s">
        <v>154</v>
      </c>
      <c r="H611" s="50" t="s">
        <v>155</v>
      </c>
      <c r="I611" t="s">
        <v>113</v>
      </c>
      <c r="J611">
        <v>5222</v>
      </c>
      <c r="K611" t="s">
        <v>196</v>
      </c>
      <c r="L611" s="49" t="s">
        <v>120</v>
      </c>
    </row>
    <row r="612" spans="1:12" x14ac:dyDescent="0.25">
      <c r="A612" t="s">
        <v>108</v>
      </c>
      <c r="B612" t="s">
        <v>109</v>
      </c>
      <c r="C612" t="s">
        <v>117</v>
      </c>
      <c r="D612" s="44">
        <v>41375.653182870374</v>
      </c>
      <c r="E612" s="45">
        <v>41375</v>
      </c>
      <c r="F612" s="46">
        <v>0.65318287037037037</v>
      </c>
      <c r="G612" s="50" t="s">
        <v>154</v>
      </c>
      <c r="H612" s="50" t="s">
        <v>155</v>
      </c>
      <c r="I612" t="s">
        <v>113</v>
      </c>
      <c r="J612">
        <v>73885</v>
      </c>
      <c r="K612" t="s">
        <v>198</v>
      </c>
      <c r="L612" s="49" t="s">
        <v>120</v>
      </c>
    </row>
    <row r="613" spans="1:12" x14ac:dyDescent="0.25">
      <c r="A613" t="s">
        <v>108</v>
      </c>
      <c r="B613" t="s">
        <v>109</v>
      </c>
      <c r="C613" t="s">
        <v>117</v>
      </c>
      <c r="D613" s="44">
        <v>41375.655277777776</v>
      </c>
      <c r="E613" s="45">
        <v>41375</v>
      </c>
      <c r="F613" s="46">
        <v>0.65527777777777774</v>
      </c>
      <c r="G613" s="50" t="s">
        <v>154</v>
      </c>
      <c r="H613" s="50" t="s">
        <v>155</v>
      </c>
      <c r="I613" t="s">
        <v>113</v>
      </c>
      <c r="J613">
        <v>73885</v>
      </c>
      <c r="K613" t="s">
        <v>198</v>
      </c>
      <c r="L613" s="49" t="s">
        <v>120</v>
      </c>
    </row>
    <row r="614" spans="1:12" x14ac:dyDescent="0.25">
      <c r="A614" t="s">
        <v>108</v>
      </c>
      <c r="B614" t="s">
        <v>137</v>
      </c>
      <c r="C614" t="s">
        <v>138</v>
      </c>
      <c r="D614" s="44">
        <v>41375.662939814814</v>
      </c>
      <c r="E614" s="45">
        <v>41375</v>
      </c>
      <c r="F614" s="46">
        <v>0.66293981481481479</v>
      </c>
      <c r="G614" s="50" t="s">
        <v>154</v>
      </c>
      <c r="H614" s="50" t="s">
        <v>155</v>
      </c>
      <c r="I614" t="s">
        <v>113</v>
      </c>
      <c r="J614">
        <v>19754</v>
      </c>
      <c r="K614" t="s">
        <v>160</v>
      </c>
      <c r="L614" s="49" t="s">
        <v>120</v>
      </c>
    </row>
    <row r="615" spans="1:12" x14ac:dyDescent="0.25">
      <c r="A615" t="s">
        <v>108</v>
      </c>
      <c r="B615" t="s">
        <v>109</v>
      </c>
      <c r="C615" t="s">
        <v>117</v>
      </c>
      <c r="D615" s="44">
        <v>41375.672175925924</v>
      </c>
      <c r="E615" s="45">
        <v>41375</v>
      </c>
      <c r="F615" s="46">
        <v>0.6721759259259259</v>
      </c>
      <c r="G615" s="50" t="s">
        <v>161</v>
      </c>
      <c r="H615" s="50" t="s">
        <v>155</v>
      </c>
      <c r="I615" t="s">
        <v>113</v>
      </c>
      <c r="J615">
        <v>16104</v>
      </c>
      <c r="K615" t="s">
        <v>145</v>
      </c>
      <c r="L615" s="49" t="s">
        <v>120</v>
      </c>
    </row>
    <row r="616" spans="1:12" x14ac:dyDescent="0.25">
      <c r="A616" t="s">
        <v>108</v>
      </c>
      <c r="B616" t="s">
        <v>109</v>
      </c>
      <c r="C616" t="s">
        <v>110</v>
      </c>
      <c r="D616" s="44">
        <v>41375.674907407411</v>
      </c>
      <c r="E616" s="45">
        <v>41375</v>
      </c>
      <c r="F616" s="46">
        <v>0.6749074074074074</v>
      </c>
      <c r="G616" s="50" t="s">
        <v>161</v>
      </c>
      <c r="H616" s="50" t="s">
        <v>155</v>
      </c>
      <c r="I616" t="s">
        <v>113</v>
      </c>
      <c r="J616">
        <v>8703</v>
      </c>
      <c r="K616" t="s">
        <v>206</v>
      </c>
      <c r="L616" s="49" t="s">
        <v>120</v>
      </c>
    </row>
    <row r="617" spans="1:12" x14ac:dyDescent="0.25">
      <c r="A617" t="s">
        <v>108</v>
      </c>
      <c r="B617" t="s">
        <v>109</v>
      </c>
      <c r="C617" t="s">
        <v>121</v>
      </c>
      <c r="D617" s="44">
        <v>41375.682164351849</v>
      </c>
      <c r="E617" s="45">
        <v>41375</v>
      </c>
      <c r="F617" s="46">
        <v>0.68216435185185187</v>
      </c>
      <c r="G617" s="50" t="s">
        <v>161</v>
      </c>
      <c r="H617" s="50" t="s">
        <v>155</v>
      </c>
      <c r="I617" t="s">
        <v>113</v>
      </c>
      <c r="J617">
        <v>10623</v>
      </c>
      <c r="K617" t="s">
        <v>173</v>
      </c>
      <c r="L617" s="49" t="s">
        <v>120</v>
      </c>
    </row>
    <row r="618" spans="1:12" x14ac:dyDescent="0.25">
      <c r="A618" t="s">
        <v>108</v>
      </c>
      <c r="B618" t="s">
        <v>109</v>
      </c>
      <c r="C618" t="s">
        <v>121</v>
      </c>
      <c r="D618" s="44">
        <v>41375.684513888889</v>
      </c>
      <c r="E618" s="45">
        <v>41375</v>
      </c>
      <c r="F618" s="46">
        <v>0.68451388888888898</v>
      </c>
      <c r="G618" s="50" t="s">
        <v>161</v>
      </c>
      <c r="H618" s="50" t="s">
        <v>155</v>
      </c>
      <c r="I618" t="s">
        <v>113</v>
      </c>
      <c r="J618">
        <v>10623</v>
      </c>
      <c r="K618" t="s">
        <v>173</v>
      </c>
      <c r="L618" s="49" t="s">
        <v>120</v>
      </c>
    </row>
    <row r="619" spans="1:12" x14ac:dyDescent="0.25">
      <c r="A619" t="s">
        <v>108</v>
      </c>
      <c r="B619" t="s">
        <v>109</v>
      </c>
      <c r="C619" t="s">
        <v>117</v>
      </c>
      <c r="D619" s="44">
        <v>41375.684571759259</v>
      </c>
      <c r="E619" s="45">
        <v>41375</v>
      </c>
      <c r="F619" s="46">
        <v>0.68457175925925917</v>
      </c>
      <c r="G619" s="50" t="s">
        <v>161</v>
      </c>
      <c r="H619" s="50" t="s">
        <v>155</v>
      </c>
      <c r="I619" t="s">
        <v>113</v>
      </c>
      <c r="J619">
        <v>43877</v>
      </c>
      <c r="K619" t="s">
        <v>163</v>
      </c>
      <c r="L619" s="49" t="s">
        <v>120</v>
      </c>
    </row>
    <row r="620" spans="1:12" x14ac:dyDescent="0.25">
      <c r="A620" t="s">
        <v>108</v>
      </c>
      <c r="B620" t="s">
        <v>109</v>
      </c>
      <c r="C620" t="s">
        <v>121</v>
      </c>
      <c r="D620" s="44">
        <v>41375.685219907406</v>
      </c>
      <c r="E620" s="45">
        <v>41375</v>
      </c>
      <c r="F620" s="46">
        <v>0.68521990740740746</v>
      </c>
      <c r="G620" s="50" t="s">
        <v>161</v>
      </c>
      <c r="H620" s="50" t="s">
        <v>155</v>
      </c>
      <c r="I620" t="s">
        <v>113</v>
      </c>
      <c r="J620">
        <v>30324</v>
      </c>
      <c r="K620" t="s">
        <v>193</v>
      </c>
      <c r="L620" s="49" t="s">
        <v>120</v>
      </c>
    </row>
    <row r="621" spans="1:12" x14ac:dyDescent="0.25">
      <c r="A621" t="s">
        <v>108</v>
      </c>
      <c r="B621" t="s">
        <v>109</v>
      </c>
      <c r="C621" t="s">
        <v>110</v>
      </c>
      <c r="D621" s="44">
        <v>41375.688194444447</v>
      </c>
      <c r="E621" s="45">
        <v>41375</v>
      </c>
      <c r="F621" s="46">
        <v>0.68819444444444444</v>
      </c>
      <c r="G621" s="50" t="s">
        <v>161</v>
      </c>
      <c r="H621" s="50" t="s">
        <v>155</v>
      </c>
      <c r="I621" t="s">
        <v>113</v>
      </c>
      <c r="J621">
        <v>28795</v>
      </c>
      <c r="K621" t="s">
        <v>144</v>
      </c>
      <c r="L621" s="49" t="s">
        <v>120</v>
      </c>
    </row>
    <row r="622" spans="1:12" x14ac:dyDescent="0.25">
      <c r="A622" t="s">
        <v>108</v>
      </c>
      <c r="B622" t="s">
        <v>109</v>
      </c>
      <c r="C622" t="s">
        <v>110</v>
      </c>
      <c r="D622" s="44">
        <v>41375.690393518518</v>
      </c>
      <c r="E622" s="45">
        <v>41375</v>
      </c>
      <c r="F622" s="46">
        <v>0.69039351851851849</v>
      </c>
      <c r="G622" s="50" t="s">
        <v>161</v>
      </c>
      <c r="H622" s="50" t="s">
        <v>155</v>
      </c>
      <c r="I622" t="s">
        <v>113</v>
      </c>
      <c r="J622">
        <v>43807</v>
      </c>
      <c r="K622" t="s">
        <v>208</v>
      </c>
      <c r="L622" s="49" t="s">
        <v>120</v>
      </c>
    </row>
    <row r="623" spans="1:12" x14ac:dyDescent="0.25">
      <c r="A623" t="s">
        <v>108</v>
      </c>
      <c r="B623" t="s">
        <v>109</v>
      </c>
      <c r="C623" t="s">
        <v>117</v>
      </c>
      <c r="D623" s="44">
        <v>41375.692210648151</v>
      </c>
      <c r="E623" s="45">
        <v>41375</v>
      </c>
      <c r="F623" s="46">
        <v>0.69221064814814814</v>
      </c>
      <c r="G623" s="50" t="s">
        <v>161</v>
      </c>
      <c r="H623" s="50" t="s">
        <v>155</v>
      </c>
      <c r="I623" t="s">
        <v>113</v>
      </c>
      <c r="J623">
        <v>4288</v>
      </c>
      <c r="K623" t="s">
        <v>207</v>
      </c>
      <c r="L623" s="49" t="s">
        <v>120</v>
      </c>
    </row>
    <row r="624" spans="1:12" x14ac:dyDescent="0.25">
      <c r="A624" t="s">
        <v>108</v>
      </c>
      <c r="B624" t="s">
        <v>109</v>
      </c>
      <c r="C624" t="s">
        <v>110</v>
      </c>
      <c r="D624" s="44">
        <v>41375.693113425928</v>
      </c>
      <c r="E624" s="45">
        <v>41375</v>
      </c>
      <c r="F624" s="46">
        <v>0.69311342592592595</v>
      </c>
      <c r="G624" s="50" t="s">
        <v>161</v>
      </c>
      <c r="H624" s="50" t="s">
        <v>155</v>
      </c>
      <c r="I624" t="s">
        <v>113</v>
      </c>
      <c r="J624">
        <v>43452</v>
      </c>
      <c r="K624" t="s">
        <v>116</v>
      </c>
      <c r="L624" s="48" t="s">
        <v>115</v>
      </c>
    </row>
    <row r="625" spans="1:12" x14ac:dyDescent="0.25">
      <c r="A625" t="s">
        <v>108</v>
      </c>
      <c r="B625" t="s">
        <v>109</v>
      </c>
      <c r="C625" t="s">
        <v>133</v>
      </c>
      <c r="D625" s="44">
        <v>41375.69363425926</v>
      </c>
      <c r="E625" s="45">
        <v>41375</v>
      </c>
      <c r="F625" s="46">
        <v>0.69363425925925926</v>
      </c>
      <c r="G625" s="50" t="s">
        <v>161</v>
      </c>
      <c r="H625" s="50" t="s">
        <v>155</v>
      </c>
      <c r="I625" t="s">
        <v>113</v>
      </c>
      <c r="J625">
        <v>44374</v>
      </c>
      <c r="K625" t="s">
        <v>142</v>
      </c>
      <c r="L625" s="49" t="s">
        <v>120</v>
      </c>
    </row>
    <row r="626" spans="1:12" x14ac:dyDescent="0.25">
      <c r="A626" t="s">
        <v>108</v>
      </c>
      <c r="B626" t="s">
        <v>109</v>
      </c>
      <c r="C626" t="s">
        <v>117</v>
      </c>
      <c r="D626" s="44">
        <v>41375.69425925926</v>
      </c>
      <c r="E626" s="45">
        <v>41375</v>
      </c>
      <c r="F626" s="46">
        <v>0.69425925925925924</v>
      </c>
      <c r="G626" s="50" t="s">
        <v>161</v>
      </c>
      <c r="H626" s="50" t="s">
        <v>155</v>
      </c>
      <c r="I626" t="s">
        <v>113</v>
      </c>
      <c r="J626">
        <v>74113</v>
      </c>
      <c r="K626" t="s">
        <v>151</v>
      </c>
      <c r="L626" s="49" t="s">
        <v>120</v>
      </c>
    </row>
    <row r="627" spans="1:12" x14ac:dyDescent="0.25">
      <c r="A627" t="s">
        <v>108</v>
      </c>
      <c r="B627" t="s">
        <v>125</v>
      </c>
      <c r="C627" t="s">
        <v>131</v>
      </c>
      <c r="D627" s="44">
        <v>41375.694374999999</v>
      </c>
      <c r="E627" s="45">
        <v>41375</v>
      </c>
      <c r="F627" s="46">
        <v>0.69437499999999996</v>
      </c>
      <c r="G627" s="50" t="s">
        <v>161</v>
      </c>
      <c r="H627" s="50" t="s">
        <v>155</v>
      </c>
      <c r="I627" t="s">
        <v>113</v>
      </c>
      <c r="J627">
        <v>42333</v>
      </c>
      <c r="K627" t="s">
        <v>164</v>
      </c>
      <c r="L627" s="48" t="s">
        <v>115</v>
      </c>
    </row>
    <row r="628" spans="1:12" x14ac:dyDescent="0.25">
      <c r="A628" t="s">
        <v>108</v>
      </c>
      <c r="B628" t="s">
        <v>109</v>
      </c>
      <c r="C628" t="s">
        <v>110</v>
      </c>
      <c r="D628" s="44">
        <v>41375.695520833331</v>
      </c>
      <c r="E628" s="45">
        <v>41375</v>
      </c>
      <c r="F628" s="46">
        <v>0.69552083333333325</v>
      </c>
      <c r="G628" s="50" t="s">
        <v>161</v>
      </c>
      <c r="H628" s="50" t="s">
        <v>155</v>
      </c>
      <c r="I628" t="s">
        <v>113</v>
      </c>
      <c r="J628">
        <v>87485</v>
      </c>
      <c r="K628" t="s">
        <v>114</v>
      </c>
      <c r="L628" s="49" t="s">
        <v>120</v>
      </c>
    </row>
    <row r="629" spans="1:12" x14ac:dyDescent="0.25">
      <c r="A629" t="s">
        <v>108</v>
      </c>
      <c r="B629" t="s">
        <v>109</v>
      </c>
      <c r="C629" t="s">
        <v>133</v>
      </c>
      <c r="D629" s="44">
        <v>41375.695555555554</v>
      </c>
      <c r="E629" s="45">
        <v>41375</v>
      </c>
      <c r="F629" s="46">
        <v>0.69555555555555559</v>
      </c>
      <c r="G629" s="50" t="s">
        <v>161</v>
      </c>
      <c r="H629" s="50" t="s">
        <v>155</v>
      </c>
      <c r="I629" t="s">
        <v>113</v>
      </c>
      <c r="J629">
        <v>44374</v>
      </c>
      <c r="K629" t="s">
        <v>142</v>
      </c>
      <c r="L629" s="49" t="s">
        <v>120</v>
      </c>
    </row>
    <row r="630" spans="1:12" x14ac:dyDescent="0.25">
      <c r="A630" t="s">
        <v>108</v>
      </c>
      <c r="B630" t="s">
        <v>109</v>
      </c>
      <c r="C630" t="s">
        <v>133</v>
      </c>
      <c r="D630" s="44">
        <v>41375.696064814816</v>
      </c>
      <c r="E630" s="45">
        <v>41375</v>
      </c>
      <c r="F630" s="46">
        <v>0.69606481481481486</v>
      </c>
      <c r="G630" s="50" t="s">
        <v>161</v>
      </c>
      <c r="H630" s="50" t="s">
        <v>155</v>
      </c>
      <c r="I630" t="s">
        <v>113</v>
      </c>
      <c r="J630">
        <v>44343</v>
      </c>
      <c r="K630" t="s">
        <v>134</v>
      </c>
      <c r="L630" s="49" t="s">
        <v>120</v>
      </c>
    </row>
    <row r="631" spans="1:12" x14ac:dyDescent="0.25">
      <c r="A631" t="s">
        <v>108</v>
      </c>
      <c r="B631" t="s">
        <v>109</v>
      </c>
      <c r="C631" t="s">
        <v>117</v>
      </c>
      <c r="D631" s="44">
        <v>41375.700266203705</v>
      </c>
      <c r="E631" s="45">
        <v>41375</v>
      </c>
      <c r="F631" s="46">
        <v>0.70026620370370374</v>
      </c>
      <c r="G631" s="50" t="s">
        <v>161</v>
      </c>
      <c r="H631" s="50" t="s">
        <v>155</v>
      </c>
      <c r="I631" t="s">
        <v>113</v>
      </c>
      <c r="J631">
        <v>42342</v>
      </c>
      <c r="K631" t="s">
        <v>119</v>
      </c>
      <c r="L631" s="49" t="s">
        <v>120</v>
      </c>
    </row>
    <row r="632" spans="1:12" x14ac:dyDescent="0.25">
      <c r="A632" t="s">
        <v>108</v>
      </c>
      <c r="B632" t="s">
        <v>109</v>
      </c>
      <c r="C632" t="s">
        <v>117</v>
      </c>
      <c r="D632" s="44">
        <v>41375.702187499999</v>
      </c>
      <c r="E632" s="45">
        <v>41375</v>
      </c>
      <c r="F632" s="46">
        <v>0.70218749999999996</v>
      </c>
      <c r="G632" s="50" t="s">
        <v>161</v>
      </c>
      <c r="H632" s="50" t="s">
        <v>155</v>
      </c>
      <c r="I632" t="s">
        <v>113</v>
      </c>
      <c r="J632">
        <v>42342</v>
      </c>
      <c r="K632" t="s">
        <v>119</v>
      </c>
      <c r="L632" s="49" t="s">
        <v>120</v>
      </c>
    </row>
    <row r="633" spans="1:12" x14ac:dyDescent="0.25">
      <c r="A633" t="s">
        <v>108</v>
      </c>
      <c r="B633" t="s">
        <v>109</v>
      </c>
      <c r="C633" t="s">
        <v>133</v>
      </c>
      <c r="D633" s="44">
        <v>41375.719236111108</v>
      </c>
      <c r="E633" s="45">
        <v>41375</v>
      </c>
      <c r="F633" s="46">
        <v>0.71923611111111108</v>
      </c>
      <c r="G633" s="50" t="s">
        <v>165</v>
      </c>
      <c r="H633" s="50" t="s">
        <v>166</v>
      </c>
      <c r="I633" t="s">
        <v>113</v>
      </c>
      <c r="J633">
        <v>35526</v>
      </c>
      <c r="K633" t="s">
        <v>209</v>
      </c>
      <c r="L633" s="49" t="s">
        <v>120</v>
      </c>
    </row>
    <row r="634" spans="1:12" x14ac:dyDescent="0.25">
      <c r="A634" t="s">
        <v>108</v>
      </c>
      <c r="B634" t="s">
        <v>109</v>
      </c>
      <c r="C634" t="s">
        <v>133</v>
      </c>
      <c r="D634" s="44">
        <v>41375.722893518519</v>
      </c>
      <c r="E634" s="45">
        <v>41375</v>
      </c>
      <c r="F634" s="46">
        <v>0.72289351851851846</v>
      </c>
      <c r="G634" s="50" t="s">
        <v>165</v>
      </c>
      <c r="H634" s="50" t="s">
        <v>166</v>
      </c>
      <c r="I634" t="s">
        <v>113</v>
      </c>
      <c r="J634">
        <v>97549</v>
      </c>
      <c r="K634" t="s">
        <v>210</v>
      </c>
      <c r="L634" s="49" t="s">
        <v>120</v>
      </c>
    </row>
    <row r="635" spans="1:12" x14ac:dyDescent="0.25">
      <c r="A635" t="s">
        <v>108</v>
      </c>
      <c r="B635" t="s">
        <v>109</v>
      </c>
      <c r="C635" t="s">
        <v>133</v>
      </c>
      <c r="D635" s="44">
        <v>41375.728194444448</v>
      </c>
      <c r="E635" s="45">
        <v>41375</v>
      </c>
      <c r="F635" s="46">
        <v>0.72819444444444448</v>
      </c>
      <c r="G635" s="50" t="s">
        <v>165</v>
      </c>
      <c r="H635" s="50" t="s">
        <v>166</v>
      </c>
      <c r="I635" t="s">
        <v>113</v>
      </c>
      <c r="J635">
        <v>70218</v>
      </c>
      <c r="K635" t="s">
        <v>148</v>
      </c>
      <c r="L635" s="49" t="s">
        <v>120</v>
      </c>
    </row>
    <row r="636" spans="1:12" x14ac:dyDescent="0.25">
      <c r="A636" t="s">
        <v>108</v>
      </c>
      <c r="B636" t="s">
        <v>109</v>
      </c>
      <c r="C636" t="s">
        <v>133</v>
      </c>
      <c r="D636" s="44">
        <v>41375.729942129627</v>
      </c>
      <c r="E636" s="45">
        <v>41375</v>
      </c>
      <c r="F636" s="46">
        <v>0.72994212962962957</v>
      </c>
      <c r="G636" s="50" t="s">
        <v>165</v>
      </c>
      <c r="H636" s="50" t="s">
        <v>166</v>
      </c>
      <c r="I636" t="s">
        <v>113</v>
      </c>
      <c r="J636">
        <v>70218</v>
      </c>
      <c r="K636" t="s">
        <v>148</v>
      </c>
      <c r="L636" s="49" t="s">
        <v>120</v>
      </c>
    </row>
    <row r="637" spans="1:12" x14ac:dyDescent="0.25">
      <c r="A637" t="s">
        <v>108</v>
      </c>
      <c r="B637" t="s">
        <v>109</v>
      </c>
      <c r="C637" t="s">
        <v>117</v>
      </c>
      <c r="D637" s="44">
        <v>41376.344351851854</v>
      </c>
      <c r="E637" s="45">
        <v>41376</v>
      </c>
      <c r="F637" s="46">
        <v>0.34435185185185185</v>
      </c>
      <c r="G637" s="47" t="s">
        <v>118</v>
      </c>
      <c r="H637" s="47" t="s">
        <v>112</v>
      </c>
      <c r="I637" t="s">
        <v>113</v>
      </c>
      <c r="J637">
        <v>24227</v>
      </c>
      <c r="K637" t="s">
        <v>200</v>
      </c>
      <c r="L637" s="49" t="s">
        <v>120</v>
      </c>
    </row>
    <row r="638" spans="1:12" x14ac:dyDescent="0.25">
      <c r="A638" t="s">
        <v>108</v>
      </c>
      <c r="B638" t="s">
        <v>109</v>
      </c>
      <c r="C638" t="s">
        <v>110</v>
      </c>
      <c r="D638" s="44">
        <v>41376.348599537036</v>
      </c>
      <c r="E638" s="45">
        <v>41376</v>
      </c>
      <c r="F638" s="46">
        <v>0.348599537037037</v>
      </c>
      <c r="G638" s="47" t="s">
        <v>118</v>
      </c>
      <c r="H638" s="47" t="s">
        <v>112</v>
      </c>
      <c r="I638" t="s">
        <v>113</v>
      </c>
      <c r="J638">
        <v>43452</v>
      </c>
      <c r="K638" t="s">
        <v>116</v>
      </c>
      <c r="L638" s="48" t="s">
        <v>115</v>
      </c>
    </row>
    <row r="639" spans="1:12" x14ac:dyDescent="0.25">
      <c r="A639" t="s">
        <v>108</v>
      </c>
      <c r="B639" t="s">
        <v>125</v>
      </c>
      <c r="C639" t="s">
        <v>131</v>
      </c>
      <c r="D639" s="44">
        <v>41376.35</v>
      </c>
      <c r="E639" s="45">
        <v>41376</v>
      </c>
      <c r="F639" s="46">
        <v>0.35000000000000003</v>
      </c>
      <c r="G639" s="47" t="s">
        <v>118</v>
      </c>
      <c r="H639" s="47" t="s">
        <v>112</v>
      </c>
      <c r="I639" t="s">
        <v>113</v>
      </c>
      <c r="J639">
        <v>99657</v>
      </c>
      <c r="K639" t="s">
        <v>132</v>
      </c>
      <c r="L639" s="49" t="s">
        <v>120</v>
      </c>
    </row>
    <row r="640" spans="1:12" x14ac:dyDescent="0.25">
      <c r="A640" t="s">
        <v>108</v>
      </c>
      <c r="B640" t="s">
        <v>109</v>
      </c>
      <c r="C640" t="s">
        <v>121</v>
      </c>
      <c r="D640" s="44">
        <v>41376.356296296297</v>
      </c>
      <c r="E640" s="45">
        <v>41376</v>
      </c>
      <c r="F640" s="46">
        <v>0.35629629629629633</v>
      </c>
      <c r="G640" s="47" t="s">
        <v>118</v>
      </c>
      <c r="H640" s="47" t="s">
        <v>112</v>
      </c>
      <c r="I640" t="s">
        <v>113</v>
      </c>
      <c r="J640">
        <v>27864</v>
      </c>
      <c r="K640" t="s">
        <v>130</v>
      </c>
      <c r="L640" s="48" t="s">
        <v>115</v>
      </c>
    </row>
    <row r="641" spans="1:12" x14ac:dyDescent="0.25">
      <c r="A641" t="s">
        <v>108</v>
      </c>
      <c r="B641" t="s">
        <v>109</v>
      </c>
      <c r="C641" t="s">
        <v>133</v>
      </c>
      <c r="D641" s="44">
        <v>41376.356608796297</v>
      </c>
      <c r="E641" s="45">
        <v>41376</v>
      </c>
      <c r="F641" s="46">
        <v>0.35660879629629627</v>
      </c>
      <c r="G641" s="47" t="s">
        <v>118</v>
      </c>
      <c r="H641" s="47" t="s">
        <v>112</v>
      </c>
      <c r="I641" t="s">
        <v>113</v>
      </c>
      <c r="J641">
        <v>70218</v>
      </c>
      <c r="K641" t="s">
        <v>148</v>
      </c>
      <c r="L641" s="48" t="s">
        <v>115</v>
      </c>
    </row>
    <row r="642" spans="1:12" x14ac:dyDescent="0.25">
      <c r="A642" t="s">
        <v>108</v>
      </c>
      <c r="B642" t="s">
        <v>109</v>
      </c>
      <c r="C642" t="s">
        <v>121</v>
      </c>
      <c r="D642" s="44">
        <v>41376.357372685183</v>
      </c>
      <c r="E642" s="45">
        <v>41376</v>
      </c>
      <c r="F642" s="46">
        <v>0.35737268518518522</v>
      </c>
      <c r="G642" s="47" t="s">
        <v>118</v>
      </c>
      <c r="H642" s="47" t="s">
        <v>112</v>
      </c>
      <c r="I642" t="s">
        <v>113</v>
      </c>
      <c r="J642">
        <v>27864</v>
      </c>
      <c r="K642" t="s">
        <v>130</v>
      </c>
      <c r="L642" s="49" t="s">
        <v>120</v>
      </c>
    </row>
    <row r="643" spans="1:12" x14ac:dyDescent="0.25">
      <c r="A643" t="s">
        <v>108</v>
      </c>
      <c r="B643" t="s">
        <v>109</v>
      </c>
      <c r="C643" t="s">
        <v>121</v>
      </c>
      <c r="D643" s="44">
        <v>41376.3591087963</v>
      </c>
      <c r="E643" s="45">
        <v>41376</v>
      </c>
      <c r="F643" s="46">
        <v>0.35910879629629627</v>
      </c>
      <c r="G643" s="47" t="s">
        <v>118</v>
      </c>
      <c r="H643" s="47" t="s">
        <v>112</v>
      </c>
      <c r="I643" t="s">
        <v>113</v>
      </c>
      <c r="J643">
        <v>27864</v>
      </c>
      <c r="K643" t="s">
        <v>130</v>
      </c>
      <c r="L643" s="49" t="s">
        <v>120</v>
      </c>
    </row>
    <row r="644" spans="1:12" x14ac:dyDescent="0.25">
      <c r="A644" t="s">
        <v>108</v>
      </c>
      <c r="B644" t="s">
        <v>109</v>
      </c>
      <c r="C644" t="s">
        <v>133</v>
      </c>
      <c r="D644" s="44">
        <v>41376.366307870368</v>
      </c>
      <c r="E644" s="45">
        <v>41376</v>
      </c>
      <c r="F644" s="46">
        <v>0.36630787037037038</v>
      </c>
      <c r="G644" s="47" t="s">
        <v>118</v>
      </c>
      <c r="H644" s="47" t="s">
        <v>112</v>
      </c>
      <c r="I644" t="s">
        <v>113</v>
      </c>
      <c r="J644">
        <v>70218</v>
      </c>
      <c r="K644" t="s">
        <v>148</v>
      </c>
      <c r="L644" s="48" t="s">
        <v>115</v>
      </c>
    </row>
    <row r="645" spans="1:12" x14ac:dyDescent="0.25">
      <c r="A645" t="s">
        <v>108</v>
      </c>
      <c r="B645" t="s">
        <v>109</v>
      </c>
      <c r="C645" t="s">
        <v>123</v>
      </c>
      <c r="D645" s="44">
        <v>41376.394988425927</v>
      </c>
      <c r="E645" s="45">
        <v>41376</v>
      </c>
      <c r="F645" s="46">
        <v>0.39498842592592592</v>
      </c>
      <c r="G645" s="50" t="s">
        <v>127</v>
      </c>
      <c r="H645" s="50" t="s">
        <v>128</v>
      </c>
      <c r="I645" t="s">
        <v>113</v>
      </c>
      <c r="J645">
        <v>88449</v>
      </c>
      <c r="K645" t="s">
        <v>162</v>
      </c>
      <c r="L645" s="49" t="s">
        <v>120</v>
      </c>
    </row>
    <row r="646" spans="1:12" x14ac:dyDescent="0.25">
      <c r="A646" t="s">
        <v>108</v>
      </c>
      <c r="B646" t="s">
        <v>109</v>
      </c>
      <c r="C646" t="s">
        <v>123</v>
      </c>
      <c r="D646" s="44">
        <v>41376.397060185183</v>
      </c>
      <c r="E646" s="45">
        <v>41376</v>
      </c>
      <c r="F646" s="46">
        <v>0.39706018518518515</v>
      </c>
      <c r="G646" s="50" t="s">
        <v>127</v>
      </c>
      <c r="H646" s="50" t="s">
        <v>128</v>
      </c>
      <c r="I646" t="s">
        <v>113</v>
      </c>
      <c r="J646">
        <v>88449</v>
      </c>
      <c r="K646" t="s">
        <v>162</v>
      </c>
      <c r="L646" s="49" t="s">
        <v>120</v>
      </c>
    </row>
    <row r="647" spans="1:12" x14ac:dyDescent="0.25">
      <c r="A647" t="s">
        <v>108</v>
      </c>
      <c r="B647" t="s">
        <v>109</v>
      </c>
      <c r="C647" t="s">
        <v>123</v>
      </c>
      <c r="D647" s="44">
        <v>41376.398611111108</v>
      </c>
      <c r="E647" s="45">
        <v>41376</v>
      </c>
      <c r="F647" s="46">
        <v>0.39861111111111108</v>
      </c>
      <c r="G647" s="50" t="s">
        <v>127</v>
      </c>
      <c r="H647" s="50" t="s">
        <v>128</v>
      </c>
      <c r="I647" t="s">
        <v>113</v>
      </c>
      <c r="J647">
        <v>88449</v>
      </c>
      <c r="K647" t="s">
        <v>162</v>
      </c>
      <c r="L647" s="49" t="s">
        <v>120</v>
      </c>
    </row>
    <row r="648" spans="1:12" x14ac:dyDescent="0.25">
      <c r="A648" t="s">
        <v>108</v>
      </c>
      <c r="B648" t="s">
        <v>109</v>
      </c>
      <c r="C648" t="s">
        <v>117</v>
      </c>
      <c r="D648" s="44">
        <v>41376.398611111108</v>
      </c>
      <c r="E648" s="45">
        <v>41376</v>
      </c>
      <c r="F648" s="46">
        <v>0.39861111111111108</v>
      </c>
      <c r="G648" s="50" t="s">
        <v>127</v>
      </c>
      <c r="H648" s="50" t="s">
        <v>128</v>
      </c>
      <c r="I648" t="s">
        <v>113</v>
      </c>
      <c r="J648">
        <v>99436</v>
      </c>
      <c r="K648" t="s">
        <v>183</v>
      </c>
      <c r="L648" s="49" t="s">
        <v>120</v>
      </c>
    </row>
    <row r="649" spans="1:12" x14ac:dyDescent="0.25">
      <c r="A649" t="s">
        <v>108</v>
      </c>
      <c r="B649" t="s">
        <v>109</v>
      </c>
      <c r="C649" t="s">
        <v>123</v>
      </c>
      <c r="D649" s="44">
        <v>41376.400092592594</v>
      </c>
      <c r="E649" s="45">
        <v>41376</v>
      </c>
      <c r="F649" s="46">
        <v>0.40009259259259261</v>
      </c>
      <c r="G649" s="50" t="s">
        <v>127</v>
      </c>
      <c r="H649" s="50" t="s">
        <v>128</v>
      </c>
      <c r="I649" t="s">
        <v>113</v>
      </c>
      <c r="J649">
        <v>88449</v>
      </c>
      <c r="K649" t="s">
        <v>162</v>
      </c>
      <c r="L649" s="49" t="s">
        <v>120</v>
      </c>
    </row>
    <row r="650" spans="1:12" x14ac:dyDescent="0.25">
      <c r="A650" t="s">
        <v>108</v>
      </c>
      <c r="B650" t="s">
        <v>109</v>
      </c>
      <c r="C650" t="s">
        <v>123</v>
      </c>
      <c r="D650" s="44">
        <v>41376.401620370372</v>
      </c>
      <c r="E650" s="45">
        <v>41376</v>
      </c>
      <c r="F650" s="46">
        <v>0.40162037037037041</v>
      </c>
      <c r="G650" s="50" t="s">
        <v>127</v>
      </c>
      <c r="H650" s="50" t="s">
        <v>128</v>
      </c>
      <c r="I650" t="s">
        <v>113</v>
      </c>
      <c r="J650">
        <v>88449</v>
      </c>
      <c r="K650" t="s">
        <v>162</v>
      </c>
      <c r="L650" s="49" t="s">
        <v>120</v>
      </c>
    </row>
    <row r="651" spans="1:12" x14ac:dyDescent="0.25">
      <c r="A651" t="s">
        <v>108</v>
      </c>
      <c r="B651" t="s">
        <v>109</v>
      </c>
      <c r="C651" t="s">
        <v>123</v>
      </c>
      <c r="D651" s="44">
        <v>41376.401689814818</v>
      </c>
      <c r="E651" s="45">
        <v>41376</v>
      </c>
      <c r="F651" s="46">
        <v>0.40168981481481486</v>
      </c>
      <c r="G651" s="50" t="s">
        <v>127</v>
      </c>
      <c r="H651" s="50" t="s">
        <v>128</v>
      </c>
      <c r="I651" t="s">
        <v>113</v>
      </c>
      <c r="J651">
        <v>49423</v>
      </c>
      <c r="K651" t="s">
        <v>124</v>
      </c>
      <c r="L651" s="49" t="s">
        <v>120</v>
      </c>
    </row>
    <row r="652" spans="1:12" x14ac:dyDescent="0.25">
      <c r="A652" t="s">
        <v>108</v>
      </c>
      <c r="B652" t="s">
        <v>137</v>
      </c>
      <c r="C652" t="s">
        <v>138</v>
      </c>
      <c r="D652" s="44">
        <v>41376.404814814814</v>
      </c>
      <c r="E652" s="45">
        <v>41376</v>
      </c>
      <c r="F652" s="46">
        <v>0.40481481481481479</v>
      </c>
      <c r="G652" s="50" t="s">
        <v>127</v>
      </c>
      <c r="H652" s="50" t="s">
        <v>128</v>
      </c>
      <c r="I652" t="s">
        <v>113</v>
      </c>
      <c r="J652">
        <v>94485</v>
      </c>
      <c r="K652" t="s">
        <v>172</v>
      </c>
      <c r="L652" s="48" t="s">
        <v>115</v>
      </c>
    </row>
    <row r="653" spans="1:12" x14ac:dyDescent="0.25">
      <c r="A653" t="s">
        <v>108</v>
      </c>
      <c r="B653" t="s">
        <v>109</v>
      </c>
      <c r="C653" t="s">
        <v>123</v>
      </c>
      <c r="D653" s="44">
        <v>41376.404976851853</v>
      </c>
      <c r="E653" s="45">
        <v>41376</v>
      </c>
      <c r="F653" s="46">
        <v>0.40497685185185189</v>
      </c>
      <c r="G653" s="50" t="s">
        <v>127</v>
      </c>
      <c r="H653" s="50" t="s">
        <v>128</v>
      </c>
      <c r="I653" t="s">
        <v>113</v>
      </c>
      <c r="J653">
        <v>49423</v>
      </c>
      <c r="K653" t="s">
        <v>124</v>
      </c>
      <c r="L653" s="49" t="s">
        <v>120</v>
      </c>
    </row>
    <row r="654" spans="1:12" x14ac:dyDescent="0.25">
      <c r="A654" t="s">
        <v>108</v>
      </c>
      <c r="B654" t="s">
        <v>109</v>
      </c>
      <c r="C654" t="s">
        <v>123</v>
      </c>
      <c r="D654" s="44">
        <v>41376.40693287037</v>
      </c>
      <c r="E654" s="45">
        <v>41376</v>
      </c>
      <c r="F654" s="46">
        <v>0.40693287037037035</v>
      </c>
      <c r="G654" s="50" t="s">
        <v>127</v>
      </c>
      <c r="H654" s="50" t="s">
        <v>128</v>
      </c>
      <c r="I654" t="s">
        <v>113</v>
      </c>
      <c r="J654">
        <v>49423</v>
      </c>
      <c r="K654" t="s">
        <v>124</v>
      </c>
      <c r="L654" s="49" t="s">
        <v>120</v>
      </c>
    </row>
    <row r="655" spans="1:12" x14ac:dyDescent="0.25">
      <c r="A655" t="s">
        <v>108</v>
      </c>
      <c r="B655" t="s">
        <v>109</v>
      </c>
      <c r="C655" t="s">
        <v>121</v>
      </c>
      <c r="D655" s="44">
        <v>41376.407800925925</v>
      </c>
      <c r="E655" s="45">
        <v>41376</v>
      </c>
      <c r="F655" s="46">
        <v>0.40780092592592593</v>
      </c>
      <c r="G655" s="50" t="s">
        <v>127</v>
      </c>
      <c r="H655" s="50" t="s">
        <v>128</v>
      </c>
      <c r="I655" t="s">
        <v>113</v>
      </c>
      <c r="J655">
        <v>25739</v>
      </c>
      <c r="K655" t="s">
        <v>122</v>
      </c>
      <c r="L655" s="49" t="s">
        <v>120</v>
      </c>
    </row>
    <row r="656" spans="1:12" x14ac:dyDescent="0.25">
      <c r="A656" t="s">
        <v>108</v>
      </c>
      <c r="B656" t="s">
        <v>109</v>
      </c>
      <c r="C656" t="s">
        <v>123</v>
      </c>
      <c r="D656" s="44">
        <v>41376.408900462964</v>
      </c>
      <c r="E656" s="45">
        <v>41376</v>
      </c>
      <c r="F656" s="46">
        <v>0.40890046296296295</v>
      </c>
      <c r="G656" s="50" t="s">
        <v>127</v>
      </c>
      <c r="H656" s="50" t="s">
        <v>128</v>
      </c>
      <c r="I656" t="s">
        <v>113</v>
      </c>
      <c r="J656">
        <v>49423</v>
      </c>
      <c r="K656" t="s">
        <v>124</v>
      </c>
      <c r="L656" s="49" t="s">
        <v>120</v>
      </c>
    </row>
    <row r="657" spans="1:12" x14ac:dyDescent="0.25">
      <c r="A657" t="s">
        <v>108</v>
      </c>
      <c r="B657" t="s">
        <v>137</v>
      </c>
      <c r="C657" t="s">
        <v>138</v>
      </c>
      <c r="D657" s="44">
        <v>41376.409942129627</v>
      </c>
      <c r="E657" s="45">
        <v>41376</v>
      </c>
      <c r="F657" s="46">
        <v>0.40994212962962967</v>
      </c>
      <c r="G657" s="50" t="s">
        <v>127</v>
      </c>
      <c r="H657" s="50" t="s">
        <v>128</v>
      </c>
      <c r="I657" t="s">
        <v>113</v>
      </c>
      <c r="J657">
        <v>19594</v>
      </c>
      <c r="K657" t="s">
        <v>139</v>
      </c>
      <c r="L657" s="48" t="s">
        <v>115</v>
      </c>
    </row>
    <row r="658" spans="1:12" x14ac:dyDescent="0.25">
      <c r="A658" t="s">
        <v>108</v>
      </c>
      <c r="B658" t="s">
        <v>109</v>
      </c>
      <c r="C658" t="s">
        <v>133</v>
      </c>
      <c r="D658" s="44">
        <v>41376.415902777779</v>
      </c>
      <c r="E658" s="45">
        <v>41376</v>
      </c>
      <c r="F658" s="46">
        <v>0.41590277777777779</v>
      </c>
      <c r="G658" s="50" t="s">
        <v>127</v>
      </c>
      <c r="H658" s="50" t="s">
        <v>128</v>
      </c>
      <c r="I658" t="s">
        <v>113</v>
      </c>
      <c r="J658">
        <v>96221</v>
      </c>
      <c r="K658" t="s">
        <v>150</v>
      </c>
      <c r="L658" s="49" t="s">
        <v>120</v>
      </c>
    </row>
    <row r="659" spans="1:12" x14ac:dyDescent="0.25">
      <c r="A659" t="s">
        <v>108</v>
      </c>
      <c r="B659" t="s">
        <v>109</v>
      </c>
      <c r="C659" t="s">
        <v>133</v>
      </c>
      <c r="D659" s="44">
        <v>41376.438310185185</v>
      </c>
      <c r="E659" s="45">
        <v>41376</v>
      </c>
      <c r="F659" s="46">
        <v>0.43831018518518516</v>
      </c>
      <c r="G659" s="50" t="s">
        <v>135</v>
      </c>
      <c r="H659" s="50" t="s">
        <v>128</v>
      </c>
      <c r="I659" t="s">
        <v>113</v>
      </c>
      <c r="J659">
        <v>70218</v>
      </c>
      <c r="K659" t="s">
        <v>148</v>
      </c>
      <c r="L659" s="49" t="s">
        <v>120</v>
      </c>
    </row>
    <row r="660" spans="1:12" x14ac:dyDescent="0.25">
      <c r="A660" t="s">
        <v>108</v>
      </c>
      <c r="B660" t="s">
        <v>137</v>
      </c>
      <c r="C660" t="s">
        <v>138</v>
      </c>
      <c r="D660" s="44">
        <v>41376.442997685182</v>
      </c>
      <c r="E660" s="45">
        <v>41376</v>
      </c>
      <c r="F660" s="46">
        <v>0.44299768518518517</v>
      </c>
      <c r="G660" s="50" t="s">
        <v>135</v>
      </c>
      <c r="H660" s="50" t="s">
        <v>128</v>
      </c>
      <c r="I660" t="s">
        <v>113</v>
      </c>
      <c r="J660">
        <v>19594</v>
      </c>
      <c r="K660" t="s">
        <v>139</v>
      </c>
      <c r="L660" s="49" t="s">
        <v>120</v>
      </c>
    </row>
    <row r="661" spans="1:12" x14ac:dyDescent="0.25">
      <c r="A661" t="s">
        <v>108</v>
      </c>
      <c r="B661" t="s">
        <v>109</v>
      </c>
      <c r="C661" t="s">
        <v>123</v>
      </c>
      <c r="D661" s="44">
        <v>41376.444791666669</v>
      </c>
      <c r="E661" s="45">
        <v>41376</v>
      </c>
      <c r="F661" s="46">
        <v>0.4447916666666667</v>
      </c>
      <c r="G661" s="50" t="s">
        <v>135</v>
      </c>
      <c r="H661" s="50" t="s">
        <v>128</v>
      </c>
      <c r="I661" t="s">
        <v>113</v>
      </c>
      <c r="J661">
        <v>88449</v>
      </c>
      <c r="K661" t="s">
        <v>162</v>
      </c>
      <c r="L661" s="49" t="s">
        <v>120</v>
      </c>
    </row>
    <row r="662" spans="1:12" x14ac:dyDescent="0.25">
      <c r="A662" t="s">
        <v>108</v>
      </c>
      <c r="B662" t="s">
        <v>109</v>
      </c>
      <c r="C662" t="s">
        <v>110</v>
      </c>
      <c r="D662" s="44">
        <v>41376.450775462959</v>
      </c>
      <c r="E662" s="45">
        <v>41376</v>
      </c>
      <c r="F662" s="46">
        <v>0.45077546296296295</v>
      </c>
      <c r="G662" s="50" t="s">
        <v>135</v>
      </c>
      <c r="H662" s="50" t="s">
        <v>128</v>
      </c>
      <c r="I662" t="s">
        <v>113</v>
      </c>
      <c r="J662">
        <v>28658</v>
      </c>
      <c r="K662" t="s">
        <v>136</v>
      </c>
      <c r="L662" s="49" t="s">
        <v>120</v>
      </c>
    </row>
    <row r="663" spans="1:12" x14ac:dyDescent="0.25">
      <c r="A663" t="s">
        <v>108</v>
      </c>
      <c r="B663" t="s">
        <v>109</v>
      </c>
      <c r="C663" t="s">
        <v>110</v>
      </c>
      <c r="D663" s="44">
        <v>41376.452372685184</v>
      </c>
      <c r="E663" s="45">
        <v>41376</v>
      </c>
      <c r="F663" s="46">
        <v>0.4523726851851852</v>
      </c>
      <c r="G663" s="50" t="s">
        <v>135</v>
      </c>
      <c r="H663" s="50" t="s">
        <v>128</v>
      </c>
      <c r="I663" t="s">
        <v>113</v>
      </c>
      <c r="J663">
        <v>28658</v>
      </c>
      <c r="K663" t="s">
        <v>136</v>
      </c>
      <c r="L663" s="49" t="s">
        <v>120</v>
      </c>
    </row>
    <row r="664" spans="1:12" x14ac:dyDescent="0.25">
      <c r="A664" t="s">
        <v>108</v>
      </c>
      <c r="B664" t="s">
        <v>109</v>
      </c>
      <c r="C664" t="s">
        <v>123</v>
      </c>
      <c r="D664" s="44">
        <v>41376.456319444442</v>
      </c>
      <c r="E664" s="45">
        <v>41376</v>
      </c>
      <c r="F664" s="46">
        <v>0.45631944444444444</v>
      </c>
      <c r="G664" s="50" t="s">
        <v>135</v>
      </c>
      <c r="H664" s="50" t="s">
        <v>128</v>
      </c>
      <c r="I664" t="s">
        <v>113</v>
      </c>
      <c r="J664">
        <v>88449</v>
      </c>
      <c r="K664" t="s">
        <v>162</v>
      </c>
      <c r="L664" s="49" t="s">
        <v>120</v>
      </c>
    </row>
    <row r="665" spans="1:12" x14ac:dyDescent="0.25">
      <c r="A665" t="s">
        <v>108</v>
      </c>
      <c r="B665" t="s">
        <v>109</v>
      </c>
      <c r="C665" t="s">
        <v>123</v>
      </c>
      <c r="D665" s="44">
        <v>41376.456504629627</v>
      </c>
      <c r="E665" s="45">
        <v>41376</v>
      </c>
      <c r="F665" s="46">
        <v>0.45631944444444444</v>
      </c>
      <c r="G665" s="50" t="s">
        <v>135</v>
      </c>
      <c r="H665" s="50" t="s">
        <v>128</v>
      </c>
      <c r="I665" t="s">
        <v>113</v>
      </c>
      <c r="J665">
        <v>88449</v>
      </c>
      <c r="K665" t="s">
        <v>162</v>
      </c>
      <c r="L665" s="49" t="s">
        <v>120</v>
      </c>
    </row>
    <row r="666" spans="1:12" x14ac:dyDescent="0.25">
      <c r="A666" t="s">
        <v>108</v>
      </c>
      <c r="B666" t="s">
        <v>109</v>
      </c>
      <c r="C666" t="s">
        <v>123</v>
      </c>
      <c r="D666" s="44">
        <v>41376.460057870368</v>
      </c>
      <c r="E666" s="45">
        <v>41376</v>
      </c>
      <c r="F666" s="46">
        <v>0.46005787037037038</v>
      </c>
      <c r="G666" s="50" t="s">
        <v>171</v>
      </c>
      <c r="H666" s="50" t="s">
        <v>141</v>
      </c>
      <c r="I666" t="s">
        <v>113</v>
      </c>
      <c r="J666">
        <v>88449</v>
      </c>
      <c r="K666" t="s">
        <v>162</v>
      </c>
      <c r="L666" s="49" t="s">
        <v>120</v>
      </c>
    </row>
    <row r="667" spans="1:12" x14ac:dyDescent="0.25">
      <c r="A667" t="s">
        <v>108</v>
      </c>
      <c r="B667" t="s">
        <v>109</v>
      </c>
      <c r="C667" t="s">
        <v>133</v>
      </c>
      <c r="D667" s="44">
        <v>41376.507650462961</v>
      </c>
      <c r="E667" s="45">
        <v>41376</v>
      </c>
      <c r="F667" s="46">
        <v>0.5076504629629629</v>
      </c>
      <c r="G667" s="50" t="s">
        <v>140</v>
      </c>
      <c r="H667" s="50" t="s">
        <v>141</v>
      </c>
      <c r="I667" t="s">
        <v>113</v>
      </c>
      <c r="J667">
        <v>44374</v>
      </c>
      <c r="K667" t="s">
        <v>142</v>
      </c>
      <c r="L667" s="48" t="s">
        <v>115</v>
      </c>
    </row>
    <row r="668" spans="1:12" x14ac:dyDescent="0.25">
      <c r="A668" t="s">
        <v>108</v>
      </c>
      <c r="B668" t="s">
        <v>109</v>
      </c>
      <c r="C668" t="s">
        <v>110</v>
      </c>
      <c r="D668" s="44">
        <v>41376.531481481485</v>
      </c>
      <c r="E668" s="45">
        <v>41376</v>
      </c>
      <c r="F668" s="46">
        <v>0.53148148148148155</v>
      </c>
      <c r="G668" s="50" t="s">
        <v>140</v>
      </c>
      <c r="H668" s="50" t="s">
        <v>141</v>
      </c>
      <c r="I668" t="s">
        <v>113</v>
      </c>
      <c r="J668">
        <v>87485</v>
      </c>
      <c r="K668" t="s">
        <v>114</v>
      </c>
      <c r="L668" s="48" t="s">
        <v>115</v>
      </c>
    </row>
    <row r="669" spans="1:12" x14ac:dyDescent="0.25">
      <c r="A669" t="s">
        <v>108</v>
      </c>
      <c r="B669" t="s">
        <v>109</v>
      </c>
      <c r="C669" t="s">
        <v>123</v>
      </c>
      <c r="D669" s="44">
        <v>41376.548981481479</v>
      </c>
      <c r="E669" s="45">
        <v>41376</v>
      </c>
      <c r="F669" s="46">
        <v>0.54898148148148151</v>
      </c>
      <c r="G669" s="50" t="s">
        <v>146</v>
      </c>
      <c r="H669" s="50" t="s">
        <v>147</v>
      </c>
      <c r="I669" t="s">
        <v>113</v>
      </c>
      <c r="J669">
        <v>88449</v>
      </c>
      <c r="K669" t="s">
        <v>162</v>
      </c>
      <c r="L669" s="49" t="s">
        <v>120</v>
      </c>
    </row>
    <row r="670" spans="1:12" x14ac:dyDescent="0.25">
      <c r="A670" t="s">
        <v>108</v>
      </c>
      <c r="B670" t="s">
        <v>109</v>
      </c>
      <c r="C670" t="s">
        <v>110</v>
      </c>
      <c r="D670" s="44">
        <v>41376.555254629631</v>
      </c>
      <c r="E670" s="45">
        <v>41376</v>
      </c>
      <c r="F670" s="46">
        <v>0.55525462962962957</v>
      </c>
      <c r="G670" s="50" t="s">
        <v>146</v>
      </c>
      <c r="H670" s="50" t="s">
        <v>147</v>
      </c>
      <c r="I670" t="s">
        <v>113</v>
      </c>
      <c r="J670">
        <v>43452</v>
      </c>
      <c r="K670" t="s">
        <v>116</v>
      </c>
      <c r="L670" s="49" t="s">
        <v>120</v>
      </c>
    </row>
    <row r="671" spans="1:12" x14ac:dyDescent="0.25">
      <c r="A671" t="s">
        <v>108</v>
      </c>
      <c r="B671" t="s">
        <v>109</v>
      </c>
      <c r="C671" t="s">
        <v>110</v>
      </c>
      <c r="D671" s="44">
        <v>41376.55673611111</v>
      </c>
      <c r="E671" s="45">
        <v>41376</v>
      </c>
      <c r="F671" s="46">
        <v>0.5567361111111111</v>
      </c>
      <c r="G671" s="50" t="s">
        <v>146</v>
      </c>
      <c r="H671" s="50" t="s">
        <v>147</v>
      </c>
      <c r="I671" t="s">
        <v>113</v>
      </c>
      <c r="J671">
        <v>43452</v>
      </c>
      <c r="K671" t="s">
        <v>116</v>
      </c>
      <c r="L671" s="48" t="s">
        <v>115</v>
      </c>
    </row>
    <row r="672" spans="1:12" x14ac:dyDescent="0.25">
      <c r="A672" t="s">
        <v>108</v>
      </c>
      <c r="B672" t="s">
        <v>109</v>
      </c>
      <c r="C672" t="s">
        <v>110</v>
      </c>
      <c r="D672" s="44">
        <v>41376.589861111112</v>
      </c>
      <c r="E672" s="45">
        <v>41376</v>
      </c>
      <c r="F672" s="46">
        <v>0.58986111111111106</v>
      </c>
      <c r="G672" s="50" t="s">
        <v>149</v>
      </c>
      <c r="H672" s="50" t="s">
        <v>147</v>
      </c>
      <c r="I672" t="s">
        <v>113</v>
      </c>
      <c r="J672">
        <v>87485</v>
      </c>
      <c r="K672" t="s">
        <v>114</v>
      </c>
      <c r="L672" s="49" t="s">
        <v>120</v>
      </c>
    </row>
    <row r="673" spans="1:12" x14ac:dyDescent="0.25">
      <c r="A673" t="s">
        <v>108</v>
      </c>
      <c r="B673" t="s">
        <v>109</v>
      </c>
      <c r="C673" t="s">
        <v>133</v>
      </c>
      <c r="D673" s="44">
        <v>41376.59815972222</v>
      </c>
      <c r="E673" s="45">
        <v>41376</v>
      </c>
      <c r="F673" s="46">
        <v>0.59815972222222225</v>
      </c>
      <c r="G673" s="50" t="s">
        <v>149</v>
      </c>
      <c r="H673" s="50" t="s">
        <v>147</v>
      </c>
      <c r="I673" t="s">
        <v>113</v>
      </c>
      <c r="J673">
        <v>44374</v>
      </c>
      <c r="K673" t="s">
        <v>142</v>
      </c>
      <c r="L673" s="49" t="s">
        <v>120</v>
      </c>
    </row>
    <row r="674" spans="1:12" x14ac:dyDescent="0.25">
      <c r="A674" t="s">
        <v>108</v>
      </c>
      <c r="B674" t="s">
        <v>109</v>
      </c>
      <c r="C674" t="s">
        <v>133</v>
      </c>
      <c r="D674" s="44">
        <v>41376.603981481479</v>
      </c>
      <c r="E674" s="45">
        <v>41376</v>
      </c>
      <c r="F674" s="46">
        <v>0.60398148148148145</v>
      </c>
      <c r="G674" s="50" t="s">
        <v>149</v>
      </c>
      <c r="H674" s="50" t="s">
        <v>147</v>
      </c>
      <c r="I674" t="s">
        <v>113</v>
      </c>
      <c r="J674">
        <v>28676</v>
      </c>
      <c r="K674" t="s">
        <v>167</v>
      </c>
      <c r="L674" s="49" t="s">
        <v>120</v>
      </c>
    </row>
    <row r="675" spans="1:12" x14ac:dyDescent="0.25">
      <c r="A675" t="s">
        <v>108</v>
      </c>
      <c r="B675" t="s">
        <v>109</v>
      </c>
      <c r="C675" t="s">
        <v>121</v>
      </c>
      <c r="D675" s="44">
        <v>41376.608738425923</v>
      </c>
      <c r="E675" s="45">
        <v>41376</v>
      </c>
      <c r="F675" s="46">
        <v>0.60873842592592597</v>
      </c>
      <c r="G675" s="50" t="s">
        <v>149</v>
      </c>
      <c r="H675" s="50" t="s">
        <v>147</v>
      </c>
      <c r="I675" t="s">
        <v>113</v>
      </c>
      <c r="J675">
        <v>83464</v>
      </c>
      <c r="K675" t="s">
        <v>195</v>
      </c>
      <c r="L675" s="49" t="s">
        <v>120</v>
      </c>
    </row>
    <row r="676" spans="1:12" x14ac:dyDescent="0.25">
      <c r="A676" t="s">
        <v>108</v>
      </c>
      <c r="B676" t="s">
        <v>109</v>
      </c>
      <c r="C676" t="s">
        <v>123</v>
      </c>
      <c r="D676" s="44">
        <v>41376.613009259258</v>
      </c>
      <c r="E676" s="45">
        <v>41376</v>
      </c>
      <c r="F676" s="46">
        <v>0.6130092592592592</v>
      </c>
      <c r="G676" s="50" t="s">
        <v>149</v>
      </c>
      <c r="H676" s="50" t="s">
        <v>147</v>
      </c>
      <c r="I676" t="s">
        <v>113</v>
      </c>
      <c r="J676">
        <v>49423</v>
      </c>
      <c r="K676" t="s">
        <v>124</v>
      </c>
      <c r="L676" s="49" t="s">
        <v>120</v>
      </c>
    </row>
    <row r="677" spans="1:12" x14ac:dyDescent="0.25">
      <c r="A677" t="s">
        <v>108</v>
      </c>
      <c r="B677" t="s">
        <v>125</v>
      </c>
      <c r="C677" t="s">
        <v>126</v>
      </c>
      <c r="D677" s="44">
        <v>41376.619583333333</v>
      </c>
      <c r="E677" s="45">
        <v>41376</v>
      </c>
      <c r="F677" s="46">
        <v>0.61958333333333326</v>
      </c>
      <c r="G677" s="50" t="s">
        <v>149</v>
      </c>
      <c r="H677" s="50" t="s">
        <v>147</v>
      </c>
      <c r="I677" t="s">
        <v>113</v>
      </c>
      <c r="J677">
        <v>22555</v>
      </c>
      <c r="K677" t="s">
        <v>153</v>
      </c>
      <c r="L677" s="49" t="s">
        <v>120</v>
      </c>
    </row>
    <row r="678" spans="1:12" x14ac:dyDescent="0.25">
      <c r="A678" t="s">
        <v>108</v>
      </c>
      <c r="B678" t="s">
        <v>125</v>
      </c>
      <c r="C678" t="s">
        <v>181</v>
      </c>
      <c r="D678" s="44">
        <v>41376.646296296298</v>
      </c>
      <c r="E678" s="45">
        <v>41376</v>
      </c>
      <c r="F678" s="46">
        <v>0.64629629629629626</v>
      </c>
      <c r="G678" s="50" t="s">
        <v>154</v>
      </c>
      <c r="H678" s="50" t="s">
        <v>155</v>
      </c>
      <c r="I678" t="s">
        <v>113</v>
      </c>
      <c r="J678">
        <v>90853</v>
      </c>
      <c r="K678" t="s">
        <v>182</v>
      </c>
      <c r="L678" s="49" t="s">
        <v>120</v>
      </c>
    </row>
    <row r="679" spans="1:12" x14ac:dyDescent="0.25">
      <c r="A679" t="s">
        <v>108</v>
      </c>
      <c r="B679" t="s">
        <v>109</v>
      </c>
      <c r="C679" t="s">
        <v>117</v>
      </c>
      <c r="D679" s="44">
        <v>41376.658206018517</v>
      </c>
      <c r="E679" s="45">
        <v>41376</v>
      </c>
      <c r="F679" s="46">
        <v>0.65820601851851845</v>
      </c>
      <c r="G679" s="50" t="s">
        <v>154</v>
      </c>
      <c r="H679" s="50" t="s">
        <v>155</v>
      </c>
      <c r="I679" t="s">
        <v>113</v>
      </c>
      <c r="J679">
        <v>43877</v>
      </c>
      <c r="K679" t="s">
        <v>163</v>
      </c>
      <c r="L679" s="49" t="s">
        <v>120</v>
      </c>
    </row>
    <row r="680" spans="1:12" x14ac:dyDescent="0.25">
      <c r="A680" t="s">
        <v>108</v>
      </c>
      <c r="B680" t="s">
        <v>137</v>
      </c>
      <c r="C680" t="s">
        <v>138</v>
      </c>
      <c r="D680" s="44">
        <v>41376.66064814815</v>
      </c>
      <c r="E680" s="45">
        <v>41376</v>
      </c>
      <c r="F680" s="46">
        <v>0.66064814814814821</v>
      </c>
      <c r="G680" s="50" t="s">
        <v>154</v>
      </c>
      <c r="H680" s="50" t="s">
        <v>155</v>
      </c>
      <c r="I680" t="s">
        <v>113</v>
      </c>
      <c r="J680">
        <v>19754</v>
      </c>
      <c r="K680" t="s">
        <v>160</v>
      </c>
      <c r="L680" s="49" t="s">
        <v>120</v>
      </c>
    </row>
    <row r="681" spans="1:12" x14ac:dyDescent="0.25">
      <c r="A681" t="s">
        <v>108</v>
      </c>
      <c r="B681" t="s">
        <v>137</v>
      </c>
      <c r="C681" t="s">
        <v>138</v>
      </c>
      <c r="D681" s="44">
        <v>41376.664166666669</v>
      </c>
      <c r="E681" s="45">
        <v>41376</v>
      </c>
      <c r="F681" s="46">
        <v>0.66416666666666668</v>
      </c>
      <c r="G681" s="50" t="s">
        <v>154</v>
      </c>
      <c r="H681" s="50" t="s">
        <v>155</v>
      </c>
      <c r="I681" t="s">
        <v>113</v>
      </c>
      <c r="J681">
        <v>24057</v>
      </c>
      <c r="K681" t="s">
        <v>211</v>
      </c>
      <c r="L681" s="49" t="s">
        <v>120</v>
      </c>
    </row>
    <row r="682" spans="1:12" x14ac:dyDescent="0.25">
      <c r="A682" t="s">
        <v>108</v>
      </c>
      <c r="B682" t="s">
        <v>109</v>
      </c>
      <c r="C682" t="s">
        <v>117</v>
      </c>
      <c r="D682" s="44">
        <v>41376.676446759258</v>
      </c>
      <c r="E682" s="45">
        <v>41376</v>
      </c>
      <c r="F682" s="46">
        <v>0.67644675925925923</v>
      </c>
      <c r="G682" s="50" t="s">
        <v>161</v>
      </c>
      <c r="H682" s="50" t="s">
        <v>155</v>
      </c>
      <c r="I682" t="s">
        <v>113</v>
      </c>
      <c r="J682">
        <v>16104</v>
      </c>
      <c r="K682" t="s">
        <v>145</v>
      </c>
      <c r="L682" s="49" t="s">
        <v>120</v>
      </c>
    </row>
    <row r="683" spans="1:12" x14ac:dyDescent="0.25">
      <c r="A683" t="s">
        <v>108</v>
      </c>
      <c r="B683" t="s">
        <v>109</v>
      </c>
      <c r="C683" t="s">
        <v>110</v>
      </c>
      <c r="D683" s="44">
        <v>41376.685972222222</v>
      </c>
      <c r="E683" s="45">
        <v>41376</v>
      </c>
      <c r="F683" s="46">
        <v>0.68597222222222232</v>
      </c>
      <c r="G683" s="50" t="s">
        <v>161</v>
      </c>
      <c r="H683" s="50" t="s">
        <v>155</v>
      </c>
      <c r="I683" t="s">
        <v>113</v>
      </c>
      <c r="J683">
        <v>87485</v>
      </c>
      <c r="K683" t="s">
        <v>114</v>
      </c>
      <c r="L683" s="49" t="s">
        <v>120</v>
      </c>
    </row>
    <row r="684" spans="1:12" x14ac:dyDescent="0.25">
      <c r="A684" t="s">
        <v>108</v>
      </c>
      <c r="B684" t="s">
        <v>109</v>
      </c>
      <c r="C684" t="s">
        <v>110</v>
      </c>
      <c r="D684" s="44">
        <v>41376.688159722224</v>
      </c>
      <c r="E684" s="45">
        <v>41376</v>
      </c>
      <c r="F684" s="46">
        <v>0.68815972222222221</v>
      </c>
      <c r="G684" s="50" t="s">
        <v>161</v>
      </c>
      <c r="H684" s="50" t="s">
        <v>155</v>
      </c>
      <c r="I684" t="s">
        <v>113</v>
      </c>
      <c r="J684">
        <v>87485</v>
      </c>
      <c r="K684" t="s">
        <v>114</v>
      </c>
      <c r="L684" s="48" t="s">
        <v>115</v>
      </c>
    </row>
    <row r="685" spans="1:12" x14ac:dyDescent="0.25">
      <c r="A685" t="s">
        <v>108</v>
      </c>
      <c r="B685" t="s">
        <v>109</v>
      </c>
      <c r="C685" t="s">
        <v>110</v>
      </c>
      <c r="D685" s="44">
        <v>41376.689942129633</v>
      </c>
      <c r="E685" s="45">
        <v>41376</v>
      </c>
      <c r="F685" s="46">
        <v>0.68994212962962964</v>
      </c>
      <c r="G685" s="50" t="s">
        <v>161</v>
      </c>
      <c r="H685" s="50" t="s">
        <v>155</v>
      </c>
      <c r="I685" t="s">
        <v>113</v>
      </c>
      <c r="J685">
        <v>87485</v>
      </c>
      <c r="K685" t="s">
        <v>114</v>
      </c>
      <c r="L685" s="49" t="s">
        <v>120</v>
      </c>
    </row>
    <row r="686" spans="1:12" x14ac:dyDescent="0.25">
      <c r="A686" t="s">
        <v>108</v>
      </c>
      <c r="B686" t="s">
        <v>109</v>
      </c>
      <c r="C686" t="s">
        <v>133</v>
      </c>
      <c r="D686" s="44">
        <v>41376.692719907405</v>
      </c>
      <c r="E686" s="45">
        <v>41376</v>
      </c>
      <c r="F686" s="46">
        <v>0.69271990740740741</v>
      </c>
      <c r="G686" s="50" t="s">
        <v>161</v>
      </c>
      <c r="H686" s="50" t="s">
        <v>155</v>
      </c>
      <c r="I686" t="s">
        <v>113</v>
      </c>
      <c r="J686">
        <v>5745</v>
      </c>
      <c r="K686" t="s">
        <v>188</v>
      </c>
      <c r="L686" s="49" t="s">
        <v>120</v>
      </c>
    </row>
    <row r="687" spans="1:12" x14ac:dyDescent="0.25">
      <c r="A687" t="s">
        <v>108</v>
      </c>
      <c r="B687" t="s">
        <v>109</v>
      </c>
      <c r="C687" t="s">
        <v>121</v>
      </c>
      <c r="D687" s="44">
        <v>41377.299571759257</v>
      </c>
      <c r="E687" s="45">
        <v>41377</v>
      </c>
      <c r="F687" s="46">
        <v>0.29957175925925927</v>
      </c>
      <c r="G687" s="47" t="s">
        <v>111</v>
      </c>
      <c r="H687" s="47" t="s">
        <v>112</v>
      </c>
      <c r="I687" t="s">
        <v>113</v>
      </c>
      <c r="J687">
        <v>27864</v>
      </c>
      <c r="K687" t="s">
        <v>130</v>
      </c>
      <c r="L687" s="49" t="s">
        <v>120</v>
      </c>
    </row>
    <row r="688" spans="1:12" x14ac:dyDescent="0.25">
      <c r="A688" t="s">
        <v>108</v>
      </c>
      <c r="B688" t="s">
        <v>125</v>
      </c>
      <c r="C688" t="s">
        <v>131</v>
      </c>
      <c r="D688" s="44">
        <v>41377.304050925923</v>
      </c>
      <c r="E688" s="45">
        <v>41377</v>
      </c>
      <c r="F688" s="46">
        <v>0.30405092592592592</v>
      </c>
      <c r="G688" s="47" t="s">
        <v>111</v>
      </c>
      <c r="H688" s="47" t="s">
        <v>112</v>
      </c>
      <c r="I688" t="s">
        <v>113</v>
      </c>
      <c r="J688">
        <v>42333</v>
      </c>
      <c r="K688" t="s">
        <v>164</v>
      </c>
      <c r="L688" s="49" t="s">
        <v>120</v>
      </c>
    </row>
    <row r="689" spans="1:12" x14ac:dyDescent="0.25">
      <c r="A689" t="s">
        <v>108</v>
      </c>
      <c r="B689" t="s">
        <v>125</v>
      </c>
      <c r="C689" t="s">
        <v>131</v>
      </c>
      <c r="D689" s="44">
        <v>41377.309293981481</v>
      </c>
      <c r="E689" s="45">
        <v>41377</v>
      </c>
      <c r="F689" s="46">
        <v>0.30929398148148152</v>
      </c>
      <c r="G689" s="47" t="s">
        <v>111</v>
      </c>
      <c r="H689" s="47" t="s">
        <v>112</v>
      </c>
      <c r="I689" t="s">
        <v>113</v>
      </c>
      <c r="J689">
        <v>42333</v>
      </c>
      <c r="K689" t="s">
        <v>164</v>
      </c>
      <c r="L689" s="49" t="s">
        <v>120</v>
      </c>
    </row>
    <row r="690" spans="1:12" x14ac:dyDescent="0.25">
      <c r="A690" t="s">
        <v>108</v>
      </c>
      <c r="B690" t="s">
        <v>109</v>
      </c>
      <c r="C690" t="s">
        <v>121</v>
      </c>
      <c r="D690" s="44">
        <v>41377.309965277775</v>
      </c>
      <c r="E690" s="45">
        <v>41377</v>
      </c>
      <c r="F690" s="46">
        <v>0.30996527777777777</v>
      </c>
      <c r="G690" s="47" t="s">
        <v>111</v>
      </c>
      <c r="H690" s="47" t="s">
        <v>112</v>
      </c>
      <c r="I690" t="s">
        <v>113</v>
      </c>
      <c r="J690">
        <v>27864</v>
      </c>
      <c r="K690" t="s">
        <v>130</v>
      </c>
      <c r="L690" s="49" t="s">
        <v>120</v>
      </c>
    </row>
    <row r="691" spans="1:12" x14ac:dyDescent="0.25">
      <c r="A691" t="s">
        <v>108</v>
      </c>
      <c r="B691" t="s">
        <v>125</v>
      </c>
      <c r="C691" t="s">
        <v>131</v>
      </c>
      <c r="D691" s="44">
        <v>41377.314212962963</v>
      </c>
      <c r="E691" s="45">
        <v>41377</v>
      </c>
      <c r="F691" s="46">
        <v>0.31421296296296297</v>
      </c>
      <c r="G691" s="47" t="s">
        <v>111</v>
      </c>
      <c r="H691" s="47" t="s">
        <v>112</v>
      </c>
      <c r="I691" t="s">
        <v>113</v>
      </c>
      <c r="J691">
        <v>42333</v>
      </c>
      <c r="K691" t="s">
        <v>164</v>
      </c>
      <c r="L691" s="49" t="s">
        <v>120</v>
      </c>
    </row>
    <row r="692" spans="1:12" x14ac:dyDescent="0.25">
      <c r="A692" t="s">
        <v>108</v>
      </c>
      <c r="B692" t="s">
        <v>137</v>
      </c>
      <c r="C692" t="s">
        <v>138</v>
      </c>
      <c r="D692" s="44">
        <v>41377.338564814818</v>
      </c>
      <c r="E692" s="45">
        <v>41377</v>
      </c>
      <c r="F692" s="46">
        <v>0.33856481481481482</v>
      </c>
      <c r="G692" s="47" t="s">
        <v>118</v>
      </c>
      <c r="H692" s="47" t="s">
        <v>112</v>
      </c>
      <c r="I692" t="s">
        <v>113</v>
      </c>
      <c r="J692">
        <v>94485</v>
      </c>
      <c r="K692" t="s">
        <v>172</v>
      </c>
      <c r="L692" s="48" t="s">
        <v>115</v>
      </c>
    </row>
    <row r="693" spans="1:12" x14ac:dyDescent="0.25">
      <c r="A693" t="s">
        <v>108</v>
      </c>
      <c r="B693" t="s">
        <v>109</v>
      </c>
      <c r="C693" t="s">
        <v>133</v>
      </c>
      <c r="D693" s="44">
        <v>41377.340474537035</v>
      </c>
      <c r="E693" s="45">
        <v>41377</v>
      </c>
      <c r="F693" s="46">
        <v>0.34047453703703701</v>
      </c>
      <c r="G693" s="47" t="s">
        <v>118</v>
      </c>
      <c r="H693" s="47" t="s">
        <v>112</v>
      </c>
      <c r="I693" t="s">
        <v>113</v>
      </c>
      <c r="J693">
        <v>28676</v>
      </c>
      <c r="K693" t="s">
        <v>167</v>
      </c>
      <c r="L693" s="49" t="s">
        <v>120</v>
      </c>
    </row>
    <row r="694" spans="1:12" x14ac:dyDescent="0.25">
      <c r="A694" t="s">
        <v>108</v>
      </c>
      <c r="B694" t="s">
        <v>109</v>
      </c>
      <c r="C694" t="s">
        <v>123</v>
      </c>
      <c r="D694" s="44">
        <v>41377.396053240744</v>
      </c>
      <c r="E694" s="45">
        <v>41377</v>
      </c>
      <c r="F694" s="46">
        <v>0.39605324074074072</v>
      </c>
      <c r="G694" s="50" t="s">
        <v>127</v>
      </c>
      <c r="H694" s="50" t="s">
        <v>128</v>
      </c>
      <c r="I694" t="s">
        <v>113</v>
      </c>
      <c r="J694">
        <v>49423</v>
      </c>
      <c r="K694" t="s">
        <v>124</v>
      </c>
      <c r="L694" s="49" t="s">
        <v>120</v>
      </c>
    </row>
    <row r="695" spans="1:12" x14ac:dyDescent="0.25">
      <c r="A695" t="s">
        <v>108</v>
      </c>
      <c r="B695" t="s">
        <v>137</v>
      </c>
      <c r="C695" t="s">
        <v>138</v>
      </c>
      <c r="D695" s="44">
        <v>41377.396412037036</v>
      </c>
      <c r="E695" s="45">
        <v>41377</v>
      </c>
      <c r="F695" s="46">
        <v>0.39641203703703703</v>
      </c>
      <c r="G695" s="50" t="s">
        <v>127</v>
      </c>
      <c r="H695" s="50" t="s">
        <v>128</v>
      </c>
      <c r="I695" t="s">
        <v>113</v>
      </c>
      <c r="J695">
        <v>19594</v>
      </c>
      <c r="K695" t="s">
        <v>139</v>
      </c>
      <c r="L695" s="49" t="s">
        <v>120</v>
      </c>
    </row>
    <row r="696" spans="1:12" x14ac:dyDescent="0.25">
      <c r="A696" t="s">
        <v>108</v>
      </c>
      <c r="B696" t="s">
        <v>109</v>
      </c>
      <c r="C696" t="s">
        <v>110</v>
      </c>
      <c r="D696" s="44">
        <v>41377.397291666668</v>
      </c>
      <c r="E696" s="45">
        <v>41377</v>
      </c>
      <c r="F696" s="46">
        <v>0.39729166666666665</v>
      </c>
      <c r="G696" s="50" t="s">
        <v>127</v>
      </c>
      <c r="H696" s="50" t="s">
        <v>128</v>
      </c>
      <c r="I696" t="s">
        <v>113</v>
      </c>
      <c r="J696">
        <v>87485</v>
      </c>
      <c r="K696" t="s">
        <v>114</v>
      </c>
      <c r="L696" s="49" t="s">
        <v>120</v>
      </c>
    </row>
    <row r="697" spans="1:12" x14ac:dyDescent="0.25">
      <c r="A697" t="s">
        <v>108</v>
      </c>
      <c r="B697" t="s">
        <v>109</v>
      </c>
      <c r="C697" t="s">
        <v>123</v>
      </c>
      <c r="D697" s="44">
        <v>41377.398657407408</v>
      </c>
      <c r="E697" s="45">
        <v>41377</v>
      </c>
      <c r="F697" s="46">
        <v>0.3986574074074074</v>
      </c>
      <c r="G697" s="50" t="s">
        <v>127</v>
      </c>
      <c r="H697" s="50" t="s">
        <v>128</v>
      </c>
      <c r="I697" t="s">
        <v>113</v>
      </c>
      <c r="J697">
        <v>49423</v>
      </c>
      <c r="K697" t="s">
        <v>124</v>
      </c>
      <c r="L697" s="49" t="s">
        <v>120</v>
      </c>
    </row>
    <row r="698" spans="1:12" x14ac:dyDescent="0.25">
      <c r="A698" t="s">
        <v>108</v>
      </c>
      <c r="B698" t="s">
        <v>109</v>
      </c>
      <c r="C698" t="s">
        <v>123</v>
      </c>
      <c r="D698" s="44">
        <v>41377.400543981479</v>
      </c>
      <c r="E698" s="45">
        <v>41377</v>
      </c>
      <c r="F698" s="46">
        <v>0.40054398148148151</v>
      </c>
      <c r="G698" s="50" t="s">
        <v>127</v>
      </c>
      <c r="H698" s="50" t="s">
        <v>128</v>
      </c>
      <c r="I698" t="s">
        <v>113</v>
      </c>
      <c r="J698">
        <v>49423</v>
      </c>
      <c r="K698" t="s">
        <v>124</v>
      </c>
      <c r="L698" s="49" t="s">
        <v>120</v>
      </c>
    </row>
    <row r="699" spans="1:12" x14ac:dyDescent="0.25">
      <c r="A699" t="s">
        <v>108</v>
      </c>
      <c r="B699" t="s">
        <v>125</v>
      </c>
      <c r="C699" t="s">
        <v>131</v>
      </c>
      <c r="D699" s="44">
        <v>41377.401678240742</v>
      </c>
      <c r="E699" s="45">
        <v>41377</v>
      </c>
      <c r="F699" s="46">
        <v>0.40167824074074071</v>
      </c>
      <c r="G699" s="50" t="s">
        <v>127</v>
      </c>
      <c r="H699" s="50" t="s">
        <v>128</v>
      </c>
      <c r="I699" t="s">
        <v>113</v>
      </c>
      <c r="J699">
        <v>42333</v>
      </c>
      <c r="K699" t="s">
        <v>164</v>
      </c>
      <c r="L699" s="49" t="s">
        <v>120</v>
      </c>
    </row>
    <row r="700" spans="1:12" x14ac:dyDescent="0.25">
      <c r="A700" t="s">
        <v>108</v>
      </c>
      <c r="B700" t="s">
        <v>109</v>
      </c>
      <c r="C700" t="s">
        <v>123</v>
      </c>
      <c r="D700" s="44">
        <v>41377.402222222219</v>
      </c>
      <c r="E700" s="45">
        <v>41377</v>
      </c>
      <c r="F700" s="46">
        <v>0.40222222222222226</v>
      </c>
      <c r="G700" s="50" t="s">
        <v>127</v>
      </c>
      <c r="H700" s="50" t="s">
        <v>128</v>
      </c>
      <c r="I700" t="s">
        <v>113</v>
      </c>
      <c r="J700">
        <v>49423</v>
      </c>
      <c r="K700" t="s">
        <v>124</v>
      </c>
      <c r="L700" s="48" t="s">
        <v>115</v>
      </c>
    </row>
    <row r="701" spans="1:12" x14ac:dyDescent="0.25">
      <c r="A701" t="s">
        <v>108</v>
      </c>
      <c r="B701" t="s">
        <v>109</v>
      </c>
      <c r="C701" t="s">
        <v>110</v>
      </c>
      <c r="D701" s="44">
        <v>41377.412210648145</v>
      </c>
      <c r="E701" s="45">
        <v>41377</v>
      </c>
      <c r="F701" s="46">
        <v>0.41221064814814817</v>
      </c>
      <c r="G701" s="50" t="s">
        <v>127</v>
      </c>
      <c r="H701" s="50" t="s">
        <v>128</v>
      </c>
      <c r="I701" t="s">
        <v>113</v>
      </c>
      <c r="J701">
        <v>89077</v>
      </c>
      <c r="K701" t="s">
        <v>143</v>
      </c>
      <c r="L701" s="49" t="s">
        <v>120</v>
      </c>
    </row>
    <row r="702" spans="1:12" x14ac:dyDescent="0.25">
      <c r="A702" t="s">
        <v>108</v>
      </c>
      <c r="B702" t="s">
        <v>109</v>
      </c>
      <c r="C702" t="s">
        <v>110</v>
      </c>
      <c r="D702" s="44">
        <v>41377.413935185185</v>
      </c>
      <c r="E702" s="45">
        <v>41377</v>
      </c>
      <c r="F702" s="46">
        <v>0.41393518518518518</v>
      </c>
      <c r="G702" s="50" t="s">
        <v>127</v>
      </c>
      <c r="H702" s="50" t="s">
        <v>128</v>
      </c>
      <c r="I702" t="s">
        <v>113</v>
      </c>
      <c r="J702">
        <v>89077</v>
      </c>
      <c r="K702" t="s">
        <v>143</v>
      </c>
      <c r="L702" s="48" t="s">
        <v>115</v>
      </c>
    </row>
    <row r="703" spans="1:12" x14ac:dyDescent="0.25">
      <c r="A703" t="s">
        <v>108</v>
      </c>
      <c r="B703" t="s">
        <v>109</v>
      </c>
      <c r="C703" t="s">
        <v>123</v>
      </c>
      <c r="D703" s="44">
        <v>41377.41511574074</v>
      </c>
      <c r="E703" s="45">
        <v>41377</v>
      </c>
      <c r="F703" s="46">
        <v>0.4151157407407407</v>
      </c>
      <c r="G703" s="50" t="s">
        <v>127</v>
      </c>
      <c r="H703" s="50" t="s">
        <v>128</v>
      </c>
      <c r="I703" t="s">
        <v>113</v>
      </c>
      <c r="J703">
        <v>49423</v>
      </c>
      <c r="K703" t="s">
        <v>124</v>
      </c>
      <c r="L703" s="49" t="s">
        <v>120</v>
      </c>
    </row>
    <row r="704" spans="1:12" x14ac:dyDescent="0.25">
      <c r="A704" t="s">
        <v>108</v>
      </c>
      <c r="B704" t="s">
        <v>109</v>
      </c>
      <c r="C704" t="s">
        <v>123</v>
      </c>
      <c r="D704" s="44">
        <v>41377.416817129626</v>
      </c>
      <c r="E704" s="45">
        <v>41377</v>
      </c>
      <c r="F704" s="46">
        <v>0.41681712962962963</v>
      </c>
      <c r="G704" s="50" t="s">
        <v>127</v>
      </c>
      <c r="H704" s="50" t="s">
        <v>128</v>
      </c>
      <c r="I704" t="s">
        <v>113</v>
      </c>
      <c r="J704">
        <v>49423</v>
      </c>
      <c r="K704" t="s">
        <v>124</v>
      </c>
      <c r="L704" s="48" t="s">
        <v>115</v>
      </c>
    </row>
    <row r="705" spans="1:12" x14ac:dyDescent="0.25">
      <c r="A705" t="s">
        <v>108</v>
      </c>
      <c r="B705" t="s">
        <v>109</v>
      </c>
      <c r="C705" t="s">
        <v>123</v>
      </c>
      <c r="D705" s="44">
        <v>41377.418090277781</v>
      </c>
      <c r="E705" s="45">
        <v>41377</v>
      </c>
      <c r="F705" s="46">
        <v>0.41809027777777774</v>
      </c>
      <c r="G705" s="50" t="s">
        <v>135</v>
      </c>
      <c r="H705" s="50" t="s">
        <v>128</v>
      </c>
      <c r="I705" t="s">
        <v>113</v>
      </c>
      <c r="J705">
        <v>49423</v>
      </c>
      <c r="K705" t="s">
        <v>124</v>
      </c>
      <c r="L705" s="49" t="s">
        <v>120</v>
      </c>
    </row>
    <row r="706" spans="1:12" x14ac:dyDescent="0.25">
      <c r="A706" t="s">
        <v>108</v>
      </c>
      <c r="B706" t="s">
        <v>109</v>
      </c>
      <c r="C706" t="s">
        <v>123</v>
      </c>
      <c r="D706" s="44">
        <v>41377.419108796297</v>
      </c>
      <c r="E706" s="45">
        <v>41377</v>
      </c>
      <c r="F706" s="46">
        <v>0.41910879629629627</v>
      </c>
      <c r="G706" s="50" t="s">
        <v>135</v>
      </c>
      <c r="H706" s="50" t="s">
        <v>128</v>
      </c>
      <c r="I706" t="s">
        <v>113</v>
      </c>
      <c r="J706">
        <v>49423</v>
      </c>
      <c r="K706" t="s">
        <v>124</v>
      </c>
      <c r="L706" s="48" t="s">
        <v>115</v>
      </c>
    </row>
    <row r="707" spans="1:12" x14ac:dyDescent="0.25">
      <c r="A707" t="s">
        <v>108</v>
      </c>
      <c r="B707" t="s">
        <v>109</v>
      </c>
      <c r="C707" t="s">
        <v>123</v>
      </c>
      <c r="D707" s="44">
        <v>41377.42019675926</v>
      </c>
      <c r="E707" s="45">
        <v>41377</v>
      </c>
      <c r="F707" s="46">
        <v>0.42019675925925926</v>
      </c>
      <c r="G707" s="50" t="s">
        <v>135</v>
      </c>
      <c r="H707" s="50" t="s">
        <v>128</v>
      </c>
      <c r="I707" t="s">
        <v>113</v>
      </c>
      <c r="J707">
        <v>49423</v>
      </c>
      <c r="K707" t="s">
        <v>124</v>
      </c>
      <c r="L707" s="49" t="s">
        <v>120</v>
      </c>
    </row>
    <row r="708" spans="1:12" x14ac:dyDescent="0.25">
      <c r="A708" t="s">
        <v>108</v>
      </c>
      <c r="B708" t="s">
        <v>109</v>
      </c>
      <c r="C708" t="s">
        <v>123</v>
      </c>
      <c r="D708" s="44">
        <v>41377.420972222222</v>
      </c>
      <c r="E708" s="45">
        <v>41377</v>
      </c>
      <c r="F708" s="46">
        <v>0.42097222222222225</v>
      </c>
      <c r="G708" s="50" t="s">
        <v>135</v>
      </c>
      <c r="H708" s="50" t="s">
        <v>128</v>
      </c>
      <c r="I708" t="s">
        <v>113</v>
      </c>
      <c r="J708">
        <v>49423</v>
      </c>
      <c r="K708" t="s">
        <v>124</v>
      </c>
      <c r="L708" s="48" t="s">
        <v>115</v>
      </c>
    </row>
    <row r="709" spans="1:12" x14ac:dyDescent="0.25">
      <c r="A709" t="s">
        <v>108</v>
      </c>
      <c r="B709" t="s">
        <v>109</v>
      </c>
      <c r="C709" t="s">
        <v>123</v>
      </c>
      <c r="D709" s="44">
        <v>41377.422314814816</v>
      </c>
      <c r="E709" s="45">
        <v>41377</v>
      </c>
      <c r="F709" s="46">
        <v>0.42231481481481481</v>
      </c>
      <c r="G709" s="50" t="s">
        <v>135</v>
      </c>
      <c r="H709" s="50" t="s">
        <v>128</v>
      </c>
      <c r="I709" t="s">
        <v>113</v>
      </c>
      <c r="J709">
        <v>49423</v>
      </c>
      <c r="K709" t="s">
        <v>124</v>
      </c>
      <c r="L709" s="49" t="s">
        <v>120</v>
      </c>
    </row>
    <row r="710" spans="1:12" x14ac:dyDescent="0.25">
      <c r="A710" t="s">
        <v>108</v>
      </c>
      <c r="B710" t="s">
        <v>109</v>
      </c>
      <c r="C710" t="s">
        <v>123</v>
      </c>
      <c r="D710" s="44">
        <v>41377.424247685187</v>
      </c>
      <c r="E710" s="45">
        <v>41377</v>
      </c>
      <c r="F710" s="46">
        <v>0.42424768518518513</v>
      </c>
      <c r="G710" s="50" t="s">
        <v>135</v>
      </c>
      <c r="H710" s="50" t="s">
        <v>128</v>
      </c>
      <c r="I710" t="s">
        <v>113</v>
      </c>
      <c r="J710">
        <v>49423</v>
      </c>
      <c r="K710" t="s">
        <v>124</v>
      </c>
      <c r="L710" s="48" t="s">
        <v>115</v>
      </c>
    </row>
    <row r="711" spans="1:12" x14ac:dyDescent="0.25">
      <c r="A711" t="s">
        <v>108</v>
      </c>
      <c r="B711" t="s">
        <v>109</v>
      </c>
      <c r="C711" t="s">
        <v>123</v>
      </c>
      <c r="D711" s="44">
        <v>41377.445983796293</v>
      </c>
      <c r="E711" s="45">
        <v>41377</v>
      </c>
      <c r="F711" s="46">
        <v>0.44598379629629631</v>
      </c>
      <c r="G711" s="50" t="s">
        <v>135</v>
      </c>
      <c r="H711" s="50" t="s">
        <v>128</v>
      </c>
      <c r="I711" t="s">
        <v>113</v>
      </c>
      <c r="J711">
        <v>49423</v>
      </c>
      <c r="K711" t="s">
        <v>124</v>
      </c>
      <c r="L711" s="49" t="s">
        <v>120</v>
      </c>
    </row>
    <row r="712" spans="1:12" x14ac:dyDescent="0.25">
      <c r="A712" t="s">
        <v>108</v>
      </c>
      <c r="B712" t="s">
        <v>109</v>
      </c>
      <c r="C712" t="s">
        <v>123</v>
      </c>
      <c r="D712" s="44">
        <v>41377.448530092595</v>
      </c>
      <c r="E712" s="45">
        <v>41377</v>
      </c>
      <c r="F712" s="46">
        <v>0.44853009259259258</v>
      </c>
      <c r="G712" s="50" t="s">
        <v>135</v>
      </c>
      <c r="H712" s="50" t="s">
        <v>128</v>
      </c>
      <c r="I712" t="s">
        <v>113</v>
      </c>
      <c r="J712">
        <v>49423</v>
      </c>
      <c r="K712" t="s">
        <v>124</v>
      </c>
      <c r="L712" s="49" t="s">
        <v>120</v>
      </c>
    </row>
    <row r="713" spans="1:12" x14ac:dyDescent="0.25">
      <c r="A713" t="s">
        <v>108</v>
      </c>
      <c r="B713" t="s">
        <v>109</v>
      </c>
      <c r="C713" t="s">
        <v>123</v>
      </c>
      <c r="D713" s="44">
        <v>41377.450381944444</v>
      </c>
      <c r="E713" s="45">
        <v>41377</v>
      </c>
      <c r="F713" s="46">
        <v>0.4503819444444444</v>
      </c>
      <c r="G713" s="50" t="s">
        <v>135</v>
      </c>
      <c r="H713" s="50" t="s">
        <v>128</v>
      </c>
      <c r="I713" t="s">
        <v>113</v>
      </c>
      <c r="J713">
        <v>49423</v>
      </c>
      <c r="K713" t="s">
        <v>124</v>
      </c>
      <c r="L713" s="49" t="s">
        <v>120</v>
      </c>
    </row>
    <row r="714" spans="1:12" x14ac:dyDescent="0.25">
      <c r="A714" t="s">
        <v>108</v>
      </c>
      <c r="B714" t="s">
        <v>109</v>
      </c>
      <c r="C714" t="s">
        <v>123</v>
      </c>
      <c r="D714" s="44">
        <v>41377.452673611115</v>
      </c>
      <c r="E714" s="45">
        <v>41377</v>
      </c>
      <c r="F714" s="46">
        <v>0.4526736111111111</v>
      </c>
      <c r="G714" s="50" t="s">
        <v>135</v>
      </c>
      <c r="H714" s="50" t="s">
        <v>128</v>
      </c>
      <c r="I714" t="s">
        <v>113</v>
      </c>
      <c r="J714">
        <v>49423</v>
      </c>
      <c r="K714" t="s">
        <v>124</v>
      </c>
      <c r="L714" s="49" t="s">
        <v>120</v>
      </c>
    </row>
    <row r="715" spans="1:12" x14ac:dyDescent="0.25">
      <c r="A715" t="s">
        <v>108</v>
      </c>
      <c r="B715" t="s">
        <v>109</v>
      </c>
      <c r="C715" t="s">
        <v>123</v>
      </c>
      <c r="D715" s="44">
        <v>41377.454664351855</v>
      </c>
      <c r="E715" s="45">
        <v>41377</v>
      </c>
      <c r="F715" s="46">
        <v>0.45466435185185183</v>
      </c>
      <c r="G715" s="50" t="s">
        <v>135</v>
      </c>
      <c r="H715" s="50" t="s">
        <v>128</v>
      </c>
      <c r="I715" t="s">
        <v>113</v>
      </c>
      <c r="J715">
        <v>49423</v>
      </c>
      <c r="K715" t="s">
        <v>124</v>
      </c>
      <c r="L715" s="49" t="s">
        <v>120</v>
      </c>
    </row>
    <row r="716" spans="1:12" x14ac:dyDescent="0.25">
      <c r="A716" t="s">
        <v>108</v>
      </c>
      <c r="B716" t="s">
        <v>125</v>
      </c>
      <c r="C716" t="s">
        <v>126</v>
      </c>
      <c r="D716" s="44">
        <v>41377.470092592594</v>
      </c>
      <c r="E716" s="45">
        <v>41377</v>
      </c>
      <c r="F716" s="46">
        <v>0.47009259259259256</v>
      </c>
      <c r="G716" s="50" t="s">
        <v>171</v>
      </c>
      <c r="H716" s="50" t="s">
        <v>141</v>
      </c>
      <c r="I716" t="s">
        <v>113</v>
      </c>
      <c r="J716">
        <v>28249</v>
      </c>
      <c r="K716" t="s">
        <v>129</v>
      </c>
      <c r="L716" s="48" t="s">
        <v>115</v>
      </c>
    </row>
    <row r="717" spans="1:12" x14ac:dyDescent="0.25">
      <c r="A717" t="s">
        <v>108</v>
      </c>
      <c r="B717" t="s">
        <v>109</v>
      </c>
      <c r="C717" t="s">
        <v>121</v>
      </c>
      <c r="D717" s="44">
        <v>41377.471296296295</v>
      </c>
      <c r="E717" s="45">
        <v>41377</v>
      </c>
      <c r="F717" s="46">
        <v>0.47129629629629632</v>
      </c>
      <c r="G717" s="50" t="s">
        <v>171</v>
      </c>
      <c r="H717" s="50" t="s">
        <v>141</v>
      </c>
      <c r="I717" t="s">
        <v>113</v>
      </c>
      <c r="J717">
        <v>85277</v>
      </c>
      <c r="K717" t="s">
        <v>184</v>
      </c>
      <c r="L717" s="49" t="s">
        <v>120</v>
      </c>
    </row>
    <row r="718" spans="1:12" x14ac:dyDescent="0.25">
      <c r="A718" t="s">
        <v>108</v>
      </c>
      <c r="B718" t="s">
        <v>109</v>
      </c>
      <c r="C718" t="s">
        <v>133</v>
      </c>
      <c r="D718" s="44">
        <v>41377.478090277778</v>
      </c>
      <c r="E718" s="45">
        <v>41377</v>
      </c>
      <c r="F718" s="46">
        <v>0.47809027777777779</v>
      </c>
      <c r="G718" s="50" t="s">
        <v>171</v>
      </c>
      <c r="H718" s="50" t="s">
        <v>141</v>
      </c>
      <c r="I718" t="s">
        <v>113</v>
      </c>
      <c r="J718">
        <v>44374</v>
      </c>
      <c r="K718" t="s">
        <v>142</v>
      </c>
      <c r="L718" s="48" t="s">
        <v>115</v>
      </c>
    </row>
    <row r="719" spans="1:12" x14ac:dyDescent="0.25">
      <c r="A719" t="s">
        <v>108</v>
      </c>
      <c r="B719" t="s">
        <v>109</v>
      </c>
      <c r="C719" t="s">
        <v>133</v>
      </c>
      <c r="D719" s="44">
        <v>41377.479270833333</v>
      </c>
      <c r="E719" s="45">
        <v>41377</v>
      </c>
      <c r="F719" s="46">
        <v>0.47927083333333331</v>
      </c>
      <c r="G719" s="50" t="s">
        <v>171</v>
      </c>
      <c r="H719" s="50" t="s">
        <v>141</v>
      </c>
      <c r="I719" t="s">
        <v>113</v>
      </c>
      <c r="J719">
        <v>4556</v>
      </c>
      <c r="K719" t="s">
        <v>199</v>
      </c>
      <c r="L719" s="49" t="s">
        <v>120</v>
      </c>
    </row>
    <row r="720" spans="1:12" x14ac:dyDescent="0.25">
      <c r="A720" t="s">
        <v>108</v>
      </c>
      <c r="B720" t="s">
        <v>109</v>
      </c>
      <c r="C720" t="s">
        <v>133</v>
      </c>
      <c r="D720" s="44">
        <v>41377.484699074077</v>
      </c>
      <c r="E720" s="45">
        <v>41377</v>
      </c>
      <c r="F720" s="46">
        <v>0.48469907407407403</v>
      </c>
      <c r="G720" s="50" t="s">
        <v>171</v>
      </c>
      <c r="H720" s="50" t="s">
        <v>141</v>
      </c>
      <c r="I720" t="s">
        <v>113</v>
      </c>
      <c r="J720">
        <v>28676</v>
      </c>
      <c r="K720" t="s">
        <v>167</v>
      </c>
      <c r="L720" s="48" t="s">
        <v>115</v>
      </c>
    </row>
    <row r="721" spans="1:12" x14ac:dyDescent="0.25">
      <c r="A721" t="s">
        <v>108</v>
      </c>
      <c r="B721" t="s">
        <v>109</v>
      </c>
      <c r="C721" t="s">
        <v>121</v>
      </c>
      <c r="D721" s="44">
        <v>41377.488553240742</v>
      </c>
      <c r="E721" s="45">
        <v>41377</v>
      </c>
      <c r="F721" s="46">
        <v>0.48855324074074075</v>
      </c>
      <c r="G721" s="50" t="s">
        <v>171</v>
      </c>
      <c r="H721" s="50" t="s">
        <v>141</v>
      </c>
      <c r="I721" t="s">
        <v>113</v>
      </c>
      <c r="J721">
        <v>30324</v>
      </c>
      <c r="K721" t="s">
        <v>193</v>
      </c>
      <c r="L721" s="49" t="s">
        <v>120</v>
      </c>
    </row>
    <row r="722" spans="1:12" x14ac:dyDescent="0.25">
      <c r="A722" t="s">
        <v>108</v>
      </c>
      <c r="B722" t="s">
        <v>109</v>
      </c>
      <c r="C722" t="s">
        <v>117</v>
      </c>
      <c r="D722" s="44">
        <v>41377.497384259259</v>
      </c>
      <c r="E722" s="45">
        <v>41377</v>
      </c>
      <c r="F722" s="46">
        <v>0.49738425925925928</v>
      </c>
      <c r="G722" s="50" t="s">
        <v>171</v>
      </c>
      <c r="H722" s="50" t="s">
        <v>141</v>
      </c>
      <c r="I722" t="s">
        <v>113</v>
      </c>
      <c r="J722">
        <v>99436</v>
      </c>
      <c r="K722" t="s">
        <v>183</v>
      </c>
      <c r="L722" s="49" t="s">
        <v>120</v>
      </c>
    </row>
    <row r="723" spans="1:12" x14ac:dyDescent="0.25">
      <c r="A723" t="s">
        <v>108</v>
      </c>
      <c r="B723" t="s">
        <v>109</v>
      </c>
      <c r="C723" t="s">
        <v>117</v>
      </c>
      <c r="D723" s="44">
        <v>41377.531886574077</v>
      </c>
      <c r="E723" s="45">
        <v>41377</v>
      </c>
      <c r="F723" s="46">
        <v>0.53188657407407403</v>
      </c>
      <c r="G723" s="50" t="s">
        <v>140</v>
      </c>
      <c r="H723" s="50" t="s">
        <v>141</v>
      </c>
      <c r="I723" t="s">
        <v>113</v>
      </c>
      <c r="J723">
        <v>16104</v>
      </c>
      <c r="K723" t="s">
        <v>145</v>
      </c>
      <c r="L723" s="49" t="s">
        <v>120</v>
      </c>
    </row>
    <row r="724" spans="1:12" x14ac:dyDescent="0.25">
      <c r="A724" t="s">
        <v>108</v>
      </c>
      <c r="B724" t="s">
        <v>137</v>
      </c>
      <c r="C724" t="s">
        <v>157</v>
      </c>
      <c r="D724" s="44">
        <v>41377.552673611113</v>
      </c>
      <c r="E724" s="45">
        <v>41377</v>
      </c>
      <c r="F724" s="46">
        <v>0.55267361111111113</v>
      </c>
      <c r="G724" s="50" t="s">
        <v>146</v>
      </c>
      <c r="H724" s="50" t="s">
        <v>147</v>
      </c>
      <c r="I724" t="s">
        <v>113</v>
      </c>
      <c r="J724">
        <v>77246</v>
      </c>
      <c r="K724" t="s">
        <v>158</v>
      </c>
      <c r="L724" s="49" t="s">
        <v>120</v>
      </c>
    </row>
    <row r="725" spans="1:12" x14ac:dyDescent="0.25">
      <c r="A725" t="s">
        <v>108</v>
      </c>
      <c r="B725" t="s">
        <v>137</v>
      </c>
      <c r="C725" t="s">
        <v>138</v>
      </c>
      <c r="D725" s="44">
        <v>41377.560057870367</v>
      </c>
      <c r="E725" s="45">
        <v>41377</v>
      </c>
      <c r="F725" s="46">
        <v>0.56005787037037036</v>
      </c>
      <c r="G725" s="50" t="s">
        <v>146</v>
      </c>
      <c r="H725" s="50" t="s">
        <v>147</v>
      </c>
      <c r="I725" t="s">
        <v>113</v>
      </c>
      <c r="J725">
        <v>6622</v>
      </c>
      <c r="K725" t="s">
        <v>212</v>
      </c>
      <c r="L725" s="49" t="s">
        <v>120</v>
      </c>
    </row>
    <row r="726" spans="1:12" x14ac:dyDescent="0.25">
      <c r="A726" t="s">
        <v>108</v>
      </c>
      <c r="B726" t="s">
        <v>125</v>
      </c>
      <c r="C726" t="s">
        <v>131</v>
      </c>
      <c r="D726" s="44">
        <v>41377.634791666664</v>
      </c>
      <c r="E726" s="45">
        <v>41377</v>
      </c>
      <c r="F726" s="46">
        <v>0.63479166666666664</v>
      </c>
      <c r="G726" s="50" t="s">
        <v>154</v>
      </c>
      <c r="H726" s="50" t="s">
        <v>155</v>
      </c>
      <c r="I726" t="s">
        <v>113</v>
      </c>
      <c r="J726">
        <v>74912</v>
      </c>
      <c r="K726" t="s">
        <v>168</v>
      </c>
      <c r="L726" s="49" t="s">
        <v>120</v>
      </c>
    </row>
    <row r="727" spans="1:12" x14ac:dyDescent="0.25">
      <c r="A727" t="s">
        <v>108</v>
      </c>
      <c r="B727" t="s">
        <v>137</v>
      </c>
      <c r="C727" t="s">
        <v>138</v>
      </c>
      <c r="D727" s="44">
        <v>41377.642407407409</v>
      </c>
      <c r="E727" s="45">
        <v>41377</v>
      </c>
      <c r="F727" s="46">
        <v>0.64240740740740743</v>
      </c>
      <c r="G727" s="50" t="s">
        <v>154</v>
      </c>
      <c r="H727" s="50" t="s">
        <v>155</v>
      </c>
      <c r="I727" t="s">
        <v>113</v>
      </c>
      <c r="J727">
        <v>19754</v>
      </c>
      <c r="K727" t="s">
        <v>160</v>
      </c>
      <c r="L727" s="49" t="s">
        <v>120</v>
      </c>
    </row>
    <row r="728" spans="1:12" x14ac:dyDescent="0.25">
      <c r="A728" t="s">
        <v>108</v>
      </c>
      <c r="B728" t="s">
        <v>109</v>
      </c>
      <c r="C728" t="s">
        <v>110</v>
      </c>
      <c r="D728" s="44">
        <v>41377.651307870372</v>
      </c>
      <c r="E728" s="45">
        <v>41377</v>
      </c>
      <c r="F728" s="46">
        <v>0.65130787037037041</v>
      </c>
      <c r="G728" s="50" t="s">
        <v>154</v>
      </c>
      <c r="H728" s="50" t="s">
        <v>155</v>
      </c>
      <c r="I728" t="s">
        <v>113</v>
      </c>
      <c r="J728">
        <v>28658</v>
      </c>
      <c r="K728" t="s">
        <v>136</v>
      </c>
      <c r="L728" s="49" t="s">
        <v>120</v>
      </c>
    </row>
    <row r="729" spans="1:12" x14ac:dyDescent="0.25">
      <c r="A729" t="s">
        <v>108</v>
      </c>
      <c r="B729" t="s">
        <v>109</v>
      </c>
      <c r="C729" t="s">
        <v>110</v>
      </c>
      <c r="D729" s="44">
        <v>41377.653043981481</v>
      </c>
      <c r="E729" s="45">
        <v>41377</v>
      </c>
      <c r="F729" s="46">
        <v>0.65304398148148146</v>
      </c>
      <c r="G729" s="50" t="s">
        <v>154</v>
      </c>
      <c r="H729" s="50" t="s">
        <v>155</v>
      </c>
      <c r="I729" t="s">
        <v>113</v>
      </c>
      <c r="J729">
        <v>28658</v>
      </c>
      <c r="K729" t="s">
        <v>136</v>
      </c>
      <c r="L729" s="49" t="s">
        <v>120</v>
      </c>
    </row>
    <row r="730" spans="1:12" x14ac:dyDescent="0.25">
      <c r="A730" t="s">
        <v>108</v>
      </c>
      <c r="B730" t="s">
        <v>109</v>
      </c>
      <c r="C730" t="s">
        <v>117</v>
      </c>
      <c r="D730" s="44">
        <v>41379.298634259256</v>
      </c>
      <c r="E730" s="45">
        <v>41379</v>
      </c>
      <c r="F730" s="46">
        <v>0.29863425925925929</v>
      </c>
      <c r="G730" s="47" t="s">
        <v>111</v>
      </c>
      <c r="H730" s="47" t="s">
        <v>112</v>
      </c>
      <c r="I730" t="s">
        <v>113</v>
      </c>
      <c r="J730">
        <v>40338</v>
      </c>
      <c r="K730" t="s">
        <v>176</v>
      </c>
      <c r="L730" s="49" t="s">
        <v>120</v>
      </c>
    </row>
    <row r="731" spans="1:12" x14ac:dyDescent="0.25">
      <c r="A731" t="s">
        <v>108</v>
      </c>
      <c r="B731" t="s">
        <v>109</v>
      </c>
      <c r="C731" t="s">
        <v>133</v>
      </c>
      <c r="D731" s="44">
        <v>41379.311111111114</v>
      </c>
      <c r="E731" s="45">
        <v>41379</v>
      </c>
      <c r="F731" s="46">
        <v>0.31111111111111112</v>
      </c>
      <c r="G731" s="47" t="s">
        <v>111</v>
      </c>
      <c r="H731" s="47" t="s">
        <v>112</v>
      </c>
      <c r="I731" t="s">
        <v>113</v>
      </c>
      <c r="J731">
        <v>70218</v>
      </c>
      <c r="K731" t="s">
        <v>148</v>
      </c>
      <c r="L731" s="48" t="s">
        <v>115</v>
      </c>
    </row>
    <row r="732" spans="1:12" x14ac:dyDescent="0.25">
      <c r="A732" t="s">
        <v>108</v>
      </c>
      <c r="B732" t="s">
        <v>109</v>
      </c>
      <c r="C732" t="s">
        <v>121</v>
      </c>
      <c r="D732" s="44">
        <v>41379.330682870372</v>
      </c>
      <c r="E732" s="45">
        <v>41379</v>
      </c>
      <c r="F732" s="46">
        <v>0.33068287037037036</v>
      </c>
      <c r="G732" s="47" t="s">
        <v>111</v>
      </c>
      <c r="H732" s="47" t="s">
        <v>112</v>
      </c>
      <c r="I732" t="s">
        <v>113</v>
      </c>
      <c r="J732">
        <v>74608</v>
      </c>
      <c r="K732" t="s">
        <v>213</v>
      </c>
      <c r="L732" s="48" t="s">
        <v>115</v>
      </c>
    </row>
    <row r="733" spans="1:12" x14ac:dyDescent="0.25">
      <c r="A733" t="s">
        <v>108</v>
      </c>
      <c r="B733" t="s">
        <v>109</v>
      </c>
      <c r="C733" t="s">
        <v>110</v>
      </c>
      <c r="D733" s="44">
        <v>41379.332476851851</v>
      </c>
      <c r="E733" s="45">
        <v>41379</v>
      </c>
      <c r="F733" s="46">
        <v>0.33247685185185188</v>
      </c>
      <c r="G733" s="47" t="s">
        <v>111</v>
      </c>
      <c r="H733" s="47" t="s">
        <v>112</v>
      </c>
      <c r="I733" t="s">
        <v>113</v>
      </c>
      <c r="J733">
        <v>87485</v>
      </c>
      <c r="K733" t="s">
        <v>114</v>
      </c>
      <c r="L733" s="48" t="s">
        <v>115</v>
      </c>
    </row>
    <row r="734" spans="1:12" x14ac:dyDescent="0.25">
      <c r="A734" t="s">
        <v>108</v>
      </c>
      <c r="B734" t="s">
        <v>109</v>
      </c>
      <c r="C734" t="s">
        <v>117</v>
      </c>
      <c r="D734" s="44">
        <v>41379.338819444441</v>
      </c>
      <c r="E734" s="45">
        <v>41379</v>
      </c>
      <c r="F734" s="46">
        <v>0.3388194444444444</v>
      </c>
      <c r="G734" s="47" t="s">
        <v>118</v>
      </c>
      <c r="H734" s="47" t="s">
        <v>112</v>
      </c>
      <c r="I734" t="s">
        <v>113</v>
      </c>
      <c r="J734">
        <v>4288</v>
      </c>
      <c r="K734" t="s">
        <v>207</v>
      </c>
      <c r="L734" s="48" t="s">
        <v>115</v>
      </c>
    </row>
    <row r="735" spans="1:12" x14ac:dyDescent="0.25">
      <c r="A735" t="s">
        <v>108</v>
      </c>
      <c r="B735" t="s">
        <v>109</v>
      </c>
      <c r="C735" t="s">
        <v>123</v>
      </c>
      <c r="D735" s="44">
        <v>41379.347986111112</v>
      </c>
      <c r="E735" s="45">
        <v>41379</v>
      </c>
      <c r="F735" s="46">
        <v>0.34798611111111111</v>
      </c>
      <c r="G735" s="47" t="s">
        <v>118</v>
      </c>
      <c r="H735" s="47" t="s">
        <v>112</v>
      </c>
      <c r="I735" t="s">
        <v>113</v>
      </c>
      <c r="J735">
        <v>49423</v>
      </c>
      <c r="K735" t="s">
        <v>124</v>
      </c>
      <c r="L735" s="49" t="s">
        <v>120</v>
      </c>
    </row>
    <row r="736" spans="1:12" x14ac:dyDescent="0.25">
      <c r="A736" t="s">
        <v>108</v>
      </c>
      <c r="B736" t="s">
        <v>109</v>
      </c>
      <c r="C736" t="s">
        <v>121</v>
      </c>
      <c r="D736" s="44">
        <v>41379.34814814815</v>
      </c>
      <c r="E736" s="45">
        <v>41379</v>
      </c>
      <c r="F736" s="46">
        <v>0.34814814814814815</v>
      </c>
      <c r="G736" s="47" t="s">
        <v>118</v>
      </c>
      <c r="H736" s="47" t="s">
        <v>112</v>
      </c>
      <c r="I736" t="s">
        <v>113</v>
      </c>
      <c r="J736">
        <v>74608</v>
      </c>
      <c r="K736" t="s">
        <v>213</v>
      </c>
      <c r="L736" s="49" t="s">
        <v>120</v>
      </c>
    </row>
    <row r="737" spans="1:12" x14ac:dyDescent="0.25">
      <c r="A737" t="s">
        <v>108</v>
      </c>
      <c r="B737" t="s">
        <v>109</v>
      </c>
      <c r="C737" t="s">
        <v>121</v>
      </c>
      <c r="D737" s="44">
        <v>41379.351805555554</v>
      </c>
      <c r="E737" s="45">
        <v>41379</v>
      </c>
      <c r="F737" s="46">
        <v>0.35180555555555554</v>
      </c>
      <c r="G737" s="47" t="s">
        <v>118</v>
      </c>
      <c r="H737" s="47" t="s">
        <v>112</v>
      </c>
      <c r="I737" t="s">
        <v>113</v>
      </c>
      <c r="J737">
        <v>74608</v>
      </c>
      <c r="K737" t="s">
        <v>213</v>
      </c>
      <c r="L737" s="49" t="s">
        <v>120</v>
      </c>
    </row>
    <row r="738" spans="1:12" x14ac:dyDescent="0.25">
      <c r="A738" t="s">
        <v>108</v>
      </c>
      <c r="B738" t="s">
        <v>109</v>
      </c>
      <c r="C738" t="s">
        <v>117</v>
      </c>
      <c r="D738" s="44">
        <v>41379.359386574077</v>
      </c>
      <c r="E738" s="45">
        <v>41379</v>
      </c>
      <c r="F738" s="46">
        <v>0.35938657407407404</v>
      </c>
      <c r="G738" s="47" t="s">
        <v>118</v>
      </c>
      <c r="H738" s="47" t="s">
        <v>112</v>
      </c>
      <c r="I738" t="s">
        <v>113</v>
      </c>
      <c r="J738">
        <v>98932</v>
      </c>
      <c r="K738" t="s">
        <v>185</v>
      </c>
      <c r="L738" s="49" t="s">
        <v>120</v>
      </c>
    </row>
    <row r="739" spans="1:12" x14ac:dyDescent="0.25">
      <c r="A739" t="s">
        <v>108</v>
      </c>
      <c r="B739" t="s">
        <v>137</v>
      </c>
      <c r="C739" t="s">
        <v>138</v>
      </c>
      <c r="D739" s="44">
        <v>41379.364988425928</v>
      </c>
      <c r="E739" s="45">
        <v>41379</v>
      </c>
      <c r="F739" s="46">
        <v>0.36498842592592595</v>
      </c>
      <c r="G739" s="47" t="s">
        <v>118</v>
      </c>
      <c r="H739" s="47" t="s">
        <v>112</v>
      </c>
      <c r="I739" t="s">
        <v>113</v>
      </c>
      <c r="J739">
        <v>94485</v>
      </c>
      <c r="K739" t="s">
        <v>172</v>
      </c>
      <c r="L739" s="48" t="s">
        <v>115</v>
      </c>
    </row>
    <row r="740" spans="1:12" x14ac:dyDescent="0.25">
      <c r="A740" t="s">
        <v>108</v>
      </c>
      <c r="B740" t="s">
        <v>109</v>
      </c>
      <c r="C740" t="s">
        <v>133</v>
      </c>
      <c r="D740" s="44">
        <v>41379.365868055553</v>
      </c>
      <c r="E740" s="45">
        <v>41379</v>
      </c>
      <c r="F740" s="46">
        <v>0.36586805555555557</v>
      </c>
      <c r="G740" s="47" t="s">
        <v>118</v>
      </c>
      <c r="H740" s="47" t="s">
        <v>112</v>
      </c>
      <c r="I740" t="s">
        <v>113</v>
      </c>
      <c r="J740">
        <v>75635</v>
      </c>
      <c r="K740" t="s">
        <v>169</v>
      </c>
      <c r="L740" s="49" t="s">
        <v>120</v>
      </c>
    </row>
    <row r="741" spans="1:12" x14ac:dyDescent="0.25">
      <c r="A741" t="s">
        <v>108</v>
      </c>
      <c r="B741" t="s">
        <v>109</v>
      </c>
      <c r="C741" t="s">
        <v>117</v>
      </c>
      <c r="D741" s="44">
        <v>41379.367777777778</v>
      </c>
      <c r="E741" s="45">
        <v>41379</v>
      </c>
      <c r="F741" s="46">
        <v>0.36777777777777776</v>
      </c>
      <c r="G741" s="47" t="s">
        <v>118</v>
      </c>
      <c r="H741" s="47" t="s">
        <v>112</v>
      </c>
      <c r="I741" t="s">
        <v>113</v>
      </c>
      <c r="J741">
        <v>98932</v>
      </c>
      <c r="K741" t="s">
        <v>185</v>
      </c>
      <c r="L741" s="48" t="s">
        <v>115</v>
      </c>
    </row>
    <row r="742" spans="1:12" x14ac:dyDescent="0.25">
      <c r="A742" t="s">
        <v>108</v>
      </c>
      <c r="B742" t="s">
        <v>109</v>
      </c>
      <c r="C742" t="s">
        <v>121</v>
      </c>
      <c r="D742" s="44">
        <v>41379.373715277776</v>
      </c>
      <c r="E742" s="45">
        <v>41379</v>
      </c>
      <c r="F742" s="46">
        <v>0.37371527777777774</v>
      </c>
      <c r="G742" s="47" t="s">
        <v>118</v>
      </c>
      <c r="H742" s="47" t="s">
        <v>112</v>
      </c>
      <c r="I742" t="s">
        <v>113</v>
      </c>
      <c r="J742">
        <v>27864</v>
      </c>
      <c r="K742" t="s">
        <v>130</v>
      </c>
      <c r="L742" s="48" t="s">
        <v>115</v>
      </c>
    </row>
    <row r="743" spans="1:12" x14ac:dyDescent="0.25">
      <c r="A743" t="s">
        <v>108</v>
      </c>
      <c r="B743" t="s">
        <v>109</v>
      </c>
      <c r="C743" t="s">
        <v>121</v>
      </c>
      <c r="D743" s="44">
        <v>41379.3753125</v>
      </c>
      <c r="E743" s="45">
        <v>41379</v>
      </c>
      <c r="F743" s="46">
        <v>0.37531249999999999</v>
      </c>
      <c r="G743" s="47" t="s">
        <v>118</v>
      </c>
      <c r="H743" s="47" t="s">
        <v>112</v>
      </c>
      <c r="I743" t="s">
        <v>113</v>
      </c>
      <c r="J743">
        <v>27864</v>
      </c>
      <c r="K743" t="s">
        <v>130</v>
      </c>
      <c r="L743" s="49" t="s">
        <v>120</v>
      </c>
    </row>
    <row r="744" spans="1:12" x14ac:dyDescent="0.25">
      <c r="A744" t="s">
        <v>108</v>
      </c>
      <c r="B744" t="s">
        <v>109</v>
      </c>
      <c r="C744" t="s">
        <v>121</v>
      </c>
      <c r="D744" s="44">
        <v>41379.377615740741</v>
      </c>
      <c r="E744" s="45">
        <v>41379</v>
      </c>
      <c r="F744" s="46">
        <v>0.37761574074074072</v>
      </c>
      <c r="G744" s="50" t="s">
        <v>127</v>
      </c>
      <c r="H744" s="50" t="s">
        <v>128</v>
      </c>
      <c r="I744" t="s">
        <v>113</v>
      </c>
      <c r="J744">
        <v>27864</v>
      </c>
      <c r="K744" t="s">
        <v>130</v>
      </c>
      <c r="L744" s="49" t="s">
        <v>120</v>
      </c>
    </row>
    <row r="745" spans="1:12" x14ac:dyDescent="0.25">
      <c r="A745" t="s">
        <v>108</v>
      </c>
      <c r="B745" t="s">
        <v>109</v>
      </c>
      <c r="C745" t="s">
        <v>121</v>
      </c>
      <c r="D745" s="44">
        <v>41379.379143518519</v>
      </c>
      <c r="E745" s="45">
        <v>41379</v>
      </c>
      <c r="F745" s="46">
        <v>0.37914351851851852</v>
      </c>
      <c r="G745" s="50" t="s">
        <v>127</v>
      </c>
      <c r="H745" s="50" t="s">
        <v>128</v>
      </c>
      <c r="I745" t="s">
        <v>113</v>
      </c>
      <c r="J745">
        <v>27864</v>
      </c>
      <c r="K745" t="s">
        <v>130</v>
      </c>
      <c r="L745" s="49" t="s">
        <v>120</v>
      </c>
    </row>
    <row r="746" spans="1:12" x14ac:dyDescent="0.25">
      <c r="A746" t="s">
        <v>108</v>
      </c>
      <c r="B746" t="s">
        <v>109</v>
      </c>
      <c r="C746" t="s">
        <v>121</v>
      </c>
      <c r="D746" s="44">
        <v>41379.380416666667</v>
      </c>
      <c r="E746" s="45">
        <v>41379</v>
      </c>
      <c r="F746" s="46">
        <v>0.38041666666666668</v>
      </c>
      <c r="G746" s="50" t="s">
        <v>127</v>
      </c>
      <c r="H746" s="50" t="s">
        <v>128</v>
      </c>
      <c r="I746" t="s">
        <v>113</v>
      </c>
      <c r="J746">
        <v>27864</v>
      </c>
      <c r="K746" t="s">
        <v>130</v>
      </c>
      <c r="L746" s="49" t="s">
        <v>120</v>
      </c>
    </row>
    <row r="747" spans="1:12" x14ac:dyDescent="0.25">
      <c r="A747" t="s">
        <v>108</v>
      </c>
      <c r="B747" t="s">
        <v>137</v>
      </c>
      <c r="C747" t="s">
        <v>138</v>
      </c>
      <c r="D747" s="44">
        <v>41379.382268518515</v>
      </c>
      <c r="E747" s="45">
        <v>41379</v>
      </c>
      <c r="F747" s="46">
        <v>0.38226851851851856</v>
      </c>
      <c r="G747" s="50" t="s">
        <v>127</v>
      </c>
      <c r="H747" s="50" t="s">
        <v>128</v>
      </c>
      <c r="I747" t="s">
        <v>113</v>
      </c>
      <c r="J747">
        <v>19594</v>
      </c>
      <c r="K747" t="s">
        <v>139</v>
      </c>
      <c r="L747" s="48" t="s">
        <v>115</v>
      </c>
    </row>
    <row r="748" spans="1:12" x14ac:dyDescent="0.25">
      <c r="A748" t="s">
        <v>108</v>
      </c>
      <c r="B748" t="s">
        <v>109</v>
      </c>
      <c r="C748" t="s">
        <v>121</v>
      </c>
      <c r="D748" s="44">
        <v>41379.382511574076</v>
      </c>
      <c r="E748" s="45">
        <v>41379</v>
      </c>
      <c r="F748" s="46">
        <v>0.3825115740740741</v>
      </c>
      <c r="G748" s="50" t="s">
        <v>127</v>
      </c>
      <c r="H748" s="50" t="s">
        <v>128</v>
      </c>
      <c r="I748" t="s">
        <v>113</v>
      </c>
      <c r="J748">
        <v>27864</v>
      </c>
      <c r="K748" t="s">
        <v>130</v>
      </c>
      <c r="L748" s="48" t="s">
        <v>115</v>
      </c>
    </row>
    <row r="749" spans="1:12" x14ac:dyDescent="0.25">
      <c r="A749" t="s">
        <v>108</v>
      </c>
      <c r="B749" t="s">
        <v>137</v>
      </c>
      <c r="C749" t="s">
        <v>138</v>
      </c>
      <c r="D749" s="44">
        <v>41379.384884259256</v>
      </c>
      <c r="E749" s="45">
        <v>41379</v>
      </c>
      <c r="F749" s="46">
        <v>0.38488425925925923</v>
      </c>
      <c r="G749" s="50" t="s">
        <v>127</v>
      </c>
      <c r="H749" s="50" t="s">
        <v>128</v>
      </c>
      <c r="I749" t="s">
        <v>113</v>
      </c>
      <c r="J749">
        <v>19594</v>
      </c>
      <c r="K749" t="s">
        <v>139</v>
      </c>
      <c r="L749" s="49" t="s">
        <v>120</v>
      </c>
    </row>
    <row r="750" spans="1:12" x14ac:dyDescent="0.25">
      <c r="A750" t="s">
        <v>108</v>
      </c>
      <c r="B750" t="s">
        <v>109</v>
      </c>
      <c r="C750" t="s">
        <v>121</v>
      </c>
      <c r="D750" s="44">
        <v>41379.407118055555</v>
      </c>
      <c r="E750" s="45">
        <v>41379</v>
      </c>
      <c r="F750" s="46">
        <v>0.40711805555555558</v>
      </c>
      <c r="G750" s="50" t="s">
        <v>127</v>
      </c>
      <c r="H750" s="50" t="s">
        <v>128</v>
      </c>
      <c r="I750" t="s">
        <v>113</v>
      </c>
      <c r="J750">
        <v>25739</v>
      </c>
      <c r="K750" t="s">
        <v>122</v>
      </c>
      <c r="L750" s="49" t="s">
        <v>120</v>
      </c>
    </row>
    <row r="751" spans="1:12" x14ac:dyDescent="0.25">
      <c r="A751" t="s">
        <v>108</v>
      </c>
      <c r="B751" t="s">
        <v>125</v>
      </c>
      <c r="C751" t="s">
        <v>181</v>
      </c>
      <c r="D751" s="44">
        <v>41379.408391203702</v>
      </c>
      <c r="E751" s="45">
        <v>41379</v>
      </c>
      <c r="F751" s="46">
        <v>0.40839120370370369</v>
      </c>
      <c r="G751" s="50" t="s">
        <v>127</v>
      </c>
      <c r="H751" s="50" t="s">
        <v>128</v>
      </c>
      <c r="I751" t="s">
        <v>113</v>
      </c>
      <c r="J751">
        <v>79702</v>
      </c>
      <c r="K751" t="s">
        <v>201</v>
      </c>
      <c r="L751" s="49" t="s">
        <v>120</v>
      </c>
    </row>
    <row r="752" spans="1:12" x14ac:dyDescent="0.25">
      <c r="A752" t="s">
        <v>108</v>
      </c>
      <c r="B752" t="s">
        <v>109</v>
      </c>
      <c r="C752" t="s">
        <v>117</v>
      </c>
      <c r="D752" s="44">
        <v>41379.421631944446</v>
      </c>
      <c r="E752" s="45">
        <v>41379</v>
      </c>
      <c r="F752" s="46">
        <v>0.42163194444444446</v>
      </c>
      <c r="G752" s="50" t="s">
        <v>135</v>
      </c>
      <c r="H752" s="50" t="s">
        <v>128</v>
      </c>
      <c r="I752" t="s">
        <v>113</v>
      </c>
      <c r="J752">
        <v>42342</v>
      </c>
      <c r="K752" t="s">
        <v>119</v>
      </c>
      <c r="L752" s="48" t="s">
        <v>115</v>
      </c>
    </row>
    <row r="753" spans="1:12" x14ac:dyDescent="0.25">
      <c r="A753" t="s">
        <v>108</v>
      </c>
      <c r="B753" t="s">
        <v>109</v>
      </c>
      <c r="C753" t="s">
        <v>121</v>
      </c>
      <c r="D753" s="44">
        <v>41379.428310185183</v>
      </c>
      <c r="E753" s="45">
        <v>41379</v>
      </c>
      <c r="F753" s="46">
        <v>0.42831018518518515</v>
      </c>
      <c r="G753" s="50" t="s">
        <v>135</v>
      </c>
      <c r="H753" s="50" t="s">
        <v>128</v>
      </c>
      <c r="I753" t="s">
        <v>113</v>
      </c>
      <c r="J753">
        <v>27864</v>
      </c>
      <c r="K753" t="s">
        <v>130</v>
      </c>
      <c r="L753" s="48" t="s">
        <v>115</v>
      </c>
    </row>
    <row r="754" spans="1:12" x14ac:dyDescent="0.25">
      <c r="A754" t="s">
        <v>108</v>
      </c>
      <c r="B754" t="s">
        <v>109</v>
      </c>
      <c r="C754" t="s">
        <v>133</v>
      </c>
      <c r="D754" s="44">
        <v>41379.429108796299</v>
      </c>
      <c r="E754" s="45">
        <v>41379</v>
      </c>
      <c r="F754" s="46">
        <v>0.42910879629629628</v>
      </c>
      <c r="G754" s="50" t="s">
        <v>135</v>
      </c>
      <c r="H754" s="50" t="s">
        <v>128</v>
      </c>
      <c r="I754" t="s">
        <v>113</v>
      </c>
      <c r="J754">
        <v>96221</v>
      </c>
      <c r="K754" t="s">
        <v>150</v>
      </c>
      <c r="L754" s="49" t="s">
        <v>120</v>
      </c>
    </row>
    <row r="755" spans="1:12" x14ac:dyDescent="0.25">
      <c r="A755" t="s">
        <v>108</v>
      </c>
      <c r="B755" t="s">
        <v>109</v>
      </c>
      <c r="C755" t="s">
        <v>133</v>
      </c>
      <c r="D755" s="44">
        <v>41379.430312500001</v>
      </c>
      <c r="E755" s="45">
        <v>41379</v>
      </c>
      <c r="F755" s="46">
        <v>0.43031250000000004</v>
      </c>
      <c r="G755" s="50" t="s">
        <v>135</v>
      </c>
      <c r="H755" s="50" t="s">
        <v>128</v>
      </c>
      <c r="I755" t="s">
        <v>113</v>
      </c>
      <c r="J755">
        <v>96221</v>
      </c>
      <c r="K755" t="s">
        <v>150</v>
      </c>
      <c r="L755" s="48" t="s">
        <v>115</v>
      </c>
    </row>
    <row r="756" spans="1:12" x14ac:dyDescent="0.25">
      <c r="A756" t="s">
        <v>108</v>
      </c>
      <c r="B756" t="s">
        <v>109</v>
      </c>
      <c r="C756" t="s">
        <v>133</v>
      </c>
      <c r="D756" s="44">
        <v>41379.484965277778</v>
      </c>
      <c r="E756" s="45">
        <v>41379</v>
      </c>
      <c r="F756" s="46">
        <v>0.48496527777777776</v>
      </c>
      <c r="G756" s="50" t="s">
        <v>171</v>
      </c>
      <c r="H756" s="50" t="s">
        <v>141</v>
      </c>
      <c r="I756" t="s">
        <v>113</v>
      </c>
      <c r="J756">
        <v>28676</v>
      </c>
      <c r="K756" t="s">
        <v>167</v>
      </c>
      <c r="L756" s="49" t="s">
        <v>120</v>
      </c>
    </row>
    <row r="757" spans="1:12" x14ac:dyDescent="0.25">
      <c r="A757" t="s">
        <v>108</v>
      </c>
      <c r="B757" t="s">
        <v>109</v>
      </c>
      <c r="C757" t="s">
        <v>110</v>
      </c>
      <c r="D757" s="44">
        <v>41379.535115740742</v>
      </c>
      <c r="E757" s="45">
        <v>41379</v>
      </c>
      <c r="F757" s="46">
        <v>0.53511574074074075</v>
      </c>
      <c r="G757" s="50" t="s">
        <v>140</v>
      </c>
      <c r="H757" s="50" t="s">
        <v>141</v>
      </c>
      <c r="I757" t="s">
        <v>113</v>
      </c>
      <c r="J757">
        <v>43452</v>
      </c>
      <c r="K757" t="s">
        <v>116</v>
      </c>
      <c r="L757" s="49" t="s">
        <v>120</v>
      </c>
    </row>
    <row r="758" spans="1:12" x14ac:dyDescent="0.25">
      <c r="A758" t="s">
        <v>108</v>
      </c>
      <c r="B758" t="s">
        <v>109</v>
      </c>
      <c r="C758" t="s">
        <v>110</v>
      </c>
      <c r="D758" s="44">
        <v>41379.551458333335</v>
      </c>
      <c r="E758" s="45">
        <v>41379</v>
      </c>
      <c r="F758" s="46">
        <v>0.55145833333333327</v>
      </c>
      <c r="G758" s="50" t="s">
        <v>146</v>
      </c>
      <c r="H758" s="50" t="s">
        <v>147</v>
      </c>
      <c r="I758" t="s">
        <v>113</v>
      </c>
      <c r="J758">
        <v>43452</v>
      </c>
      <c r="K758" t="s">
        <v>116</v>
      </c>
      <c r="L758" s="48" t="s">
        <v>115</v>
      </c>
    </row>
    <row r="759" spans="1:12" x14ac:dyDescent="0.25">
      <c r="A759" t="s">
        <v>108</v>
      </c>
      <c r="B759" t="s">
        <v>109</v>
      </c>
      <c r="C759" t="s">
        <v>110</v>
      </c>
      <c r="D759" s="44">
        <v>41379.561319444445</v>
      </c>
      <c r="E759" s="45">
        <v>41379</v>
      </c>
      <c r="F759" s="46">
        <v>0.56131944444444448</v>
      </c>
      <c r="G759" s="50" t="s">
        <v>146</v>
      </c>
      <c r="H759" s="50" t="s">
        <v>147</v>
      </c>
      <c r="I759" t="s">
        <v>113</v>
      </c>
      <c r="J759">
        <v>96797</v>
      </c>
      <c r="K759" t="s">
        <v>203</v>
      </c>
      <c r="L759" s="49" t="s">
        <v>120</v>
      </c>
    </row>
    <row r="760" spans="1:12" x14ac:dyDescent="0.25">
      <c r="A760" t="s">
        <v>108</v>
      </c>
      <c r="B760" t="s">
        <v>109</v>
      </c>
      <c r="C760" t="s">
        <v>117</v>
      </c>
      <c r="D760" s="44">
        <v>41379.566053240742</v>
      </c>
      <c r="E760" s="45">
        <v>41379</v>
      </c>
      <c r="F760" s="46">
        <v>0.5660532407407407</v>
      </c>
      <c r="G760" s="50" t="s">
        <v>146</v>
      </c>
      <c r="H760" s="50" t="s">
        <v>147</v>
      </c>
      <c r="I760" t="s">
        <v>113</v>
      </c>
      <c r="J760">
        <v>73885</v>
      </c>
      <c r="K760" t="s">
        <v>198</v>
      </c>
      <c r="L760" s="49" t="s">
        <v>120</v>
      </c>
    </row>
    <row r="761" spans="1:12" x14ac:dyDescent="0.25">
      <c r="A761" t="s">
        <v>108</v>
      </c>
      <c r="B761" t="s">
        <v>109</v>
      </c>
      <c r="C761" t="s">
        <v>110</v>
      </c>
      <c r="D761" s="44">
        <v>41379.569699074076</v>
      </c>
      <c r="E761" s="45">
        <v>41379</v>
      </c>
      <c r="F761" s="46">
        <v>0.56969907407407405</v>
      </c>
      <c r="G761" s="50" t="s">
        <v>146</v>
      </c>
      <c r="H761" s="50" t="s">
        <v>147</v>
      </c>
      <c r="I761" t="s">
        <v>113</v>
      </c>
      <c r="J761">
        <v>43452</v>
      </c>
      <c r="K761" t="s">
        <v>116</v>
      </c>
      <c r="L761" s="49" t="s">
        <v>120</v>
      </c>
    </row>
    <row r="762" spans="1:12" x14ac:dyDescent="0.25">
      <c r="A762" t="s">
        <v>108</v>
      </c>
      <c r="B762" t="s">
        <v>109</v>
      </c>
      <c r="C762" t="s">
        <v>117</v>
      </c>
      <c r="D762" s="44">
        <v>41379.571053240739</v>
      </c>
      <c r="E762" s="45">
        <v>41379</v>
      </c>
      <c r="F762" s="46">
        <v>0.57105324074074071</v>
      </c>
      <c r="G762" s="50" t="s">
        <v>146</v>
      </c>
      <c r="H762" s="50" t="s">
        <v>147</v>
      </c>
      <c r="I762" t="s">
        <v>113</v>
      </c>
      <c r="J762">
        <v>43877</v>
      </c>
      <c r="K762" t="s">
        <v>163</v>
      </c>
      <c r="L762" s="49" t="s">
        <v>120</v>
      </c>
    </row>
    <row r="763" spans="1:12" x14ac:dyDescent="0.25">
      <c r="A763" t="s">
        <v>108</v>
      </c>
      <c r="B763" t="s">
        <v>109</v>
      </c>
      <c r="C763" t="s">
        <v>117</v>
      </c>
      <c r="D763" s="44">
        <v>41379.571701388886</v>
      </c>
      <c r="E763" s="45">
        <v>41379</v>
      </c>
      <c r="F763" s="46">
        <v>0.57170138888888888</v>
      </c>
      <c r="G763" s="50" t="s">
        <v>146</v>
      </c>
      <c r="H763" s="50" t="s">
        <v>147</v>
      </c>
      <c r="I763" t="s">
        <v>113</v>
      </c>
      <c r="J763">
        <v>16104</v>
      </c>
      <c r="K763" t="s">
        <v>145</v>
      </c>
      <c r="L763" s="49" t="s">
        <v>120</v>
      </c>
    </row>
    <row r="764" spans="1:12" x14ac:dyDescent="0.25">
      <c r="A764" t="s">
        <v>108</v>
      </c>
      <c r="B764" t="s">
        <v>109</v>
      </c>
      <c r="C764" t="s">
        <v>117</v>
      </c>
      <c r="D764" s="44">
        <v>41379.587118055555</v>
      </c>
      <c r="E764" s="45">
        <v>41379</v>
      </c>
      <c r="F764" s="46">
        <v>0.58711805555555563</v>
      </c>
      <c r="G764" s="50" t="s">
        <v>149</v>
      </c>
      <c r="H764" s="50" t="s">
        <v>147</v>
      </c>
      <c r="I764" t="s">
        <v>113</v>
      </c>
      <c r="J764">
        <v>43877</v>
      </c>
      <c r="K764" t="s">
        <v>163</v>
      </c>
      <c r="L764" s="49" t="s">
        <v>120</v>
      </c>
    </row>
    <row r="765" spans="1:12" x14ac:dyDescent="0.25">
      <c r="A765" t="s">
        <v>108</v>
      </c>
      <c r="B765" t="s">
        <v>109</v>
      </c>
      <c r="C765" t="s">
        <v>117</v>
      </c>
      <c r="D765" s="44">
        <v>41379.589305555557</v>
      </c>
      <c r="E765" s="45">
        <v>41379</v>
      </c>
      <c r="F765" s="46">
        <v>0.58930555555555553</v>
      </c>
      <c r="G765" s="50" t="s">
        <v>149</v>
      </c>
      <c r="H765" s="50" t="s">
        <v>147</v>
      </c>
      <c r="I765" t="s">
        <v>113</v>
      </c>
      <c r="J765">
        <v>43877</v>
      </c>
      <c r="K765" t="s">
        <v>163</v>
      </c>
      <c r="L765" s="49" t="s">
        <v>120</v>
      </c>
    </row>
    <row r="766" spans="1:12" x14ac:dyDescent="0.25">
      <c r="A766" t="s">
        <v>108</v>
      </c>
      <c r="B766" t="s">
        <v>109</v>
      </c>
      <c r="C766" t="s">
        <v>110</v>
      </c>
      <c r="D766" s="44">
        <v>41379.605532407404</v>
      </c>
      <c r="E766" s="45">
        <v>41379</v>
      </c>
      <c r="F766" s="46">
        <v>0.60553240740740744</v>
      </c>
      <c r="G766" s="50" t="s">
        <v>149</v>
      </c>
      <c r="H766" s="50" t="s">
        <v>147</v>
      </c>
      <c r="I766" t="s">
        <v>113</v>
      </c>
      <c r="J766">
        <v>89077</v>
      </c>
      <c r="K766" t="s">
        <v>143</v>
      </c>
      <c r="L766" s="49" t="s">
        <v>120</v>
      </c>
    </row>
    <row r="767" spans="1:12" x14ac:dyDescent="0.25">
      <c r="A767" t="s">
        <v>108</v>
      </c>
      <c r="B767" t="s">
        <v>109</v>
      </c>
      <c r="C767" t="s">
        <v>110</v>
      </c>
      <c r="D767" s="44">
        <v>41379.607604166667</v>
      </c>
      <c r="E767" s="45">
        <v>41379</v>
      </c>
      <c r="F767" s="46">
        <v>0.60760416666666661</v>
      </c>
      <c r="G767" s="50" t="s">
        <v>149</v>
      </c>
      <c r="H767" s="50" t="s">
        <v>147</v>
      </c>
      <c r="I767" t="s">
        <v>113</v>
      </c>
      <c r="J767">
        <v>89077</v>
      </c>
      <c r="K767" t="s">
        <v>143</v>
      </c>
      <c r="L767" s="48" t="s">
        <v>115</v>
      </c>
    </row>
    <row r="768" spans="1:12" x14ac:dyDescent="0.25">
      <c r="A768" t="s">
        <v>108</v>
      </c>
      <c r="B768" t="s">
        <v>109</v>
      </c>
      <c r="C768" t="s">
        <v>133</v>
      </c>
      <c r="D768" s="44">
        <v>41379.609675925924</v>
      </c>
      <c r="E768" s="45">
        <v>41379</v>
      </c>
      <c r="F768" s="46">
        <v>0.6096759259259259</v>
      </c>
      <c r="G768" s="50" t="s">
        <v>149</v>
      </c>
      <c r="H768" s="50" t="s">
        <v>147</v>
      </c>
      <c r="I768" t="s">
        <v>113</v>
      </c>
      <c r="J768">
        <v>70218</v>
      </c>
      <c r="K768" t="s">
        <v>148</v>
      </c>
      <c r="L768" s="49" t="s">
        <v>120</v>
      </c>
    </row>
    <row r="769" spans="1:12" x14ac:dyDescent="0.25">
      <c r="A769" t="s">
        <v>108</v>
      </c>
      <c r="B769" t="s">
        <v>109</v>
      </c>
      <c r="C769" t="s">
        <v>133</v>
      </c>
      <c r="D769" s="44">
        <v>41379.615358796298</v>
      </c>
      <c r="E769" s="45">
        <v>41379</v>
      </c>
      <c r="F769" s="46">
        <v>0.61535879629629631</v>
      </c>
      <c r="G769" s="50" t="s">
        <v>149</v>
      </c>
      <c r="H769" s="50" t="s">
        <v>147</v>
      </c>
      <c r="I769" t="s">
        <v>113</v>
      </c>
      <c r="J769">
        <v>70218</v>
      </c>
      <c r="K769" t="s">
        <v>148</v>
      </c>
      <c r="L769" s="49" t="s">
        <v>120</v>
      </c>
    </row>
    <row r="770" spans="1:12" x14ac:dyDescent="0.25">
      <c r="A770" t="s">
        <v>108</v>
      </c>
      <c r="B770" t="s">
        <v>109</v>
      </c>
      <c r="C770" t="s">
        <v>133</v>
      </c>
      <c r="D770" s="44">
        <v>41379.616770833331</v>
      </c>
      <c r="E770" s="45">
        <v>41379</v>
      </c>
      <c r="F770" s="46">
        <v>0.61677083333333338</v>
      </c>
      <c r="G770" s="50" t="s">
        <v>149</v>
      </c>
      <c r="H770" s="50" t="s">
        <v>147</v>
      </c>
      <c r="I770" t="s">
        <v>113</v>
      </c>
      <c r="J770">
        <v>70218</v>
      </c>
      <c r="K770" t="s">
        <v>148</v>
      </c>
      <c r="L770" s="48" t="s">
        <v>115</v>
      </c>
    </row>
    <row r="771" spans="1:12" x14ac:dyDescent="0.25">
      <c r="A771" t="s">
        <v>108</v>
      </c>
      <c r="B771" t="s">
        <v>137</v>
      </c>
      <c r="C771" t="s">
        <v>138</v>
      </c>
      <c r="D771" s="44">
        <v>41379.627395833333</v>
      </c>
      <c r="E771" s="45">
        <v>41379</v>
      </c>
      <c r="F771" s="46">
        <v>0.62739583333333326</v>
      </c>
      <c r="G771" s="50" t="s">
        <v>154</v>
      </c>
      <c r="H771" s="50" t="s">
        <v>155</v>
      </c>
      <c r="I771" t="s">
        <v>113</v>
      </c>
      <c r="J771">
        <v>9286</v>
      </c>
      <c r="K771" t="s">
        <v>214</v>
      </c>
      <c r="L771" s="49" t="s">
        <v>120</v>
      </c>
    </row>
    <row r="772" spans="1:12" x14ac:dyDescent="0.25">
      <c r="A772" t="s">
        <v>108</v>
      </c>
      <c r="B772" t="s">
        <v>137</v>
      </c>
      <c r="C772" t="s">
        <v>157</v>
      </c>
      <c r="D772" s="44">
        <v>41379.63077546296</v>
      </c>
      <c r="E772" s="45">
        <v>41379</v>
      </c>
      <c r="F772" s="46">
        <v>0.63077546296296294</v>
      </c>
      <c r="G772" s="50" t="s">
        <v>154</v>
      </c>
      <c r="H772" s="50" t="s">
        <v>155</v>
      </c>
      <c r="I772" t="s">
        <v>113</v>
      </c>
      <c r="J772">
        <v>77246</v>
      </c>
      <c r="K772" t="s">
        <v>158</v>
      </c>
      <c r="L772" s="49" t="s">
        <v>120</v>
      </c>
    </row>
    <row r="773" spans="1:12" x14ac:dyDescent="0.25">
      <c r="A773" t="s">
        <v>108</v>
      </c>
      <c r="B773" t="s">
        <v>109</v>
      </c>
      <c r="C773" t="s">
        <v>121</v>
      </c>
      <c r="D773" s="44">
        <v>41379.637326388889</v>
      </c>
      <c r="E773" s="45">
        <v>41379</v>
      </c>
      <c r="F773" s="46">
        <v>0.63732638888888882</v>
      </c>
      <c r="G773" s="50" t="s">
        <v>154</v>
      </c>
      <c r="H773" s="50" t="s">
        <v>155</v>
      </c>
      <c r="I773" t="s">
        <v>113</v>
      </c>
      <c r="J773">
        <v>91536</v>
      </c>
      <c r="K773" t="s">
        <v>194</v>
      </c>
      <c r="L773" s="49" t="s">
        <v>120</v>
      </c>
    </row>
    <row r="774" spans="1:12" x14ac:dyDescent="0.25">
      <c r="A774" t="s">
        <v>108</v>
      </c>
      <c r="B774" t="s">
        <v>109</v>
      </c>
      <c r="C774" t="s">
        <v>121</v>
      </c>
      <c r="D774" s="44">
        <v>41379.640925925924</v>
      </c>
      <c r="E774" s="45">
        <v>41379</v>
      </c>
      <c r="F774" s="46">
        <v>0.6409259259259259</v>
      </c>
      <c r="G774" s="50" t="s">
        <v>154</v>
      </c>
      <c r="H774" s="50" t="s">
        <v>155</v>
      </c>
      <c r="I774" t="s">
        <v>113</v>
      </c>
      <c r="J774">
        <v>74608</v>
      </c>
      <c r="K774" t="s">
        <v>213</v>
      </c>
      <c r="L774" s="49" t="s">
        <v>120</v>
      </c>
    </row>
    <row r="775" spans="1:12" x14ac:dyDescent="0.25">
      <c r="A775" t="s">
        <v>108</v>
      </c>
      <c r="B775" t="s">
        <v>137</v>
      </c>
      <c r="C775" t="s">
        <v>138</v>
      </c>
      <c r="D775" s="44">
        <v>41379.663715277777</v>
      </c>
      <c r="E775" s="45">
        <v>41379</v>
      </c>
      <c r="F775" s="46">
        <v>0.66371527777777783</v>
      </c>
      <c r="G775" s="50" t="s">
        <v>154</v>
      </c>
      <c r="H775" s="50" t="s">
        <v>155</v>
      </c>
      <c r="I775" t="s">
        <v>113</v>
      </c>
      <c r="J775">
        <v>19754</v>
      </c>
      <c r="K775" t="s">
        <v>160</v>
      </c>
      <c r="L775" s="49" t="s">
        <v>120</v>
      </c>
    </row>
    <row r="776" spans="1:12" x14ac:dyDescent="0.25">
      <c r="A776" t="s">
        <v>108</v>
      </c>
      <c r="B776" t="s">
        <v>109</v>
      </c>
      <c r="C776" t="s">
        <v>110</v>
      </c>
      <c r="D776" s="44">
        <v>41379.671342592592</v>
      </c>
      <c r="E776" s="45">
        <v>41379</v>
      </c>
      <c r="F776" s="46">
        <v>0.67134259259259255</v>
      </c>
      <c r="G776" s="50" t="s">
        <v>161</v>
      </c>
      <c r="H776" s="50" t="s">
        <v>155</v>
      </c>
      <c r="I776" t="s">
        <v>113</v>
      </c>
      <c r="J776">
        <v>28658</v>
      </c>
      <c r="K776" t="s">
        <v>136</v>
      </c>
      <c r="L776" s="49" t="s">
        <v>120</v>
      </c>
    </row>
    <row r="777" spans="1:12" x14ac:dyDescent="0.25">
      <c r="A777" t="s">
        <v>108</v>
      </c>
      <c r="B777" t="s">
        <v>109</v>
      </c>
      <c r="C777" t="s">
        <v>110</v>
      </c>
      <c r="D777" s="44">
        <v>41379.673425925925</v>
      </c>
      <c r="E777" s="45">
        <v>41379</v>
      </c>
      <c r="F777" s="46">
        <v>0.67342592592592598</v>
      </c>
      <c r="G777" s="50" t="s">
        <v>161</v>
      </c>
      <c r="H777" s="50" t="s">
        <v>155</v>
      </c>
      <c r="I777" t="s">
        <v>113</v>
      </c>
      <c r="J777">
        <v>28658</v>
      </c>
      <c r="K777" t="s">
        <v>136</v>
      </c>
      <c r="L777" s="49" t="s">
        <v>120</v>
      </c>
    </row>
    <row r="778" spans="1:12" x14ac:dyDescent="0.25">
      <c r="A778" t="s">
        <v>108</v>
      </c>
      <c r="B778" t="s">
        <v>109</v>
      </c>
      <c r="C778" t="s">
        <v>123</v>
      </c>
      <c r="D778" s="44">
        <v>41379.673831018517</v>
      </c>
      <c r="E778" s="45">
        <v>41379</v>
      </c>
      <c r="F778" s="46">
        <v>0.67383101851851857</v>
      </c>
      <c r="G778" s="50" t="s">
        <v>161</v>
      </c>
      <c r="H778" s="50" t="s">
        <v>155</v>
      </c>
      <c r="I778" t="s">
        <v>113</v>
      </c>
      <c r="J778">
        <v>49423</v>
      </c>
      <c r="K778" t="s">
        <v>124</v>
      </c>
      <c r="L778" s="49" t="s">
        <v>120</v>
      </c>
    </row>
    <row r="779" spans="1:12" x14ac:dyDescent="0.25">
      <c r="A779" t="s">
        <v>108</v>
      </c>
      <c r="B779" t="s">
        <v>109</v>
      </c>
      <c r="C779" t="s">
        <v>133</v>
      </c>
      <c r="D779" s="44">
        <v>41379.67627314815</v>
      </c>
      <c r="E779" s="45">
        <v>41379</v>
      </c>
      <c r="F779" s="46">
        <v>0.6762731481481481</v>
      </c>
      <c r="G779" s="50" t="s">
        <v>161</v>
      </c>
      <c r="H779" s="50" t="s">
        <v>155</v>
      </c>
      <c r="I779" t="s">
        <v>113</v>
      </c>
      <c r="J779">
        <v>71029</v>
      </c>
      <c r="K779" t="s">
        <v>190</v>
      </c>
      <c r="L779" s="49" t="s">
        <v>120</v>
      </c>
    </row>
    <row r="780" spans="1:12" x14ac:dyDescent="0.25">
      <c r="A780" t="s">
        <v>108</v>
      </c>
      <c r="B780" t="s">
        <v>109</v>
      </c>
      <c r="C780" t="s">
        <v>133</v>
      </c>
      <c r="D780" s="44">
        <v>41379.679930555554</v>
      </c>
      <c r="E780" s="45">
        <v>41379</v>
      </c>
      <c r="F780" s="46">
        <v>0.67993055555555559</v>
      </c>
      <c r="G780" s="50" t="s">
        <v>161</v>
      </c>
      <c r="H780" s="50" t="s">
        <v>155</v>
      </c>
      <c r="I780" t="s">
        <v>113</v>
      </c>
      <c r="J780">
        <v>71029</v>
      </c>
      <c r="K780" t="s">
        <v>190</v>
      </c>
      <c r="L780" s="49" t="s">
        <v>120</v>
      </c>
    </row>
    <row r="781" spans="1:12" x14ac:dyDescent="0.25">
      <c r="A781" t="s">
        <v>108</v>
      </c>
      <c r="B781" t="s">
        <v>109</v>
      </c>
      <c r="C781" t="s">
        <v>123</v>
      </c>
      <c r="D781" s="44">
        <v>41379.681562500002</v>
      </c>
      <c r="E781" s="45">
        <v>41379</v>
      </c>
      <c r="F781" s="46">
        <v>0.68156250000000007</v>
      </c>
      <c r="G781" s="50" t="s">
        <v>161</v>
      </c>
      <c r="H781" s="50" t="s">
        <v>155</v>
      </c>
      <c r="I781" t="s">
        <v>113</v>
      </c>
      <c r="J781">
        <v>91599</v>
      </c>
      <c r="K781" t="s">
        <v>178</v>
      </c>
      <c r="L781" s="49" t="s">
        <v>120</v>
      </c>
    </row>
    <row r="782" spans="1:12" x14ac:dyDescent="0.25">
      <c r="A782" t="s">
        <v>108</v>
      </c>
      <c r="B782" t="s">
        <v>109</v>
      </c>
      <c r="C782" t="s">
        <v>123</v>
      </c>
      <c r="D782" s="44">
        <v>41379.682129629633</v>
      </c>
      <c r="E782" s="45">
        <v>41379</v>
      </c>
      <c r="F782" s="46">
        <v>0.68212962962962964</v>
      </c>
      <c r="G782" s="50" t="s">
        <v>161</v>
      </c>
      <c r="H782" s="50" t="s">
        <v>155</v>
      </c>
      <c r="I782" t="s">
        <v>113</v>
      </c>
      <c r="J782">
        <v>49423</v>
      </c>
      <c r="K782" t="s">
        <v>124</v>
      </c>
      <c r="L782" s="48" t="s">
        <v>115</v>
      </c>
    </row>
    <row r="783" spans="1:12" x14ac:dyDescent="0.25">
      <c r="A783" t="s">
        <v>108</v>
      </c>
      <c r="B783" t="s">
        <v>109</v>
      </c>
      <c r="C783" t="s">
        <v>123</v>
      </c>
      <c r="D783" s="44">
        <v>41379.686435185184</v>
      </c>
      <c r="E783" s="45">
        <v>41379</v>
      </c>
      <c r="F783" s="46">
        <v>0.6864351851851852</v>
      </c>
      <c r="G783" s="50" t="s">
        <v>161</v>
      </c>
      <c r="H783" s="50" t="s">
        <v>155</v>
      </c>
      <c r="I783" t="s">
        <v>113</v>
      </c>
      <c r="J783">
        <v>91599</v>
      </c>
      <c r="K783" t="s">
        <v>178</v>
      </c>
      <c r="L783" s="49" t="s">
        <v>120</v>
      </c>
    </row>
    <row r="784" spans="1:12" x14ac:dyDescent="0.25">
      <c r="A784" t="s">
        <v>108</v>
      </c>
      <c r="B784" t="s">
        <v>109</v>
      </c>
      <c r="C784" t="s">
        <v>123</v>
      </c>
      <c r="D784" s="44">
        <v>41379.688067129631</v>
      </c>
      <c r="E784" s="45">
        <v>41379</v>
      </c>
      <c r="F784" s="46">
        <v>0.68806712962962957</v>
      </c>
      <c r="G784" s="50" t="s">
        <v>161</v>
      </c>
      <c r="H784" s="50" t="s">
        <v>155</v>
      </c>
      <c r="I784" t="s">
        <v>113</v>
      </c>
      <c r="J784">
        <v>91599</v>
      </c>
      <c r="K784" t="s">
        <v>178</v>
      </c>
      <c r="L784" s="48" t="s">
        <v>115</v>
      </c>
    </row>
    <row r="785" spans="1:12" x14ac:dyDescent="0.25">
      <c r="A785" t="s">
        <v>108</v>
      </c>
      <c r="B785" t="s">
        <v>109</v>
      </c>
      <c r="C785" t="s">
        <v>123</v>
      </c>
      <c r="D785" s="44">
        <v>41379.688784722224</v>
      </c>
      <c r="E785" s="45">
        <v>41379</v>
      </c>
      <c r="F785" s="46">
        <v>0.6887847222222222</v>
      </c>
      <c r="G785" s="50" t="s">
        <v>161</v>
      </c>
      <c r="H785" s="50" t="s">
        <v>155</v>
      </c>
      <c r="I785" t="s">
        <v>113</v>
      </c>
      <c r="J785">
        <v>91599</v>
      </c>
      <c r="K785" t="s">
        <v>178</v>
      </c>
      <c r="L785" s="49" t="s">
        <v>120</v>
      </c>
    </row>
    <row r="786" spans="1:12" x14ac:dyDescent="0.25">
      <c r="A786" t="s">
        <v>108</v>
      </c>
      <c r="B786" t="s">
        <v>109</v>
      </c>
      <c r="C786" t="s">
        <v>123</v>
      </c>
      <c r="D786" s="44">
        <v>41379.689525462964</v>
      </c>
      <c r="E786" s="45">
        <v>41379</v>
      </c>
      <c r="F786" s="46">
        <v>0.68952546296296291</v>
      </c>
      <c r="G786" s="50" t="s">
        <v>161</v>
      </c>
      <c r="H786" s="50" t="s">
        <v>155</v>
      </c>
      <c r="I786" t="s">
        <v>113</v>
      </c>
      <c r="J786">
        <v>91599</v>
      </c>
      <c r="K786" t="s">
        <v>178</v>
      </c>
      <c r="L786" s="48" t="s">
        <v>115</v>
      </c>
    </row>
    <row r="787" spans="1:12" x14ac:dyDescent="0.25">
      <c r="A787" t="s">
        <v>108</v>
      </c>
      <c r="B787" t="s">
        <v>109</v>
      </c>
      <c r="C787" t="s">
        <v>123</v>
      </c>
      <c r="D787" s="44">
        <v>41379.690208333333</v>
      </c>
      <c r="E787" s="45">
        <v>41379</v>
      </c>
      <c r="F787" s="46">
        <v>0.69020833333333342</v>
      </c>
      <c r="G787" s="50" t="s">
        <v>161</v>
      </c>
      <c r="H787" s="50" t="s">
        <v>155</v>
      </c>
      <c r="I787" t="s">
        <v>113</v>
      </c>
      <c r="J787">
        <v>91599</v>
      </c>
      <c r="K787" t="s">
        <v>178</v>
      </c>
      <c r="L787" s="49" t="s">
        <v>120</v>
      </c>
    </row>
    <row r="788" spans="1:12" x14ac:dyDescent="0.25">
      <c r="A788" t="s">
        <v>108</v>
      </c>
      <c r="B788" t="s">
        <v>109</v>
      </c>
      <c r="C788" t="s">
        <v>123</v>
      </c>
      <c r="D788" s="44">
        <v>41379.69090277778</v>
      </c>
      <c r="E788" s="45">
        <v>41379</v>
      </c>
      <c r="F788" s="46">
        <v>0.69090277777777775</v>
      </c>
      <c r="G788" s="50" t="s">
        <v>161</v>
      </c>
      <c r="H788" s="50" t="s">
        <v>155</v>
      </c>
      <c r="I788" t="s">
        <v>113</v>
      </c>
      <c r="J788">
        <v>91599</v>
      </c>
      <c r="K788" t="s">
        <v>178</v>
      </c>
      <c r="L788" s="48" t="s">
        <v>115</v>
      </c>
    </row>
    <row r="789" spans="1:12" x14ac:dyDescent="0.25">
      <c r="A789" t="s">
        <v>108</v>
      </c>
      <c r="B789" t="s">
        <v>109</v>
      </c>
      <c r="C789" t="s">
        <v>133</v>
      </c>
      <c r="D789" s="44">
        <v>41380.347777777781</v>
      </c>
      <c r="E789" s="45">
        <v>41380</v>
      </c>
      <c r="F789" s="46">
        <v>0.3477777777777778</v>
      </c>
      <c r="G789" s="47" t="s">
        <v>118</v>
      </c>
      <c r="H789" s="47" t="s">
        <v>112</v>
      </c>
      <c r="I789" t="s">
        <v>113</v>
      </c>
      <c r="J789">
        <v>5222</v>
      </c>
      <c r="K789" t="s">
        <v>196</v>
      </c>
      <c r="L789" s="49" t="s">
        <v>120</v>
      </c>
    </row>
    <row r="790" spans="1:12" x14ac:dyDescent="0.25">
      <c r="A790" t="s">
        <v>108</v>
      </c>
      <c r="B790" t="s">
        <v>109</v>
      </c>
      <c r="C790" t="s">
        <v>133</v>
      </c>
      <c r="D790" s="44">
        <v>41380.349699074075</v>
      </c>
      <c r="E790" s="45">
        <v>41380</v>
      </c>
      <c r="F790" s="46">
        <v>0.34969907407407402</v>
      </c>
      <c r="G790" s="47" t="s">
        <v>118</v>
      </c>
      <c r="H790" s="47" t="s">
        <v>112</v>
      </c>
      <c r="I790" t="s">
        <v>113</v>
      </c>
      <c r="J790">
        <v>44404</v>
      </c>
      <c r="K790" t="s">
        <v>197</v>
      </c>
      <c r="L790" s="49" t="s">
        <v>120</v>
      </c>
    </row>
    <row r="791" spans="1:12" x14ac:dyDescent="0.25">
      <c r="A791" t="s">
        <v>108</v>
      </c>
      <c r="B791" t="s">
        <v>109</v>
      </c>
      <c r="C791" t="s">
        <v>121</v>
      </c>
      <c r="D791" s="44">
        <v>41380.35355324074</v>
      </c>
      <c r="E791" s="45">
        <v>41380</v>
      </c>
      <c r="F791" s="46">
        <v>0.35355324074074074</v>
      </c>
      <c r="G791" s="47" t="s">
        <v>118</v>
      </c>
      <c r="H791" s="47" t="s">
        <v>112</v>
      </c>
      <c r="I791" t="s">
        <v>113</v>
      </c>
      <c r="J791">
        <v>27864</v>
      </c>
      <c r="K791" t="s">
        <v>130</v>
      </c>
      <c r="L791" s="48" t="s">
        <v>115</v>
      </c>
    </row>
    <row r="792" spans="1:12" x14ac:dyDescent="0.25">
      <c r="A792" t="s">
        <v>108</v>
      </c>
      <c r="B792" t="s">
        <v>109</v>
      </c>
      <c r="C792" t="s">
        <v>121</v>
      </c>
      <c r="D792" s="44">
        <v>41380.355787037035</v>
      </c>
      <c r="E792" s="45">
        <v>41380</v>
      </c>
      <c r="F792" s="46">
        <v>0.35578703703703707</v>
      </c>
      <c r="G792" s="47" t="s">
        <v>118</v>
      </c>
      <c r="H792" s="47" t="s">
        <v>112</v>
      </c>
      <c r="I792" t="s">
        <v>113</v>
      </c>
      <c r="J792">
        <v>27864</v>
      </c>
      <c r="K792" t="s">
        <v>130</v>
      </c>
      <c r="L792" s="49" t="s">
        <v>120</v>
      </c>
    </row>
    <row r="793" spans="1:12" x14ac:dyDescent="0.25">
      <c r="A793" t="s">
        <v>108</v>
      </c>
      <c r="B793" t="s">
        <v>109</v>
      </c>
      <c r="C793" t="s">
        <v>123</v>
      </c>
      <c r="D793" s="44">
        <v>41380.356180555558</v>
      </c>
      <c r="E793" s="45">
        <v>41380</v>
      </c>
      <c r="F793" s="46">
        <v>0.35618055555555556</v>
      </c>
      <c r="G793" s="47" t="s">
        <v>118</v>
      </c>
      <c r="H793" s="47" t="s">
        <v>112</v>
      </c>
      <c r="I793" t="s">
        <v>113</v>
      </c>
      <c r="J793">
        <v>49423</v>
      </c>
      <c r="K793" t="s">
        <v>124</v>
      </c>
      <c r="L793" s="48" t="s">
        <v>115</v>
      </c>
    </row>
    <row r="794" spans="1:12" x14ac:dyDescent="0.25">
      <c r="A794" t="s">
        <v>108</v>
      </c>
      <c r="B794" t="s">
        <v>109</v>
      </c>
      <c r="C794" t="s">
        <v>123</v>
      </c>
      <c r="D794" s="44">
        <v>41380.357592592591</v>
      </c>
      <c r="E794" s="45">
        <v>41380</v>
      </c>
      <c r="F794" s="46">
        <v>0.35759259259259263</v>
      </c>
      <c r="G794" s="47" t="s">
        <v>118</v>
      </c>
      <c r="H794" s="47" t="s">
        <v>112</v>
      </c>
      <c r="I794" t="s">
        <v>113</v>
      </c>
      <c r="J794">
        <v>49423</v>
      </c>
      <c r="K794" t="s">
        <v>124</v>
      </c>
      <c r="L794" s="49" t="s">
        <v>120</v>
      </c>
    </row>
    <row r="795" spans="1:12" x14ac:dyDescent="0.25">
      <c r="A795" t="s">
        <v>108</v>
      </c>
      <c r="B795" t="s">
        <v>109</v>
      </c>
      <c r="C795" t="s">
        <v>123</v>
      </c>
      <c r="D795" s="44">
        <v>41380.358587962961</v>
      </c>
      <c r="E795" s="45">
        <v>41380</v>
      </c>
      <c r="F795" s="46">
        <v>0.35858796296296297</v>
      </c>
      <c r="G795" s="47" t="s">
        <v>118</v>
      </c>
      <c r="H795" s="47" t="s">
        <v>112</v>
      </c>
      <c r="I795" t="s">
        <v>113</v>
      </c>
      <c r="J795">
        <v>49423</v>
      </c>
      <c r="K795" t="s">
        <v>124</v>
      </c>
      <c r="L795" s="48" t="s">
        <v>115</v>
      </c>
    </row>
    <row r="796" spans="1:12" x14ac:dyDescent="0.25">
      <c r="A796" t="s">
        <v>108</v>
      </c>
      <c r="B796" t="s">
        <v>109</v>
      </c>
      <c r="C796" t="s">
        <v>121</v>
      </c>
      <c r="D796" s="44">
        <v>41380.359502314815</v>
      </c>
      <c r="E796" s="45">
        <v>41380</v>
      </c>
      <c r="F796" s="46">
        <v>0.35950231481481482</v>
      </c>
      <c r="G796" s="47" t="s">
        <v>118</v>
      </c>
      <c r="H796" s="47" t="s">
        <v>112</v>
      </c>
      <c r="I796" t="s">
        <v>113</v>
      </c>
      <c r="J796">
        <v>27864</v>
      </c>
      <c r="K796" t="s">
        <v>130</v>
      </c>
      <c r="L796" s="49" t="s">
        <v>120</v>
      </c>
    </row>
    <row r="797" spans="1:12" x14ac:dyDescent="0.25">
      <c r="A797" t="s">
        <v>108</v>
      </c>
      <c r="B797" t="s">
        <v>137</v>
      </c>
      <c r="C797" t="s">
        <v>138</v>
      </c>
      <c r="D797" s="44">
        <v>41380.383113425924</v>
      </c>
      <c r="E797" s="45">
        <v>41380</v>
      </c>
      <c r="F797" s="46">
        <v>0.3831134259259259</v>
      </c>
      <c r="G797" s="50" t="s">
        <v>127</v>
      </c>
      <c r="H797" s="50" t="s">
        <v>128</v>
      </c>
      <c r="I797" t="s">
        <v>113</v>
      </c>
      <c r="J797">
        <v>94485</v>
      </c>
      <c r="K797" t="s">
        <v>172</v>
      </c>
      <c r="L797" s="48" t="s">
        <v>115</v>
      </c>
    </row>
    <row r="798" spans="1:12" x14ac:dyDescent="0.25">
      <c r="A798" t="s">
        <v>108</v>
      </c>
      <c r="B798" t="s">
        <v>109</v>
      </c>
      <c r="C798" t="s">
        <v>117</v>
      </c>
      <c r="D798" s="44">
        <v>41380.388067129628</v>
      </c>
      <c r="E798" s="45">
        <v>41380</v>
      </c>
      <c r="F798" s="46">
        <v>0.38806712962962964</v>
      </c>
      <c r="G798" s="50" t="s">
        <v>127</v>
      </c>
      <c r="H798" s="50" t="s">
        <v>128</v>
      </c>
      <c r="I798" t="s">
        <v>113</v>
      </c>
      <c r="J798">
        <v>43877</v>
      </c>
      <c r="K798" t="s">
        <v>163</v>
      </c>
      <c r="L798" s="48" t="s">
        <v>115</v>
      </c>
    </row>
    <row r="799" spans="1:12" x14ac:dyDescent="0.25">
      <c r="A799" t="s">
        <v>108</v>
      </c>
      <c r="B799" t="s">
        <v>137</v>
      </c>
      <c r="C799" t="s">
        <v>138</v>
      </c>
      <c r="D799" s="44">
        <v>41380.388148148151</v>
      </c>
      <c r="E799" s="45">
        <v>41380</v>
      </c>
      <c r="F799" s="46">
        <v>0.38814814814814813</v>
      </c>
      <c r="G799" s="50" t="s">
        <v>127</v>
      </c>
      <c r="H799" s="50" t="s">
        <v>128</v>
      </c>
      <c r="I799" t="s">
        <v>113</v>
      </c>
      <c r="J799">
        <v>19594</v>
      </c>
      <c r="K799" t="s">
        <v>139</v>
      </c>
      <c r="L799" s="48" t="s">
        <v>115</v>
      </c>
    </row>
    <row r="800" spans="1:12" x14ac:dyDescent="0.25">
      <c r="A800" t="s">
        <v>108</v>
      </c>
      <c r="B800" t="s">
        <v>125</v>
      </c>
      <c r="C800" t="s">
        <v>131</v>
      </c>
      <c r="D800" s="44">
        <v>41380.38894675926</v>
      </c>
      <c r="E800" s="45">
        <v>41380</v>
      </c>
      <c r="F800" s="46">
        <v>0.38894675925925926</v>
      </c>
      <c r="G800" s="50" t="s">
        <v>127</v>
      </c>
      <c r="H800" s="50" t="s">
        <v>128</v>
      </c>
      <c r="I800" t="s">
        <v>113</v>
      </c>
      <c r="J800">
        <v>42333</v>
      </c>
      <c r="K800" t="s">
        <v>164</v>
      </c>
      <c r="L800" s="48" t="s">
        <v>115</v>
      </c>
    </row>
    <row r="801" spans="1:12" x14ac:dyDescent="0.25">
      <c r="A801" t="s">
        <v>108</v>
      </c>
      <c r="B801" t="s">
        <v>109</v>
      </c>
      <c r="C801" t="s">
        <v>110</v>
      </c>
      <c r="D801" s="44">
        <v>41380.40315972222</v>
      </c>
      <c r="E801" s="45">
        <v>41380</v>
      </c>
      <c r="F801" s="46">
        <v>0.40315972222222224</v>
      </c>
      <c r="G801" s="50" t="s">
        <v>127</v>
      </c>
      <c r="H801" s="50" t="s">
        <v>128</v>
      </c>
      <c r="I801" t="s">
        <v>113</v>
      </c>
      <c r="J801">
        <v>30653</v>
      </c>
      <c r="K801" t="s">
        <v>187</v>
      </c>
      <c r="L801" s="49" t="s">
        <v>120</v>
      </c>
    </row>
    <row r="802" spans="1:12" x14ac:dyDescent="0.25">
      <c r="A802" t="s">
        <v>108</v>
      </c>
      <c r="B802" t="s">
        <v>137</v>
      </c>
      <c r="C802" t="s">
        <v>138</v>
      </c>
      <c r="D802" s="44">
        <v>41380.415578703702</v>
      </c>
      <c r="E802" s="45">
        <v>41380</v>
      </c>
      <c r="F802" s="46">
        <v>0.4155787037037037</v>
      </c>
      <c r="G802" s="50" t="s">
        <v>127</v>
      </c>
      <c r="H802" s="50" t="s">
        <v>128</v>
      </c>
      <c r="I802" t="s">
        <v>113</v>
      </c>
      <c r="J802">
        <v>94485</v>
      </c>
      <c r="K802" t="s">
        <v>172</v>
      </c>
      <c r="L802" s="49" t="s">
        <v>120</v>
      </c>
    </row>
    <row r="803" spans="1:12" x14ac:dyDescent="0.25">
      <c r="A803" t="s">
        <v>108</v>
      </c>
      <c r="B803" t="s">
        <v>109</v>
      </c>
      <c r="C803" t="s">
        <v>117</v>
      </c>
      <c r="D803" s="44">
        <v>41380.417939814812</v>
      </c>
      <c r="E803" s="45">
        <v>41380</v>
      </c>
      <c r="F803" s="46">
        <v>0.41793981481481479</v>
      </c>
      <c r="G803" s="50" t="s">
        <v>135</v>
      </c>
      <c r="H803" s="50" t="s">
        <v>128</v>
      </c>
      <c r="I803" t="s">
        <v>113</v>
      </c>
      <c r="J803">
        <v>42342</v>
      </c>
      <c r="K803" t="s">
        <v>119</v>
      </c>
      <c r="L803" s="48" t="s">
        <v>115</v>
      </c>
    </row>
    <row r="804" spans="1:12" x14ac:dyDescent="0.25">
      <c r="A804" t="s">
        <v>108</v>
      </c>
      <c r="B804" t="s">
        <v>125</v>
      </c>
      <c r="C804" t="s">
        <v>131</v>
      </c>
      <c r="D804" s="44">
        <v>41380.420266203706</v>
      </c>
      <c r="E804" s="45">
        <v>41380</v>
      </c>
      <c r="F804" s="46">
        <v>0.42026620370370371</v>
      </c>
      <c r="G804" s="50" t="s">
        <v>135</v>
      </c>
      <c r="H804" s="50" t="s">
        <v>128</v>
      </c>
      <c r="I804" t="s">
        <v>113</v>
      </c>
      <c r="J804">
        <v>42333</v>
      </c>
      <c r="K804" t="s">
        <v>164</v>
      </c>
      <c r="L804" s="49" t="s">
        <v>120</v>
      </c>
    </row>
    <row r="805" spans="1:12" x14ac:dyDescent="0.25">
      <c r="A805" t="s">
        <v>108</v>
      </c>
      <c r="B805" t="s">
        <v>109</v>
      </c>
      <c r="C805" t="s">
        <v>133</v>
      </c>
      <c r="D805" s="44">
        <v>41380.42597222222</v>
      </c>
      <c r="E805" s="45">
        <v>41380</v>
      </c>
      <c r="F805" s="46">
        <v>0.4259722222222222</v>
      </c>
      <c r="G805" s="50" t="s">
        <v>135</v>
      </c>
      <c r="H805" s="50" t="s">
        <v>128</v>
      </c>
      <c r="I805" t="s">
        <v>113</v>
      </c>
      <c r="J805">
        <v>75635</v>
      </c>
      <c r="K805" t="s">
        <v>169</v>
      </c>
      <c r="L805" s="49" t="s">
        <v>120</v>
      </c>
    </row>
    <row r="806" spans="1:12" x14ac:dyDescent="0.25">
      <c r="A806" t="s">
        <v>108</v>
      </c>
      <c r="B806" t="s">
        <v>109</v>
      </c>
      <c r="C806" t="s">
        <v>121</v>
      </c>
      <c r="D806" s="44">
        <v>41380.463506944441</v>
      </c>
      <c r="E806" s="45">
        <v>41380</v>
      </c>
      <c r="F806" s="46">
        <v>0.46350694444444446</v>
      </c>
      <c r="G806" s="50" t="s">
        <v>171</v>
      </c>
      <c r="H806" s="50" t="s">
        <v>141</v>
      </c>
      <c r="I806" t="s">
        <v>113</v>
      </c>
      <c r="J806">
        <v>24833</v>
      </c>
      <c r="K806" t="s">
        <v>189</v>
      </c>
      <c r="L806" s="49" t="s">
        <v>120</v>
      </c>
    </row>
    <row r="807" spans="1:12" x14ac:dyDescent="0.25">
      <c r="A807" t="s">
        <v>108</v>
      </c>
      <c r="B807" t="s">
        <v>109</v>
      </c>
      <c r="C807" t="s">
        <v>121</v>
      </c>
      <c r="D807" s="44">
        <v>41380.464525462965</v>
      </c>
      <c r="E807" s="45">
        <v>41380</v>
      </c>
      <c r="F807" s="46">
        <v>0.46452546296296293</v>
      </c>
      <c r="G807" s="50" t="s">
        <v>171</v>
      </c>
      <c r="H807" s="50" t="s">
        <v>141</v>
      </c>
      <c r="I807" t="s">
        <v>113</v>
      </c>
      <c r="J807">
        <v>24833</v>
      </c>
      <c r="K807" t="s">
        <v>189</v>
      </c>
      <c r="L807" s="48" t="s">
        <v>115</v>
      </c>
    </row>
    <row r="808" spans="1:12" x14ac:dyDescent="0.25">
      <c r="A808" t="s">
        <v>108</v>
      </c>
      <c r="B808" t="s">
        <v>109</v>
      </c>
      <c r="C808" t="s">
        <v>110</v>
      </c>
      <c r="D808" s="44">
        <v>41380.464548611111</v>
      </c>
      <c r="E808" s="45">
        <v>41380</v>
      </c>
      <c r="F808" s="46">
        <v>0.46454861111111106</v>
      </c>
      <c r="G808" s="50" t="s">
        <v>171</v>
      </c>
      <c r="H808" s="50" t="s">
        <v>141</v>
      </c>
      <c r="I808" t="s">
        <v>113</v>
      </c>
      <c r="J808">
        <v>43452</v>
      </c>
      <c r="K808" t="s">
        <v>116</v>
      </c>
      <c r="L808" s="49" t="s">
        <v>120</v>
      </c>
    </row>
    <row r="809" spans="1:12" x14ac:dyDescent="0.25">
      <c r="A809" t="s">
        <v>108</v>
      </c>
      <c r="B809" t="s">
        <v>109</v>
      </c>
      <c r="C809" t="s">
        <v>121</v>
      </c>
      <c r="D809" s="44">
        <v>41380.466111111113</v>
      </c>
      <c r="E809" s="45">
        <v>41380</v>
      </c>
      <c r="F809" s="46">
        <v>0.46611111111111114</v>
      </c>
      <c r="G809" s="50" t="s">
        <v>171</v>
      </c>
      <c r="H809" s="50" t="s">
        <v>141</v>
      </c>
      <c r="I809" t="s">
        <v>113</v>
      </c>
      <c r="J809">
        <v>24833</v>
      </c>
      <c r="K809" t="s">
        <v>189</v>
      </c>
      <c r="L809" s="49" t="s">
        <v>120</v>
      </c>
    </row>
    <row r="810" spans="1:12" x14ac:dyDescent="0.25">
      <c r="A810" t="s">
        <v>108</v>
      </c>
      <c r="B810" t="s">
        <v>109</v>
      </c>
      <c r="C810" t="s">
        <v>121</v>
      </c>
      <c r="D810" s="44">
        <v>41380.46702546296</v>
      </c>
      <c r="E810" s="45">
        <v>41380</v>
      </c>
      <c r="F810" s="46">
        <v>0.46702546296296293</v>
      </c>
      <c r="G810" s="50" t="s">
        <v>171</v>
      </c>
      <c r="H810" s="50" t="s">
        <v>141</v>
      </c>
      <c r="I810" t="s">
        <v>113</v>
      </c>
      <c r="J810">
        <v>24833</v>
      </c>
      <c r="K810" t="s">
        <v>189</v>
      </c>
      <c r="L810" s="48" t="s">
        <v>115</v>
      </c>
    </row>
    <row r="811" spans="1:12" x14ac:dyDescent="0.25">
      <c r="A811" t="s">
        <v>108</v>
      </c>
      <c r="B811" t="s">
        <v>109</v>
      </c>
      <c r="C811" t="s">
        <v>110</v>
      </c>
      <c r="D811" s="44">
        <v>41380.470208333332</v>
      </c>
      <c r="E811" s="45">
        <v>41380</v>
      </c>
      <c r="F811" s="46">
        <v>0.47020833333333334</v>
      </c>
      <c r="G811" s="50" t="s">
        <v>171</v>
      </c>
      <c r="H811" s="50" t="s">
        <v>141</v>
      </c>
      <c r="I811" t="s">
        <v>113</v>
      </c>
      <c r="J811">
        <v>89077</v>
      </c>
      <c r="K811" t="s">
        <v>143</v>
      </c>
      <c r="L811" s="49" t="s">
        <v>120</v>
      </c>
    </row>
    <row r="812" spans="1:12" x14ac:dyDescent="0.25">
      <c r="A812" t="s">
        <v>108</v>
      </c>
      <c r="B812" t="s">
        <v>109</v>
      </c>
      <c r="C812" t="s">
        <v>110</v>
      </c>
      <c r="D812" s="44">
        <v>41380.472685185188</v>
      </c>
      <c r="E812" s="45">
        <v>41380</v>
      </c>
      <c r="F812" s="46">
        <v>0.47268518518518521</v>
      </c>
      <c r="G812" s="50" t="s">
        <v>171</v>
      </c>
      <c r="H812" s="50" t="s">
        <v>141</v>
      </c>
      <c r="I812" t="s">
        <v>113</v>
      </c>
      <c r="J812">
        <v>89077</v>
      </c>
      <c r="K812" t="s">
        <v>143</v>
      </c>
      <c r="L812" s="48" t="s">
        <v>115</v>
      </c>
    </row>
    <row r="813" spans="1:12" x14ac:dyDescent="0.25">
      <c r="A813" t="s">
        <v>108</v>
      </c>
      <c r="B813" t="s">
        <v>109</v>
      </c>
      <c r="C813" t="s">
        <v>121</v>
      </c>
      <c r="D813" s="44">
        <v>41380.503865740742</v>
      </c>
      <c r="E813" s="45">
        <v>41380</v>
      </c>
      <c r="F813" s="46">
        <v>0.50386574074074075</v>
      </c>
      <c r="G813" s="50" t="s">
        <v>140</v>
      </c>
      <c r="H813" s="50" t="s">
        <v>141</v>
      </c>
      <c r="I813" t="s">
        <v>113</v>
      </c>
      <c r="J813">
        <v>24833</v>
      </c>
      <c r="K813" t="s">
        <v>189</v>
      </c>
      <c r="L813" s="48" t="s">
        <v>115</v>
      </c>
    </row>
    <row r="814" spans="1:12" x14ac:dyDescent="0.25">
      <c r="A814" t="s">
        <v>108</v>
      </c>
      <c r="B814" t="s">
        <v>109</v>
      </c>
      <c r="C814" t="s">
        <v>110</v>
      </c>
      <c r="D814" s="44">
        <v>41380.506180555552</v>
      </c>
      <c r="E814" s="45">
        <v>41380</v>
      </c>
      <c r="F814" s="46">
        <v>0.50618055555555552</v>
      </c>
      <c r="G814" s="50" t="s">
        <v>140</v>
      </c>
      <c r="H814" s="50" t="s">
        <v>141</v>
      </c>
      <c r="I814" t="s">
        <v>113</v>
      </c>
      <c r="J814">
        <v>43452</v>
      </c>
      <c r="K814" t="s">
        <v>116</v>
      </c>
      <c r="L814" s="48" t="s">
        <v>115</v>
      </c>
    </row>
    <row r="815" spans="1:12" x14ac:dyDescent="0.25">
      <c r="A815" t="s">
        <v>108</v>
      </c>
      <c r="B815" t="s">
        <v>109</v>
      </c>
      <c r="C815" t="s">
        <v>110</v>
      </c>
      <c r="D815" s="44">
        <v>41380.518530092595</v>
      </c>
      <c r="E815" s="45">
        <v>41380</v>
      </c>
      <c r="F815" s="46">
        <v>0.51853009259259253</v>
      </c>
      <c r="G815" s="50" t="s">
        <v>140</v>
      </c>
      <c r="H815" s="50" t="s">
        <v>141</v>
      </c>
      <c r="I815" t="s">
        <v>113</v>
      </c>
      <c r="J815">
        <v>89077</v>
      </c>
      <c r="K815" t="s">
        <v>143</v>
      </c>
      <c r="L815" s="48" t="s">
        <v>115</v>
      </c>
    </row>
    <row r="816" spans="1:12" x14ac:dyDescent="0.25">
      <c r="A816" t="s">
        <v>108</v>
      </c>
      <c r="B816" t="s">
        <v>125</v>
      </c>
      <c r="C816" t="s">
        <v>181</v>
      </c>
      <c r="D816" s="44">
        <v>41380.58284722222</v>
      </c>
      <c r="E816" s="45">
        <v>41380</v>
      </c>
      <c r="F816" s="46">
        <v>0.58284722222222218</v>
      </c>
      <c r="G816" s="50" t="s">
        <v>146</v>
      </c>
      <c r="H816" s="50" t="s">
        <v>147</v>
      </c>
      <c r="I816" t="s">
        <v>113</v>
      </c>
      <c r="J816">
        <v>90853</v>
      </c>
      <c r="K816" t="s">
        <v>182</v>
      </c>
      <c r="L816" s="49" t="s">
        <v>120</v>
      </c>
    </row>
    <row r="817" spans="1:12" x14ac:dyDescent="0.25">
      <c r="A817" t="s">
        <v>108</v>
      </c>
      <c r="B817" t="s">
        <v>109</v>
      </c>
      <c r="C817" t="s">
        <v>133</v>
      </c>
      <c r="D817" s="44">
        <v>41380.624293981484</v>
      </c>
      <c r="E817" s="45">
        <v>41380</v>
      </c>
      <c r="F817" s="46">
        <v>0.62429398148148152</v>
      </c>
      <c r="G817" s="50" t="s">
        <v>149</v>
      </c>
      <c r="H817" s="50" t="s">
        <v>147</v>
      </c>
      <c r="I817" t="s">
        <v>113</v>
      </c>
      <c r="J817">
        <v>96221</v>
      </c>
      <c r="K817" t="s">
        <v>150</v>
      </c>
      <c r="L817" s="49" t="s">
        <v>120</v>
      </c>
    </row>
    <row r="818" spans="1:12" x14ac:dyDescent="0.25">
      <c r="A818" t="s">
        <v>108</v>
      </c>
      <c r="B818" t="s">
        <v>109</v>
      </c>
      <c r="C818" t="s">
        <v>110</v>
      </c>
      <c r="D818" s="44">
        <v>41380.627662037034</v>
      </c>
      <c r="E818" s="45">
        <v>41380</v>
      </c>
      <c r="F818" s="46">
        <v>0.62766203703703705</v>
      </c>
      <c r="G818" s="50" t="s">
        <v>154</v>
      </c>
      <c r="H818" s="50" t="s">
        <v>155</v>
      </c>
      <c r="I818" t="s">
        <v>113</v>
      </c>
      <c r="J818">
        <v>8703</v>
      </c>
      <c r="K818" t="s">
        <v>206</v>
      </c>
      <c r="L818" s="49" t="s">
        <v>120</v>
      </c>
    </row>
    <row r="819" spans="1:12" x14ac:dyDescent="0.25">
      <c r="A819" t="s">
        <v>108</v>
      </c>
      <c r="B819" t="s">
        <v>109</v>
      </c>
      <c r="C819" t="s">
        <v>123</v>
      </c>
      <c r="D819" s="44">
        <v>41380.635115740741</v>
      </c>
      <c r="E819" s="45">
        <v>41380</v>
      </c>
      <c r="F819" s="46">
        <v>0.63511574074074073</v>
      </c>
      <c r="G819" s="50" t="s">
        <v>154</v>
      </c>
      <c r="H819" s="50" t="s">
        <v>155</v>
      </c>
      <c r="I819" t="s">
        <v>113</v>
      </c>
      <c r="J819">
        <v>91599</v>
      </c>
      <c r="K819" t="s">
        <v>178</v>
      </c>
      <c r="L819" s="49" t="s">
        <v>120</v>
      </c>
    </row>
    <row r="820" spans="1:12" x14ac:dyDescent="0.25">
      <c r="A820" t="s">
        <v>108</v>
      </c>
      <c r="B820" t="s">
        <v>125</v>
      </c>
      <c r="C820" t="s">
        <v>181</v>
      </c>
      <c r="D820" s="44">
        <v>41380.635196759256</v>
      </c>
      <c r="E820" s="45">
        <v>41380</v>
      </c>
      <c r="F820" s="46">
        <v>0.63519675925925922</v>
      </c>
      <c r="G820" s="50" t="s">
        <v>154</v>
      </c>
      <c r="H820" s="50" t="s">
        <v>155</v>
      </c>
      <c r="I820" t="s">
        <v>113</v>
      </c>
      <c r="J820">
        <v>21585</v>
      </c>
      <c r="K820" t="s">
        <v>186</v>
      </c>
      <c r="L820" s="49" t="s">
        <v>120</v>
      </c>
    </row>
    <row r="821" spans="1:12" x14ac:dyDescent="0.25">
      <c r="A821" t="s">
        <v>108</v>
      </c>
      <c r="B821" t="s">
        <v>109</v>
      </c>
      <c r="C821" t="s">
        <v>117</v>
      </c>
      <c r="D821" s="44">
        <v>41380.635706018518</v>
      </c>
      <c r="E821" s="45">
        <v>41380</v>
      </c>
      <c r="F821" s="46">
        <v>0.63570601851851849</v>
      </c>
      <c r="G821" s="50" t="s">
        <v>154</v>
      </c>
      <c r="H821" s="50" t="s">
        <v>155</v>
      </c>
      <c r="I821" t="s">
        <v>113</v>
      </c>
      <c r="J821">
        <v>24414</v>
      </c>
      <c r="K821" t="s">
        <v>152</v>
      </c>
      <c r="L821" s="49" t="s">
        <v>120</v>
      </c>
    </row>
    <row r="822" spans="1:12" x14ac:dyDescent="0.25">
      <c r="A822" t="s">
        <v>108</v>
      </c>
      <c r="B822" t="s">
        <v>109</v>
      </c>
      <c r="C822" t="s">
        <v>123</v>
      </c>
      <c r="D822" s="44">
        <v>41380.636261574073</v>
      </c>
      <c r="E822" s="45">
        <v>41380</v>
      </c>
      <c r="F822" s="46">
        <v>0.63626157407407413</v>
      </c>
      <c r="G822" s="50" t="s">
        <v>154</v>
      </c>
      <c r="H822" s="50" t="s">
        <v>155</v>
      </c>
      <c r="I822" t="s">
        <v>113</v>
      </c>
      <c r="J822">
        <v>91599</v>
      </c>
      <c r="K822" t="s">
        <v>178</v>
      </c>
      <c r="L822" s="49" t="s">
        <v>120</v>
      </c>
    </row>
    <row r="823" spans="1:12" x14ac:dyDescent="0.25">
      <c r="A823" t="s">
        <v>108</v>
      </c>
      <c r="B823" t="s">
        <v>109</v>
      </c>
      <c r="C823" t="s">
        <v>117</v>
      </c>
      <c r="D823" s="44">
        <v>41380.636944444443</v>
      </c>
      <c r="E823" s="45">
        <v>41380</v>
      </c>
      <c r="F823" s="46">
        <v>0.63694444444444442</v>
      </c>
      <c r="G823" s="50" t="s">
        <v>154</v>
      </c>
      <c r="H823" s="50" t="s">
        <v>155</v>
      </c>
      <c r="I823" t="s">
        <v>113</v>
      </c>
      <c r="J823">
        <v>24414</v>
      </c>
      <c r="K823" t="s">
        <v>152</v>
      </c>
      <c r="L823" s="48" t="s">
        <v>115</v>
      </c>
    </row>
    <row r="824" spans="1:12" x14ac:dyDescent="0.25">
      <c r="A824" t="s">
        <v>108</v>
      </c>
      <c r="B824" t="s">
        <v>109</v>
      </c>
      <c r="C824" t="s">
        <v>117</v>
      </c>
      <c r="D824" s="44">
        <v>41380.655868055554</v>
      </c>
      <c r="E824" s="45">
        <v>41380</v>
      </c>
      <c r="F824" s="46">
        <v>0.6558680555555555</v>
      </c>
      <c r="G824" s="50" t="s">
        <v>154</v>
      </c>
      <c r="H824" s="50" t="s">
        <v>155</v>
      </c>
      <c r="I824" t="s">
        <v>113</v>
      </c>
      <c r="J824">
        <v>16104</v>
      </c>
      <c r="K824" t="s">
        <v>145</v>
      </c>
      <c r="L824" s="49" t="s">
        <v>120</v>
      </c>
    </row>
    <row r="825" spans="1:12" x14ac:dyDescent="0.25">
      <c r="A825" t="s">
        <v>108</v>
      </c>
      <c r="B825" t="s">
        <v>109</v>
      </c>
      <c r="C825" t="s">
        <v>117</v>
      </c>
      <c r="D825" s="44">
        <v>41380.660405092596</v>
      </c>
      <c r="E825" s="45">
        <v>41380</v>
      </c>
      <c r="F825" s="46">
        <v>0.66040509259259261</v>
      </c>
      <c r="G825" s="50" t="s">
        <v>154</v>
      </c>
      <c r="H825" s="50" t="s">
        <v>155</v>
      </c>
      <c r="I825" t="s">
        <v>113</v>
      </c>
      <c r="J825">
        <v>43877</v>
      </c>
      <c r="K825" t="s">
        <v>163</v>
      </c>
      <c r="L825" s="49" t="s">
        <v>120</v>
      </c>
    </row>
    <row r="826" spans="1:12" x14ac:dyDescent="0.25">
      <c r="A826" t="s">
        <v>108</v>
      </c>
      <c r="B826" t="s">
        <v>137</v>
      </c>
      <c r="C826" t="s">
        <v>138</v>
      </c>
      <c r="D826" s="44">
        <v>41380.661666666667</v>
      </c>
      <c r="E826" s="45">
        <v>41380</v>
      </c>
      <c r="F826" s="46">
        <v>0.66166666666666674</v>
      </c>
      <c r="G826" s="50" t="s">
        <v>154</v>
      </c>
      <c r="H826" s="50" t="s">
        <v>155</v>
      </c>
      <c r="I826" t="s">
        <v>113</v>
      </c>
      <c r="J826">
        <v>19754</v>
      </c>
      <c r="K826" t="s">
        <v>160</v>
      </c>
      <c r="L826" s="49" t="s">
        <v>120</v>
      </c>
    </row>
    <row r="827" spans="1:12" x14ac:dyDescent="0.25">
      <c r="A827" t="s">
        <v>108</v>
      </c>
      <c r="B827" t="s">
        <v>109</v>
      </c>
      <c r="C827" t="s">
        <v>123</v>
      </c>
      <c r="D827" s="44">
        <v>41380.662476851852</v>
      </c>
      <c r="E827" s="45">
        <v>41380</v>
      </c>
      <c r="F827" s="46">
        <v>0.6624768518518519</v>
      </c>
      <c r="G827" s="50" t="s">
        <v>154</v>
      </c>
      <c r="H827" s="50" t="s">
        <v>155</v>
      </c>
      <c r="I827" t="s">
        <v>113</v>
      </c>
      <c r="J827">
        <v>12863</v>
      </c>
      <c r="K827" t="s">
        <v>215</v>
      </c>
      <c r="L827" s="49" t="s">
        <v>120</v>
      </c>
    </row>
    <row r="828" spans="1:12" x14ac:dyDescent="0.25">
      <c r="A828" t="s">
        <v>108</v>
      </c>
      <c r="B828" t="s">
        <v>109</v>
      </c>
      <c r="C828" t="s">
        <v>117</v>
      </c>
      <c r="D828" s="44">
        <v>41380.662638888891</v>
      </c>
      <c r="E828" s="45">
        <v>41380</v>
      </c>
      <c r="F828" s="46">
        <v>0.66263888888888889</v>
      </c>
      <c r="G828" s="50" t="s">
        <v>154</v>
      </c>
      <c r="H828" s="50" t="s">
        <v>155</v>
      </c>
      <c r="I828" t="s">
        <v>113</v>
      </c>
      <c r="J828">
        <v>43877</v>
      </c>
      <c r="K828" t="s">
        <v>163</v>
      </c>
      <c r="L828" s="49" t="s">
        <v>120</v>
      </c>
    </row>
    <row r="829" spans="1:12" x14ac:dyDescent="0.25">
      <c r="A829" t="s">
        <v>108</v>
      </c>
      <c r="B829" t="s">
        <v>137</v>
      </c>
      <c r="C829" t="s">
        <v>138</v>
      </c>
      <c r="D829" s="44">
        <v>41380.673043981478</v>
      </c>
      <c r="E829" s="45">
        <v>41380</v>
      </c>
      <c r="F829" s="46">
        <v>0.67304398148148159</v>
      </c>
      <c r="G829" s="50" t="s">
        <v>161</v>
      </c>
      <c r="H829" s="50" t="s">
        <v>155</v>
      </c>
      <c r="I829" t="s">
        <v>113</v>
      </c>
      <c r="J829">
        <v>9286</v>
      </c>
      <c r="K829" t="s">
        <v>214</v>
      </c>
      <c r="L829" s="49" t="s">
        <v>120</v>
      </c>
    </row>
    <row r="830" spans="1:12" x14ac:dyDescent="0.25">
      <c r="A830" t="s">
        <v>108</v>
      </c>
      <c r="B830" t="s">
        <v>109</v>
      </c>
      <c r="C830" t="s">
        <v>117</v>
      </c>
      <c r="D830" s="44">
        <v>41380.675254629627</v>
      </c>
      <c r="E830" s="45">
        <v>41380</v>
      </c>
      <c r="F830" s="46">
        <v>0.67525462962962957</v>
      </c>
      <c r="G830" s="50" t="s">
        <v>161</v>
      </c>
      <c r="H830" s="50" t="s">
        <v>155</v>
      </c>
      <c r="I830" t="s">
        <v>113</v>
      </c>
      <c r="J830">
        <v>40338</v>
      </c>
      <c r="K830" t="s">
        <v>176</v>
      </c>
      <c r="L830" s="48" t="s">
        <v>115</v>
      </c>
    </row>
    <row r="831" spans="1:12" x14ac:dyDescent="0.25">
      <c r="A831" t="s">
        <v>108</v>
      </c>
      <c r="B831" t="s">
        <v>109</v>
      </c>
      <c r="C831" t="s">
        <v>133</v>
      </c>
      <c r="D831" s="44">
        <v>41380.694421296299</v>
      </c>
      <c r="E831" s="45">
        <v>41380</v>
      </c>
      <c r="F831" s="46">
        <v>0.69442129629629623</v>
      </c>
      <c r="G831" s="50" t="s">
        <v>161</v>
      </c>
      <c r="H831" s="50" t="s">
        <v>155</v>
      </c>
      <c r="I831" t="s">
        <v>113</v>
      </c>
      <c r="J831">
        <v>28676</v>
      </c>
      <c r="K831" t="s">
        <v>167</v>
      </c>
      <c r="L831" s="49" t="s">
        <v>120</v>
      </c>
    </row>
    <row r="832" spans="1:12" x14ac:dyDescent="0.25">
      <c r="A832" t="s">
        <v>108</v>
      </c>
      <c r="B832" t="s">
        <v>109</v>
      </c>
      <c r="C832" t="s">
        <v>110</v>
      </c>
      <c r="D832" s="44">
        <v>41380.696087962962</v>
      </c>
      <c r="E832" s="45">
        <v>41380</v>
      </c>
      <c r="F832" s="46">
        <v>0.69608796296296294</v>
      </c>
      <c r="G832" s="50" t="s">
        <v>161</v>
      </c>
      <c r="H832" s="50" t="s">
        <v>155</v>
      </c>
      <c r="I832" t="s">
        <v>113</v>
      </c>
      <c r="J832">
        <v>28658</v>
      </c>
      <c r="K832" t="s">
        <v>136</v>
      </c>
      <c r="L832" s="49" t="s">
        <v>120</v>
      </c>
    </row>
    <row r="833" spans="1:12" x14ac:dyDescent="0.25">
      <c r="A833" t="s">
        <v>108</v>
      </c>
      <c r="B833" t="s">
        <v>109</v>
      </c>
      <c r="C833" t="s">
        <v>133</v>
      </c>
      <c r="D833" s="44">
        <v>41380.69635416667</v>
      </c>
      <c r="E833" s="45">
        <v>41380</v>
      </c>
      <c r="F833" s="46">
        <v>0.69635416666666661</v>
      </c>
      <c r="G833" s="50" t="s">
        <v>161</v>
      </c>
      <c r="H833" s="50" t="s">
        <v>155</v>
      </c>
      <c r="I833" t="s">
        <v>113</v>
      </c>
      <c r="J833">
        <v>28676</v>
      </c>
      <c r="K833" t="s">
        <v>167</v>
      </c>
      <c r="L833" s="48" t="s">
        <v>115</v>
      </c>
    </row>
    <row r="834" spans="1:12" x14ac:dyDescent="0.25">
      <c r="A834" t="s">
        <v>108</v>
      </c>
      <c r="B834" t="s">
        <v>109</v>
      </c>
      <c r="C834" t="s">
        <v>110</v>
      </c>
      <c r="D834" s="44">
        <v>41380.698518518519</v>
      </c>
      <c r="E834" s="45">
        <v>41380</v>
      </c>
      <c r="F834" s="46">
        <v>0.69851851851851843</v>
      </c>
      <c r="G834" s="50" t="s">
        <v>161</v>
      </c>
      <c r="H834" s="50" t="s">
        <v>155</v>
      </c>
      <c r="I834" t="s">
        <v>113</v>
      </c>
      <c r="J834">
        <v>28658</v>
      </c>
      <c r="K834" t="s">
        <v>136</v>
      </c>
      <c r="L834" s="49" t="s">
        <v>120</v>
      </c>
    </row>
    <row r="835" spans="1:12" x14ac:dyDescent="0.25">
      <c r="A835" t="s">
        <v>108</v>
      </c>
      <c r="B835" t="s">
        <v>109</v>
      </c>
      <c r="C835" t="s">
        <v>117</v>
      </c>
      <c r="D835" s="44">
        <v>41380.719641203701</v>
      </c>
      <c r="E835" s="45">
        <v>41380</v>
      </c>
      <c r="F835" s="46">
        <v>0.71964120370370377</v>
      </c>
      <c r="G835" s="50" t="s">
        <v>165</v>
      </c>
      <c r="H835" s="50" t="s">
        <v>166</v>
      </c>
      <c r="I835" t="s">
        <v>113</v>
      </c>
      <c r="J835">
        <v>98932</v>
      </c>
      <c r="K835" t="s">
        <v>185</v>
      </c>
      <c r="L835" s="49" t="s">
        <v>120</v>
      </c>
    </row>
    <row r="836" spans="1:12" x14ac:dyDescent="0.25">
      <c r="A836" t="s">
        <v>108</v>
      </c>
      <c r="B836" t="s">
        <v>109</v>
      </c>
      <c r="C836" t="s">
        <v>133</v>
      </c>
      <c r="D836" s="44">
        <v>41380.725694444445</v>
      </c>
      <c r="E836" s="45">
        <v>41380</v>
      </c>
      <c r="F836" s="46">
        <v>0.72569444444444453</v>
      </c>
      <c r="G836" s="50" t="s">
        <v>165</v>
      </c>
      <c r="H836" s="50" t="s">
        <v>166</v>
      </c>
      <c r="I836" t="s">
        <v>113</v>
      </c>
      <c r="J836">
        <v>96221</v>
      </c>
      <c r="K836" t="s">
        <v>150</v>
      </c>
      <c r="L836" s="49" t="s">
        <v>120</v>
      </c>
    </row>
    <row r="837" spans="1:12" x14ac:dyDescent="0.25">
      <c r="A837" t="s">
        <v>108</v>
      </c>
      <c r="B837" t="s">
        <v>109</v>
      </c>
      <c r="C837" t="s">
        <v>121</v>
      </c>
      <c r="D837" s="44">
        <v>41380.73982638889</v>
      </c>
      <c r="E837" s="45">
        <v>41380</v>
      </c>
      <c r="F837" s="46">
        <v>0.73982638888888896</v>
      </c>
      <c r="G837" s="50" t="s">
        <v>165</v>
      </c>
      <c r="H837" s="50" t="s">
        <v>166</v>
      </c>
      <c r="I837" t="s">
        <v>113</v>
      </c>
      <c r="J837">
        <v>24833</v>
      </c>
      <c r="K837" t="s">
        <v>189</v>
      </c>
      <c r="L837" s="49" t="s">
        <v>120</v>
      </c>
    </row>
    <row r="838" spans="1:12" x14ac:dyDescent="0.25">
      <c r="A838" t="s">
        <v>108</v>
      </c>
      <c r="B838" t="s">
        <v>109</v>
      </c>
      <c r="C838" t="s">
        <v>110</v>
      </c>
      <c r="D838" s="44">
        <v>41380.756562499999</v>
      </c>
      <c r="E838" s="45">
        <v>41380</v>
      </c>
      <c r="F838" s="46">
        <v>0.75656249999999992</v>
      </c>
      <c r="G838" s="46" t="s">
        <v>175</v>
      </c>
      <c r="H838" s="50" t="s">
        <v>166</v>
      </c>
      <c r="I838" t="s">
        <v>113</v>
      </c>
      <c r="J838">
        <v>87485</v>
      </c>
      <c r="K838" t="s">
        <v>114</v>
      </c>
      <c r="L838" s="49" t="s">
        <v>120</v>
      </c>
    </row>
    <row r="839" spans="1:12" x14ac:dyDescent="0.25">
      <c r="A839" t="s">
        <v>108</v>
      </c>
      <c r="B839" t="s">
        <v>109</v>
      </c>
      <c r="C839" t="s">
        <v>133</v>
      </c>
      <c r="D839" s="44">
        <v>41381.29892361111</v>
      </c>
      <c r="E839" s="45">
        <v>41381</v>
      </c>
      <c r="F839" s="46">
        <v>0.2989236111111111</v>
      </c>
      <c r="G839" s="47" t="s">
        <v>111</v>
      </c>
      <c r="H839" s="47" t="s">
        <v>112</v>
      </c>
      <c r="I839" t="s">
        <v>113</v>
      </c>
      <c r="J839">
        <v>44374</v>
      </c>
      <c r="K839" t="s">
        <v>142</v>
      </c>
      <c r="L839" s="48" t="s">
        <v>115</v>
      </c>
    </row>
    <row r="840" spans="1:12" x14ac:dyDescent="0.25">
      <c r="A840" t="s">
        <v>108</v>
      </c>
      <c r="B840" t="s">
        <v>109</v>
      </c>
      <c r="C840" t="s">
        <v>133</v>
      </c>
      <c r="D840" s="44">
        <v>41381.332002314812</v>
      </c>
      <c r="E840" s="45">
        <v>41381</v>
      </c>
      <c r="F840" s="46">
        <v>0.33225694444444448</v>
      </c>
      <c r="G840" s="47" t="s">
        <v>111</v>
      </c>
      <c r="H840" s="47" t="s">
        <v>112</v>
      </c>
      <c r="I840" t="s">
        <v>113</v>
      </c>
      <c r="J840">
        <v>44374</v>
      </c>
      <c r="K840" t="s">
        <v>142</v>
      </c>
      <c r="L840" s="49" t="s">
        <v>120</v>
      </c>
    </row>
    <row r="841" spans="1:12" x14ac:dyDescent="0.25">
      <c r="A841" t="s">
        <v>108</v>
      </c>
      <c r="B841" t="s">
        <v>109</v>
      </c>
      <c r="C841" t="s">
        <v>121</v>
      </c>
      <c r="D841" s="44">
        <v>41381.335532407407</v>
      </c>
      <c r="E841" s="45">
        <v>41381</v>
      </c>
      <c r="F841" s="46">
        <v>0.33553240740740736</v>
      </c>
      <c r="G841" s="47" t="s">
        <v>118</v>
      </c>
      <c r="H841" s="47" t="s">
        <v>112</v>
      </c>
      <c r="I841" t="s">
        <v>113</v>
      </c>
      <c r="J841">
        <v>25739</v>
      </c>
      <c r="K841" t="s">
        <v>122</v>
      </c>
      <c r="L841" s="49" t="s">
        <v>120</v>
      </c>
    </row>
    <row r="842" spans="1:12" x14ac:dyDescent="0.25">
      <c r="A842" t="s">
        <v>108</v>
      </c>
      <c r="B842" t="s">
        <v>137</v>
      </c>
      <c r="C842" t="s">
        <v>138</v>
      </c>
      <c r="D842" s="44">
        <v>41381.34002314815</v>
      </c>
      <c r="E842" s="45">
        <v>41381</v>
      </c>
      <c r="F842" s="46">
        <v>0.34002314814814816</v>
      </c>
      <c r="G842" s="47" t="s">
        <v>118</v>
      </c>
      <c r="H842" s="47" t="s">
        <v>112</v>
      </c>
      <c r="I842" t="s">
        <v>113</v>
      </c>
      <c r="J842">
        <v>94485</v>
      </c>
      <c r="K842" t="s">
        <v>172</v>
      </c>
      <c r="L842" s="48" t="s">
        <v>115</v>
      </c>
    </row>
    <row r="843" spans="1:12" x14ac:dyDescent="0.25">
      <c r="A843" t="s">
        <v>108</v>
      </c>
      <c r="B843" t="s">
        <v>109</v>
      </c>
      <c r="C843" t="s">
        <v>121</v>
      </c>
      <c r="D843" s="44">
        <v>41381.348240740743</v>
      </c>
      <c r="E843" s="45">
        <v>41381</v>
      </c>
      <c r="F843" s="46">
        <v>0.34824074074074068</v>
      </c>
      <c r="G843" s="47" t="s">
        <v>118</v>
      </c>
      <c r="H843" s="47" t="s">
        <v>112</v>
      </c>
      <c r="I843" t="s">
        <v>113</v>
      </c>
      <c r="J843">
        <v>27864</v>
      </c>
      <c r="K843" t="s">
        <v>130</v>
      </c>
      <c r="L843" s="49" t="s">
        <v>120</v>
      </c>
    </row>
    <row r="844" spans="1:12" x14ac:dyDescent="0.25">
      <c r="A844" t="s">
        <v>108</v>
      </c>
      <c r="B844" t="s">
        <v>109</v>
      </c>
      <c r="C844" t="s">
        <v>121</v>
      </c>
      <c r="D844" s="44">
        <v>41381.350497685184</v>
      </c>
      <c r="E844" s="45">
        <v>41381</v>
      </c>
      <c r="F844" s="46">
        <v>0.35049768518518515</v>
      </c>
      <c r="G844" s="47" t="s">
        <v>118</v>
      </c>
      <c r="H844" s="47" t="s">
        <v>112</v>
      </c>
      <c r="I844" t="s">
        <v>113</v>
      </c>
      <c r="J844">
        <v>27864</v>
      </c>
      <c r="K844" t="s">
        <v>130</v>
      </c>
      <c r="L844" s="49" t="s">
        <v>120</v>
      </c>
    </row>
    <row r="845" spans="1:12" x14ac:dyDescent="0.25">
      <c r="A845" t="s">
        <v>108</v>
      </c>
      <c r="B845" t="s">
        <v>109</v>
      </c>
      <c r="C845" t="s">
        <v>110</v>
      </c>
      <c r="D845" s="44">
        <v>41381.357245370367</v>
      </c>
      <c r="E845" s="45">
        <v>41381</v>
      </c>
      <c r="F845" s="46">
        <v>0.35724537037037035</v>
      </c>
      <c r="G845" s="47" t="s">
        <v>118</v>
      </c>
      <c r="H845" s="47" t="s">
        <v>112</v>
      </c>
      <c r="I845" t="s">
        <v>113</v>
      </c>
      <c r="J845">
        <v>43452</v>
      </c>
      <c r="K845" t="s">
        <v>116</v>
      </c>
      <c r="L845" s="49" t="s">
        <v>120</v>
      </c>
    </row>
    <row r="846" spans="1:12" x14ac:dyDescent="0.25">
      <c r="A846" t="s">
        <v>108</v>
      </c>
      <c r="B846" t="s">
        <v>125</v>
      </c>
      <c r="C846" t="s">
        <v>126</v>
      </c>
      <c r="D846" s="44">
        <v>41381.371446759258</v>
      </c>
      <c r="E846" s="45">
        <v>41381</v>
      </c>
      <c r="F846" s="46">
        <v>0.37144675925925924</v>
      </c>
      <c r="G846" s="47" t="s">
        <v>118</v>
      </c>
      <c r="H846" s="47" t="s">
        <v>112</v>
      </c>
      <c r="I846" t="s">
        <v>113</v>
      </c>
      <c r="J846">
        <v>28249</v>
      </c>
      <c r="K846" t="s">
        <v>129</v>
      </c>
      <c r="L846" s="48" t="s">
        <v>115</v>
      </c>
    </row>
    <row r="847" spans="1:12" x14ac:dyDescent="0.25">
      <c r="A847" t="s">
        <v>108</v>
      </c>
      <c r="B847" t="s">
        <v>109</v>
      </c>
      <c r="C847" t="s">
        <v>123</v>
      </c>
      <c r="D847" s="44">
        <v>41381.398912037039</v>
      </c>
      <c r="E847" s="45">
        <v>41381</v>
      </c>
      <c r="F847" s="46">
        <v>0.39891203703703698</v>
      </c>
      <c r="G847" s="50" t="s">
        <v>127</v>
      </c>
      <c r="H847" s="50" t="s">
        <v>128</v>
      </c>
      <c r="I847" t="s">
        <v>113</v>
      </c>
      <c r="J847">
        <v>49423</v>
      </c>
      <c r="K847" t="s">
        <v>124</v>
      </c>
      <c r="L847" s="49" t="s">
        <v>120</v>
      </c>
    </row>
    <row r="848" spans="1:12" x14ac:dyDescent="0.25">
      <c r="A848" t="s">
        <v>108</v>
      </c>
      <c r="B848" t="s">
        <v>109</v>
      </c>
      <c r="C848" t="s">
        <v>123</v>
      </c>
      <c r="D848" s="44">
        <v>41381.402372685188</v>
      </c>
      <c r="E848" s="45">
        <v>41381</v>
      </c>
      <c r="F848" s="46">
        <v>0.40237268518518521</v>
      </c>
      <c r="G848" s="50" t="s">
        <v>127</v>
      </c>
      <c r="H848" s="50" t="s">
        <v>128</v>
      </c>
      <c r="I848" t="s">
        <v>113</v>
      </c>
      <c r="J848">
        <v>49423</v>
      </c>
      <c r="K848" t="s">
        <v>124</v>
      </c>
      <c r="L848" s="49" t="s">
        <v>120</v>
      </c>
    </row>
    <row r="849" spans="1:12" x14ac:dyDescent="0.25">
      <c r="A849" t="s">
        <v>108</v>
      </c>
      <c r="B849" t="s">
        <v>109</v>
      </c>
      <c r="C849" t="s">
        <v>123</v>
      </c>
      <c r="D849" s="44">
        <v>41381.404722222222</v>
      </c>
      <c r="E849" s="45">
        <v>41381</v>
      </c>
      <c r="F849" s="46">
        <v>0.40472222222222221</v>
      </c>
      <c r="G849" s="50" t="s">
        <v>127</v>
      </c>
      <c r="H849" s="50" t="s">
        <v>128</v>
      </c>
      <c r="I849" t="s">
        <v>113</v>
      </c>
      <c r="J849">
        <v>49423</v>
      </c>
      <c r="K849" t="s">
        <v>124</v>
      </c>
      <c r="L849" s="49" t="s">
        <v>120</v>
      </c>
    </row>
    <row r="850" spans="1:12" x14ac:dyDescent="0.25">
      <c r="A850" t="s">
        <v>108</v>
      </c>
      <c r="B850" t="s">
        <v>109</v>
      </c>
      <c r="C850" t="s">
        <v>123</v>
      </c>
      <c r="D850" s="44">
        <v>41381.406458333331</v>
      </c>
      <c r="E850" s="45">
        <v>41381</v>
      </c>
      <c r="F850" s="46">
        <v>0.40645833333333337</v>
      </c>
      <c r="G850" s="50" t="s">
        <v>127</v>
      </c>
      <c r="H850" s="50" t="s">
        <v>128</v>
      </c>
      <c r="I850" t="s">
        <v>113</v>
      </c>
      <c r="J850">
        <v>49423</v>
      </c>
      <c r="K850" t="s">
        <v>124</v>
      </c>
      <c r="L850" s="49" t="s">
        <v>120</v>
      </c>
    </row>
    <row r="851" spans="1:12" x14ac:dyDescent="0.25">
      <c r="A851" t="s">
        <v>108</v>
      </c>
      <c r="B851" t="s">
        <v>109</v>
      </c>
      <c r="C851" t="s">
        <v>123</v>
      </c>
      <c r="D851" s="44">
        <v>41381.407754629632</v>
      </c>
      <c r="E851" s="45">
        <v>41381</v>
      </c>
      <c r="F851" s="46">
        <v>0.40775462962962966</v>
      </c>
      <c r="G851" s="50" t="s">
        <v>127</v>
      </c>
      <c r="H851" s="50" t="s">
        <v>128</v>
      </c>
      <c r="I851" t="s">
        <v>113</v>
      </c>
      <c r="J851">
        <v>49423</v>
      </c>
      <c r="K851" t="s">
        <v>124</v>
      </c>
      <c r="L851" s="48" t="s">
        <v>115</v>
      </c>
    </row>
    <row r="852" spans="1:12" x14ac:dyDescent="0.25">
      <c r="A852" t="s">
        <v>108</v>
      </c>
      <c r="B852" t="s">
        <v>109</v>
      </c>
      <c r="C852" t="s">
        <v>123</v>
      </c>
      <c r="D852" s="44">
        <v>41381.410104166665</v>
      </c>
      <c r="E852" s="45">
        <v>41381</v>
      </c>
      <c r="F852" s="46">
        <v>0.41010416666666666</v>
      </c>
      <c r="G852" s="50" t="s">
        <v>127</v>
      </c>
      <c r="H852" s="50" t="s">
        <v>128</v>
      </c>
      <c r="I852" t="s">
        <v>113</v>
      </c>
      <c r="J852">
        <v>49423</v>
      </c>
      <c r="K852" t="s">
        <v>124</v>
      </c>
      <c r="L852" s="49" t="s">
        <v>120</v>
      </c>
    </row>
    <row r="853" spans="1:12" x14ac:dyDescent="0.25">
      <c r="A853" t="s">
        <v>108</v>
      </c>
      <c r="B853" t="s">
        <v>109</v>
      </c>
      <c r="C853" t="s">
        <v>123</v>
      </c>
      <c r="D853" s="44">
        <v>41381.411423611113</v>
      </c>
      <c r="E853" s="45">
        <v>41381</v>
      </c>
      <c r="F853" s="46">
        <v>0.41142361111111114</v>
      </c>
      <c r="G853" s="50" t="s">
        <v>127</v>
      </c>
      <c r="H853" s="50" t="s">
        <v>128</v>
      </c>
      <c r="I853" t="s">
        <v>113</v>
      </c>
      <c r="J853">
        <v>49423</v>
      </c>
      <c r="K853" t="s">
        <v>124</v>
      </c>
      <c r="L853" s="49" t="s">
        <v>120</v>
      </c>
    </row>
    <row r="854" spans="1:12" x14ac:dyDescent="0.25">
      <c r="A854" t="s">
        <v>108</v>
      </c>
      <c r="B854" t="s">
        <v>109</v>
      </c>
      <c r="C854" t="s">
        <v>123</v>
      </c>
      <c r="D854" s="44">
        <v>41381.413946759261</v>
      </c>
      <c r="E854" s="45">
        <v>41381</v>
      </c>
      <c r="F854" s="46">
        <v>0.41394675925925922</v>
      </c>
      <c r="G854" s="50" t="s">
        <v>127</v>
      </c>
      <c r="H854" s="50" t="s">
        <v>128</v>
      </c>
      <c r="I854" t="s">
        <v>113</v>
      </c>
      <c r="J854">
        <v>49423</v>
      </c>
      <c r="K854" t="s">
        <v>124</v>
      </c>
      <c r="L854" s="49" t="s">
        <v>120</v>
      </c>
    </row>
    <row r="855" spans="1:12" x14ac:dyDescent="0.25">
      <c r="A855" t="s">
        <v>108</v>
      </c>
      <c r="B855" t="s">
        <v>109</v>
      </c>
      <c r="C855" t="s">
        <v>123</v>
      </c>
      <c r="D855" s="44">
        <v>41381.416284722225</v>
      </c>
      <c r="E855" s="45">
        <v>41381</v>
      </c>
      <c r="F855" s="46">
        <v>0.41628472222222218</v>
      </c>
      <c r="G855" s="50" t="s">
        <v>127</v>
      </c>
      <c r="H855" s="50" t="s">
        <v>128</v>
      </c>
      <c r="I855" t="s">
        <v>113</v>
      </c>
      <c r="J855">
        <v>49423</v>
      </c>
      <c r="K855" t="s">
        <v>124</v>
      </c>
      <c r="L855" s="49" t="s">
        <v>120</v>
      </c>
    </row>
    <row r="856" spans="1:12" x14ac:dyDescent="0.25">
      <c r="A856" t="s">
        <v>108</v>
      </c>
      <c r="B856" t="s">
        <v>109</v>
      </c>
      <c r="C856" t="s">
        <v>123</v>
      </c>
      <c r="D856" s="44">
        <v>41381.416921296295</v>
      </c>
      <c r="E856" s="45">
        <v>41381</v>
      </c>
      <c r="F856" s="46">
        <v>0.41692129629629626</v>
      </c>
      <c r="G856" s="50" t="s">
        <v>135</v>
      </c>
      <c r="H856" s="50" t="s">
        <v>128</v>
      </c>
      <c r="I856" t="s">
        <v>113</v>
      </c>
      <c r="J856">
        <v>49423</v>
      </c>
      <c r="K856" t="s">
        <v>124</v>
      </c>
      <c r="L856" s="49" t="s">
        <v>120</v>
      </c>
    </row>
    <row r="857" spans="1:12" x14ac:dyDescent="0.25">
      <c r="A857" t="s">
        <v>108</v>
      </c>
      <c r="B857" t="s">
        <v>109</v>
      </c>
      <c r="C857" t="s">
        <v>133</v>
      </c>
      <c r="D857" s="44">
        <v>41381.432962962965</v>
      </c>
      <c r="E857" s="45">
        <v>41381</v>
      </c>
      <c r="F857" s="46">
        <v>0.43296296296296299</v>
      </c>
      <c r="G857" s="50" t="s">
        <v>135</v>
      </c>
      <c r="H857" s="50" t="s">
        <v>128</v>
      </c>
      <c r="I857" t="s">
        <v>113</v>
      </c>
      <c r="J857">
        <v>71029</v>
      </c>
      <c r="K857" t="s">
        <v>190</v>
      </c>
      <c r="L857" s="49" t="s">
        <v>120</v>
      </c>
    </row>
    <row r="858" spans="1:12" x14ac:dyDescent="0.25">
      <c r="A858" t="s">
        <v>108</v>
      </c>
      <c r="B858" t="s">
        <v>109</v>
      </c>
      <c r="C858" t="s">
        <v>133</v>
      </c>
      <c r="D858" s="44">
        <v>41381.443692129629</v>
      </c>
      <c r="E858" s="45">
        <v>41381</v>
      </c>
      <c r="F858" s="46">
        <v>0.44369212962962962</v>
      </c>
      <c r="G858" s="50" t="s">
        <v>135</v>
      </c>
      <c r="H858" s="50" t="s">
        <v>128</v>
      </c>
      <c r="I858" t="s">
        <v>113</v>
      </c>
      <c r="J858">
        <v>5103</v>
      </c>
      <c r="K858" t="s">
        <v>180</v>
      </c>
      <c r="L858" s="49" t="s">
        <v>120</v>
      </c>
    </row>
    <row r="859" spans="1:12" x14ac:dyDescent="0.25">
      <c r="A859" t="s">
        <v>108</v>
      </c>
      <c r="B859" t="s">
        <v>109</v>
      </c>
      <c r="C859" t="s">
        <v>121</v>
      </c>
      <c r="D859" s="44">
        <v>41381.462951388887</v>
      </c>
      <c r="E859" s="45">
        <v>41381</v>
      </c>
      <c r="F859" s="46">
        <v>0.46295138888888893</v>
      </c>
      <c r="G859" s="50" t="s">
        <v>171</v>
      </c>
      <c r="H859" s="50" t="s">
        <v>141</v>
      </c>
      <c r="I859" t="s">
        <v>113</v>
      </c>
      <c r="J859">
        <v>24833</v>
      </c>
      <c r="K859" t="s">
        <v>189</v>
      </c>
      <c r="L859" s="49" t="s">
        <v>120</v>
      </c>
    </row>
    <row r="860" spans="1:12" x14ac:dyDescent="0.25">
      <c r="A860" t="s">
        <v>108</v>
      </c>
      <c r="B860" t="s">
        <v>109</v>
      </c>
      <c r="C860" t="s">
        <v>123</v>
      </c>
      <c r="D860" s="44">
        <v>41381.473263888889</v>
      </c>
      <c r="E860" s="45">
        <v>41381</v>
      </c>
      <c r="F860" s="46">
        <v>0.47326388888888887</v>
      </c>
      <c r="G860" s="50" t="s">
        <v>171</v>
      </c>
      <c r="H860" s="50" t="s">
        <v>141</v>
      </c>
      <c r="I860" t="s">
        <v>113</v>
      </c>
      <c r="J860">
        <v>49423</v>
      </c>
      <c r="K860" t="s">
        <v>124</v>
      </c>
      <c r="L860" s="49" t="s">
        <v>120</v>
      </c>
    </row>
    <row r="861" spans="1:12" x14ac:dyDescent="0.25">
      <c r="A861" t="s">
        <v>108</v>
      </c>
      <c r="B861" t="s">
        <v>109</v>
      </c>
      <c r="C861" t="s">
        <v>133</v>
      </c>
      <c r="D861" s="44">
        <v>41381.484583333331</v>
      </c>
      <c r="E861" s="45">
        <v>41381</v>
      </c>
      <c r="F861" s="46">
        <v>0.48458333333333337</v>
      </c>
      <c r="G861" s="50" t="s">
        <v>171</v>
      </c>
      <c r="H861" s="50" t="s">
        <v>141</v>
      </c>
      <c r="I861" t="s">
        <v>113</v>
      </c>
      <c r="J861">
        <v>6623</v>
      </c>
      <c r="K861" t="s">
        <v>177</v>
      </c>
      <c r="L861" s="49" t="s">
        <v>120</v>
      </c>
    </row>
    <row r="862" spans="1:12" x14ac:dyDescent="0.25">
      <c r="A862" t="s">
        <v>108</v>
      </c>
      <c r="B862" t="s">
        <v>109</v>
      </c>
      <c r="C862" t="s">
        <v>133</v>
      </c>
      <c r="D862" s="44">
        <v>41381.485798611109</v>
      </c>
      <c r="E862" s="45">
        <v>41381</v>
      </c>
      <c r="F862" s="46">
        <v>0.48579861111111106</v>
      </c>
      <c r="G862" s="50" t="s">
        <v>171</v>
      </c>
      <c r="H862" s="50" t="s">
        <v>141</v>
      </c>
      <c r="I862" t="s">
        <v>113</v>
      </c>
      <c r="J862">
        <v>6623</v>
      </c>
      <c r="K862" t="s">
        <v>177</v>
      </c>
      <c r="L862" s="48" t="s">
        <v>115</v>
      </c>
    </row>
    <row r="863" spans="1:12" x14ac:dyDescent="0.25">
      <c r="A863" t="s">
        <v>108</v>
      </c>
      <c r="B863" t="s">
        <v>109</v>
      </c>
      <c r="C863" t="s">
        <v>117</v>
      </c>
      <c r="D863" s="44">
        <v>41381.505381944444</v>
      </c>
      <c r="E863" s="45">
        <v>41381</v>
      </c>
      <c r="F863" s="46">
        <v>0.5053819444444444</v>
      </c>
      <c r="G863" s="50" t="s">
        <v>140</v>
      </c>
      <c r="H863" s="50" t="s">
        <v>141</v>
      </c>
      <c r="I863" t="s">
        <v>113</v>
      </c>
      <c r="J863">
        <v>16104</v>
      </c>
      <c r="K863" t="s">
        <v>145</v>
      </c>
      <c r="L863" s="49" t="s">
        <v>120</v>
      </c>
    </row>
    <row r="864" spans="1:12" x14ac:dyDescent="0.25">
      <c r="A864" t="s">
        <v>108</v>
      </c>
      <c r="B864" t="s">
        <v>109</v>
      </c>
      <c r="C864" t="s">
        <v>121</v>
      </c>
      <c r="D864" s="44">
        <v>41381.549537037034</v>
      </c>
      <c r="E864" s="45">
        <v>41381</v>
      </c>
      <c r="F864" s="46">
        <v>0.54953703703703705</v>
      </c>
      <c r="G864" s="50" t="s">
        <v>146</v>
      </c>
      <c r="H864" s="50" t="s">
        <v>147</v>
      </c>
      <c r="I864" t="s">
        <v>113</v>
      </c>
      <c r="J864">
        <v>85277</v>
      </c>
      <c r="K864" t="s">
        <v>184</v>
      </c>
      <c r="L864" s="49" t="s">
        <v>120</v>
      </c>
    </row>
    <row r="865" spans="1:12" x14ac:dyDescent="0.25">
      <c r="A865" t="s">
        <v>108</v>
      </c>
      <c r="B865" t="s">
        <v>109</v>
      </c>
      <c r="C865" t="s">
        <v>133</v>
      </c>
      <c r="D865" s="44">
        <v>41381.553969907407</v>
      </c>
      <c r="E865" s="45">
        <v>41381</v>
      </c>
      <c r="F865" s="46">
        <v>0.55396990740740737</v>
      </c>
      <c r="G865" s="50" t="s">
        <v>146</v>
      </c>
      <c r="H865" s="50" t="s">
        <v>147</v>
      </c>
      <c r="I865" t="s">
        <v>113</v>
      </c>
      <c r="J865">
        <v>70218</v>
      </c>
      <c r="K865" t="s">
        <v>148</v>
      </c>
      <c r="L865" s="49" t="s">
        <v>120</v>
      </c>
    </row>
    <row r="866" spans="1:12" x14ac:dyDescent="0.25">
      <c r="A866" t="s">
        <v>108</v>
      </c>
      <c r="B866" t="s">
        <v>109</v>
      </c>
      <c r="C866" t="s">
        <v>133</v>
      </c>
      <c r="D866" s="44">
        <v>41381.556226851855</v>
      </c>
      <c r="E866" s="45">
        <v>41381</v>
      </c>
      <c r="F866" s="46">
        <v>0.55622685185185183</v>
      </c>
      <c r="G866" s="50" t="s">
        <v>146</v>
      </c>
      <c r="H866" s="50" t="s">
        <v>147</v>
      </c>
      <c r="I866" t="s">
        <v>113</v>
      </c>
      <c r="J866">
        <v>70218</v>
      </c>
      <c r="K866" t="s">
        <v>148</v>
      </c>
      <c r="L866" s="48" t="s">
        <v>115</v>
      </c>
    </row>
    <row r="867" spans="1:12" x14ac:dyDescent="0.25">
      <c r="A867" t="s">
        <v>108</v>
      </c>
      <c r="B867" t="s">
        <v>109</v>
      </c>
      <c r="C867" t="s">
        <v>117</v>
      </c>
      <c r="D867" s="44">
        <v>41381.580567129633</v>
      </c>
      <c r="E867" s="45">
        <v>41381</v>
      </c>
      <c r="F867" s="46">
        <v>0.58056712962962964</v>
      </c>
      <c r="G867" s="50" t="s">
        <v>146</v>
      </c>
      <c r="H867" s="50" t="s">
        <v>147</v>
      </c>
      <c r="I867" t="s">
        <v>113</v>
      </c>
      <c r="J867">
        <v>99436</v>
      </c>
      <c r="K867" t="s">
        <v>183</v>
      </c>
      <c r="L867" s="49" t="s">
        <v>120</v>
      </c>
    </row>
    <row r="868" spans="1:12" x14ac:dyDescent="0.25">
      <c r="A868" t="s">
        <v>108</v>
      </c>
      <c r="B868" t="s">
        <v>109</v>
      </c>
      <c r="C868" t="s">
        <v>121</v>
      </c>
      <c r="D868" s="44">
        <v>41381.586215277777</v>
      </c>
      <c r="E868" s="45">
        <v>41381</v>
      </c>
      <c r="F868" s="46">
        <v>0.58621527777777771</v>
      </c>
      <c r="G868" s="50" t="s">
        <v>149</v>
      </c>
      <c r="H868" s="50" t="s">
        <v>147</v>
      </c>
      <c r="I868" t="s">
        <v>113</v>
      </c>
      <c r="J868">
        <v>34331</v>
      </c>
      <c r="K868" t="s">
        <v>216</v>
      </c>
      <c r="L868" s="49" t="s">
        <v>120</v>
      </c>
    </row>
    <row r="869" spans="1:12" x14ac:dyDescent="0.25">
      <c r="A869" t="s">
        <v>108</v>
      </c>
      <c r="B869" t="s">
        <v>109</v>
      </c>
      <c r="C869" t="s">
        <v>133</v>
      </c>
      <c r="D869" s="44">
        <v>41381.600104166668</v>
      </c>
      <c r="E869" s="45">
        <v>41381</v>
      </c>
      <c r="F869" s="46">
        <v>0.60010416666666666</v>
      </c>
      <c r="G869" s="50" t="s">
        <v>149</v>
      </c>
      <c r="H869" s="50" t="s">
        <v>147</v>
      </c>
      <c r="I869" t="s">
        <v>113</v>
      </c>
      <c r="J869">
        <v>5745</v>
      </c>
      <c r="K869" t="s">
        <v>188</v>
      </c>
      <c r="L869" s="49" t="s">
        <v>120</v>
      </c>
    </row>
    <row r="870" spans="1:12" x14ac:dyDescent="0.25">
      <c r="A870" t="s">
        <v>108</v>
      </c>
      <c r="B870" t="s">
        <v>109</v>
      </c>
      <c r="C870" t="s">
        <v>133</v>
      </c>
      <c r="D870" s="44">
        <v>41381.603472222225</v>
      </c>
      <c r="E870" s="45">
        <v>41381</v>
      </c>
      <c r="F870" s="46">
        <v>0.60347222222222219</v>
      </c>
      <c r="G870" s="50" t="s">
        <v>149</v>
      </c>
      <c r="H870" s="50" t="s">
        <v>147</v>
      </c>
      <c r="I870" t="s">
        <v>113</v>
      </c>
      <c r="J870">
        <v>5745</v>
      </c>
      <c r="K870" t="s">
        <v>188</v>
      </c>
      <c r="L870" s="48" t="s">
        <v>115</v>
      </c>
    </row>
    <row r="871" spans="1:12" x14ac:dyDescent="0.25">
      <c r="A871" t="s">
        <v>108</v>
      </c>
      <c r="B871" t="s">
        <v>109</v>
      </c>
      <c r="C871" t="s">
        <v>133</v>
      </c>
      <c r="D871" s="44">
        <v>41381.605474537035</v>
      </c>
      <c r="E871" s="45">
        <v>41381</v>
      </c>
      <c r="F871" s="46">
        <v>0.60547453703703702</v>
      </c>
      <c r="G871" s="50" t="s">
        <v>149</v>
      </c>
      <c r="H871" s="50" t="s">
        <v>147</v>
      </c>
      <c r="I871" t="s">
        <v>113</v>
      </c>
      <c r="J871">
        <v>5745</v>
      </c>
      <c r="K871" t="s">
        <v>188</v>
      </c>
      <c r="L871" s="49" t="s">
        <v>120</v>
      </c>
    </row>
    <row r="872" spans="1:12" x14ac:dyDescent="0.25">
      <c r="A872" t="s">
        <v>108</v>
      </c>
      <c r="B872" t="s">
        <v>109</v>
      </c>
      <c r="C872" t="s">
        <v>121</v>
      </c>
      <c r="D872" s="44">
        <v>41381.612905092596</v>
      </c>
      <c r="E872" s="45">
        <v>41381</v>
      </c>
      <c r="F872" s="46">
        <v>0.61290509259259263</v>
      </c>
      <c r="G872" s="50" t="s">
        <v>149</v>
      </c>
      <c r="H872" s="50" t="s">
        <v>147</v>
      </c>
      <c r="I872" t="s">
        <v>113</v>
      </c>
      <c r="J872">
        <v>85277</v>
      </c>
      <c r="K872" t="s">
        <v>184</v>
      </c>
      <c r="L872" s="48" t="s">
        <v>115</v>
      </c>
    </row>
    <row r="873" spans="1:12" x14ac:dyDescent="0.25">
      <c r="A873" t="s">
        <v>108</v>
      </c>
      <c r="B873" t="s">
        <v>137</v>
      </c>
      <c r="C873" t="s">
        <v>138</v>
      </c>
      <c r="D873" s="44">
        <v>41381.627511574072</v>
      </c>
      <c r="E873" s="45">
        <v>41381</v>
      </c>
      <c r="F873" s="46">
        <v>0.6275115740740741</v>
      </c>
      <c r="G873" s="50" t="s">
        <v>154</v>
      </c>
      <c r="H873" s="50" t="s">
        <v>155</v>
      </c>
      <c r="I873" t="s">
        <v>113</v>
      </c>
      <c r="J873">
        <v>9286</v>
      </c>
      <c r="K873" t="s">
        <v>214</v>
      </c>
      <c r="L873" s="49" t="s">
        <v>120</v>
      </c>
    </row>
    <row r="874" spans="1:12" x14ac:dyDescent="0.25">
      <c r="A874" t="s">
        <v>108</v>
      </c>
      <c r="B874" t="s">
        <v>109</v>
      </c>
      <c r="C874" t="s">
        <v>123</v>
      </c>
      <c r="D874" s="44">
        <v>41381.629814814813</v>
      </c>
      <c r="E874" s="45">
        <v>41381</v>
      </c>
      <c r="F874" s="46">
        <v>0.62981481481481483</v>
      </c>
      <c r="G874" s="50" t="s">
        <v>154</v>
      </c>
      <c r="H874" s="50" t="s">
        <v>155</v>
      </c>
      <c r="I874" t="s">
        <v>113</v>
      </c>
      <c r="J874">
        <v>49423</v>
      </c>
      <c r="K874" t="s">
        <v>124</v>
      </c>
      <c r="L874" s="49" t="s">
        <v>120</v>
      </c>
    </row>
    <row r="875" spans="1:12" x14ac:dyDescent="0.25">
      <c r="A875" t="s">
        <v>108</v>
      </c>
      <c r="B875" t="s">
        <v>109</v>
      </c>
      <c r="C875" t="s">
        <v>123</v>
      </c>
      <c r="D875" s="44">
        <v>41381.631597222222</v>
      </c>
      <c r="E875" s="45">
        <v>41381</v>
      </c>
      <c r="F875" s="46">
        <v>0.63159722222222225</v>
      </c>
      <c r="G875" s="50" t="s">
        <v>154</v>
      </c>
      <c r="H875" s="50" t="s">
        <v>155</v>
      </c>
      <c r="I875" t="s">
        <v>113</v>
      </c>
      <c r="J875">
        <v>49423</v>
      </c>
      <c r="K875" t="s">
        <v>124</v>
      </c>
      <c r="L875" s="48" t="s">
        <v>115</v>
      </c>
    </row>
    <row r="876" spans="1:12" x14ac:dyDescent="0.25">
      <c r="A876" t="s">
        <v>108</v>
      </c>
      <c r="B876" t="s">
        <v>109</v>
      </c>
      <c r="C876" t="s">
        <v>121</v>
      </c>
      <c r="D876" s="44">
        <v>41381.648379629631</v>
      </c>
      <c r="E876" s="45">
        <v>41381</v>
      </c>
      <c r="F876" s="46">
        <v>0.64837962962962969</v>
      </c>
      <c r="G876" s="50" t="s">
        <v>154</v>
      </c>
      <c r="H876" s="50" t="s">
        <v>155</v>
      </c>
      <c r="I876" t="s">
        <v>113</v>
      </c>
      <c r="J876">
        <v>24833</v>
      </c>
      <c r="K876" t="s">
        <v>189</v>
      </c>
      <c r="L876" s="49" t="s">
        <v>120</v>
      </c>
    </row>
    <row r="877" spans="1:12" x14ac:dyDescent="0.25">
      <c r="A877" t="s">
        <v>108</v>
      </c>
      <c r="B877" t="s">
        <v>109</v>
      </c>
      <c r="C877" t="s">
        <v>110</v>
      </c>
      <c r="D877" s="44">
        <v>41381.650324074071</v>
      </c>
      <c r="E877" s="45">
        <v>41381</v>
      </c>
      <c r="F877" s="46">
        <v>0.65032407407407411</v>
      </c>
      <c r="G877" s="50" t="s">
        <v>154</v>
      </c>
      <c r="H877" s="50" t="s">
        <v>155</v>
      </c>
      <c r="I877" t="s">
        <v>113</v>
      </c>
      <c r="J877">
        <v>28795</v>
      </c>
      <c r="K877" t="s">
        <v>144</v>
      </c>
      <c r="L877" s="49" t="s">
        <v>120</v>
      </c>
    </row>
    <row r="878" spans="1:12" x14ac:dyDescent="0.25">
      <c r="A878" t="s">
        <v>108</v>
      </c>
      <c r="B878" t="s">
        <v>109</v>
      </c>
      <c r="C878" t="s">
        <v>110</v>
      </c>
      <c r="D878" s="44">
        <v>41381.651087962964</v>
      </c>
      <c r="E878" s="45">
        <v>41381</v>
      </c>
      <c r="F878" s="46">
        <v>0.65108796296296301</v>
      </c>
      <c r="G878" s="50" t="s">
        <v>154</v>
      </c>
      <c r="H878" s="50" t="s">
        <v>155</v>
      </c>
      <c r="I878" t="s">
        <v>113</v>
      </c>
      <c r="J878">
        <v>28795</v>
      </c>
      <c r="K878" t="s">
        <v>144</v>
      </c>
      <c r="L878" s="49" t="s">
        <v>120</v>
      </c>
    </row>
    <row r="879" spans="1:12" x14ac:dyDescent="0.25">
      <c r="A879" t="s">
        <v>108</v>
      </c>
      <c r="B879" t="s">
        <v>109</v>
      </c>
      <c r="C879" t="s">
        <v>123</v>
      </c>
      <c r="D879" s="44">
        <v>41381.651122685187</v>
      </c>
      <c r="E879" s="45">
        <v>41381</v>
      </c>
      <c r="F879" s="46">
        <v>0.65112268518518512</v>
      </c>
      <c r="G879" s="50" t="s">
        <v>154</v>
      </c>
      <c r="H879" s="50" t="s">
        <v>155</v>
      </c>
      <c r="I879" t="s">
        <v>113</v>
      </c>
      <c r="J879">
        <v>49423</v>
      </c>
      <c r="K879" t="s">
        <v>124</v>
      </c>
      <c r="L879" s="49" t="s">
        <v>120</v>
      </c>
    </row>
    <row r="880" spans="1:12" x14ac:dyDescent="0.25">
      <c r="A880" t="s">
        <v>108</v>
      </c>
      <c r="B880" t="s">
        <v>137</v>
      </c>
      <c r="C880" t="s">
        <v>138</v>
      </c>
      <c r="D880" s="44">
        <v>41381.652002314811</v>
      </c>
      <c r="E880" s="45">
        <v>41381</v>
      </c>
      <c r="F880" s="46">
        <v>0.65200231481481474</v>
      </c>
      <c r="G880" s="50" t="s">
        <v>154</v>
      </c>
      <c r="H880" s="50" t="s">
        <v>155</v>
      </c>
      <c r="I880" t="s">
        <v>113</v>
      </c>
      <c r="J880">
        <v>89733</v>
      </c>
      <c r="K880" t="s">
        <v>156</v>
      </c>
      <c r="L880" s="49" t="s">
        <v>120</v>
      </c>
    </row>
    <row r="881" spans="1:12" x14ac:dyDescent="0.25">
      <c r="A881" t="s">
        <v>108</v>
      </c>
      <c r="B881" t="s">
        <v>109</v>
      </c>
      <c r="C881" t="s">
        <v>123</v>
      </c>
      <c r="D881" s="44">
        <v>41381.652939814812</v>
      </c>
      <c r="E881" s="45">
        <v>41381</v>
      </c>
      <c r="F881" s="46">
        <v>0.65293981481481478</v>
      </c>
      <c r="G881" s="50" t="s">
        <v>154</v>
      </c>
      <c r="H881" s="50" t="s">
        <v>155</v>
      </c>
      <c r="I881" t="s">
        <v>113</v>
      </c>
      <c r="J881">
        <v>49423</v>
      </c>
      <c r="K881" t="s">
        <v>124</v>
      </c>
      <c r="L881" s="49" t="s">
        <v>120</v>
      </c>
    </row>
    <row r="882" spans="1:12" x14ac:dyDescent="0.25">
      <c r="A882" t="s">
        <v>108</v>
      </c>
      <c r="B882" t="s">
        <v>137</v>
      </c>
      <c r="C882" t="s">
        <v>157</v>
      </c>
      <c r="D882" s="44">
        <v>41381.653854166667</v>
      </c>
      <c r="E882" s="45">
        <v>41381</v>
      </c>
      <c r="F882" s="46">
        <v>0.65385416666666674</v>
      </c>
      <c r="G882" s="50" t="s">
        <v>154</v>
      </c>
      <c r="H882" s="50" t="s">
        <v>155</v>
      </c>
      <c r="I882" t="s">
        <v>113</v>
      </c>
      <c r="J882">
        <v>77246</v>
      </c>
      <c r="K882" t="s">
        <v>158</v>
      </c>
      <c r="L882" s="49" t="s">
        <v>120</v>
      </c>
    </row>
    <row r="883" spans="1:12" x14ac:dyDescent="0.25">
      <c r="A883" t="s">
        <v>108</v>
      </c>
      <c r="B883" t="s">
        <v>109</v>
      </c>
      <c r="C883" t="s">
        <v>133</v>
      </c>
      <c r="D883" s="44">
        <v>41381.656400462962</v>
      </c>
      <c r="E883" s="45">
        <v>41381</v>
      </c>
      <c r="F883" s="46">
        <v>0.65640046296296295</v>
      </c>
      <c r="G883" s="50" t="s">
        <v>154</v>
      </c>
      <c r="H883" s="50" t="s">
        <v>155</v>
      </c>
      <c r="I883" t="s">
        <v>113</v>
      </c>
      <c r="J883">
        <v>44374</v>
      </c>
      <c r="K883" t="s">
        <v>142</v>
      </c>
      <c r="L883" s="48" t="s">
        <v>115</v>
      </c>
    </row>
    <row r="884" spans="1:12" x14ac:dyDescent="0.25">
      <c r="A884" t="s">
        <v>108</v>
      </c>
      <c r="B884" t="s">
        <v>109</v>
      </c>
      <c r="C884" t="s">
        <v>123</v>
      </c>
      <c r="D884" s="44">
        <v>41381.656967592593</v>
      </c>
      <c r="E884" s="45">
        <v>41381</v>
      </c>
      <c r="F884" s="46">
        <v>0.65696759259259252</v>
      </c>
      <c r="G884" s="50" t="s">
        <v>154</v>
      </c>
      <c r="H884" s="50" t="s">
        <v>155</v>
      </c>
      <c r="I884" t="s">
        <v>113</v>
      </c>
      <c r="J884">
        <v>49423</v>
      </c>
      <c r="K884" t="s">
        <v>124</v>
      </c>
      <c r="L884" s="49" t="s">
        <v>120</v>
      </c>
    </row>
    <row r="885" spans="1:12" x14ac:dyDescent="0.25">
      <c r="A885" t="s">
        <v>108</v>
      </c>
      <c r="B885" t="s">
        <v>109</v>
      </c>
      <c r="C885" t="s">
        <v>117</v>
      </c>
      <c r="D885" s="44">
        <v>41381.660891203705</v>
      </c>
      <c r="E885" s="45">
        <v>41381</v>
      </c>
      <c r="F885" s="46">
        <v>0.66089120370370369</v>
      </c>
      <c r="G885" s="50" t="s">
        <v>154</v>
      </c>
      <c r="H885" s="50" t="s">
        <v>155</v>
      </c>
      <c r="I885" t="s">
        <v>113</v>
      </c>
      <c r="J885">
        <v>5420</v>
      </c>
      <c r="K885" t="s">
        <v>204</v>
      </c>
      <c r="L885" s="49" t="s">
        <v>120</v>
      </c>
    </row>
    <row r="886" spans="1:12" x14ac:dyDescent="0.25">
      <c r="A886" t="s">
        <v>108</v>
      </c>
      <c r="B886" t="s">
        <v>137</v>
      </c>
      <c r="C886" t="s">
        <v>138</v>
      </c>
      <c r="D886" s="44">
        <v>41381.662592592591</v>
      </c>
      <c r="E886" s="45">
        <v>41381</v>
      </c>
      <c r="F886" s="46">
        <v>0.66259259259259262</v>
      </c>
      <c r="G886" s="50" t="s">
        <v>154</v>
      </c>
      <c r="H886" s="50" t="s">
        <v>155</v>
      </c>
      <c r="I886" t="s">
        <v>113</v>
      </c>
      <c r="J886">
        <v>19754</v>
      </c>
      <c r="K886" t="s">
        <v>160</v>
      </c>
      <c r="L886" s="49" t="s">
        <v>120</v>
      </c>
    </row>
    <row r="887" spans="1:12" x14ac:dyDescent="0.25">
      <c r="A887" t="s">
        <v>108</v>
      </c>
      <c r="B887" t="s">
        <v>109</v>
      </c>
      <c r="C887" t="s">
        <v>117</v>
      </c>
      <c r="D887" s="44">
        <v>41381.678206018521</v>
      </c>
      <c r="E887" s="45">
        <v>41381</v>
      </c>
      <c r="F887" s="46">
        <v>0.67820601851851858</v>
      </c>
      <c r="G887" s="50" t="s">
        <v>161</v>
      </c>
      <c r="H887" s="50" t="s">
        <v>155</v>
      </c>
      <c r="I887" t="s">
        <v>113</v>
      </c>
      <c r="J887">
        <v>43877</v>
      </c>
      <c r="K887" t="s">
        <v>163</v>
      </c>
      <c r="L887" s="48" t="s">
        <v>115</v>
      </c>
    </row>
    <row r="888" spans="1:12" x14ac:dyDescent="0.25">
      <c r="A888" t="s">
        <v>108</v>
      </c>
      <c r="B888" t="s">
        <v>109</v>
      </c>
      <c r="C888" t="s">
        <v>117</v>
      </c>
      <c r="D888" s="44">
        <v>41381.679212962961</v>
      </c>
      <c r="E888" s="45">
        <v>41381</v>
      </c>
      <c r="F888" s="46">
        <v>0.67921296296296296</v>
      </c>
      <c r="G888" s="50" t="s">
        <v>161</v>
      </c>
      <c r="H888" s="50" t="s">
        <v>155</v>
      </c>
      <c r="I888" t="s">
        <v>113</v>
      </c>
      <c r="J888">
        <v>43877</v>
      </c>
      <c r="K888" t="s">
        <v>163</v>
      </c>
      <c r="L888" s="49" t="s">
        <v>120</v>
      </c>
    </row>
    <row r="889" spans="1:12" x14ac:dyDescent="0.25">
      <c r="A889" t="s">
        <v>108</v>
      </c>
      <c r="B889" t="s">
        <v>109</v>
      </c>
      <c r="C889" t="s">
        <v>110</v>
      </c>
      <c r="D889" s="44">
        <v>41381.68917824074</v>
      </c>
      <c r="E889" s="45">
        <v>41381</v>
      </c>
      <c r="F889" s="46">
        <v>0.68917824074074074</v>
      </c>
      <c r="G889" s="50" t="s">
        <v>161</v>
      </c>
      <c r="H889" s="50" t="s">
        <v>155</v>
      </c>
      <c r="I889" t="s">
        <v>113</v>
      </c>
      <c r="J889">
        <v>8703</v>
      </c>
      <c r="K889" t="s">
        <v>206</v>
      </c>
      <c r="L889" s="49" t="s">
        <v>120</v>
      </c>
    </row>
    <row r="890" spans="1:12" x14ac:dyDescent="0.25">
      <c r="A890" t="s">
        <v>108</v>
      </c>
      <c r="B890" t="s">
        <v>109</v>
      </c>
      <c r="C890" t="s">
        <v>110</v>
      </c>
      <c r="D890" s="44">
        <v>41381.717893518522</v>
      </c>
      <c r="E890" s="45">
        <v>41381</v>
      </c>
      <c r="F890" s="46">
        <v>0.71789351851851846</v>
      </c>
      <c r="G890" s="50" t="s">
        <v>165</v>
      </c>
      <c r="H890" s="50" t="s">
        <v>166</v>
      </c>
      <c r="I890" t="s">
        <v>113</v>
      </c>
      <c r="J890">
        <v>28658</v>
      </c>
      <c r="K890" t="s">
        <v>136</v>
      </c>
      <c r="L890" s="49" t="s">
        <v>120</v>
      </c>
    </row>
    <row r="891" spans="1:12" x14ac:dyDescent="0.25">
      <c r="A891" t="s">
        <v>108</v>
      </c>
      <c r="B891" t="s">
        <v>109</v>
      </c>
      <c r="C891" t="s">
        <v>110</v>
      </c>
      <c r="D891" s="44">
        <v>41381.719930555555</v>
      </c>
      <c r="E891" s="45">
        <v>41381</v>
      </c>
      <c r="F891" s="46">
        <v>0.71993055555555552</v>
      </c>
      <c r="G891" s="50" t="s">
        <v>165</v>
      </c>
      <c r="H891" s="50" t="s">
        <v>166</v>
      </c>
      <c r="I891" t="s">
        <v>113</v>
      </c>
      <c r="J891">
        <v>28658</v>
      </c>
      <c r="K891" t="s">
        <v>136</v>
      </c>
      <c r="L891" s="49" t="s">
        <v>120</v>
      </c>
    </row>
    <row r="892" spans="1:12" x14ac:dyDescent="0.25">
      <c r="A892" t="s">
        <v>108</v>
      </c>
      <c r="B892" t="s">
        <v>109</v>
      </c>
      <c r="C892" t="s">
        <v>133</v>
      </c>
      <c r="D892" s="44">
        <v>41381.725821759261</v>
      </c>
      <c r="E892" s="45">
        <v>41381</v>
      </c>
      <c r="F892" s="46">
        <v>0.72582175925925929</v>
      </c>
      <c r="G892" s="50" t="s">
        <v>165</v>
      </c>
      <c r="H892" s="50" t="s">
        <v>166</v>
      </c>
      <c r="I892" t="s">
        <v>113</v>
      </c>
      <c r="J892">
        <v>75635</v>
      </c>
      <c r="K892" t="s">
        <v>169</v>
      </c>
      <c r="L892" s="49" t="s">
        <v>120</v>
      </c>
    </row>
    <row r="893" spans="1:12" x14ac:dyDescent="0.25">
      <c r="A893" t="s">
        <v>108</v>
      </c>
      <c r="B893" t="s">
        <v>109</v>
      </c>
      <c r="C893" t="s">
        <v>117</v>
      </c>
      <c r="D893" s="44">
        <v>41382.305532407408</v>
      </c>
      <c r="E893" s="45">
        <v>41382</v>
      </c>
      <c r="F893" s="46">
        <v>0.30553240740740739</v>
      </c>
      <c r="G893" s="47" t="s">
        <v>111</v>
      </c>
      <c r="H893" s="47" t="s">
        <v>112</v>
      </c>
      <c r="I893" t="s">
        <v>113</v>
      </c>
      <c r="J893">
        <v>40338</v>
      </c>
      <c r="K893" t="s">
        <v>176</v>
      </c>
      <c r="L893" s="49" t="s">
        <v>120</v>
      </c>
    </row>
    <row r="894" spans="1:12" x14ac:dyDescent="0.25">
      <c r="A894" t="s">
        <v>108</v>
      </c>
      <c r="B894" t="s">
        <v>109</v>
      </c>
      <c r="C894" t="s">
        <v>123</v>
      </c>
      <c r="D894" s="44">
        <v>41382.359120370369</v>
      </c>
      <c r="E894" s="45">
        <v>41382</v>
      </c>
      <c r="F894" s="46">
        <v>0.35912037037037042</v>
      </c>
      <c r="G894" s="47" t="s">
        <v>118</v>
      </c>
      <c r="H894" s="47" t="s">
        <v>112</v>
      </c>
      <c r="I894" t="s">
        <v>113</v>
      </c>
      <c r="J894">
        <v>49423</v>
      </c>
      <c r="K894" t="s">
        <v>124</v>
      </c>
      <c r="L894" s="49" t="s">
        <v>120</v>
      </c>
    </row>
    <row r="895" spans="1:12" x14ac:dyDescent="0.25">
      <c r="A895" t="s">
        <v>108</v>
      </c>
      <c r="B895" t="s">
        <v>109</v>
      </c>
      <c r="C895" t="s">
        <v>133</v>
      </c>
      <c r="D895" s="44">
        <v>41382.36347222222</v>
      </c>
      <c r="E895" s="45">
        <v>41382</v>
      </c>
      <c r="F895" s="46">
        <v>0.3634722222222222</v>
      </c>
      <c r="G895" s="47" t="s">
        <v>118</v>
      </c>
      <c r="H895" s="47" t="s">
        <v>112</v>
      </c>
      <c r="I895" t="s">
        <v>113</v>
      </c>
      <c r="J895">
        <v>70218</v>
      </c>
      <c r="K895" t="s">
        <v>148</v>
      </c>
      <c r="L895" s="48" t="s">
        <v>115</v>
      </c>
    </row>
    <row r="896" spans="1:12" x14ac:dyDescent="0.25">
      <c r="A896" t="s">
        <v>108</v>
      </c>
      <c r="B896" t="s">
        <v>125</v>
      </c>
      <c r="C896" t="s">
        <v>131</v>
      </c>
      <c r="D896" s="44">
        <v>41382.371076388888</v>
      </c>
      <c r="E896" s="45">
        <v>41382</v>
      </c>
      <c r="F896" s="46">
        <v>0.37107638888888889</v>
      </c>
      <c r="G896" s="47" t="s">
        <v>118</v>
      </c>
      <c r="H896" s="47" t="s">
        <v>112</v>
      </c>
      <c r="I896" t="s">
        <v>113</v>
      </c>
      <c r="J896">
        <v>99657</v>
      </c>
      <c r="K896" t="s">
        <v>132</v>
      </c>
      <c r="L896" s="49" t="s">
        <v>120</v>
      </c>
    </row>
    <row r="897" spans="1:12" x14ac:dyDescent="0.25">
      <c r="A897" t="s">
        <v>108</v>
      </c>
      <c r="B897" t="s">
        <v>109</v>
      </c>
      <c r="C897" t="s">
        <v>117</v>
      </c>
      <c r="D897" s="44">
        <v>41382.376469907409</v>
      </c>
      <c r="E897" s="45">
        <v>41382</v>
      </c>
      <c r="F897" s="46">
        <v>0.37646990740740738</v>
      </c>
      <c r="G897" s="50" t="s">
        <v>127</v>
      </c>
      <c r="H897" s="50" t="s">
        <v>128</v>
      </c>
      <c r="I897" t="s">
        <v>113</v>
      </c>
      <c r="J897">
        <v>40338</v>
      </c>
      <c r="K897" t="s">
        <v>176</v>
      </c>
      <c r="L897" s="49" t="s">
        <v>120</v>
      </c>
    </row>
    <row r="898" spans="1:12" x14ac:dyDescent="0.25">
      <c r="A898" t="s">
        <v>108</v>
      </c>
      <c r="B898" t="s">
        <v>137</v>
      </c>
      <c r="C898" t="s">
        <v>138</v>
      </c>
      <c r="D898" s="44">
        <v>41382.38826388889</v>
      </c>
      <c r="E898" s="45">
        <v>41382</v>
      </c>
      <c r="F898" s="46">
        <v>0.38826388888888891</v>
      </c>
      <c r="G898" s="50" t="s">
        <v>127</v>
      </c>
      <c r="H898" s="50" t="s">
        <v>128</v>
      </c>
      <c r="I898" t="s">
        <v>113</v>
      </c>
      <c r="J898">
        <v>94485</v>
      </c>
      <c r="K898" t="s">
        <v>172</v>
      </c>
      <c r="L898" s="48" t="s">
        <v>115</v>
      </c>
    </row>
    <row r="899" spans="1:12" x14ac:dyDescent="0.25">
      <c r="A899" t="s">
        <v>108</v>
      </c>
      <c r="B899" t="s">
        <v>109</v>
      </c>
      <c r="C899" t="s">
        <v>121</v>
      </c>
      <c r="D899" s="44">
        <v>41382.394479166665</v>
      </c>
      <c r="E899" s="45">
        <v>41382</v>
      </c>
      <c r="F899" s="46">
        <v>0.39447916666666666</v>
      </c>
      <c r="G899" s="50" t="s">
        <v>127</v>
      </c>
      <c r="H899" s="50" t="s">
        <v>128</v>
      </c>
      <c r="I899" t="s">
        <v>113</v>
      </c>
      <c r="J899">
        <v>24833</v>
      </c>
      <c r="K899" t="s">
        <v>189</v>
      </c>
      <c r="L899" s="48" t="s">
        <v>115</v>
      </c>
    </row>
    <row r="900" spans="1:12" x14ac:dyDescent="0.25">
      <c r="A900" t="s">
        <v>108</v>
      </c>
      <c r="B900" t="s">
        <v>109</v>
      </c>
      <c r="C900" t="s">
        <v>110</v>
      </c>
      <c r="D900" s="44">
        <v>41382.398356481484</v>
      </c>
      <c r="E900" s="45">
        <v>41382</v>
      </c>
      <c r="F900" s="46">
        <v>0.39835648148148151</v>
      </c>
      <c r="G900" s="50" t="s">
        <v>127</v>
      </c>
      <c r="H900" s="50" t="s">
        <v>128</v>
      </c>
      <c r="I900" t="s">
        <v>113</v>
      </c>
      <c r="J900">
        <v>28658</v>
      </c>
      <c r="K900" t="s">
        <v>136</v>
      </c>
      <c r="L900" s="49" t="s">
        <v>120</v>
      </c>
    </row>
    <row r="901" spans="1:12" x14ac:dyDescent="0.25">
      <c r="A901" t="s">
        <v>108</v>
      </c>
      <c r="B901" t="s">
        <v>109</v>
      </c>
      <c r="C901" t="s">
        <v>133</v>
      </c>
      <c r="D901" s="44">
        <v>41382.400729166664</v>
      </c>
      <c r="E901" s="45">
        <v>41382</v>
      </c>
      <c r="F901" s="46">
        <v>0.40072916666666664</v>
      </c>
      <c r="G901" s="50" t="s">
        <v>127</v>
      </c>
      <c r="H901" s="50" t="s">
        <v>128</v>
      </c>
      <c r="I901" t="s">
        <v>113</v>
      </c>
      <c r="J901">
        <v>96221</v>
      </c>
      <c r="K901" t="s">
        <v>150</v>
      </c>
      <c r="L901" s="49" t="s">
        <v>120</v>
      </c>
    </row>
    <row r="902" spans="1:12" x14ac:dyDescent="0.25">
      <c r="A902" t="s">
        <v>108</v>
      </c>
      <c r="B902" t="s">
        <v>109</v>
      </c>
      <c r="C902" t="s">
        <v>110</v>
      </c>
      <c r="D902" s="44">
        <v>41382.400787037041</v>
      </c>
      <c r="E902" s="45">
        <v>41382</v>
      </c>
      <c r="F902" s="46">
        <v>0.40078703703703705</v>
      </c>
      <c r="G902" s="50" t="s">
        <v>127</v>
      </c>
      <c r="H902" s="50" t="s">
        <v>128</v>
      </c>
      <c r="I902" t="s">
        <v>113</v>
      </c>
      <c r="J902">
        <v>28658</v>
      </c>
      <c r="K902" t="s">
        <v>136</v>
      </c>
      <c r="L902" s="49" t="s">
        <v>120</v>
      </c>
    </row>
    <row r="903" spans="1:12" x14ac:dyDescent="0.25">
      <c r="A903" t="s">
        <v>108</v>
      </c>
      <c r="B903" t="s">
        <v>109</v>
      </c>
      <c r="C903" t="s">
        <v>133</v>
      </c>
      <c r="D903" s="44">
        <v>41382.413032407407</v>
      </c>
      <c r="E903" s="45">
        <v>41382</v>
      </c>
      <c r="F903" s="46">
        <v>0.41303240740740743</v>
      </c>
      <c r="G903" s="50" t="s">
        <v>127</v>
      </c>
      <c r="H903" s="50" t="s">
        <v>128</v>
      </c>
      <c r="I903" t="s">
        <v>113</v>
      </c>
      <c r="J903">
        <v>5222</v>
      </c>
      <c r="K903" t="s">
        <v>196</v>
      </c>
      <c r="L903" s="49" t="s">
        <v>120</v>
      </c>
    </row>
    <row r="904" spans="1:12" x14ac:dyDescent="0.25">
      <c r="A904" t="s">
        <v>108</v>
      </c>
      <c r="B904" t="s">
        <v>109</v>
      </c>
      <c r="C904" t="s">
        <v>133</v>
      </c>
      <c r="D904" s="44">
        <v>41382.414907407408</v>
      </c>
      <c r="E904" s="45">
        <v>41382</v>
      </c>
      <c r="F904" s="46">
        <v>0.41490740740740745</v>
      </c>
      <c r="G904" s="50" t="s">
        <v>127</v>
      </c>
      <c r="H904" s="50" t="s">
        <v>128</v>
      </c>
      <c r="I904" t="s">
        <v>113</v>
      </c>
      <c r="J904">
        <v>44404</v>
      </c>
      <c r="K904" t="s">
        <v>197</v>
      </c>
      <c r="L904" s="49" t="s">
        <v>120</v>
      </c>
    </row>
    <row r="905" spans="1:12" x14ac:dyDescent="0.25">
      <c r="A905" t="s">
        <v>108</v>
      </c>
      <c r="B905" t="s">
        <v>109</v>
      </c>
      <c r="C905" t="s">
        <v>117</v>
      </c>
      <c r="D905" s="44">
        <v>41382.419004629628</v>
      </c>
      <c r="E905" s="45">
        <v>41382</v>
      </c>
      <c r="F905" s="46">
        <v>0.41900462962962964</v>
      </c>
      <c r="G905" s="50" t="s">
        <v>135</v>
      </c>
      <c r="H905" s="50" t="s">
        <v>128</v>
      </c>
      <c r="I905" t="s">
        <v>113</v>
      </c>
      <c r="J905">
        <v>73885</v>
      </c>
      <c r="K905" t="s">
        <v>198</v>
      </c>
      <c r="L905" s="49" t="s">
        <v>120</v>
      </c>
    </row>
    <row r="906" spans="1:12" x14ac:dyDescent="0.25">
      <c r="A906" t="s">
        <v>108</v>
      </c>
      <c r="B906" t="s">
        <v>109</v>
      </c>
      <c r="C906" t="s">
        <v>117</v>
      </c>
      <c r="D906" s="44">
        <v>41382.41988425926</v>
      </c>
      <c r="E906" s="45">
        <v>41382</v>
      </c>
      <c r="F906" s="46">
        <v>0.41988425925925926</v>
      </c>
      <c r="G906" s="50" t="s">
        <v>135</v>
      </c>
      <c r="H906" s="50" t="s">
        <v>128</v>
      </c>
      <c r="I906" t="s">
        <v>113</v>
      </c>
      <c r="J906">
        <v>73885</v>
      </c>
      <c r="K906" t="s">
        <v>198</v>
      </c>
      <c r="L906" s="48" t="s">
        <v>115</v>
      </c>
    </row>
    <row r="907" spans="1:12" x14ac:dyDescent="0.25">
      <c r="A907" t="s">
        <v>108</v>
      </c>
      <c r="B907" t="s">
        <v>109</v>
      </c>
      <c r="C907" t="s">
        <v>117</v>
      </c>
      <c r="D907" s="44">
        <v>41382.421412037038</v>
      </c>
      <c r="E907" s="45">
        <v>41382</v>
      </c>
      <c r="F907" s="46">
        <v>0.42141203703703706</v>
      </c>
      <c r="G907" s="50" t="s">
        <v>135</v>
      </c>
      <c r="H907" s="50" t="s">
        <v>128</v>
      </c>
      <c r="I907" t="s">
        <v>113</v>
      </c>
      <c r="J907">
        <v>73885</v>
      </c>
      <c r="K907" t="s">
        <v>198</v>
      </c>
      <c r="L907" s="49" t="s">
        <v>120</v>
      </c>
    </row>
    <row r="908" spans="1:12" x14ac:dyDescent="0.25">
      <c r="A908" t="s">
        <v>108</v>
      </c>
      <c r="B908" t="s">
        <v>109</v>
      </c>
      <c r="C908" t="s">
        <v>117</v>
      </c>
      <c r="D908" s="44">
        <v>41382.423310185186</v>
      </c>
      <c r="E908" s="45">
        <v>41382</v>
      </c>
      <c r="F908" s="46">
        <v>0.42331018518518521</v>
      </c>
      <c r="G908" s="50" t="s">
        <v>135</v>
      </c>
      <c r="H908" s="50" t="s">
        <v>128</v>
      </c>
      <c r="I908" t="s">
        <v>113</v>
      </c>
      <c r="J908">
        <v>73885</v>
      </c>
      <c r="K908" t="s">
        <v>198</v>
      </c>
      <c r="L908" s="49" t="s">
        <v>120</v>
      </c>
    </row>
    <row r="909" spans="1:12" x14ac:dyDescent="0.25">
      <c r="A909" t="s">
        <v>108</v>
      </c>
      <c r="B909" t="s">
        <v>109</v>
      </c>
      <c r="C909" t="s">
        <v>117</v>
      </c>
      <c r="D909" s="44">
        <v>41382.423796296294</v>
      </c>
      <c r="E909" s="45">
        <v>41382</v>
      </c>
      <c r="F909" s="46">
        <v>0.42379629629629628</v>
      </c>
      <c r="G909" s="50" t="s">
        <v>135</v>
      </c>
      <c r="H909" s="50" t="s">
        <v>128</v>
      </c>
      <c r="I909" t="s">
        <v>113</v>
      </c>
      <c r="J909">
        <v>73885</v>
      </c>
      <c r="K909" t="s">
        <v>198</v>
      </c>
      <c r="L909" s="49" t="s">
        <v>120</v>
      </c>
    </row>
    <row r="910" spans="1:12" x14ac:dyDescent="0.25">
      <c r="A910" t="s">
        <v>108</v>
      </c>
      <c r="B910" t="s">
        <v>109</v>
      </c>
      <c r="C910" t="s">
        <v>117</v>
      </c>
      <c r="D910" s="44">
        <v>41382.424479166664</v>
      </c>
      <c r="E910" s="45">
        <v>41382</v>
      </c>
      <c r="F910" s="46">
        <v>0.42447916666666669</v>
      </c>
      <c r="G910" s="50" t="s">
        <v>135</v>
      </c>
      <c r="H910" s="50" t="s">
        <v>128</v>
      </c>
      <c r="I910" t="s">
        <v>113</v>
      </c>
      <c r="J910">
        <v>73885</v>
      </c>
      <c r="K910" t="s">
        <v>198</v>
      </c>
      <c r="L910" s="49" t="s">
        <v>120</v>
      </c>
    </row>
    <row r="911" spans="1:12" x14ac:dyDescent="0.25">
      <c r="A911" t="s">
        <v>108</v>
      </c>
      <c r="B911" t="s">
        <v>109</v>
      </c>
      <c r="C911" t="s">
        <v>117</v>
      </c>
      <c r="D911" s="44">
        <v>41382.427002314813</v>
      </c>
      <c r="E911" s="45">
        <v>41382</v>
      </c>
      <c r="F911" s="46">
        <v>0.42700231481481482</v>
      </c>
      <c r="G911" s="50" t="s">
        <v>135</v>
      </c>
      <c r="H911" s="50" t="s">
        <v>128</v>
      </c>
      <c r="I911" t="s">
        <v>113</v>
      </c>
      <c r="J911">
        <v>73885</v>
      </c>
      <c r="K911" t="s">
        <v>198</v>
      </c>
      <c r="L911" s="49" t="s">
        <v>120</v>
      </c>
    </row>
    <row r="912" spans="1:12" x14ac:dyDescent="0.25">
      <c r="A912" t="s">
        <v>108</v>
      </c>
      <c r="B912" t="s">
        <v>109</v>
      </c>
      <c r="C912" t="s">
        <v>123</v>
      </c>
      <c r="D912" s="44">
        <v>41382.435277777775</v>
      </c>
      <c r="E912" s="45">
        <v>41382</v>
      </c>
      <c r="F912" s="46">
        <v>0.43527777777777782</v>
      </c>
      <c r="G912" s="50" t="s">
        <v>135</v>
      </c>
      <c r="H912" s="50" t="s">
        <v>128</v>
      </c>
      <c r="I912" t="s">
        <v>113</v>
      </c>
      <c r="J912">
        <v>91599</v>
      </c>
      <c r="K912" t="s">
        <v>178</v>
      </c>
      <c r="L912" s="49" t="s">
        <v>120</v>
      </c>
    </row>
    <row r="913" spans="1:12" x14ac:dyDescent="0.25">
      <c r="A913" t="s">
        <v>108</v>
      </c>
      <c r="B913" t="s">
        <v>109</v>
      </c>
      <c r="C913" t="s">
        <v>123</v>
      </c>
      <c r="D913" s="44">
        <v>41382.436712962961</v>
      </c>
      <c r="E913" s="45">
        <v>41382</v>
      </c>
      <c r="F913" s="46">
        <v>0.43671296296296297</v>
      </c>
      <c r="G913" s="50" t="s">
        <v>135</v>
      </c>
      <c r="H913" s="50" t="s">
        <v>128</v>
      </c>
      <c r="I913" t="s">
        <v>113</v>
      </c>
      <c r="J913">
        <v>91599</v>
      </c>
      <c r="K913" t="s">
        <v>178</v>
      </c>
      <c r="L913" s="48" t="s">
        <v>115</v>
      </c>
    </row>
    <row r="914" spans="1:12" x14ac:dyDescent="0.25">
      <c r="A914" t="s">
        <v>108</v>
      </c>
      <c r="B914" t="s">
        <v>109</v>
      </c>
      <c r="C914" t="s">
        <v>123</v>
      </c>
      <c r="D914" s="44">
        <v>41382.438969907409</v>
      </c>
      <c r="E914" s="45">
        <v>41382</v>
      </c>
      <c r="F914" s="46">
        <v>0.43896990740740738</v>
      </c>
      <c r="G914" s="50" t="s">
        <v>135</v>
      </c>
      <c r="H914" s="50" t="s">
        <v>128</v>
      </c>
      <c r="I914" t="s">
        <v>113</v>
      </c>
      <c r="J914">
        <v>91599</v>
      </c>
      <c r="K914" t="s">
        <v>178</v>
      </c>
      <c r="L914" s="49" t="s">
        <v>120</v>
      </c>
    </row>
    <row r="915" spans="1:12" x14ac:dyDescent="0.25">
      <c r="A915" t="s">
        <v>108</v>
      </c>
      <c r="B915" t="s">
        <v>109</v>
      </c>
      <c r="C915" t="s">
        <v>123</v>
      </c>
      <c r="D915" s="44">
        <v>41382.439768518518</v>
      </c>
      <c r="E915" s="45">
        <v>41382</v>
      </c>
      <c r="F915" s="46">
        <v>0.4397685185185185</v>
      </c>
      <c r="G915" s="50" t="s">
        <v>135</v>
      </c>
      <c r="H915" s="50" t="s">
        <v>128</v>
      </c>
      <c r="I915" t="s">
        <v>113</v>
      </c>
      <c r="J915">
        <v>91599</v>
      </c>
      <c r="K915" t="s">
        <v>178</v>
      </c>
      <c r="L915" s="48" t="s">
        <v>115</v>
      </c>
    </row>
    <row r="916" spans="1:12" x14ac:dyDescent="0.25">
      <c r="A916" t="s">
        <v>108</v>
      </c>
      <c r="B916" t="s">
        <v>109</v>
      </c>
      <c r="C916" t="s">
        <v>123</v>
      </c>
      <c r="D916" s="44">
        <v>41382.440833333334</v>
      </c>
      <c r="E916" s="45">
        <v>41382</v>
      </c>
      <c r="F916" s="46">
        <v>0.44083333333333335</v>
      </c>
      <c r="G916" s="50" t="s">
        <v>135</v>
      </c>
      <c r="H916" s="50" t="s">
        <v>128</v>
      </c>
      <c r="I916" t="s">
        <v>113</v>
      </c>
      <c r="J916">
        <v>91599</v>
      </c>
      <c r="K916" t="s">
        <v>178</v>
      </c>
      <c r="L916" s="49" t="s">
        <v>120</v>
      </c>
    </row>
    <row r="917" spans="1:12" x14ac:dyDescent="0.25">
      <c r="A917" t="s">
        <v>108</v>
      </c>
      <c r="B917" t="s">
        <v>109</v>
      </c>
      <c r="C917" t="s">
        <v>123</v>
      </c>
      <c r="D917" s="44">
        <v>41382.44153935185</v>
      </c>
      <c r="E917" s="45">
        <v>41382</v>
      </c>
      <c r="F917" s="46">
        <v>0.44153935185185184</v>
      </c>
      <c r="G917" s="50" t="s">
        <v>135</v>
      </c>
      <c r="H917" s="50" t="s">
        <v>128</v>
      </c>
      <c r="I917" t="s">
        <v>113</v>
      </c>
      <c r="J917">
        <v>91599</v>
      </c>
      <c r="K917" t="s">
        <v>178</v>
      </c>
      <c r="L917" s="48" t="s">
        <v>115</v>
      </c>
    </row>
    <row r="918" spans="1:12" x14ac:dyDescent="0.25">
      <c r="A918" t="s">
        <v>108</v>
      </c>
      <c r="B918" t="s">
        <v>109</v>
      </c>
      <c r="C918" t="s">
        <v>123</v>
      </c>
      <c r="D918" s="44">
        <v>41382.442245370374</v>
      </c>
      <c r="E918" s="45">
        <v>41382</v>
      </c>
      <c r="F918" s="46">
        <v>0.44224537037037037</v>
      </c>
      <c r="G918" s="50" t="s">
        <v>135</v>
      </c>
      <c r="H918" s="50" t="s">
        <v>128</v>
      </c>
      <c r="I918" t="s">
        <v>113</v>
      </c>
      <c r="J918">
        <v>91599</v>
      </c>
      <c r="K918" t="s">
        <v>178</v>
      </c>
      <c r="L918" s="49" t="s">
        <v>120</v>
      </c>
    </row>
    <row r="919" spans="1:12" x14ac:dyDescent="0.25">
      <c r="A919" t="s">
        <v>108</v>
      </c>
      <c r="B919" t="s">
        <v>109</v>
      </c>
      <c r="C919" t="s">
        <v>123</v>
      </c>
      <c r="D919" s="44">
        <v>41382.442800925928</v>
      </c>
      <c r="E919" s="45">
        <v>41382</v>
      </c>
      <c r="F919" s="46">
        <v>0.44280092592592596</v>
      </c>
      <c r="G919" s="50" t="s">
        <v>135</v>
      </c>
      <c r="H919" s="50" t="s">
        <v>128</v>
      </c>
      <c r="I919" t="s">
        <v>113</v>
      </c>
      <c r="J919">
        <v>91599</v>
      </c>
      <c r="K919" t="s">
        <v>178</v>
      </c>
      <c r="L919" s="48" t="s">
        <v>115</v>
      </c>
    </row>
    <row r="920" spans="1:12" x14ac:dyDescent="0.25">
      <c r="A920" t="s">
        <v>108</v>
      </c>
      <c r="B920" t="s">
        <v>109</v>
      </c>
      <c r="C920" t="s">
        <v>123</v>
      </c>
      <c r="D920" s="44">
        <v>41382.444027777776</v>
      </c>
      <c r="E920" s="45">
        <v>41382</v>
      </c>
      <c r="F920" s="46">
        <v>0.44402777777777774</v>
      </c>
      <c r="G920" s="50" t="s">
        <v>135</v>
      </c>
      <c r="H920" s="50" t="s">
        <v>128</v>
      </c>
      <c r="I920" t="s">
        <v>113</v>
      </c>
      <c r="J920">
        <v>91599</v>
      </c>
      <c r="K920" t="s">
        <v>178</v>
      </c>
      <c r="L920" s="49" t="s">
        <v>120</v>
      </c>
    </row>
    <row r="921" spans="1:12" x14ac:dyDescent="0.25">
      <c r="A921" t="s">
        <v>108</v>
      </c>
      <c r="B921" t="s">
        <v>109</v>
      </c>
      <c r="C921" t="s">
        <v>123</v>
      </c>
      <c r="D921" s="44">
        <v>41382.444560185184</v>
      </c>
      <c r="E921" s="45">
        <v>41382</v>
      </c>
      <c r="F921" s="46">
        <v>0.4445601851851852</v>
      </c>
      <c r="G921" s="50" t="s">
        <v>135</v>
      </c>
      <c r="H921" s="50" t="s">
        <v>128</v>
      </c>
      <c r="I921" t="s">
        <v>113</v>
      </c>
      <c r="J921">
        <v>91599</v>
      </c>
      <c r="K921" t="s">
        <v>178</v>
      </c>
      <c r="L921" s="48" t="s">
        <v>115</v>
      </c>
    </row>
    <row r="922" spans="1:12" x14ac:dyDescent="0.25">
      <c r="A922" t="s">
        <v>108</v>
      </c>
      <c r="B922" t="s">
        <v>109</v>
      </c>
      <c r="C922" t="s">
        <v>123</v>
      </c>
      <c r="D922" s="44">
        <v>41382.445416666669</v>
      </c>
      <c r="E922" s="45">
        <v>41382</v>
      </c>
      <c r="F922" s="46">
        <v>0.44541666666666663</v>
      </c>
      <c r="G922" s="50" t="s">
        <v>135</v>
      </c>
      <c r="H922" s="50" t="s">
        <v>128</v>
      </c>
      <c r="I922" t="s">
        <v>113</v>
      </c>
      <c r="J922">
        <v>91599</v>
      </c>
      <c r="K922" t="s">
        <v>178</v>
      </c>
      <c r="L922" s="49" t="s">
        <v>120</v>
      </c>
    </row>
    <row r="923" spans="1:12" x14ac:dyDescent="0.25">
      <c r="A923" t="s">
        <v>108</v>
      </c>
      <c r="B923" t="s">
        <v>109</v>
      </c>
      <c r="C923" t="s">
        <v>123</v>
      </c>
      <c r="D923" s="44">
        <v>41382.446030092593</v>
      </c>
      <c r="E923" s="45">
        <v>41382</v>
      </c>
      <c r="F923" s="46">
        <v>0.44603009259259258</v>
      </c>
      <c r="G923" s="50" t="s">
        <v>135</v>
      </c>
      <c r="H923" s="50" t="s">
        <v>128</v>
      </c>
      <c r="I923" t="s">
        <v>113</v>
      </c>
      <c r="J923">
        <v>91599</v>
      </c>
      <c r="K923" t="s">
        <v>178</v>
      </c>
      <c r="L923" s="48" t="s">
        <v>115</v>
      </c>
    </row>
    <row r="924" spans="1:12" x14ac:dyDescent="0.25">
      <c r="A924" t="s">
        <v>108</v>
      </c>
      <c r="B924" t="s">
        <v>109</v>
      </c>
      <c r="C924" t="s">
        <v>110</v>
      </c>
      <c r="D924" s="44">
        <v>41382.483993055554</v>
      </c>
      <c r="E924" s="45">
        <v>41382</v>
      </c>
      <c r="F924" s="46">
        <v>0.48399305555555555</v>
      </c>
      <c r="G924" s="50" t="s">
        <v>171</v>
      </c>
      <c r="H924" s="50" t="s">
        <v>141</v>
      </c>
      <c r="I924" t="s">
        <v>113</v>
      </c>
      <c r="J924">
        <v>28795</v>
      </c>
      <c r="K924" t="s">
        <v>144</v>
      </c>
      <c r="L924" s="49" t="s">
        <v>120</v>
      </c>
    </row>
    <row r="925" spans="1:12" x14ac:dyDescent="0.25">
      <c r="A925" t="s">
        <v>108</v>
      </c>
      <c r="B925" t="s">
        <v>109</v>
      </c>
      <c r="C925" t="s">
        <v>110</v>
      </c>
      <c r="D925" s="44">
        <v>41382.484837962962</v>
      </c>
      <c r="E925" s="45">
        <v>41382</v>
      </c>
      <c r="F925" s="46">
        <v>0.48483796296296294</v>
      </c>
      <c r="G925" s="50" t="s">
        <v>171</v>
      </c>
      <c r="H925" s="50" t="s">
        <v>141</v>
      </c>
      <c r="I925" t="s">
        <v>113</v>
      </c>
      <c r="J925">
        <v>28795</v>
      </c>
      <c r="K925" t="s">
        <v>144</v>
      </c>
      <c r="L925" s="48" t="s">
        <v>115</v>
      </c>
    </row>
    <row r="926" spans="1:12" x14ac:dyDescent="0.25">
      <c r="A926" t="s">
        <v>108</v>
      </c>
      <c r="B926" t="s">
        <v>109</v>
      </c>
      <c r="C926" t="s">
        <v>110</v>
      </c>
      <c r="D926" s="44">
        <v>41382.487175925926</v>
      </c>
      <c r="E926" s="45">
        <v>41382</v>
      </c>
      <c r="F926" s="46">
        <v>0.4871759259259259</v>
      </c>
      <c r="G926" s="50" t="s">
        <v>171</v>
      </c>
      <c r="H926" s="50" t="s">
        <v>141</v>
      </c>
      <c r="I926" t="s">
        <v>113</v>
      </c>
      <c r="J926">
        <v>28795</v>
      </c>
      <c r="K926" t="s">
        <v>144</v>
      </c>
      <c r="L926" s="49" t="s">
        <v>120</v>
      </c>
    </row>
    <row r="927" spans="1:12" x14ac:dyDescent="0.25">
      <c r="A927" t="s">
        <v>108</v>
      </c>
      <c r="B927" t="s">
        <v>109</v>
      </c>
      <c r="C927" t="s">
        <v>110</v>
      </c>
      <c r="D927" s="44">
        <v>41382.487974537034</v>
      </c>
      <c r="E927" s="45">
        <v>41382</v>
      </c>
      <c r="F927" s="46">
        <v>0.48797453703703703</v>
      </c>
      <c r="G927" s="50" t="s">
        <v>171</v>
      </c>
      <c r="H927" s="50" t="s">
        <v>141</v>
      </c>
      <c r="I927" t="s">
        <v>113</v>
      </c>
      <c r="J927">
        <v>28795</v>
      </c>
      <c r="K927" t="s">
        <v>144</v>
      </c>
      <c r="L927" s="48" t="s">
        <v>115</v>
      </c>
    </row>
    <row r="928" spans="1:12" x14ac:dyDescent="0.25">
      <c r="A928" t="s">
        <v>108</v>
      </c>
      <c r="B928" t="s">
        <v>109</v>
      </c>
      <c r="C928" t="s">
        <v>123</v>
      </c>
      <c r="D928" s="44">
        <v>41382.491539351853</v>
      </c>
      <c r="E928" s="45">
        <v>41382</v>
      </c>
      <c r="F928" s="46">
        <v>0.49153935185185182</v>
      </c>
      <c r="G928" s="50" t="s">
        <v>171</v>
      </c>
      <c r="H928" s="50" t="s">
        <v>141</v>
      </c>
      <c r="I928" t="s">
        <v>113</v>
      </c>
      <c r="J928">
        <v>88449</v>
      </c>
      <c r="K928" t="s">
        <v>162</v>
      </c>
      <c r="L928" s="49" t="s">
        <v>120</v>
      </c>
    </row>
    <row r="929" spans="1:12" x14ac:dyDescent="0.25">
      <c r="A929" t="s">
        <v>108</v>
      </c>
      <c r="B929" t="s">
        <v>109</v>
      </c>
      <c r="C929" t="s">
        <v>110</v>
      </c>
      <c r="D929" s="44">
        <v>41382.50445601852</v>
      </c>
      <c r="E929" s="45">
        <v>41382</v>
      </c>
      <c r="F929" s="46">
        <v>0.50445601851851851</v>
      </c>
      <c r="G929" s="50" t="s">
        <v>140</v>
      </c>
      <c r="H929" s="50" t="s">
        <v>141</v>
      </c>
      <c r="I929" t="s">
        <v>113</v>
      </c>
      <c r="J929">
        <v>8703</v>
      </c>
      <c r="K929" t="s">
        <v>206</v>
      </c>
      <c r="L929" s="49" t="s">
        <v>120</v>
      </c>
    </row>
    <row r="930" spans="1:12" x14ac:dyDescent="0.25">
      <c r="A930" t="s">
        <v>108</v>
      </c>
      <c r="B930" t="s">
        <v>109</v>
      </c>
      <c r="C930" t="s">
        <v>110</v>
      </c>
      <c r="D930" s="44">
        <v>41382.506944444445</v>
      </c>
      <c r="E930" s="45">
        <v>41382</v>
      </c>
      <c r="F930" s="46">
        <v>0.50694444444444442</v>
      </c>
      <c r="G930" s="50" t="s">
        <v>140</v>
      </c>
      <c r="H930" s="50" t="s">
        <v>141</v>
      </c>
      <c r="I930" t="s">
        <v>113</v>
      </c>
      <c r="J930">
        <v>8703</v>
      </c>
      <c r="K930" t="s">
        <v>206</v>
      </c>
      <c r="L930" s="48" t="s">
        <v>115</v>
      </c>
    </row>
    <row r="931" spans="1:12" x14ac:dyDescent="0.25">
      <c r="A931" t="s">
        <v>108</v>
      </c>
      <c r="B931" t="s">
        <v>109</v>
      </c>
      <c r="C931" t="s">
        <v>117</v>
      </c>
      <c r="D931" s="44">
        <v>41382.550451388888</v>
      </c>
      <c r="E931" s="45">
        <v>41382</v>
      </c>
      <c r="F931" s="46">
        <v>0.55045138888888889</v>
      </c>
      <c r="G931" s="50" t="s">
        <v>146</v>
      </c>
      <c r="H931" s="50" t="s">
        <v>147</v>
      </c>
      <c r="I931" t="s">
        <v>113</v>
      </c>
      <c r="J931">
        <v>16104</v>
      </c>
      <c r="K931" t="s">
        <v>145</v>
      </c>
      <c r="L931" s="49" t="s">
        <v>120</v>
      </c>
    </row>
    <row r="932" spans="1:12" x14ac:dyDescent="0.25">
      <c r="A932" t="s">
        <v>108</v>
      </c>
      <c r="B932" t="s">
        <v>125</v>
      </c>
      <c r="C932" t="s">
        <v>131</v>
      </c>
      <c r="D932" s="44">
        <v>41382.55133101852</v>
      </c>
      <c r="E932" s="45">
        <v>41382</v>
      </c>
      <c r="F932" s="46">
        <v>0.55133101851851851</v>
      </c>
      <c r="G932" s="50" t="s">
        <v>146</v>
      </c>
      <c r="H932" s="50" t="s">
        <v>147</v>
      </c>
      <c r="I932" t="s">
        <v>113</v>
      </c>
      <c r="J932">
        <v>74912</v>
      </c>
      <c r="K932" t="s">
        <v>168</v>
      </c>
      <c r="L932" s="49" t="s">
        <v>120</v>
      </c>
    </row>
    <row r="933" spans="1:12" x14ac:dyDescent="0.25">
      <c r="A933" t="s">
        <v>108</v>
      </c>
      <c r="B933" t="s">
        <v>109</v>
      </c>
      <c r="C933" t="s">
        <v>133</v>
      </c>
      <c r="D933" s="44">
        <v>41382.594143518516</v>
      </c>
      <c r="E933" s="45">
        <v>41382</v>
      </c>
      <c r="F933" s="46">
        <v>0.59414351851851854</v>
      </c>
      <c r="G933" s="50" t="s">
        <v>149</v>
      </c>
      <c r="H933" s="50" t="s">
        <v>147</v>
      </c>
      <c r="I933" t="s">
        <v>113</v>
      </c>
      <c r="J933">
        <v>44374</v>
      </c>
      <c r="K933" t="s">
        <v>142</v>
      </c>
      <c r="L933" s="48" t="s">
        <v>115</v>
      </c>
    </row>
    <row r="934" spans="1:12" x14ac:dyDescent="0.25">
      <c r="A934" t="s">
        <v>108</v>
      </c>
      <c r="B934" t="s">
        <v>109</v>
      </c>
      <c r="C934" t="s">
        <v>121</v>
      </c>
      <c r="D934" s="44">
        <v>41382.622372685182</v>
      </c>
      <c r="E934" s="45">
        <v>41382</v>
      </c>
      <c r="F934" s="46">
        <v>0.62237268518518518</v>
      </c>
      <c r="G934" s="50" t="s">
        <v>149</v>
      </c>
      <c r="H934" s="50" t="s">
        <v>147</v>
      </c>
      <c r="I934" t="s">
        <v>113</v>
      </c>
      <c r="J934">
        <v>27864</v>
      </c>
      <c r="K934" t="s">
        <v>130</v>
      </c>
      <c r="L934" s="49" t="s">
        <v>120</v>
      </c>
    </row>
    <row r="935" spans="1:12" x14ac:dyDescent="0.25">
      <c r="A935" t="s">
        <v>108</v>
      </c>
      <c r="B935" t="s">
        <v>137</v>
      </c>
      <c r="C935" t="s">
        <v>157</v>
      </c>
      <c r="D935" s="44">
        <v>41382.634421296294</v>
      </c>
      <c r="E935" s="45">
        <v>41382</v>
      </c>
      <c r="F935" s="46">
        <v>0.63442129629629629</v>
      </c>
      <c r="G935" s="50" t="s">
        <v>154</v>
      </c>
      <c r="H935" s="50" t="s">
        <v>155</v>
      </c>
      <c r="I935" t="s">
        <v>113</v>
      </c>
      <c r="J935">
        <v>77246</v>
      </c>
      <c r="K935" t="s">
        <v>158</v>
      </c>
      <c r="L935" s="49" t="s">
        <v>120</v>
      </c>
    </row>
    <row r="936" spans="1:12" x14ac:dyDescent="0.25">
      <c r="A936" t="s">
        <v>108</v>
      </c>
      <c r="B936" t="s">
        <v>109</v>
      </c>
      <c r="C936" t="s">
        <v>117</v>
      </c>
      <c r="D936" s="44">
        <v>41382.640509259261</v>
      </c>
      <c r="E936" s="45">
        <v>41382</v>
      </c>
      <c r="F936" s="46">
        <v>0.64050925925925928</v>
      </c>
      <c r="G936" s="50" t="s">
        <v>154</v>
      </c>
      <c r="H936" s="50" t="s">
        <v>155</v>
      </c>
      <c r="I936" t="s">
        <v>113</v>
      </c>
      <c r="J936">
        <v>24414</v>
      </c>
      <c r="K936" t="s">
        <v>152</v>
      </c>
      <c r="L936" s="49" t="s">
        <v>120</v>
      </c>
    </row>
    <row r="937" spans="1:12" x14ac:dyDescent="0.25">
      <c r="A937" t="s">
        <v>108</v>
      </c>
      <c r="B937" t="s">
        <v>109</v>
      </c>
      <c r="C937" t="s">
        <v>117</v>
      </c>
      <c r="D937" s="44">
        <v>41382.641539351855</v>
      </c>
      <c r="E937" s="45">
        <v>41382</v>
      </c>
      <c r="F937" s="46">
        <v>0.64153935185185185</v>
      </c>
      <c r="G937" s="50" t="s">
        <v>154</v>
      </c>
      <c r="H937" s="50" t="s">
        <v>155</v>
      </c>
      <c r="I937" t="s">
        <v>113</v>
      </c>
      <c r="J937">
        <v>24414</v>
      </c>
      <c r="K937" t="s">
        <v>152</v>
      </c>
      <c r="L937" s="48" t="s">
        <v>115</v>
      </c>
    </row>
    <row r="938" spans="1:12" x14ac:dyDescent="0.25">
      <c r="A938" t="s">
        <v>108</v>
      </c>
      <c r="B938" t="s">
        <v>137</v>
      </c>
      <c r="C938" t="s">
        <v>138</v>
      </c>
      <c r="D938" s="44">
        <v>41382.642384259256</v>
      </c>
      <c r="E938" s="45">
        <v>41382</v>
      </c>
      <c r="F938" s="46">
        <v>0.64238425925925924</v>
      </c>
      <c r="G938" s="50" t="s">
        <v>154</v>
      </c>
      <c r="H938" s="50" t="s">
        <v>155</v>
      </c>
      <c r="I938" t="s">
        <v>113</v>
      </c>
      <c r="J938">
        <v>19754</v>
      </c>
      <c r="K938" t="s">
        <v>160</v>
      </c>
      <c r="L938" s="49" t="s">
        <v>120</v>
      </c>
    </row>
    <row r="939" spans="1:12" x14ac:dyDescent="0.25">
      <c r="A939" t="s">
        <v>108</v>
      </c>
      <c r="B939" t="s">
        <v>137</v>
      </c>
      <c r="C939" t="s">
        <v>138</v>
      </c>
      <c r="D939" s="44">
        <v>41382.646249999998</v>
      </c>
      <c r="E939" s="45">
        <v>41382</v>
      </c>
      <c r="F939" s="46">
        <v>0.64624999999999999</v>
      </c>
      <c r="G939" s="50" t="s">
        <v>154</v>
      </c>
      <c r="H939" s="50" t="s">
        <v>155</v>
      </c>
      <c r="I939" t="s">
        <v>113</v>
      </c>
      <c r="J939">
        <v>9286</v>
      </c>
      <c r="K939" t="s">
        <v>214</v>
      </c>
      <c r="L939" s="49" t="s">
        <v>120</v>
      </c>
    </row>
    <row r="940" spans="1:12" x14ac:dyDescent="0.25">
      <c r="A940" t="s">
        <v>108</v>
      </c>
      <c r="B940" t="s">
        <v>109</v>
      </c>
      <c r="C940" t="s">
        <v>117</v>
      </c>
      <c r="D940" s="44">
        <v>41382.65552083333</v>
      </c>
      <c r="E940" s="45">
        <v>41382</v>
      </c>
      <c r="F940" s="46">
        <v>0.65552083333333333</v>
      </c>
      <c r="G940" s="50" t="s">
        <v>154</v>
      </c>
      <c r="H940" s="50" t="s">
        <v>155</v>
      </c>
      <c r="I940" t="s">
        <v>113</v>
      </c>
      <c r="J940">
        <v>43877</v>
      </c>
      <c r="K940" t="s">
        <v>163</v>
      </c>
      <c r="L940" s="49" t="s">
        <v>120</v>
      </c>
    </row>
    <row r="941" spans="1:12" x14ac:dyDescent="0.25">
      <c r="A941" t="s">
        <v>108</v>
      </c>
      <c r="B941" t="s">
        <v>109</v>
      </c>
      <c r="C941" t="s">
        <v>117</v>
      </c>
      <c r="D941" s="44">
        <v>41382.658171296294</v>
      </c>
      <c r="E941" s="45">
        <v>41382</v>
      </c>
      <c r="F941" s="46">
        <v>0.65817129629629634</v>
      </c>
      <c r="G941" s="50" t="s">
        <v>154</v>
      </c>
      <c r="H941" s="50" t="s">
        <v>155</v>
      </c>
      <c r="I941" t="s">
        <v>113</v>
      </c>
      <c r="J941">
        <v>43877</v>
      </c>
      <c r="K941" t="s">
        <v>163</v>
      </c>
      <c r="L941" s="49" t="s">
        <v>120</v>
      </c>
    </row>
    <row r="942" spans="1:12" x14ac:dyDescent="0.25">
      <c r="A942" t="s">
        <v>108</v>
      </c>
      <c r="B942" t="s">
        <v>109</v>
      </c>
      <c r="C942" t="s">
        <v>133</v>
      </c>
      <c r="D942" s="44">
        <v>41382.701192129629</v>
      </c>
      <c r="E942" s="45">
        <v>41382</v>
      </c>
      <c r="F942" s="46">
        <v>0.70119212962962962</v>
      </c>
      <c r="G942" s="50" t="s">
        <v>161</v>
      </c>
      <c r="H942" s="50" t="s">
        <v>155</v>
      </c>
      <c r="I942" t="s">
        <v>113</v>
      </c>
      <c r="J942">
        <v>28676</v>
      </c>
      <c r="K942" t="s">
        <v>167</v>
      </c>
      <c r="L942" s="49" t="s">
        <v>120</v>
      </c>
    </row>
    <row r="943" spans="1:12" x14ac:dyDescent="0.25">
      <c r="A943" t="s">
        <v>108</v>
      </c>
      <c r="B943" t="s">
        <v>109</v>
      </c>
      <c r="C943" t="s">
        <v>121</v>
      </c>
      <c r="D943" s="44">
        <v>41383.338194444441</v>
      </c>
      <c r="E943" s="45">
        <v>41383</v>
      </c>
      <c r="F943" s="46">
        <v>0.33819444444444446</v>
      </c>
      <c r="G943" s="47" t="s">
        <v>118</v>
      </c>
      <c r="H943" s="47" t="s">
        <v>112</v>
      </c>
      <c r="I943" t="s">
        <v>113</v>
      </c>
      <c r="J943">
        <v>25739</v>
      </c>
      <c r="K943" t="s">
        <v>122</v>
      </c>
      <c r="L943" s="49" t="s">
        <v>120</v>
      </c>
    </row>
    <row r="944" spans="1:12" x14ac:dyDescent="0.25">
      <c r="A944" t="s">
        <v>108</v>
      </c>
      <c r="B944" t="s">
        <v>109</v>
      </c>
      <c r="C944" t="s">
        <v>133</v>
      </c>
      <c r="D944" s="44">
        <v>41383.34952546296</v>
      </c>
      <c r="E944" s="45">
        <v>41383</v>
      </c>
      <c r="F944" s="46">
        <v>0.34952546296296294</v>
      </c>
      <c r="G944" s="47" t="s">
        <v>118</v>
      </c>
      <c r="H944" s="47" t="s">
        <v>112</v>
      </c>
      <c r="I944" t="s">
        <v>113</v>
      </c>
      <c r="J944">
        <v>75635</v>
      </c>
      <c r="K944" t="s">
        <v>169</v>
      </c>
      <c r="L944" s="49" t="s">
        <v>120</v>
      </c>
    </row>
    <row r="945" spans="1:12" x14ac:dyDescent="0.25">
      <c r="A945" t="s">
        <v>108</v>
      </c>
      <c r="B945" t="s">
        <v>137</v>
      </c>
      <c r="C945" t="s">
        <v>138</v>
      </c>
      <c r="D945" s="44">
        <v>41383.351215277777</v>
      </c>
      <c r="E945" s="45">
        <v>41383</v>
      </c>
      <c r="F945" s="46">
        <v>0.35121527777777778</v>
      </c>
      <c r="G945" s="47" t="s">
        <v>118</v>
      </c>
      <c r="H945" s="47" t="s">
        <v>112</v>
      </c>
      <c r="I945" t="s">
        <v>113</v>
      </c>
      <c r="J945">
        <v>19594</v>
      </c>
      <c r="K945" t="s">
        <v>139</v>
      </c>
      <c r="L945" s="48" t="s">
        <v>115</v>
      </c>
    </row>
    <row r="946" spans="1:12" x14ac:dyDescent="0.25">
      <c r="A946" t="s">
        <v>108</v>
      </c>
      <c r="B946" t="s">
        <v>109</v>
      </c>
      <c r="C946" t="s">
        <v>133</v>
      </c>
      <c r="D946" s="44">
        <v>41383.352534722224</v>
      </c>
      <c r="E946" s="45">
        <v>41383</v>
      </c>
      <c r="F946" s="46">
        <v>0.35253472222222221</v>
      </c>
      <c r="G946" s="47" t="s">
        <v>118</v>
      </c>
      <c r="H946" s="47" t="s">
        <v>112</v>
      </c>
      <c r="I946" t="s">
        <v>113</v>
      </c>
      <c r="J946">
        <v>44343</v>
      </c>
      <c r="K946" t="s">
        <v>134</v>
      </c>
      <c r="L946" s="49" t="s">
        <v>120</v>
      </c>
    </row>
    <row r="947" spans="1:12" x14ac:dyDescent="0.25">
      <c r="A947" t="s">
        <v>108</v>
      </c>
      <c r="B947" t="s">
        <v>125</v>
      </c>
      <c r="C947" t="s">
        <v>126</v>
      </c>
      <c r="D947" s="44">
        <v>41383.359571759262</v>
      </c>
      <c r="E947" s="45">
        <v>41383</v>
      </c>
      <c r="F947" s="46">
        <v>0.35957175925925927</v>
      </c>
      <c r="G947" s="47" t="s">
        <v>118</v>
      </c>
      <c r="H947" s="47" t="s">
        <v>112</v>
      </c>
      <c r="I947" t="s">
        <v>113</v>
      </c>
      <c r="J947">
        <v>28249</v>
      </c>
      <c r="K947" t="s">
        <v>129</v>
      </c>
      <c r="L947" s="48" t="s">
        <v>115</v>
      </c>
    </row>
    <row r="948" spans="1:12" x14ac:dyDescent="0.25">
      <c r="A948" t="s">
        <v>108</v>
      </c>
      <c r="B948" t="s">
        <v>137</v>
      </c>
      <c r="C948" t="s">
        <v>138</v>
      </c>
      <c r="D948" s="44">
        <v>41383.365405092591</v>
      </c>
      <c r="E948" s="45">
        <v>41383</v>
      </c>
      <c r="F948" s="46">
        <v>0.36540509259259263</v>
      </c>
      <c r="G948" s="47" t="s">
        <v>118</v>
      </c>
      <c r="H948" s="47" t="s">
        <v>112</v>
      </c>
      <c r="I948" t="s">
        <v>113</v>
      </c>
      <c r="J948">
        <v>19594</v>
      </c>
      <c r="K948" t="s">
        <v>139</v>
      </c>
      <c r="L948" s="49" t="s">
        <v>120</v>
      </c>
    </row>
    <row r="949" spans="1:12" x14ac:dyDescent="0.25">
      <c r="A949" t="s">
        <v>108</v>
      </c>
      <c r="B949" t="s">
        <v>109</v>
      </c>
      <c r="C949" t="s">
        <v>123</v>
      </c>
      <c r="D949" s="44">
        <v>41383.369120370371</v>
      </c>
      <c r="E949" s="45">
        <v>41383</v>
      </c>
      <c r="F949" s="46">
        <v>0.36912037037037032</v>
      </c>
      <c r="G949" s="47" t="s">
        <v>118</v>
      </c>
      <c r="H949" s="47" t="s">
        <v>112</v>
      </c>
      <c r="I949" t="s">
        <v>113</v>
      </c>
      <c r="J949">
        <v>49423</v>
      </c>
      <c r="K949" t="s">
        <v>124</v>
      </c>
      <c r="L949" s="49" t="s">
        <v>120</v>
      </c>
    </row>
    <row r="950" spans="1:12" x14ac:dyDescent="0.25">
      <c r="A950" t="s">
        <v>108</v>
      </c>
      <c r="B950" t="s">
        <v>109</v>
      </c>
      <c r="C950" t="s">
        <v>133</v>
      </c>
      <c r="D950" s="44">
        <v>41383.371793981481</v>
      </c>
      <c r="E950" s="45">
        <v>41383</v>
      </c>
      <c r="F950" s="46">
        <v>0.37179398148148146</v>
      </c>
      <c r="G950" s="47" t="s">
        <v>118</v>
      </c>
      <c r="H950" s="47" t="s">
        <v>112</v>
      </c>
      <c r="I950" t="s">
        <v>113</v>
      </c>
      <c r="J950">
        <v>4556</v>
      </c>
      <c r="K950" t="s">
        <v>199</v>
      </c>
      <c r="L950" s="49" t="s">
        <v>120</v>
      </c>
    </row>
    <row r="951" spans="1:12" x14ac:dyDescent="0.25">
      <c r="A951" t="s">
        <v>108</v>
      </c>
      <c r="B951" t="s">
        <v>137</v>
      </c>
      <c r="C951" t="s">
        <v>138</v>
      </c>
      <c r="D951" s="44">
        <v>41383.371863425928</v>
      </c>
      <c r="E951" s="45">
        <v>41383</v>
      </c>
      <c r="F951" s="46">
        <v>0.37186342592592592</v>
      </c>
      <c r="G951" s="47" t="s">
        <v>118</v>
      </c>
      <c r="H951" s="47" t="s">
        <v>112</v>
      </c>
      <c r="I951" t="s">
        <v>113</v>
      </c>
      <c r="J951">
        <v>94485</v>
      </c>
      <c r="K951" t="s">
        <v>172</v>
      </c>
      <c r="L951" s="48" t="s">
        <v>115</v>
      </c>
    </row>
    <row r="952" spans="1:12" x14ac:dyDescent="0.25">
      <c r="A952" t="s">
        <v>108</v>
      </c>
      <c r="B952" t="s">
        <v>109</v>
      </c>
      <c r="C952" t="s">
        <v>117</v>
      </c>
      <c r="D952" s="44">
        <v>41383.372245370374</v>
      </c>
      <c r="E952" s="45">
        <v>41383</v>
      </c>
      <c r="F952" s="46">
        <v>0.37224537037037037</v>
      </c>
      <c r="G952" s="47" t="s">
        <v>118</v>
      </c>
      <c r="H952" s="47" t="s">
        <v>112</v>
      </c>
      <c r="I952" t="s">
        <v>113</v>
      </c>
      <c r="J952">
        <v>73885</v>
      </c>
      <c r="K952" t="s">
        <v>198</v>
      </c>
      <c r="L952" s="49" t="s">
        <v>120</v>
      </c>
    </row>
    <row r="953" spans="1:12" x14ac:dyDescent="0.25">
      <c r="A953" t="s">
        <v>108</v>
      </c>
      <c r="B953" t="s">
        <v>109</v>
      </c>
      <c r="C953" t="s">
        <v>123</v>
      </c>
      <c r="D953" s="44">
        <v>41383.372303240743</v>
      </c>
      <c r="E953" s="45">
        <v>41383</v>
      </c>
      <c r="F953" s="46">
        <v>0.37230324074074073</v>
      </c>
      <c r="G953" s="47" t="s">
        <v>118</v>
      </c>
      <c r="H953" s="47" t="s">
        <v>112</v>
      </c>
      <c r="I953" t="s">
        <v>113</v>
      </c>
      <c r="J953">
        <v>49423</v>
      </c>
      <c r="K953" t="s">
        <v>124</v>
      </c>
      <c r="L953" s="49" t="s">
        <v>120</v>
      </c>
    </row>
    <row r="954" spans="1:12" x14ac:dyDescent="0.25">
      <c r="A954" t="s">
        <v>108</v>
      </c>
      <c r="B954" t="s">
        <v>109</v>
      </c>
      <c r="C954" t="s">
        <v>123</v>
      </c>
      <c r="D954" s="44">
        <v>41383.373807870368</v>
      </c>
      <c r="E954" s="45">
        <v>41383</v>
      </c>
      <c r="F954" s="46">
        <v>0.37369212962962961</v>
      </c>
      <c r="G954" s="47" t="s">
        <v>118</v>
      </c>
      <c r="H954" s="47" t="s">
        <v>112</v>
      </c>
      <c r="I954" t="s">
        <v>113</v>
      </c>
      <c r="J954">
        <v>49423</v>
      </c>
      <c r="K954" t="s">
        <v>124</v>
      </c>
      <c r="L954" s="49" t="s">
        <v>120</v>
      </c>
    </row>
    <row r="955" spans="1:12" x14ac:dyDescent="0.25">
      <c r="A955" t="s">
        <v>108</v>
      </c>
      <c r="B955" t="s">
        <v>109</v>
      </c>
      <c r="C955" t="s">
        <v>117</v>
      </c>
      <c r="D955" s="44">
        <v>41383.376030092593</v>
      </c>
      <c r="E955" s="45">
        <v>41383</v>
      </c>
      <c r="F955" s="46">
        <v>0.37603009259259257</v>
      </c>
      <c r="G955" s="50" t="s">
        <v>127</v>
      </c>
      <c r="H955" s="50" t="s">
        <v>128</v>
      </c>
      <c r="I955" t="s">
        <v>113</v>
      </c>
      <c r="J955">
        <v>73885</v>
      </c>
      <c r="K955" t="s">
        <v>198</v>
      </c>
      <c r="L955" s="49" t="s">
        <v>120</v>
      </c>
    </row>
    <row r="956" spans="1:12" x14ac:dyDescent="0.25">
      <c r="A956" t="s">
        <v>108</v>
      </c>
      <c r="B956" t="s">
        <v>109</v>
      </c>
      <c r="C956" t="s">
        <v>117</v>
      </c>
      <c r="D956" s="44">
        <v>41383.378842592596</v>
      </c>
      <c r="E956" s="45">
        <v>41383</v>
      </c>
      <c r="F956" s="46">
        <v>0.37884259259259262</v>
      </c>
      <c r="G956" s="50" t="s">
        <v>127</v>
      </c>
      <c r="H956" s="50" t="s">
        <v>128</v>
      </c>
      <c r="I956" t="s">
        <v>113</v>
      </c>
      <c r="J956">
        <v>73885</v>
      </c>
      <c r="K956" t="s">
        <v>198</v>
      </c>
      <c r="L956" s="49" t="s">
        <v>120</v>
      </c>
    </row>
    <row r="957" spans="1:12" x14ac:dyDescent="0.25">
      <c r="A957" t="s">
        <v>108</v>
      </c>
      <c r="B957" t="s">
        <v>109</v>
      </c>
      <c r="C957" t="s">
        <v>133</v>
      </c>
      <c r="D957" s="44">
        <v>41383.386840277781</v>
      </c>
      <c r="E957" s="45">
        <v>41383</v>
      </c>
      <c r="F957" s="46">
        <v>0.3868402777777778</v>
      </c>
      <c r="G957" s="50" t="s">
        <v>127</v>
      </c>
      <c r="H957" s="50" t="s">
        <v>128</v>
      </c>
      <c r="I957" t="s">
        <v>113</v>
      </c>
      <c r="J957">
        <v>96221</v>
      </c>
      <c r="K957" t="s">
        <v>150</v>
      </c>
      <c r="L957" s="49" t="s">
        <v>120</v>
      </c>
    </row>
    <row r="958" spans="1:12" x14ac:dyDescent="0.25">
      <c r="A958" t="s">
        <v>108</v>
      </c>
      <c r="B958" t="s">
        <v>109</v>
      </c>
      <c r="C958" t="s">
        <v>110</v>
      </c>
      <c r="D958" s="44">
        <v>41383.394282407404</v>
      </c>
      <c r="E958" s="45">
        <v>41383</v>
      </c>
      <c r="F958" s="46">
        <v>0.39428240740740739</v>
      </c>
      <c r="G958" s="50" t="s">
        <v>127</v>
      </c>
      <c r="H958" s="50" t="s">
        <v>128</v>
      </c>
      <c r="I958" t="s">
        <v>113</v>
      </c>
      <c r="J958">
        <v>30653</v>
      </c>
      <c r="K958" t="s">
        <v>187</v>
      </c>
      <c r="L958" s="49" t="s">
        <v>120</v>
      </c>
    </row>
    <row r="959" spans="1:12" x14ac:dyDescent="0.25">
      <c r="A959" t="s">
        <v>108</v>
      </c>
      <c r="B959" t="s">
        <v>109</v>
      </c>
      <c r="C959" t="s">
        <v>117</v>
      </c>
      <c r="D959" s="44">
        <v>41383.428229166668</v>
      </c>
      <c r="E959" s="45">
        <v>41383</v>
      </c>
      <c r="F959" s="46">
        <v>0.42822916666666666</v>
      </c>
      <c r="G959" s="50" t="s">
        <v>135</v>
      </c>
      <c r="H959" s="50" t="s">
        <v>128</v>
      </c>
      <c r="I959" t="s">
        <v>113</v>
      </c>
      <c r="J959">
        <v>42342</v>
      </c>
      <c r="K959" t="s">
        <v>119</v>
      </c>
      <c r="L959" s="48" t="s">
        <v>115</v>
      </c>
    </row>
    <row r="960" spans="1:12" x14ac:dyDescent="0.25">
      <c r="A960" t="s">
        <v>108</v>
      </c>
      <c r="B960" t="s">
        <v>109</v>
      </c>
      <c r="C960" t="s">
        <v>117</v>
      </c>
      <c r="D960" s="44">
        <v>41383.444652777776</v>
      </c>
      <c r="E960" s="45">
        <v>41383</v>
      </c>
      <c r="F960" s="46">
        <v>0.44465277777777779</v>
      </c>
      <c r="G960" s="50" t="s">
        <v>135</v>
      </c>
      <c r="H960" s="50" t="s">
        <v>128</v>
      </c>
      <c r="I960" t="s">
        <v>113</v>
      </c>
      <c r="J960">
        <v>24227</v>
      </c>
      <c r="K960" t="s">
        <v>200</v>
      </c>
      <c r="L960" s="49" t="s">
        <v>120</v>
      </c>
    </row>
    <row r="961" spans="1:12" x14ac:dyDescent="0.25">
      <c r="A961" t="s">
        <v>108</v>
      </c>
      <c r="B961" t="s">
        <v>109</v>
      </c>
      <c r="C961" t="s">
        <v>121</v>
      </c>
      <c r="D961" s="44">
        <v>41383.445162037038</v>
      </c>
      <c r="E961" s="45">
        <v>41383</v>
      </c>
      <c r="F961" s="46">
        <v>0.44516203703703705</v>
      </c>
      <c r="G961" s="50" t="s">
        <v>135</v>
      </c>
      <c r="H961" s="50" t="s">
        <v>128</v>
      </c>
      <c r="I961" t="s">
        <v>113</v>
      </c>
      <c r="J961">
        <v>74608</v>
      </c>
      <c r="K961" t="s">
        <v>213</v>
      </c>
      <c r="L961" s="49" t="s">
        <v>120</v>
      </c>
    </row>
    <row r="962" spans="1:12" x14ac:dyDescent="0.25">
      <c r="A962" t="s">
        <v>108</v>
      </c>
      <c r="B962" t="s">
        <v>109</v>
      </c>
      <c r="C962" t="s">
        <v>133</v>
      </c>
      <c r="D962" s="44">
        <v>41383.447835648149</v>
      </c>
      <c r="E962" s="45">
        <v>41383</v>
      </c>
      <c r="F962" s="46">
        <v>0.44783564814814819</v>
      </c>
      <c r="G962" s="50" t="s">
        <v>135</v>
      </c>
      <c r="H962" s="50" t="s">
        <v>128</v>
      </c>
      <c r="I962" t="s">
        <v>113</v>
      </c>
      <c r="J962">
        <v>28676</v>
      </c>
      <c r="K962" t="s">
        <v>167</v>
      </c>
      <c r="L962" s="49" t="s">
        <v>120</v>
      </c>
    </row>
    <row r="963" spans="1:12" x14ac:dyDescent="0.25">
      <c r="A963" t="s">
        <v>108</v>
      </c>
      <c r="B963" t="s">
        <v>109</v>
      </c>
      <c r="C963" t="s">
        <v>117</v>
      </c>
      <c r="D963" s="44">
        <v>41383.465243055558</v>
      </c>
      <c r="E963" s="45">
        <v>41383</v>
      </c>
      <c r="F963" s="46">
        <v>0.46524305555555556</v>
      </c>
      <c r="G963" s="50" t="s">
        <v>171</v>
      </c>
      <c r="H963" s="50" t="s">
        <v>141</v>
      </c>
      <c r="I963" t="s">
        <v>113</v>
      </c>
      <c r="J963">
        <v>42342</v>
      </c>
      <c r="K963" t="s">
        <v>119</v>
      </c>
      <c r="L963" s="49" t="s">
        <v>120</v>
      </c>
    </row>
    <row r="964" spans="1:12" x14ac:dyDescent="0.25">
      <c r="A964" t="s">
        <v>108</v>
      </c>
      <c r="B964" t="s">
        <v>109</v>
      </c>
      <c r="C964" t="s">
        <v>121</v>
      </c>
      <c r="D964" s="44">
        <v>41383.473668981482</v>
      </c>
      <c r="E964" s="45">
        <v>41383</v>
      </c>
      <c r="F964" s="46">
        <v>0.47366898148148145</v>
      </c>
      <c r="G964" s="50" t="s">
        <v>171</v>
      </c>
      <c r="H964" s="50" t="s">
        <v>141</v>
      </c>
      <c r="I964" t="s">
        <v>113</v>
      </c>
      <c r="J964">
        <v>79888</v>
      </c>
      <c r="K964" t="s">
        <v>170</v>
      </c>
      <c r="L964" s="49" t="s">
        <v>120</v>
      </c>
    </row>
    <row r="965" spans="1:12" x14ac:dyDescent="0.25">
      <c r="A965" t="s">
        <v>108</v>
      </c>
      <c r="B965" t="s">
        <v>109</v>
      </c>
      <c r="C965" t="s">
        <v>110</v>
      </c>
      <c r="D965" s="44">
        <v>41383.493368055555</v>
      </c>
      <c r="E965" s="45">
        <v>41383</v>
      </c>
      <c r="F965" s="46">
        <v>0.49336805555555557</v>
      </c>
      <c r="G965" s="50" t="s">
        <v>171</v>
      </c>
      <c r="H965" s="50" t="s">
        <v>141</v>
      </c>
      <c r="I965" t="s">
        <v>113</v>
      </c>
      <c r="J965">
        <v>87485</v>
      </c>
      <c r="K965" t="s">
        <v>114</v>
      </c>
      <c r="L965" s="48" t="s">
        <v>115</v>
      </c>
    </row>
    <row r="966" spans="1:12" x14ac:dyDescent="0.25">
      <c r="A966" t="s">
        <v>108</v>
      </c>
      <c r="B966" t="s">
        <v>109</v>
      </c>
      <c r="C966" t="s">
        <v>133</v>
      </c>
      <c r="D966" s="44">
        <v>41383.50335648148</v>
      </c>
      <c r="E966" s="45">
        <v>41383</v>
      </c>
      <c r="F966" s="46">
        <v>0.50335648148148149</v>
      </c>
      <c r="G966" s="50" t="s">
        <v>140</v>
      </c>
      <c r="H966" s="50" t="s">
        <v>141</v>
      </c>
      <c r="I966" t="s">
        <v>113</v>
      </c>
      <c r="J966">
        <v>44374</v>
      </c>
      <c r="K966" t="s">
        <v>142</v>
      </c>
      <c r="L966" s="48" t="s">
        <v>115</v>
      </c>
    </row>
    <row r="967" spans="1:12" x14ac:dyDescent="0.25">
      <c r="A967" t="s">
        <v>108</v>
      </c>
      <c r="B967" t="s">
        <v>137</v>
      </c>
      <c r="C967" t="s">
        <v>138</v>
      </c>
      <c r="D967" s="44">
        <v>41383.504108796296</v>
      </c>
      <c r="E967" s="45">
        <v>41383</v>
      </c>
      <c r="F967" s="46">
        <v>0.50410879629629635</v>
      </c>
      <c r="G967" s="50" t="s">
        <v>140</v>
      </c>
      <c r="H967" s="50" t="s">
        <v>141</v>
      </c>
      <c r="I967" t="s">
        <v>113</v>
      </c>
      <c r="J967">
        <v>94485</v>
      </c>
      <c r="K967" t="s">
        <v>172</v>
      </c>
      <c r="L967" s="49" t="s">
        <v>120</v>
      </c>
    </row>
    <row r="968" spans="1:12" x14ac:dyDescent="0.25">
      <c r="A968" t="s">
        <v>108</v>
      </c>
      <c r="B968" t="s">
        <v>125</v>
      </c>
      <c r="C968" t="s">
        <v>126</v>
      </c>
      <c r="D968" s="44">
        <v>41383.528900462959</v>
      </c>
      <c r="E968" s="45">
        <v>41383</v>
      </c>
      <c r="F968" s="46">
        <v>0.52890046296296289</v>
      </c>
      <c r="G968" s="50" t="s">
        <v>140</v>
      </c>
      <c r="H968" s="50" t="s">
        <v>141</v>
      </c>
      <c r="I968" t="s">
        <v>113</v>
      </c>
      <c r="J968">
        <v>28249</v>
      </c>
      <c r="K968" t="s">
        <v>129</v>
      </c>
      <c r="L968" s="48" t="s">
        <v>115</v>
      </c>
    </row>
    <row r="969" spans="1:12" x14ac:dyDescent="0.25">
      <c r="A969" t="s">
        <v>108</v>
      </c>
      <c r="B969" t="s">
        <v>125</v>
      </c>
      <c r="C969" t="s">
        <v>126</v>
      </c>
      <c r="D969" s="44">
        <v>41383.529733796298</v>
      </c>
      <c r="E969" s="45">
        <v>41383</v>
      </c>
      <c r="F969" s="46">
        <v>0.52973379629629636</v>
      </c>
      <c r="G969" s="50" t="s">
        <v>140</v>
      </c>
      <c r="H969" s="50" t="s">
        <v>141</v>
      </c>
      <c r="I969" t="s">
        <v>113</v>
      </c>
      <c r="J969">
        <v>28249</v>
      </c>
      <c r="K969" t="s">
        <v>129</v>
      </c>
      <c r="L969" s="48" t="s">
        <v>115</v>
      </c>
    </row>
    <row r="970" spans="1:12" x14ac:dyDescent="0.25">
      <c r="A970" t="s">
        <v>108</v>
      </c>
      <c r="B970" t="s">
        <v>109</v>
      </c>
      <c r="C970" t="s">
        <v>117</v>
      </c>
      <c r="D970" s="44">
        <v>41383.539803240739</v>
      </c>
      <c r="E970" s="45">
        <v>41383</v>
      </c>
      <c r="F970" s="46">
        <v>0.53980324074074071</v>
      </c>
      <c r="G970" s="50" t="s">
        <v>140</v>
      </c>
      <c r="H970" s="50" t="s">
        <v>141</v>
      </c>
      <c r="I970" t="s">
        <v>113</v>
      </c>
      <c r="J970">
        <v>73885</v>
      </c>
      <c r="K970" t="s">
        <v>198</v>
      </c>
      <c r="L970" s="49" t="s">
        <v>120</v>
      </c>
    </row>
    <row r="971" spans="1:12" x14ac:dyDescent="0.25">
      <c r="A971" t="s">
        <v>108</v>
      </c>
      <c r="B971" t="s">
        <v>109</v>
      </c>
      <c r="C971" t="s">
        <v>121</v>
      </c>
      <c r="D971" s="44">
        <v>41383.587870370371</v>
      </c>
      <c r="E971" s="45">
        <v>41383</v>
      </c>
      <c r="F971" s="46">
        <v>0.58787037037037038</v>
      </c>
      <c r="G971" s="50" t="s">
        <v>149</v>
      </c>
      <c r="H971" s="50" t="s">
        <v>147</v>
      </c>
      <c r="I971" t="s">
        <v>113</v>
      </c>
      <c r="J971">
        <v>24833</v>
      </c>
      <c r="K971" t="s">
        <v>189</v>
      </c>
      <c r="L971" s="49" t="s">
        <v>120</v>
      </c>
    </row>
    <row r="972" spans="1:12" x14ac:dyDescent="0.25">
      <c r="A972" t="s">
        <v>108</v>
      </c>
      <c r="B972" t="s">
        <v>109</v>
      </c>
      <c r="C972" t="s">
        <v>121</v>
      </c>
      <c r="D972" s="44">
        <v>41383.590405092589</v>
      </c>
      <c r="E972" s="45">
        <v>41383</v>
      </c>
      <c r="F972" s="46">
        <v>0.59040509259259266</v>
      </c>
      <c r="G972" s="50" t="s">
        <v>149</v>
      </c>
      <c r="H972" s="50" t="s">
        <v>147</v>
      </c>
      <c r="I972" t="s">
        <v>113</v>
      </c>
      <c r="J972">
        <v>24833</v>
      </c>
      <c r="K972" t="s">
        <v>189</v>
      </c>
      <c r="L972" s="49" t="s">
        <v>120</v>
      </c>
    </row>
    <row r="973" spans="1:12" x14ac:dyDescent="0.25">
      <c r="A973" t="s">
        <v>108</v>
      </c>
      <c r="B973" t="s">
        <v>109</v>
      </c>
      <c r="C973" t="s">
        <v>123</v>
      </c>
      <c r="D973" s="44">
        <v>41383.598865740743</v>
      </c>
      <c r="E973" s="45">
        <v>41383</v>
      </c>
      <c r="F973" s="46">
        <v>0.59886574074074073</v>
      </c>
      <c r="G973" s="50" t="s">
        <v>149</v>
      </c>
      <c r="H973" s="50" t="s">
        <v>147</v>
      </c>
      <c r="I973" t="s">
        <v>113</v>
      </c>
      <c r="J973">
        <v>91599</v>
      </c>
      <c r="K973" t="s">
        <v>178</v>
      </c>
      <c r="L973" s="48" t="s">
        <v>115</v>
      </c>
    </row>
    <row r="974" spans="1:12" x14ac:dyDescent="0.25">
      <c r="A974" t="s">
        <v>108</v>
      </c>
      <c r="B974" t="s">
        <v>109</v>
      </c>
      <c r="C974" t="s">
        <v>110</v>
      </c>
      <c r="D974" s="44">
        <v>41383.599664351852</v>
      </c>
      <c r="E974" s="45">
        <v>41383</v>
      </c>
      <c r="F974" s="46">
        <v>0.59966435185185185</v>
      </c>
      <c r="G974" s="50" t="s">
        <v>149</v>
      </c>
      <c r="H974" s="50" t="s">
        <v>147</v>
      </c>
      <c r="I974" t="s">
        <v>113</v>
      </c>
      <c r="J974">
        <v>87485</v>
      </c>
      <c r="K974" t="s">
        <v>114</v>
      </c>
      <c r="L974" s="49" t="s">
        <v>120</v>
      </c>
    </row>
    <row r="975" spans="1:12" x14ac:dyDescent="0.25">
      <c r="A975" t="s">
        <v>108</v>
      </c>
      <c r="B975" t="s">
        <v>125</v>
      </c>
      <c r="C975" t="s">
        <v>126</v>
      </c>
      <c r="D975" s="44">
        <v>41383.602858796294</v>
      </c>
      <c r="E975" s="45">
        <v>41383</v>
      </c>
      <c r="F975" s="46">
        <v>0.60285879629629624</v>
      </c>
      <c r="G975" s="50" t="s">
        <v>149</v>
      </c>
      <c r="H975" s="50" t="s">
        <v>147</v>
      </c>
      <c r="I975" t="s">
        <v>113</v>
      </c>
      <c r="J975">
        <v>22555</v>
      </c>
      <c r="K975" t="s">
        <v>153</v>
      </c>
      <c r="L975" s="49" t="s">
        <v>120</v>
      </c>
    </row>
    <row r="976" spans="1:12" x14ac:dyDescent="0.25">
      <c r="A976" t="s">
        <v>108</v>
      </c>
      <c r="B976" t="s">
        <v>109</v>
      </c>
      <c r="C976" t="s">
        <v>123</v>
      </c>
      <c r="D976" s="44">
        <v>41383.609548611108</v>
      </c>
      <c r="E976" s="45">
        <v>41383</v>
      </c>
      <c r="F976" s="46">
        <v>0.60954861111111114</v>
      </c>
      <c r="G976" s="50" t="s">
        <v>149</v>
      </c>
      <c r="H976" s="50" t="s">
        <v>147</v>
      </c>
      <c r="I976" t="s">
        <v>113</v>
      </c>
      <c r="J976">
        <v>91599</v>
      </c>
      <c r="K976" t="s">
        <v>178</v>
      </c>
      <c r="L976" s="49" t="s">
        <v>120</v>
      </c>
    </row>
    <row r="977" spans="1:12" x14ac:dyDescent="0.25">
      <c r="A977" t="s">
        <v>108</v>
      </c>
      <c r="B977" t="s">
        <v>125</v>
      </c>
      <c r="C977" t="s">
        <v>131</v>
      </c>
      <c r="D977" s="44">
        <v>41383.613067129627</v>
      </c>
      <c r="E977" s="45">
        <v>41383</v>
      </c>
      <c r="F977" s="46">
        <v>0.61306712962962961</v>
      </c>
      <c r="G977" s="50" t="s">
        <v>149</v>
      </c>
      <c r="H977" s="50" t="s">
        <v>147</v>
      </c>
      <c r="I977" t="s">
        <v>113</v>
      </c>
      <c r="J977">
        <v>42333</v>
      </c>
      <c r="K977" t="s">
        <v>164</v>
      </c>
      <c r="L977" s="49" t="s">
        <v>120</v>
      </c>
    </row>
    <row r="978" spans="1:12" x14ac:dyDescent="0.25">
      <c r="A978" t="s">
        <v>108</v>
      </c>
      <c r="B978" t="s">
        <v>109</v>
      </c>
      <c r="C978" t="s">
        <v>123</v>
      </c>
      <c r="D978" s="44">
        <v>41383.614849537036</v>
      </c>
      <c r="E978" s="45">
        <v>41383</v>
      </c>
      <c r="F978" s="46">
        <v>0.61484953703703704</v>
      </c>
      <c r="G978" s="50" t="s">
        <v>149</v>
      </c>
      <c r="H978" s="50" t="s">
        <v>147</v>
      </c>
      <c r="I978" t="s">
        <v>113</v>
      </c>
      <c r="J978">
        <v>91599</v>
      </c>
      <c r="K978" t="s">
        <v>178</v>
      </c>
      <c r="L978" s="49" t="s">
        <v>120</v>
      </c>
    </row>
    <row r="979" spans="1:12" x14ac:dyDescent="0.25">
      <c r="A979" t="s">
        <v>108</v>
      </c>
      <c r="B979" t="s">
        <v>109</v>
      </c>
      <c r="C979" t="s">
        <v>117</v>
      </c>
      <c r="D979" s="44">
        <v>41383.615254629629</v>
      </c>
      <c r="E979" s="45">
        <v>41383</v>
      </c>
      <c r="F979" s="46">
        <v>0.61525462962962962</v>
      </c>
      <c r="G979" s="50" t="s">
        <v>149</v>
      </c>
      <c r="H979" s="50" t="s">
        <v>147</v>
      </c>
      <c r="I979" t="s">
        <v>113</v>
      </c>
      <c r="J979">
        <v>73885</v>
      </c>
      <c r="K979" t="s">
        <v>198</v>
      </c>
      <c r="L979" s="49" t="s">
        <v>120</v>
      </c>
    </row>
    <row r="980" spans="1:12" x14ac:dyDescent="0.25">
      <c r="A980" t="s">
        <v>108</v>
      </c>
      <c r="B980" t="s">
        <v>137</v>
      </c>
      <c r="C980" t="s">
        <v>138</v>
      </c>
      <c r="D980" s="44">
        <v>41383.615694444445</v>
      </c>
      <c r="E980" s="45">
        <v>41383</v>
      </c>
      <c r="F980" s="46">
        <v>0.61569444444444443</v>
      </c>
      <c r="G980" s="50" t="s">
        <v>149</v>
      </c>
      <c r="H980" s="50" t="s">
        <v>147</v>
      </c>
      <c r="I980" t="s">
        <v>113</v>
      </c>
      <c r="J980">
        <v>89733</v>
      </c>
      <c r="K980" t="s">
        <v>156</v>
      </c>
      <c r="L980" s="49" t="s">
        <v>120</v>
      </c>
    </row>
    <row r="981" spans="1:12" x14ac:dyDescent="0.25">
      <c r="A981" t="s">
        <v>108</v>
      </c>
      <c r="B981" t="s">
        <v>109</v>
      </c>
      <c r="C981" t="s">
        <v>121</v>
      </c>
      <c r="D981" s="44">
        <v>41383.6172337963</v>
      </c>
      <c r="E981" s="45">
        <v>41383</v>
      </c>
      <c r="F981" s="46">
        <v>0.61723379629629627</v>
      </c>
      <c r="G981" s="50" t="s">
        <v>149</v>
      </c>
      <c r="H981" s="50" t="s">
        <v>147</v>
      </c>
      <c r="I981" t="s">
        <v>113</v>
      </c>
      <c r="J981">
        <v>27864</v>
      </c>
      <c r="K981" t="s">
        <v>130</v>
      </c>
      <c r="L981" s="49" t="s">
        <v>120</v>
      </c>
    </row>
    <row r="982" spans="1:12" x14ac:dyDescent="0.25">
      <c r="A982" t="s">
        <v>108</v>
      </c>
      <c r="B982" t="s">
        <v>125</v>
      </c>
      <c r="C982" t="s">
        <v>181</v>
      </c>
      <c r="D982" s="44">
        <v>41383.621400462966</v>
      </c>
      <c r="E982" s="45">
        <v>41383</v>
      </c>
      <c r="F982" s="46">
        <v>0.62140046296296292</v>
      </c>
      <c r="G982" s="50" t="s">
        <v>149</v>
      </c>
      <c r="H982" s="50" t="s">
        <v>147</v>
      </c>
      <c r="I982" t="s">
        <v>113</v>
      </c>
      <c r="J982">
        <v>29985</v>
      </c>
      <c r="K982" t="s">
        <v>217</v>
      </c>
      <c r="L982" s="49" t="s">
        <v>120</v>
      </c>
    </row>
    <row r="983" spans="1:12" x14ac:dyDescent="0.25">
      <c r="A983" t="s">
        <v>108</v>
      </c>
      <c r="B983" t="s">
        <v>109</v>
      </c>
      <c r="C983" t="s">
        <v>123</v>
      </c>
      <c r="D983" s="44">
        <v>41383.622534722221</v>
      </c>
      <c r="E983" s="45">
        <v>41383</v>
      </c>
      <c r="F983" s="46">
        <v>0.62253472222222228</v>
      </c>
      <c r="G983" s="50" t="s">
        <v>149</v>
      </c>
      <c r="H983" s="50" t="s">
        <v>147</v>
      </c>
      <c r="I983" t="s">
        <v>113</v>
      </c>
      <c r="J983">
        <v>88449</v>
      </c>
      <c r="K983" t="s">
        <v>162</v>
      </c>
      <c r="L983" s="49" t="s">
        <v>120</v>
      </c>
    </row>
    <row r="984" spans="1:12" x14ac:dyDescent="0.25">
      <c r="A984" t="s">
        <v>108</v>
      </c>
      <c r="B984" t="s">
        <v>137</v>
      </c>
      <c r="C984" t="s">
        <v>138</v>
      </c>
      <c r="D984" s="44">
        <v>41383.624108796299</v>
      </c>
      <c r="E984" s="45">
        <v>41383</v>
      </c>
      <c r="F984" s="46">
        <v>0.62410879629629623</v>
      </c>
      <c r="G984" s="50" t="s">
        <v>149</v>
      </c>
      <c r="H984" s="50" t="s">
        <v>147</v>
      </c>
      <c r="I984" t="s">
        <v>113</v>
      </c>
      <c r="J984">
        <v>5618</v>
      </c>
      <c r="K984" t="s">
        <v>159</v>
      </c>
      <c r="L984" s="49" t="s">
        <v>120</v>
      </c>
    </row>
    <row r="985" spans="1:12" x14ac:dyDescent="0.25">
      <c r="A985" t="s">
        <v>108</v>
      </c>
      <c r="B985" t="s">
        <v>125</v>
      </c>
      <c r="C985" t="s">
        <v>181</v>
      </c>
      <c r="D985" s="44">
        <v>41383.627303240741</v>
      </c>
      <c r="E985" s="45">
        <v>41383</v>
      </c>
      <c r="F985" s="46">
        <v>0.62730324074074073</v>
      </c>
      <c r="G985" s="50" t="s">
        <v>154</v>
      </c>
      <c r="H985" s="50" t="s">
        <v>155</v>
      </c>
      <c r="I985" t="s">
        <v>113</v>
      </c>
      <c r="J985">
        <v>21585</v>
      </c>
      <c r="K985" t="s">
        <v>186</v>
      </c>
      <c r="L985" s="49" t="s">
        <v>120</v>
      </c>
    </row>
    <row r="986" spans="1:12" x14ac:dyDescent="0.25">
      <c r="A986" t="s">
        <v>108</v>
      </c>
      <c r="B986" t="s">
        <v>109</v>
      </c>
      <c r="C986" t="s">
        <v>117</v>
      </c>
      <c r="D986" s="44">
        <v>41383.630381944444</v>
      </c>
      <c r="E986" s="45">
        <v>41383</v>
      </c>
      <c r="F986" s="46">
        <v>0.6303819444444444</v>
      </c>
      <c r="G986" s="50" t="s">
        <v>154</v>
      </c>
      <c r="H986" s="50" t="s">
        <v>155</v>
      </c>
      <c r="I986" t="s">
        <v>113</v>
      </c>
      <c r="J986">
        <v>16104</v>
      </c>
      <c r="K986" t="s">
        <v>145</v>
      </c>
      <c r="L986" s="49" t="s">
        <v>120</v>
      </c>
    </row>
    <row r="987" spans="1:12" x14ac:dyDescent="0.25">
      <c r="A987" t="s">
        <v>108</v>
      </c>
      <c r="B987" t="s">
        <v>109</v>
      </c>
      <c r="C987" t="s">
        <v>123</v>
      </c>
      <c r="D987" s="44">
        <v>41383.634884259256</v>
      </c>
      <c r="E987" s="45">
        <v>41383</v>
      </c>
      <c r="F987" s="46">
        <v>0.63488425925925929</v>
      </c>
      <c r="G987" s="50" t="s">
        <v>154</v>
      </c>
      <c r="H987" s="50" t="s">
        <v>155</v>
      </c>
      <c r="I987" t="s">
        <v>113</v>
      </c>
      <c r="J987">
        <v>91599</v>
      </c>
      <c r="K987" t="s">
        <v>178</v>
      </c>
      <c r="L987" s="49" t="s">
        <v>120</v>
      </c>
    </row>
    <row r="988" spans="1:12" x14ac:dyDescent="0.25">
      <c r="A988" t="s">
        <v>108</v>
      </c>
      <c r="B988" t="s">
        <v>109</v>
      </c>
      <c r="C988" t="s">
        <v>123</v>
      </c>
      <c r="D988" s="44">
        <v>41383.637152777781</v>
      </c>
      <c r="E988" s="45">
        <v>41383</v>
      </c>
      <c r="F988" s="46">
        <v>0.63715277777777779</v>
      </c>
      <c r="G988" s="50" t="s">
        <v>154</v>
      </c>
      <c r="H988" s="50" t="s">
        <v>155</v>
      </c>
      <c r="I988" t="s">
        <v>113</v>
      </c>
      <c r="J988">
        <v>91599</v>
      </c>
      <c r="K988" t="s">
        <v>178</v>
      </c>
      <c r="L988" s="49" t="s">
        <v>120</v>
      </c>
    </row>
    <row r="989" spans="1:12" x14ac:dyDescent="0.25">
      <c r="A989" t="s">
        <v>108</v>
      </c>
      <c r="B989" t="s">
        <v>109</v>
      </c>
      <c r="C989" t="s">
        <v>123</v>
      </c>
      <c r="D989" s="44">
        <v>41383.63962962963</v>
      </c>
      <c r="E989" s="45">
        <v>41383</v>
      </c>
      <c r="F989" s="46">
        <v>0.63962962962962966</v>
      </c>
      <c r="G989" s="50" t="s">
        <v>154</v>
      </c>
      <c r="H989" s="50" t="s">
        <v>155</v>
      </c>
      <c r="I989" t="s">
        <v>113</v>
      </c>
      <c r="J989">
        <v>91599</v>
      </c>
      <c r="K989" t="s">
        <v>178</v>
      </c>
      <c r="L989" s="49" t="s">
        <v>120</v>
      </c>
    </row>
    <row r="990" spans="1:12" x14ac:dyDescent="0.25">
      <c r="A990" t="s">
        <v>108</v>
      </c>
      <c r="B990" t="s">
        <v>137</v>
      </c>
      <c r="C990" t="s">
        <v>138</v>
      </c>
      <c r="D990" s="44">
        <v>41383.641111111108</v>
      </c>
      <c r="E990" s="45">
        <v>41383</v>
      </c>
      <c r="F990" s="46">
        <v>0.64111111111111108</v>
      </c>
      <c r="G990" s="50" t="s">
        <v>154</v>
      </c>
      <c r="H990" s="50" t="s">
        <v>155</v>
      </c>
      <c r="I990" t="s">
        <v>113</v>
      </c>
      <c r="J990">
        <v>9286</v>
      </c>
      <c r="K990" t="s">
        <v>214</v>
      </c>
      <c r="L990" s="49" t="s">
        <v>120</v>
      </c>
    </row>
    <row r="991" spans="1:12" x14ac:dyDescent="0.25">
      <c r="A991" t="s">
        <v>108</v>
      </c>
      <c r="B991" t="s">
        <v>109</v>
      </c>
      <c r="C991" t="s">
        <v>117</v>
      </c>
      <c r="D991" s="44">
        <v>41383.641284722224</v>
      </c>
      <c r="E991" s="45">
        <v>41383</v>
      </c>
      <c r="F991" s="46">
        <v>0.64128472222222221</v>
      </c>
      <c r="G991" s="50" t="s">
        <v>154</v>
      </c>
      <c r="H991" s="50" t="s">
        <v>155</v>
      </c>
      <c r="I991" t="s">
        <v>113</v>
      </c>
      <c r="J991">
        <v>43877</v>
      </c>
      <c r="K991" t="s">
        <v>163</v>
      </c>
      <c r="L991" s="49" t="s">
        <v>120</v>
      </c>
    </row>
    <row r="992" spans="1:12" x14ac:dyDescent="0.25">
      <c r="A992" t="s">
        <v>108</v>
      </c>
      <c r="B992" t="s">
        <v>137</v>
      </c>
      <c r="C992" t="s">
        <v>138</v>
      </c>
      <c r="D992" s="44">
        <v>41383.641585648147</v>
      </c>
      <c r="E992" s="45">
        <v>41383</v>
      </c>
      <c r="F992" s="46">
        <v>0.64158564814814811</v>
      </c>
      <c r="G992" s="50" t="s">
        <v>154</v>
      </c>
      <c r="H992" s="50" t="s">
        <v>155</v>
      </c>
      <c r="I992" t="s">
        <v>113</v>
      </c>
      <c r="J992">
        <v>19754</v>
      </c>
      <c r="K992" t="s">
        <v>160</v>
      </c>
      <c r="L992" s="49" t="s">
        <v>120</v>
      </c>
    </row>
    <row r="993" spans="1:12" x14ac:dyDescent="0.25">
      <c r="A993" t="s">
        <v>108</v>
      </c>
      <c r="B993" t="s">
        <v>109</v>
      </c>
      <c r="C993" t="s">
        <v>123</v>
      </c>
      <c r="D993" s="44">
        <v>41383.642268518517</v>
      </c>
      <c r="E993" s="45">
        <v>41383</v>
      </c>
      <c r="F993" s="46">
        <v>0.64226851851851852</v>
      </c>
      <c r="G993" s="50" t="s">
        <v>154</v>
      </c>
      <c r="H993" s="50" t="s">
        <v>155</v>
      </c>
      <c r="I993" t="s">
        <v>113</v>
      </c>
      <c r="J993">
        <v>91599</v>
      </c>
      <c r="K993" t="s">
        <v>178</v>
      </c>
      <c r="L993" s="49" t="s">
        <v>120</v>
      </c>
    </row>
    <row r="994" spans="1:12" x14ac:dyDescent="0.25">
      <c r="A994" t="s">
        <v>108</v>
      </c>
      <c r="B994" t="s">
        <v>109</v>
      </c>
      <c r="C994" t="s">
        <v>117</v>
      </c>
      <c r="D994" s="44">
        <v>41383.644189814811</v>
      </c>
      <c r="E994" s="45">
        <v>41383</v>
      </c>
      <c r="F994" s="46">
        <v>0.64418981481481474</v>
      </c>
      <c r="G994" s="50" t="s">
        <v>154</v>
      </c>
      <c r="H994" s="50" t="s">
        <v>155</v>
      </c>
      <c r="I994" t="s">
        <v>113</v>
      </c>
      <c r="J994">
        <v>43877</v>
      </c>
      <c r="K994" t="s">
        <v>163</v>
      </c>
      <c r="L994" s="49" t="s">
        <v>120</v>
      </c>
    </row>
    <row r="995" spans="1:12" x14ac:dyDescent="0.25">
      <c r="A995" t="s">
        <v>108</v>
      </c>
      <c r="B995" t="s">
        <v>109</v>
      </c>
      <c r="C995" t="s">
        <v>117</v>
      </c>
      <c r="D995" s="44">
        <v>41383.675787037035</v>
      </c>
      <c r="E995" s="45">
        <v>41383</v>
      </c>
      <c r="F995" s="46">
        <v>0.67578703703703702</v>
      </c>
      <c r="G995" s="50" t="s">
        <v>161</v>
      </c>
      <c r="H995" s="50" t="s">
        <v>155</v>
      </c>
      <c r="I995" t="s">
        <v>113</v>
      </c>
      <c r="J995">
        <v>99436</v>
      </c>
      <c r="K995" t="s">
        <v>183</v>
      </c>
      <c r="L995" s="49" t="s">
        <v>120</v>
      </c>
    </row>
    <row r="996" spans="1:12" x14ac:dyDescent="0.25">
      <c r="A996" t="s">
        <v>108</v>
      </c>
      <c r="B996" t="s">
        <v>109</v>
      </c>
      <c r="C996" t="s">
        <v>110</v>
      </c>
      <c r="D996" s="44">
        <v>41383.681643518517</v>
      </c>
      <c r="E996" s="45">
        <v>41383</v>
      </c>
      <c r="F996" s="46">
        <v>0.68164351851851857</v>
      </c>
      <c r="G996" s="50" t="s">
        <v>161</v>
      </c>
      <c r="H996" s="50" t="s">
        <v>155</v>
      </c>
      <c r="I996" t="s">
        <v>113</v>
      </c>
      <c r="J996">
        <v>28658</v>
      </c>
      <c r="K996" t="s">
        <v>136</v>
      </c>
      <c r="L996" s="49" t="s">
        <v>120</v>
      </c>
    </row>
    <row r="997" spans="1:12" x14ac:dyDescent="0.25">
      <c r="A997" t="s">
        <v>108</v>
      </c>
      <c r="B997" t="s">
        <v>109</v>
      </c>
      <c r="C997" t="s">
        <v>110</v>
      </c>
      <c r="D997" s="44">
        <v>41383.684351851851</v>
      </c>
      <c r="E997" s="45">
        <v>41383</v>
      </c>
      <c r="F997" s="46">
        <v>0.68435185185185177</v>
      </c>
      <c r="G997" s="50" t="s">
        <v>161</v>
      </c>
      <c r="H997" s="50" t="s">
        <v>155</v>
      </c>
      <c r="I997" t="s">
        <v>113</v>
      </c>
      <c r="J997">
        <v>28658</v>
      </c>
      <c r="K997" t="s">
        <v>136</v>
      </c>
      <c r="L997" s="49" t="s">
        <v>120</v>
      </c>
    </row>
    <row r="998" spans="1:12" x14ac:dyDescent="0.25">
      <c r="A998" t="s">
        <v>108</v>
      </c>
      <c r="B998" t="s">
        <v>109</v>
      </c>
      <c r="C998" t="s">
        <v>110</v>
      </c>
      <c r="D998" s="44">
        <v>41383.686307870368</v>
      </c>
      <c r="E998" s="45">
        <v>41383</v>
      </c>
      <c r="F998" s="46">
        <v>0.68630787037037033</v>
      </c>
      <c r="G998" s="50" t="s">
        <v>161</v>
      </c>
      <c r="H998" s="50" t="s">
        <v>155</v>
      </c>
      <c r="I998" t="s">
        <v>113</v>
      </c>
      <c r="J998">
        <v>28658</v>
      </c>
      <c r="K998" t="s">
        <v>136</v>
      </c>
      <c r="L998" s="49" t="s">
        <v>120</v>
      </c>
    </row>
    <row r="999" spans="1:12" x14ac:dyDescent="0.25">
      <c r="A999" t="s">
        <v>108</v>
      </c>
      <c r="B999" t="s">
        <v>137</v>
      </c>
      <c r="C999" t="s">
        <v>138</v>
      </c>
      <c r="D999" s="44">
        <v>41384.309189814812</v>
      </c>
      <c r="E999" s="45">
        <v>41384</v>
      </c>
      <c r="F999" s="46">
        <v>0.30918981481481483</v>
      </c>
      <c r="G999" s="47" t="s">
        <v>111</v>
      </c>
      <c r="H999" s="47" t="s">
        <v>112</v>
      </c>
      <c r="I999" t="s">
        <v>113</v>
      </c>
      <c r="J999">
        <v>19594</v>
      </c>
      <c r="K999" t="s">
        <v>139</v>
      </c>
      <c r="L999" s="48" t="s">
        <v>115</v>
      </c>
    </row>
    <row r="1000" spans="1:12" x14ac:dyDescent="0.25">
      <c r="A1000" t="s">
        <v>108</v>
      </c>
      <c r="B1000" t="s">
        <v>109</v>
      </c>
      <c r="C1000" t="s">
        <v>121</v>
      </c>
      <c r="D1000" s="44">
        <v>41384.309583333335</v>
      </c>
      <c r="E1000" s="45">
        <v>41384</v>
      </c>
      <c r="F1000" s="46">
        <v>0.30958333333333332</v>
      </c>
      <c r="G1000" s="47" t="s">
        <v>111</v>
      </c>
      <c r="H1000" s="47" t="s">
        <v>112</v>
      </c>
      <c r="I1000" t="s">
        <v>113</v>
      </c>
      <c r="J1000">
        <v>27864</v>
      </c>
      <c r="K1000" t="s">
        <v>130</v>
      </c>
      <c r="L1000" s="49" t="s">
        <v>120</v>
      </c>
    </row>
    <row r="1001" spans="1:12" x14ac:dyDescent="0.25">
      <c r="A1001" t="s">
        <v>108</v>
      </c>
      <c r="B1001" t="s">
        <v>109</v>
      </c>
      <c r="C1001" t="s">
        <v>121</v>
      </c>
      <c r="D1001" s="44">
        <v>41384.313032407408</v>
      </c>
      <c r="E1001" s="45">
        <v>41384</v>
      </c>
      <c r="F1001" s="46">
        <v>0.3130324074074074</v>
      </c>
      <c r="G1001" s="47" t="s">
        <v>111</v>
      </c>
      <c r="H1001" s="47" t="s">
        <v>112</v>
      </c>
      <c r="I1001" t="s">
        <v>113</v>
      </c>
      <c r="J1001">
        <v>17118</v>
      </c>
      <c r="K1001" t="s">
        <v>218</v>
      </c>
      <c r="L1001" s="49" t="s">
        <v>120</v>
      </c>
    </row>
    <row r="1002" spans="1:12" x14ac:dyDescent="0.25">
      <c r="A1002" t="s">
        <v>108</v>
      </c>
      <c r="B1002" t="s">
        <v>125</v>
      </c>
      <c r="C1002" t="s">
        <v>126</v>
      </c>
      <c r="D1002" s="44">
        <v>41384.347951388889</v>
      </c>
      <c r="E1002" s="45">
        <v>41384</v>
      </c>
      <c r="F1002" s="46">
        <v>0.34795138888888894</v>
      </c>
      <c r="G1002" s="47" t="s">
        <v>118</v>
      </c>
      <c r="H1002" s="47" t="s">
        <v>112</v>
      </c>
      <c r="I1002" t="s">
        <v>113</v>
      </c>
      <c r="J1002">
        <v>28249</v>
      </c>
      <c r="K1002" t="s">
        <v>129</v>
      </c>
      <c r="L1002" s="48" t="s">
        <v>115</v>
      </c>
    </row>
    <row r="1003" spans="1:12" x14ac:dyDescent="0.25">
      <c r="A1003" t="s">
        <v>108</v>
      </c>
      <c r="B1003" t="s">
        <v>109</v>
      </c>
      <c r="C1003" t="s">
        <v>123</v>
      </c>
      <c r="D1003" s="44">
        <v>41384.349907407406</v>
      </c>
      <c r="E1003" s="45">
        <v>41384</v>
      </c>
      <c r="F1003" s="46">
        <v>0.34990740740740739</v>
      </c>
      <c r="G1003" s="47" t="s">
        <v>118</v>
      </c>
      <c r="H1003" s="47" t="s">
        <v>112</v>
      </c>
      <c r="I1003" t="s">
        <v>113</v>
      </c>
      <c r="J1003">
        <v>49423</v>
      </c>
      <c r="K1003" t="s">
        <v>124</v>
      </c>
      <c r="L1003" s="49" t="s">
        <v>120</v>
      </c>
    </row>
    <row r="1004" spans="1:12" x14ac:dyDescent="0.25">
      <c r="A1004" t="s">
        <v>108</v>
      </c>
      <c r="B1004" t="s">
        <v>109</v>
      </c>
      <c r="C1004" t="s">
        <v>123</v>
      </c>
      <c r="D1004" s="44">
        <v>41384.352372685185</v>
      </c>
      <c r="E1004" s="45">
        <v>41384</v>
      </c>
      <c r="F1004" s="46">
        <v>0.35237268518518516</v>
      </c>
      <c r="G1004" s="47" t="s">
        <v>118</v>
      </c>
      <c r="H1004" s="47" t="s">
        <v>112</v>
      </c>
      <c r="I1004" t="s">
        <v>113</v>
      </c>
      <c r="J1004">
        <v>49423</v>
      </c>
      <c r="K1004" t="s">
        <v>124</v>
      </c>
      <c r="L1004" s="49" t="s">
        <v>120</v>
      </c>
    </row>
    <row r="1005" spans="1:12" x14ac:dyDescent="0.25">
      <c r="A1005" t="s">
        <v>108</v>
      </c>
      <c r="B1005" t="s">
        <v>109</v>
      </c>
      <c r="C1005" t="s">
        <v>123</v>
      </c>
      <c r="D1005" s="44">
        <v>41384.354027777779</v>
      </c>
      <c r="E1005" s="45">
        <v>41384</v>
      </c>
      <c r="F1005" s="46">
        <v>0.35402777777777777</v>
      </c>
      <c r="G1005" s="47" t="s">
        <v>118</v>
      </c>
      <c r="H1005" s="47" t="s">
        <v>112</v>
      </c>
      <c r="I1005" t="s">
        <v>113</v>
      </c>
      <c r="J1005">
        <v>49423</v>
      </c>
      <c r="K1005" t="s">
        <v>124</v>
      </c>
      <c r="L1005" s="49" t="s">
        <v>120</v>
      </c>
    </row>
    <row r="1006" spans="1:12" x14ac:dyDescent="0.25">
      <c r="A1006" t="s">
        <v>108</v>
      </c>
      <c r="B1006" t="s">
        <v>109</v>
      </c>
      <c r="C1006" t="s">
        <v>123</v>
      </c>
      <c r="D1006" s="44">
        <v>41384.355555555558</v>
      </c>
      <c r="E1006" s="45">
        <v>41384</v>
      </c>
      <c r="F1006" s="46">
        <v>0.35555555555555557</v>
      </c>
      <c r="G1006" s="47" t="s">
        <v>118</v>
      </c>
      <c r="H1006" s="47" t="s">
        <v>112</v>
      </c>
      <c r="I1006" t="s">
        <v>113</v>
      </c>
      <c r="J1006">
        <v>49423</v>
      </c>
      <c r="K1006" t="s">
        <v>124</v>
      </c>
      <c r="L1006" s="49" t="s">
        <v>120</v>
      </c>
    </row>
    <row r="1007" spans="1:12" x14ac:dyDescent="0.25">
      <c r="A1007" t="s">
        <v>108</v>
      </c>
      <c r="B1007" t="s">
        <v>109</v>
      </c>
      <c r="C1007" t="s">
        <v>123</v>
      </c>
      <c r="D1007" s="44">
        <v>41384.35733796296</v>
      </c>
      <c r="E1007" s="45">
        <v>41384</v>
      </c>
      <c r="F1007" s="46">
        <v>0.35733796296296294</v>
      </c>
      <c r="G1007" s="47" t="s">
        <v>118</v>
      </c>
      <c r="H1007" s="47" t="s">
        <v>112</v>
      </c>
      <c r="I1007" t="s">
        <v>113</v>
      </c>
      <c r="J1007">
        <v>49423</v>
      </c>
      <c r="K1007" t="s">
        <v>124</v>
      </c>
      <c r="L1007" s="49" t="s">
        <v>120</v>
      </c>
    </row>
    <row r="1008" spans="1:12" x14ac:dyDescent="0.25">
      <c r="A1008" t="s">
        <v>108</v>
      </c>
      <c r="B1008" t="s">
        <v>109</v>
      </c>
      <c r="C1008" t="s">
        <v>110</v>
      </c>
      <c r="D1008" s="44">
        <v>41384.369502314818</v>
      </c>
      <c r="E1008" s="45">
        <v>41384</v>
      </c>
      <c r="F1008" s="46">
        <v>0.36950231481481483</v>
      </c>
      <c r="G1008" s="47" t="s">
        <v>118</v>
      </c>
      <c r="H1008" s="47" t="s">
        <v>112</v>
      </c>
      <c r="I1008" t="s">
        <v>113</v>
      </c>
      <c r="J1008">
        <v>8703</v>
      </c>
      <c r="K1008" t="s">
        <v>206</v>
      </c>
      <c r="L1008" s="49" t="s">
        <v>120</v>
      </c>
    </row>
    <row r="1009" spans="1:12" x14ac:dyDescent="0.25">
      <c r="A1009" t="s">
        <v>108</v>
      </c>
      <c r="B1009" t="s">
        <v>109</v>
      </c>
      <c r="C1009" t="s">
        <v>110</v>
      </c>
      <c r="D1009" s="44">
        <v>41384.387013888889</v>
      </c>
      <c r="E1009" s="45">
        <v>41384</v>
      </c>
      <c r="F1009" s="46">
        <v>0.38701388888888894</v>
      </c>
      <c r="G1009" s="50" t="s">
        <v>127</v>
      </c>
      <c r="H1009" s="50" t="s">
        <v>128</v>
      </c>
      <c r="I1009" t="s">
        <v>113</v>
      </c>
      <c r="J1009">
        <v>89077</v>
      </c>
      <c r="K1009" t="s">
        <v>143</v>
      </c>
      <c r="L1009" s="49" t="s">
        <v>120</v>
      </c>
    </row>
    <row r="1010" spans="1:12" x14ac:dyDescent="0.25">
      <c r="A1010" t="s">
        <v>108</v>
      </c>
      <c r="B1010" t="s">
        <v>137</v>
      </c>
      <c r="C1010" t="s">
        <v>138</v>
      </c>
      <c r="D1010" s="44">
        <v>41384.405011574076</v>
      </c>
      <c r="E1010" s="45">
        <v>41384</v>
      </c>
      <c r="F1010" s="46">
        <v>0.40501157407407407</v>
      </c>
      <c r="G1010" s="50" t="s">
        <v>127</v>
      </c>
      <c r="H1010" s="50" t="s">
        <v>128</v>
      </c>
      <c r="I1010" t="s">
        <v>113</v>
      </c>
      <c r="J1010">
        <v>94485</v>
      </c>
      <c r="K1010" t="s">
        <v>172</v>
      </c>
      <c r="L1010" s="48" t="s">
        <v>115</v>
      </c>
    </row>
    <row r="1011" spans="1:12" x14ac:dyDescent="0.25">
      <c r="A1011" t="s">
        <v>108</v>
      </c>
      <c r="B1011" t="s">
        <v>137</v>
      </c>
      <c r="C1011" t="s">
        <v>157</v>
      </c>
      <c r="D1011" s="44">
        <v>41384.407557870371</v>
      </c>
      <c r="E1011" s="45">
        <v>41384</v>
      </c>
      <c r="F1011" s="46">
        <v>0.40755787037037039</v>
      </c>
      <c r="G1011" s="50" t="s">
        <v>127</v>
      </c>
      <c r="H1011" s="50" t="s">
        <v>128</v>
      </c>
      <c r="I1011" t="s">
        <v>113</v>
      </c>
      <c r="J1011">
        <v>77246</v>
      </c>
      <c r="K1011" t="s">
        <v>158</v>
      </c>
      <c r="L1011" s="49" t="s">
        <v>120</v>
      </c>
    </row>
    <row r="1012" spans="1:12" x14ac:dyDescent="0.25">
      <c r="A1012" t="s">
        <v>108</v>
      </c>
      <c r="B1012" t="s">
        <v>109</v>
      </c>
      <c r="C1012" t="s">
        <v>123</v>
      </c>
      <c r="D1012" s="44">
        <v>41384.415601851855</v>
      </c>
      <c r="E1012" s="45">
        <v>41384</v>
      </c>
      <c r="F1012" s="46">
        <v>0.41560185185185183</v>
      </c>
      <c r="G1012" s="50" t="s">
        <v>127</v>
      </c>
      <c r="H1012" s="50" t="s">
        <v>128</v>
      </c>
      <c r="I1012" t="s">
        <v>113</v>
      </c>
      <c r="J1012">
        <v>49423</v>
      </c>
      <c r="K1012" t="s">
        <v>124</v>
      </c>
      <c r="L1012" s="48" t="s">
        <v>115</v>
      </c>
    </row>
    <row r="1013" spans="1:12" x14ac:dyDescent="0.25">
      <c r="A1013" t="s">
        <v>108</v>
      </c>
      <c r="B1013" t="s">
        <v>125</v>
      </c>
      <c r="C1013" t="s">
        <v>126</v>
      </c>
      <c r="D1013" s="44">
        <v>41384.430717592593</v>
      </c>
      <c r="E1013" s="45">
        <v>41384</v>
      </c>
      <c r="F1013" s="46">
        <v>0.43071759259259257</v>
      </c>
      <c r="G1013" s="50" t="s">
        <v>135</v>
      </c>
      <c r="H1013" s="50" t="s">
        <v>128</v>
      </c>
      <c r="I1013" t="s">
        <v>113</v>
      </c>
      <c r="J1013">
        <v>28249</v>
      </c>
      <c r="K1013" t="s">
        <v>129</v>
      </c>
      <c r="L1013" s="48" t="s">
        <v>115</v>
      </c>
    </row>
    <row r="1014" spans="1:12" x14ac:dyDescent="0.25">
      <c r="A1014" t="s">
        <v>108</v>
      </c>
      <c r="B1014" t="s">
        <v>109</v>
      </c>
      <c r="C1014" t="s">
        <v>117</v>
      </c>
      <c r="D1014" s="44">
        <v>41384.434664351851</v>
      </c>
      <c r="E1014" s="45">
        <v>41384</v>
      </c>
      <c r="F1014" s="46">
        <v>0.43466435185185182</v>
      </c>
      <c r="G1014" s="50" t="s">
        <v>135</v>
      </c>
      <c r="H1014" s="50" t="s">
        <v>128</v>
      </c>
      <c r="I1014" t="s">
        <v>113</v>
      </c>
      <c r="J1014">
        <v>42342</v>
      </c>
      <c r="K1014" t="s">
        <v>119</v>
      </c>
      <c r="L1014" s="48" t="s">
        <v>115</v>
      </c>
    </row>
    <row r="1015" spans="1:12" x14ac:dyDescent="0.25">
      <c r="A1015" t="s">
        <v>108</v>
      </c>
      <c r="B1015" t="s">
        <v>109</v>
      </c>
      <c r="C1015" t="s">
        <v>121</v>
      </c>
      <c r="D1015" s="44">
        <v>41384.448333333334</v>
      </c>
      <c r="E1015" s="45">
        <v>41384</v>
      </c>
      <c r="F1015" s="46">
        <v>0.44833333333333331</v>
      </c>
      <c r="G1015" s="50" t="s">
        <v>135</v>
      </c>
      <c r="H1015" s="50" t="s">
        <v>128</v>
      </c>
      <c r="I1015" t="s">
        <v>113</v>
      </c>
      <c r="J1015">
        <v>85277</v>
      </c>
      <c r="K1015" t="s">
        <v>184</v>
      </c>
      <c r="L1015" s="49" t="s">
        <v>120</v>
      </c>
    </row>
    <row r="1016" spans="1:12" x14ac:dyDescent="0.25">
      <c r="A1016" t="s">
        <v>108</v>
      </c>
      <c r="B1016" t="s">
        <v>109</v>
      </c>
      <c r="C1016" t="s">
        <v>117</v>
      </c>
      <c r="D1016" s="44">
        <v>41384.470312500001</v>
      </c>
      <c r="E1016" s="45">
        <v>41384</v>
      </c>
      <c r="F1016" s="46">
        <v>0.47031249999999997</v>
      </c>
      <c r="G1016" s="50" t="s">
        <v>171</v>
      </c>
      <c r="H1016" s="50" t="s">
        <v>141</v>
      </c>
      <c r="I1016" t="s">
        <v>113</v>
      </c>
      <c r="J1016">
        <v>16104</v>
      </c>
      <c r="K1016" t="s">
        <v>145</v>
      </c>
      <c r="L1016" s="49" t="s">
        <v>120</v>
      </c>
    </row>
    <row r="1017" spans="1:12" x14ac:dyDescent="0.25">
      <c r="A1017" t="s">
        <v>108</v>
      </c>
      <c r="B1017" t="s">
        <v>109</v>
      </c>
      <c r="C1017" t="s">
        <v>117</v>
      </c>
      <c r="D1017" s="44">
        <v>41384.518020833333</v>
      </c>
      <c r="E1017" s="45">
        <v>41384</v>
      </c>
      <c r="F1017" s="46">
        <v>0.51802083333333326</v>
      </c>
      <c r="G1017" s="50" t="s">
        <v>140</v>
      </c>
      <c r="H1017" s="50" t="s">
        <v>141</v>
      </c>
      <c r="I1017" t="s">
        <v>113</v>
      </c>
      <c r="J1017">
        <v>43877</v>
      </c>
      <c r="K1017" t="s">
        <v>163</v>
      </c>
      <c r="L1017" s="48" t="s">
        <v>115</v>
      </c>
    </row>
    <row r="1018" spans="1:12" x14ac:dyDescent="0.25">
      <c r="A1018" t="s">
        <v>108</v>
      </c>
      <c r="B1018" t="s">
        <v>109</v>
      </c>
      <c r="C1018" t="s">
        <v>110</v>
      </c>
      <c r="D1018" s="44">
        <v>41384.539502314816</v>
      </c>
      <c r="E1018" s="45">
        <v>41384</v>
      </c>
      <c r="F1018" s="46">
        <v>0.53950231481481481</v>
      </c>
      <c r="G1018" s="50" t="s">
        <v>140</v>
      </c>
      <c r="H1018" s="50" t="s">
        <v>141</v>
      </c>
      <c r="I1018" t="s">
        <v>113</v>
      </c>
      <c r="J1018">
        <v>28658</v>
      </c>
      <c r="K1018" t="s">
        <v>136</v>
      </c>
      <c r="L1018" s="49" t="s">
        <v>120</v>
      </c>
    </row>
    <row r="1019" spans="1:12" x14ac:dyDescent="0.25">
      <c r="A1019" t="s">
        <v>108</v>
      </c>
      <c r="B1019" t="s">
        <v>109</v>
      </c>
      <c r="C1019" t="s">
        <v>117</v>
      </c>
      <c r="D1019" s="44">
        <v>41384.586030092592</v>
      </c>
      <c r="E1019" s="45">
        <v>41384</v>
      </c>
      <c r="F1019" s="46">
        <v>0.58603009259259264</v>
      </c>
      <c r="G1019" s="50" t="s">
        <v>149</v>
      </c>
      <c r="H1019" s="50" t="s">
        <v>147</v>
      </c>
      <c r="I1019" t="s">
        <v>113</v>
      </c>
      <c r="J1019">
        <v>43877</v>
      </c>
      <c r="K1019" t="s">
        <v>163</v>
      </c>
      <c r="L1019" s="49" t="s">
        <v>120</v>
      </c>
    </row>
    <row r="1020" spans="1:12" x14ac:dyDescent="0.25">
      <c r="A1020" t="s">
        <v>108</v>
      </c>
      <c r="B1020" t="s">
        <v>109</v>
      </c>
      <c r="C1020" t="s">
        <v>117</v>
      </c>
      <c r="D1020" s="44">
        <v>41384.587743055556</v>
      </c>
      <c r="E1020" s="45">
        <v>41384</v>
      </c>
      <c r="F1020" s="46">
        <v>0.5877430555555555</v>
      </c>
      <c r="G1020" s="50" t="s">
        <v>149</v>
      </c>
      <c r="H1020" s="50" t="s">
        <v>147</v>
      </c>
      <c r="I1020" t="s">
        <v>113</v>
      </c>
      <c r="J1020">
        <v>43877</v>
      </c>
      <c r="K1020" t="s">
        <v>163</v>
      </c>
      <c r="L1020" s="49" t="s">
        <v>120</v>
      </c>
    </row>
    <row r="1021" spans="1:12" x14ac:dyDescent="0.25">
      <c r="A1021" t="s">
        <v>108</v>
      </c>
      <c r="B1021" t="s">
        <v>109</v>
      </c>
      <c r="C1021" t="s">
        <v>117</v>
      </c>
      <c r="D1021" s="44">
        <v>41384.609629629631</v>
      </c>
      <c r="E1021" s="45">
        <v>41384</v>
      </c>
      <c r="F1021" s="46">
        <v>0.60962962962962963</v>
      </c>
      <c r="G1021" s="50" t="s">
        <v>149</v>
      </c>
      <c r="H1021" s="50" t="s">
        <v>147</v>
      </c>
      <c r="I1021" t="s">
        <v>113</v>
      </c>
      <c r="J1021">
        <v>99436</v>
      </c>
      <c r="K1021" t="s">
        <v>183</v>
      </c>
      <c r="L1021" s="49" t="s">
        <v>120</v>
      </c>
    </row>
    <row r="1022" spans="1:12" x14ac:dyDescent="0.25">
      <c r="A1022" t="s">
        <v>108</v>
      </c>
      <c r="B1022" t="s">
        <v>109</v>
      </c>
      <c r="C1022" t="s">
        <v>133</v>
      </c>
      <c r="D1022" s="44">
        <v>41384.629050925927</v>
      </c>
      <c r="E1022" s="45">
        <v>41384</v>
      </c>
      <c r="F1022" s="46">
        <v>0.62905092592592593</v>
      </c>
      <c r="G1022" s="50" t="s">
        <v>154</v>
      </c>
      <c r="H1022" s="50" t="s">
        <v>155</v>
      </c>
      <c r="I1022" t="s">
        <v>113</v>
      </c>
      <c r="J1022">
        <v>96221</v>
      </c>
      <c r="K1022" t="s">
        <v>150</v>
      </c>
      <c r="L1022" s="49" t="s">
        <v>120</v>
      </c>
    </row>
    <row r="1023" spans="1:12" x14ac:dyDescent="0.25">
      <c r="A1023" t="s">
        <v>108</v>
      </c>
      <c r="B1023" t="s">
        <v>109</v>
      </c>
      <c r="C1023" t="s">
        <v>121</v>
      </c>
      <c r="D1023" s="44">
        <v>41384.657939814817</v>
      </c>
      <c r="E1023" s="45">
        <v>41384</v>
      </c>
      <c r="F1023" s="46">
        <v>0.65793981481481478</v>
      </c>
      <c r="G1023" s="50" t="s">
        <v>154</v>
      </c>
      <c r="H1023" s="50" t="s">
        <v>155</v>
      </c>
      <c r="I1023" t="s">
        <v>113</v>
      </c>
      <c r="J1023">
        <v>24833</v>
      </c>
      <c r="K1023" t="s">
        <v>189</v>
      </c>
      <c r="L1023" s="49" t="s">
        <v>120</v>
      </c>
    </row>
    <row r="1024" spans="1:12" x14ac:dyDescent="0.25">
      <c r="A1024" t="s">
        <v>108</v>
      </c>
      <c r="B1024" t="s">
        <v>137</v>
      </c>
      <c r="C1024" t="s">
        <v>138</v>
      </c>
      <c r="D1024" s="44">
        <v>41384.658483796295</v>
      </c>
      <c r="E1024" s="45">
        <v>41384</v>
      </c>
      <c r="F1024" s="46">
        <v>0.65848379629629628</v>
      </c>
      <c r="G1024" s="50" t="s">
        <v>154</v>
      </c>
      <c r="H1024" s="50" t="s">
        <v>155</v>
      </c>
      <c r="I1024" t="s">
        <v>113</v>
      </c>
      <c r="J1024">
        <v>19754</v>
      </c>
      <c r="K1024" t="s">
        <v>160</v>
      </c>
      <c r="L1024" s="49" t="s">
        <v>120</v>
      </c>
    </row>
    <row r="1025" spans="1:12" x14ac:dyDescent="0.25">
      <c r="A1025" t="s">
        <v>108</v>
      </c>
      <c r="B1025" t="s">
        <v>109</v>
      </c>
      <c r="C1025" t="s">
        <v>121</v>
      </c>
      <c r="D1025" s="44">
        <v>41384.66128472222</v>
      </c>
      <c r="E1025" s="45">
        <v>41384</v>
      </c>
      <c r="F1025" s="46">
        <v>0.66128472222222223</v>
      </c>
      <c r="G1025" s="50" t="s">
        <v>154</v>
      </c>
      <c r="H1025" s="50" t="s">
        <v>155</v>
      </c>
      <c r="I1025" t="s">
        <v>113</v>
      </c>
      <c r="J1025">
        <v>24833</v>
      </c>
      <c r="K1025" t="s">
        <v>189</v>
      </c>
      <c r="L1025" s="49" t="s">
        <v>120</v>
      </c>
    </row>
    <row r="1026" spans="1:12" x14ac:dyDescent="0.25">
      <c r="A1026" t="s">
        <v>108</v>
      </c>
      <c r="B1026" t="s">
        <v>109</v>
      </c>
      <c r="C1026" t="s">
        <v>110</v>
      </c>
      <c r="D1026" s="44">
        <v>41384.6637962963</v>
      </c>
      <c r="E1026" s="45">
        <v>41384</v>
      </c>
      <c r="F1026" s="46">
        <v>0.66379629629629633</v>
      </c>
      <c r="G1026" s="50" t="s">
        <v>154</v>
      </c>
      <c r="H1026" s="50" t="s">
        <v>155</v>
      </c>
      <c r="I1026" t="s">
        <v>113</v>
      </c>
      <c r="J1026">
        <v>28795</v>
      </c>
      <c r="K1026" t="s">
        <v>144</v>
      </c>
      <c r="L1026" s="49" t="s">
        <v>120</v>
      </c>
    </row>
    <row r="1027" spans="1:12" x14ac:dyDescent="0.25">
      <c r="A1027" t="s">
        <v>108</v>
      </c>
      <c r="B1027" t="s">
        <v>125</v>
      </c>
      <c r="C1027" t="s">
        <v>126</v>
      </c>
      <c r="D1027" s="44">
        <v>41386.318124999998</v>
      </c>
      <c r="E1027" s="45">
        <v>41386</v>
      </c>
      <c r="F1027" s="46">
        <v>0.31812499999999999</v>
      </c>
      <c r="G1027" s="47" t="s">
        <v>111</v>
      </c>
      <c r="H1027" s="47" t="s">
        <v>112</v>
      </c>
      <c r="I1027" t="s">
        <v>113</v>
      </c>
      <c r="J1027">
        <v>28249</v>
      </c>
      <c r="K1027" t="s">
        <v>129</v>
      </c>
      <c r="L1027" s="48" t="s">
        <v>115</v>
      </c>
    </row>
    <row r="1028" spans="1:12" x14ac:dyDescent="0.25">
      <c r="A1028" t="s">
        <v>108</v>
      </c>
      <c r="B1028" t="s">
        <v>137</v>
      </c>
      <c r="C1028" t="s">
        <v>138</v>
      </c>
      <c r="D1028" s="44">
        <v>41386.324664351851</v>
      </c>
      <c r="E1028" s="45">
        <v>41386</v>
      </c>
      <c r="F1028" s="46">
        <v>0.32466435185185188</v>
      </c>
      <c r="G1028" s="47" t="s">
        <v>111</v>
      </c>
      <c r="H1028" s="47" t="s">
        <v>112</v>
      </c>
      <c r="I1028" t="s">
        <v>113</v>
      </c>
      <c r="J1028">
        <v>19594</v>
      </c>
      <c r="K1028" t="s">
        <v>139</v>
      </c>
      <c r="L1028" s="48" t="s">
        <v>115</v>
      </c>
    </row>
    <row r="1029" spans="1:12" x14ac:dyDescent="0.25">
      <c r="A1029" t="s">
        <v>108</v>
      </c>
      <c r="B1029" t="s">
        <v>109</v>
      </c>
      <c r="C1029" t="s">
        <v>117</v>
      </c>
      <c r="D1029" s="44">
        <v>41386.344375000001</v>
      </c>
      <c r="E1029" s="45">
        <v>41386</v>
      </c>
      <c r="F1029" s="46">
        <v>0.34437500000000004</v>
      </c>
      <c r="G1029" s="47" t="s">
        <v>118</v>
      </c>
      <c r="H1029" s="47" t="s">
        <v>112</v>
      </c>
      <c r="I1029" t="s">
        <v>113</v>
      </c>
      <c r="J1029">
        <v>73885</v>
      </c>
      <c r="K1029" t="s">
        <v>198</v>
      </c>
      <c r="L1029" s="49" t="s">
        <v>120</v>
      </c>
    </row>
    <row r="1030" spans="1:12" x14ac:dyDescent="0.25">
      <c r="A1030" t="s">
        <v>108</v>
      </c>
      <c r="B1030" t="s">
        <v>109</v>
      </c>
      <c r="C1030" t="s">
        <v>117</v>
      </c>
      <c r="D1030" s="44">
        <v>41386.348009259258</v>
      </c>
      <c r="E1030" s="45">
        <v>41386</v>
      </c>
      <c r="F1030" s="46">
        <v>0.34800925925925924</v>
      </c>
      <c r="G1030" s="47" t="s">
        <v>118</v>
      </c>
      <c r="H1030" s="47" t="s">
        <v>112</v>
      </c>
      <c r="I1030" t="s">
        <v>113</v>
      </c>
      <c r="J1030">
        <v>73885</v>
      </c>
      <c r="K1030" t="s">
        <v>198</v>
      </c>
      <c r="L1030" s="49" t="s">
        <v>120</v>
      </c>
    </row>
    <row r="1031" spans="1:12" x14ac:dyDescent="0.25">
      <c r="A1031" t="s">
        <v>108</v>
      </c>
      <c r="B1031" t="s">
        <v>109</v>
      </c>
      <c r="C1031" t="s">
        <v>133</v>
      </c>
      <c r="D1031" s="44">
        <v>41386.35359953704</v>
      </c>
      <c r="E1031" s="45">
        <v>41386</v>
      </c>
      <c r="F1031" s="46">
        <v>0.35359953703703706</v>
      </c>
      <c r="G1031" s="47" t="s">
        <v>118</v>
      </c>
      <c r="H1031" s="47" t="s">
        <v>112</v>
      </c>
      <c r="I1031" t="s">
        <v>113</v>
      </c>
      <c r="J1031">
        <v>5745</v>
      </c>
      <c r="K1031" t="s">
        <v>188</v>
      </c>
      <c r="L1031" s="49" t="s">
        <v>120</v>
      </c>
    </row>
    <row r="1032" spans="1:12" x14ac:dyDescent="0.25">
      <c r="A1032" t="s">
        <v>108</v>
      </c>
      <c r="B1032" t="s">
        <v>109</v>
      </c>
      <c r="C1032" t="s">
        <v>133</v>
      </c>
      <c r="D1032" s="44">
        <v>41386.353912037041</v>
      </c>
      <c r="E1032" s="45">
        <v>41386</v>
      </c>
      <c r="F1032" s="46">
        <v>0.35391203703703705</v>
      </c>
      <c r="G1032" s="47" t="s">
        <v>118</v>
      </c>
      <c r="H1032" s="47" t="s">
        <v>112</v>
      </c>
      <c r="I1032" t="s">
        <v>113</v>
      </c>
      <c r="J1032">
        <v>71029</v>
      </c>
      <c r="K1032" t="s">
        <v>190</v>
      </c>
      <c r="L1032" s="49" t="s">
        <v>120</v>
      </c>
    </row>
    <row r="1033" spans="1:12" x14ac:dyDescent="0.25">
      <c r="A1033" t="s">
        <v>108</v>
      </c>
      <c r="B1033" t="s">
        <v>109</v>
      </c>
      <c r="C1033" t="s">
        <v>117</v>
      </c>
      <c r="D1033" s="44">
        <v>41386.370798611111</v>
      </c>
      <c r="E1033" s="45">
        <v>41386</v>
      </c>
      <c r="F1033" s="46">
        <v>0.37079861111111106</v>
      </c>
      <c r="G1033" s="47" t="s">
        <v>118</v>
      </c>
      <c r="H1033" s="47" t="s">
        <v>112</v>
      </c>
      <c r="I1033" t="s">
        <v>113</v>
      </c>
      <c r="J1033">
        <v>98932</v>
      </c>
      <c r="K1033" t="s">
        <v>185</v>
      </c>
      <c r="L1033" s="49" t="s">
        <v>120</v>
      </c>
    </row>
    <row r="1034" spans="1:12" x14ac:dyDescent="0.25">
      <c r="A1034" t="s">
        <v>108</v>
      </c>
      <c r="B1034" t="s">
        <v>125</v>
      </c>
      <c r="C1034" t="s">
        <v>131</v>
      </c>
      <c r="D1034" s="44">
        <v>41386.375949074078</v>
      </c>
      <c r="E1034" s="45">
        <v>41386</v>
      </c>
      <c r="F1034" s="46">
        <v>0.37594907407407407</v>
      </c>
      <c r="G1034" s="50" t="s">
        <v>127</v>
      </c>
      <c r="H1034" s="50" t="s">
        <v>128</v>
      </c>
      <c r="I1034" t="s">
        <v>113</v>
      </c>
      <c r="J1034">
        <v>42333</v>
      </c>
      <c r="K1034" t="s">
        <v>164</v>
      </c>
      <c r="L1034" s="49" t="s">
        <v>120</v>
      </c>
    </row>
    <row r="1035" spans="1:12" x14ac:dyDescent="0.25">
      <c r="A1035" t="s">
        <v>108</v>
      </c>
      <c r="B1035" t="s">
        <v>109</v>
      </c>
      <c r="C1035" t="s">
        <v>121</v>
      </c>
      <c r="D1035" s="44">
        <v>41386.376261574071</v>
      </c>
      <c r="E1035" s="45">
        <v>41386</v>
      </c>
      <c r="F1035" s="46">
        <v>0.37626157407407407</v>
      </c>
      <c r="G1035" s="50" t="s">
        <v>127</v>
      </c>
      <c r="H1035" s="50" t="s">
        <v>128</v>
      </c>
      <c r="I1035" t="s">
        <v>113</v>
      </c>
      <c r="J1035">
        <v>27864</v>
      </c>
      <c r="K1035" t="s">
        <v>130</v>
      </c>
      <c r="L1035" s="48" t="s">
        <v>115</v>
      </c>
    </row>
    <row r="1036" spans="1:12" x14ac:dyDescent="0.25">
      <c r="A1036" t="s">
        <v>108</v>
      </c>
      <c r="B1036" t="s">
        <v>109</v>
      </c>
      <c r="C1036" t="s">
        <v>117</v>
      </c>
      <c r="D1036" s="44">
        <v>41386.377280092594</v>
      </c>
      <c r="E1036" s="45">
        <v>41386</v>
      </c>
      <c r="F1036" s="46">
        <v>0.3772800925925926</v>
      </c>
      <c r="G1036" s="50" t="s">
        <v>127</v>
      </c>
      <c r="H1036" s="50" t="s">
        <v>128</v>
      </c>
      <c r="I1036" t="s">
        <v>113</v>
      </c>
      <c r="J1036">
        <v>42342</v>
      </c>
      <c r="K1036" t="s">
        <v>119</v>
      </c>
      <c r="L1036" s="48" t="s">
        <v>115</v>
      </c>
    </row>
    <row r="1037" spans="1:12" x14ac:dyDescent="0.25">
      <c r="A1037" t="s">
        <v>108</v>
      </c>
      <c r="B1037" t="s">
        <v>109</v>
      </c>
      <c r="C1037" t="s">
        <v>121</v>
      </c>
      <c r="D1037" s="44">
        <v>41386.378159722219</v>
      </c>
      <c r="E1037" s="45">
        <v>41386</v>
      </c>
      <c r="F1037" s="46">
        <v>0.37815972222222222</v>
      </c>
      <c r="G1037" s="50" t="s">
        <v>127</v>
      </c>
      <c r="H1037" s="50" t="s">
        <v>128</v>
      </c>
      <c r="I1037" t="s">
        <v>113</v>
      </c>
      <c r="J1037">
        <v>27864</v>
      </c>
      <c r="K1037" t="s">
        <v>130</v>
      </c>
      <c r="L1037" s="48" t="s">
        <v>115</v>
      </c>
    </row>
    <row r="1038" spans="1:12" x14ac:dyDescent="0.25">
      <c r="A1038" t="s">
        <v>108</v>
      </c>
      <c r="B1038" t="s">
        <v>125</v>
      </c>
      <c r="C1038" t="s">
        <v>131</v>
      </c>
      <c r="D1038" s="44">
        <v>41386.379282407404</v>
      </c>
      <c r="E1038" s="45">
        <v>41386</v>
      </c>
      <c r="F1038" s="46">
        <v>0.37928240740740743</v>
      </c>
      <c r="G1038" s="50" t="s">
        <v>127</v>
      </c>
      <c r="H1038" s="50" t="s">
        <v>128</v>
      </c>
      <c r="I1038" t="s">
        <v>113</v>
      </c>
      <c r="J1038">
        <v>42333</v>
      </c>
      <c r="K1038" t="s">
        <v>164</v>
      </c>
      <c r="L1038" s="49" t="s">
        <v>120</v>
      </c>
    </row>
    <row r="1039" spans="1:12" x14ac:dyDescent="0.25">
      <c r="A1039" t="s">
        <v>108</v>
      </c>
      <c r="B1039" t="s">
        <v>109</v>
      </c>
      <c r="C1039" t="s">
        <v>121</v>
      </c>
      <c r="D1039" s="44">
        <v>41386.379386574074</v>
      </c>
      <c r="E1039" s="45">
        <v>41386</v>
      </c>
      <c r="F1039" s="46">
        <v>0.37938657407407406</v>
      </c>
      <c r="G1039" s="50" t="s">
        <v>127</v>
      </c>
      <c r="H1039" s="50" t="s">
        <v>128</v>
      </c>
      <c r="I1039" t="s">
        <v>113</v>
      </c>
      <c r="J1039">
        <v>27864</v>
      </c>
      <c r="K1039" t="s">
        <v>130</v>
      </c>
      <c r="L1039" s="49" t="s">
        <v>120</v>
      </c>
    </row>
    <row r="1040" spans="1:12" x14ac:dyDescent="0.25">
      <c r="A1040" t="s">
        <v>108</v>
      </c>
      <c r="B1040" t="s">
        <v>109</v>
      </c>
      <c r="C1040" t="s">
        <v>121</v>
      </c>
      <c r="D1040" s="44">
        <v>41386.381701388891</v>
      </c>
      <c r="E1040" s="45">
        <v>41386</v>
      </c>
      <c r="F1040" s="46">
        <v>0.38170138888888888</v>
      </c>
      <c r="G1040" s="50" t="s">
        <v>127</v>
      </c>
      <c r="H1040" s="50" t="s">
        <v>128</v>
      </c>
      <c r="I1040" t="s">
        <v>113</v>
      </c>
      <c r="J1040">
        <v>27864</v>
      </c>
      <c r="K1040" t="s">
        <v>130</v>
      </c>
      <c r="L1040" s="49" t="s">
        <v>120</v>
      </c>
    </row>
    <row r="1041" spans="1:12" x14ac:dyDescent="0.25">
      <c r="A1041" t="s">
        <v>108</v>
      </c>
      <c r="B1041" t="s">
        <v>125</v>
      </c>
      <c r="C1041" t="s">
        <v>131</v>
      </c>
      <c r="D1041" s="44">
        <v>41386.382476851853</v>
      </c>
      <c r="E1041" s="45">
        <v>41386</v>
      </c>
      <c r="F1041" s="46">
        <v>0.38247685185185182</v>
      </c>
      <c r="G1041" s="50" t="s">
        <v>127</v>
      </c>
      <c r="H1041" s="50" t="s">
        <v>128</v>
      </c>
      <c r="I1041" t="s">
        <v>113</v>
      </c>
      <c r="J1041">
        <v>42333</v>
      </c>
      <c r="K1041" t="s">
        <v>164</v>
      </c>
      <c r="L1041" s="49" t="s">
        <v>120</v>
      </c>
    </row>
    <row r="1042" spans="1:12" x14ac:dyDescent="0.25">
      <c r="A1042" t="s">
        <v>108</v>
      </c>
      <c r="B1042" t="s">
        <v>109</v>
      </c>
      <c r="C1042" t="s">
        <v>110</v>
      </c>
      <c r="D1042" s="44">
        <v>41386.385555555556</v>
      </c>
      <c r="E1042" s="45">
        <v>41386</v>
      </c>
      <c r="F1042" s="46">
        <v>0.3855555555555556</v>
      </c>
      <c r="G1042" s="50" t="s">
        <v>127</v>
      </c>
      <c r="H1042" s="50" t="s">
        <v>128</v>
      </c>
      <c r="I1042" t="s">
        <v>113</v>
      </c>
      <c r="J1042">
        <v>28658</v>
      </c>
      <c r="K1042" t="s">
        <v>136</v>
      </c>
      <c r="L1042" s="49" t="s">
        <v>120</v>
      </c>
    </row>
    <row r="1043" spans="1:12" x14ac:dyDescent="0.25">
      <c r="A1043" t="s">
        <v>108</v>
      </c>
      <c r="B1043" t="s">
        <v>109</v>
      </c>
      <c r="C1043" t="s">
        <v>110</v>
      </c>
      <c r="D1043" s="44">
        <v>41386.387523148151</v>
      </c>
      <c r="E1043" s="45">
        <v>41386</v>
      </c>
      <c r="F1043" s="46">
        <v>0.3875231481481482</v>
      </c>
      <c r="G1043" s="50" t="s">
        <v>127</v>
      </c>
      <c r="H1043" s="50" t="s">
        <v>128</v>
      </c>
      <c r="I1043" t="s">
        <v>113</v>
      </c>
      <c r="J1043">
        <v>28658</v>
      </c>
      <c r="K1043" t="s">
        <v>136</v>
      </c>
      <c r="L1043" s="49" t="s">
        <v>120</v>
      </c>
    </row>
    <row r="1044" spans="1:12" x14ac:dyDescent="0.25">
      <c r="A1044" t="s">
        <v>108</v>
      </c>
      <c r="B1044" t="s">
        <v>125</v>
      </c>
      <c r="C1044" t="s">
        <v>131</v>
      </c>
      <c r="D1044" s="44">
        <v>41386.38795138889</v>
      </c>
      <c r="E1044" s="45">
        <v>41386</v>
      </c>
      <c r="F1044" s="46">
        <v>0.38795138888888886</v>
      </c>
      <c r="G1044" s="50" t="s">
        <v>127</v>
      </c>
      <c r="H1044" s="50" t="s">
        <v>128</v>
      </c>
      <c r="I1044" t="s">
        <v>113</v>
      </c>
      <c r="J1044">
        <v>42333</v>
      </c>
      <c r="K1044" t="s">
        <v>164</v>
      </c>
      <c r="L1044" s="49" t="s">
        <v>120</v>
      </c>
    </row>
    <row r="1045" spans="1:12" x14ac:dyDescent="0.25">
      <c r="A1045" t="s">
        <v>108</v>
      </c>
      <c r="B1045" t="s">
        <v>109</v>
      </c>
      <c r="C1045" t="s">
        <v>123</v>
      </c>
      <c r="D1045" s="44">
        <v>41386.407546296294</v>
      </c>
      <c r="E1045" s="45">
        <v>41386</v>
      </c>
      <c r="F1045" s="46">
        <v>0.4075462962962963</v>
      </c>
      <c r="G1045" s="50" t="s">
        <v>127</v>
      </c>
      <c r="H1045" s="50" t="s">
        <v>128</v>
      </c>
      <c r="I1045" t="s">
        <v>113</v>
      </c>
      <c r="J1045">
        <v>49423</v>
      </c>
      <c r="K1045" t="s">
        <v>124</v>
      </c>
      <c r="L1045" s="49" t="s">
        <v>120</v>
      </c>
    </row>
    <row r="1046" spans="1:12" x14ac:dyDescent="0.25">
      <c r="A1046" t="s">
        <v>108</v>
      </c>
      <c r="B1046" t="s">
        <v>109</v>
      </c>
      <c r="C1046" t="s">
        <v>123</v>
      </c>
      <c r="D1046" s="44">
        <v>41386.410196759258</v>
      </c>
      <c r="E1046" s="45">
        <v>41386</v>
      </c>
      <c r="F1046" s="46">
        <v>0.41019675925925925</v>
      </c>
      <c r="G1046" s="50" t="s">
        <v>127</v>
      </c>
      <c r="H1046" s="50" t="s">
        <v>128</v>
      </c>
      <c r="I1046" t="s">
        <v>113</v>
      </c>
      <c r="J1046">
        <v>49423</v>
      </c>
      <c r="K1046" t="s">
        <v>124</v>
      </c>
      <c r="L1046" s="49" t="s">
        <v>120</v>
      </c>
    </row>
    <row r="1047" spans="1:12" x14ac:dyDescent="0.25">
      <c r="A1047" t="s">
        <v>108</v>
      </c>
      <c r="B1047" t="s">
        <v>109</v>
      </c>
      <c r="C1047" t="s">
        <v>123</v>
      </c>
      <c r="D1047" s="44">
        <v>41386.411979166667</v>
      </c>
      <c r="E1047" s="45">
        <v>41386</v>
      </c>
      <c r="F1047" s="46">
        <v>0.41197916666666662</v>
      </c>
      <c r="G1047" s="50" t="s">
        <v>127</v>
      </c>
      <c r="H1047" s="50" t="s">
        <v>128</v>
      </c>
      <c r="I1047" t="s">
        <v>113</v>
      </c>
      <c r="J1047">
        <v>49423</v>
      </c>
      <c r="K1047" t="s">
        <v>124</v>
      </c>
      <c r="L1047" s="49" t="s">
        <v>120</v>
      </c>
    </row>
    <row r="1048" spans="1:12" x14ac:dyDescent="0.25">
      <c r="A1048" t="s">
        <v>108</v>
      </c>
      <c r="B1048" t="s">
        <v>109</v>
      </c>
      <c r="C1048" t="s">
        <v>123</v>
      </c>
      <c r="D1048" s="44">
        <v>41386.413761574076</v>
      </c>
      <c r="E1048" s="45">
        <v>41386</v>
      </c>
      <c r="F1048" s="46">
        <v>0.4137615740740741</v>
      </c>
      <c r="G1048" s="50" t="s">
        <v>127</v>
      </c>
      <c r="H1048" s="50" t="s">
        <v>128</v>
      </c>
      <c r="I1048" t="s">
        <v>113</v>
      </c>
      <c r="J1048">
        <v>49423</v>
      </c>
      <c r="K1048" t="s">
        <v>124</v>
      </c>
      <c r="L1048" s="49" t="s">
        <v>120</v>
      </c>
    </row>
    <row r="1049" spans="1:12" x14ac:dyDescent="0.25">
      <c r="A1049" t="s">
        <v>108</v>
      </c>
      <c r="B1049" t="s">
        <v>109</v>
      </c>
      <c r="C1049" t="s">
        <v>133</v>
      </c>
      <c r="D1049" s="44">
        <v>41386.417164351849</v>
      </c>
      <c r="E1049" s="45">
        <v>41386</v>
      </c>
      <c r="F1049" s="46">
        <v>0.4171643518518518</v>
      </c>
      <c r="G1049" s="50" t="s">
        <v>135</v>
      </c>
      <c r="H1049" s="50" t="s">
        <v>128</v>
      </c>
      <c r="I1049" t="s">
        <v>113</v>
      </c>
      <c r="J1049">
        <v>70218</v>
      </c>
      <c r="K1049" t="s">
        <v>148</v>
      </c>
      <c r="L1049" s="48" t="s">
        <v>115</v>
      </c>
    </row>
    <row r="1050" spans="1:12" x14ac:dyDescent="0.25">
      <c r="A1050" t="s">
        <v>108</v>
      </c>
      <c r="B1050" t="s">
        <v>109</v>
      </c>
      <c r="C1050" t="s">
        <v>133</v>
      </c>
      <c r="D1050" s="44">
        <v>41386.418379629627</v>
      </c>
      <c r="E1050" s="45">
        <v>41386</v>
      </c>
      <c r="F1050" s="46">
        <v>0.4183796296296296</v>
      </c>
      <c r="G1050" s="50" t="s">
        <v>135</v>
      </c>
      <c r="H1050" s="50" t="s">
        <v>128</v>
      </c>
      <c r="I1050" t="s">
        <v>113</v>
      </c>
      <c r="J1050">
        <v>70218</v>
      </c>
      <c r="K1050" t="s">
        <v>148</v>
      </c>
      <c r="L1050" s="49" t="s">
        <v>120</v>
      </c>
    </row>
    <row r="1051" spans="1:12" x14ac:dyDescent="0.25">
      <c r="A1051" t="s">
        <v>108</v>
      </c>
      <c r="B1051" t="s">
        <v>109</v>
      </c>
      <c r="C1051" t="s">
        <v>133</v>
      </c>
      <c r="D1051" s="44">
        <v>41386.421099537038</v>
      </c>
      <c r="E1051" s="45">
        <v>41386</v>
      </c>
      <c r="F1051" s="46">
        <v>0.42109953703703701</v>
      </c>
      <c r="G1051" s="50" t="s">
        <v>135</v>
      </c>
      <c r="H1051" s="50" t="s">
        <v>128</v>
      </c>
      <c r="I1051" t="s">
        <v>113</v>
      </c>
      <c r="J1051">
        <v>70218</v>
      </c>
      <c r="K1051" t="s">
        <v>148</v>
      </c>
      <c r="L1051" s="48" t="s">
        <v>115</v>
      </c>
    </row>
    <row r="1052" spans="1:12" x14ac:dyDescent="0.25">
      <c r="A1052" t="s">
        <v>108</v>
      </c>
      <c r="B1052" t="s">
        <v>109</v>
      </c>
      <c r="C1052" t="s">
        <v>133</v>
      </c>
      <c r="D1052" s="44">
        <v>41386.427847222221</v>
      </c>
      <c r="E1052" s="45">
        <v>41386</v>
      </c>
      <c r="F1052" s="46">
        <v>0.42784722222222221</v>
      </c>
      <c r="G1052" s="50" t="s">
        <v>135</v>
      </c>
      <c r="H1052" s="50" t="s">
        <v>128</v>
      </c>
      <c r="I1052" t="s">
        <v>113</v>
      </c>
      <c r="J1052">
        <v>5103</v>
      </c>
      <c r="K1052" t="s">
        <v>180</v>
      </c>
      <c r="L1052" s="49" t="s">
        <v>120</v>
      </c>
    </row>
    <row r="1053" spans="1:12" x14ac:dyDescent="0.25">
      <c r="A1053" t="s">
        <v>108</v>
      </c>
      <c r="B1053" t="s">
        <v>109</v>
      </c>
      <c r="C1053" t="s">
        <v>110</v>
      </c>
      <c r="D1053" s="44">
        <v>41386.46298611111</v>
      </c>
      <c r="E1053" s="45">
        <v>41386</v>
      </c>
      <c r="F1053" s="46">
        <v>0.4629861111111111</v>
      </c>
      <c r="G1053" s="50" t="s">
        <v>171</v>
      </c>
      <c r="H1053" s="50" t="s">
        <v>141</v>
      </c>
      <c r="I1053" t="s">
        <v>113</v>
      </c>
      <c r="J1053">
        <v>89077</v>
      </c>
      <c r="K1053" t="s">
        <v>143</v>
      </c>
      <c r="L1053" s="49" t="s">
        <v>120</v>
      </c>
    </row>
    <row r="1054" spans="1:12" x14ac:dyDescent="0.25">
      <c r="A1054" t="s">
        <v>108</v>
      </c>
      <c r="B1054" t="s">
        <v>109</v>
      </c>
      <c r="C1054" t="s">
        <v>121</v>
      </c>
      <c r="D1054" s="44">
        <v>41386.506226851852</v>
      </c>
      <c r="E1054" s="45">
        <v>41386</v>
      </c>
      <c r="F1054" s="46">
        <v>0.5062268518518519</v>
      </c>
      <c r="G1054" s="50" t="s">
        <v>140</v>
      </c>
      <c r="H1054" s="50" t="s">
        <v>141</v>
      </c>
      <c r="I1054" t="s">
        <v>113</v>
      </c>
      <c r="J1054">
        <v>34331</v>
      </c>
      <c r="K1054" t="s">
        <v>216</v>
      </c>
      <c r="L1054" s="49" t="s">
        <v>120</v>
      </c>
    </row>
    <row r="1055" spans="1:12" x14ac:dyDescent="0.25">
      <c r="A1055" t="s">
        <v>108</v>
      </c>
      <c r="B1055" t="s">
        <v>109</v>
      </c>
      <c r="C1055" t="s">
        <v>110</v>
      </c>
      <c r="D1055" s="44">
        <v>41386.554039351853</v>
      </c>
      <c r="E1055" s="45">
        <v>41386</v>
      </c>
      <c r="F1055" s="46">
        <v>0.55403935185185182</v>
      </c>
      <c r="G1055" s="50" t="s">
        <v>146</v>
      </c>
      <c r="H1055" s="50" t="s">
        <v>147</v>
      </c>
      <c r="I1055" t="s">
        <v>113</v>
      </c>
      <c r="J1055">
        <v>87485</v>
      </c>
      <c r="K1055" t="s">
        <v>114</v>
      </c>
      <c r="L1055" s="48" t="s">
        <v>115</v>
      </c>
    </row>
    <row r="1056" spans="1:12" x14ac:dyDescent="0.25">
      <c r="A1056" t="s">
        <v>108</v>
      </c>
      <c r="B1056" t="s">
        <v>109</v>
      </c>
      <c r="C1056" t="s">
        <v>133</v>
      </c>
      <c r="D1056" s="44">
        <v>41386.576458333337</v>
      </c>
      <c r="E1056" s="45">
        <v>41386</v>
      </c>
      <c r="F1056" s="46">
        <v>0.57645833333333341</v>
      </c>
      <c r="G1056" s="50" t="s">
        <v>146</v>
      </c>
      <c r="H1056" s="50" t="s">
        <v>147</v>
      </c>
      <c r="I1056" t="s">
        <v>113</v>
      </c>
      <c r="J1056">
        <v>4556</v>
      </c>
      <c r="K1056" t="s">
        <v>199</v>
      </c>
      <c r="L1056" s="49" t="s">
        <v>120</v>
      </c>
    </row>
    <row r="1057" spans="1:12" x14ac:dyDescent="0.25">
      <c r="A1057" t="s">
        <v>108</v>
      </c>
      <c r="B1057" t="s">
        <v>109</v>
      </c>
      <c r="C1057" t="s">
        <v>133</v>
      </c>
      <c r="D1057" s="44">
        <v>41386.579155092593</v>
      </c>
      <c r="E1057" s="45">
        <v>41386</v>
      </c>
      <c r="F1057" s="46">
        <v>0.57915509259259257</v>
      </c>
      <c r="G1057" s="50" t="s">
        <v>146</v>
      </c>
      <c r="H1057" s="50" t="s">
        <v>147</v>
      </c>
      <c r="I1057" t="s">
        <v>113</v>
      </c>
      <c r="J1057">
        <v>6623</v>
      </c>
      <c r="K1057" t="s">
        <v>177</v>
      </c>
      <c r="L1057" s="49" t="s">
        <v>120</v>
      </c>
    </row>
    <row r="1058" spans="1:12" x14ac:dyDescent="0.25">
      <c r="A1058" t="s">
        <v>108</v>
      </c>
      <c r="B1058" t="s">
        <v>109</v>
      </c>
      <c r="C1058" t="s">
        <v>133</v>
      </c>
      <c r="D1058" s="44">
        <v>41386.581493055557</v>
      </c>
      <c r="E1058" s="45">
        <v>41386</v>
      </c>
      <c r="F1058" s="46">
        <v>0.58149305555555553</v>
      </c>
      <c r="G1058" s="50" t="s">
        <v>146</v>
      </c>
      <c r="H1058" s="50" t="s">
        <v>147</v>
      </c>
      <c r="I1058" t="s">
        <v>113</v>
      </c>
      <c r="J1058">
        <v>6623</v>
      </c>
      <c r="K1058" t="s">
        <v>177</v>
      </c>
      <c r="L1058" s="49" t="s">
        <v>120</v>
      </c>
    </row>
    <row r="1059" spans="1:12" x14ac:dyDescent="0.25">
      <c r="A1059" t="s">
        <v>108</v>
      </c>
      <c r="B1059" t="s">
        <v>109</v>
      </c>
      <c r="C1059" t="s">
        <v>117</v>
      </c>
      <c r="D1059" s="44">
        <v>41386.582627314812</v>
      </c>
      <c r="E1059" s="45">
        <v>41386</v>
      </c>
      <c r="F1059" s="46">
        <v>0.58262731481481478</v>
      </c>
      <c r="G1059" s="50" t="s">
        <v>146</v>
      </c>
      <c r="H1059" s="50" t="s">
        <v>147</v>
      </c>
      <c r="I1059" t="s">
        <v>113</v>
      </c>
      <c r="J1059">
        <v>16104</v>
      </c>
      <c r="K1059" t="s">
        <v>145</v>
      </c>
      <c r="L1059" s="49" t="s">
        <v>120</v>
      </c>
    </row>
    <row r="1060" spans="1:12" x14ac:dyDescent="0.25">
      <c r="A1060" t="s">
        <v>108</v>
      </c>
      <c r="B1060" t="s">
        <v>109</v>
      </c>
      <c r="C1060" t="s">
        <v>117</v>
      </c>
      <c r="D1060" s="44">
        <v>41386.616631944446</v>
      </c>
      <c r="E1060" s="45">
        <v>41386</v>
      </c>
      <c r="F1060" s="46">
        <v>0.61663194444444447</v>
      </c>
      <c r="G1060" s="50" t="s">
        <v>149</v>
      </c>
      <c r="H1060" s="50" t="s">
        <v>147</v>
      </c>
      <c r="I1060" t="s">
        <v>113</v>
      </c>
      <c r="J1060">
        <v>5420</v>
      </c>
      <c r="K1060" t="s">
        <v>204</v>
      </c>
      <c r="L1060" s="49" t="s">
        <v>120</v>
      </c>
    </row>
    <row r="1061" spans="1:12" x14ac:dyDescent="0.25">
      <c r="A1061" t="s">
        <v>108</v>
      </c>
      <c r="B1061" t="s">
        <v>109</v>
      </c>
      <c r="C1061" t="s">
        <v>110</v>
      </c>
      <c r="D1061" s="44">
        <v>41386.617638888885</v>
      </c>
      <c r="E1061" s="45">
        <v>41386</v>
      </c>
      <c r="F1061" s="46">
        <v>0.61763888888888896</v>
      </c>
      <c r="G1061" s="50" t="s">
        <v>149</v>
      </c>
      <c r="H1061" s="50" t="s">
        <v>147</v>
      </c>
      <c r="I1061" t="s">
        <v>113</v>
      </c>
      <c r="J1061">
        <v>30653</v>
      </c>
      <c r="K1061" t="s">
        <v>187</v>
      </c>
      <c r="L1061" s="49" t="s">
        <v>120</v>
      </c>
    </row>
    <row r="1062" spans="1:12" x14ac:dyDescent="0.25">
      <c r="A1062" t="s">
        <v>108</v>
      </c>
      <c r="B1062" t="s">
        <v>109</v>
      </c>
      <c r="C1062" t="s">
        <v>133</v>
      </c>
      <c r="D1062" s="44">
        <v>41386.621979166666</v>
      </c>
      <c r="E1062" s="45">
        <v>41386</v>
      </c>
      <c r="F1062" s="46">
        <v>0.62197916666666664</v>
      </c>
      <c r="G1062" s="50" t="s">
        <v>149</v>
      </c>
      <c r="H1062" s="50" t="s">
        <v>147</v>
      </c>
      <c r="I1062" t="s">
        <v>113</v>
      </c>
      <c r="J1062">
        <v>75635</v>
      </c>
      <c r="K1062" t="s">
        <v>169</v>
      </c>
      <c r="L1062" s="49" t="s">
        <v>120</v>
      </c>
    </row>
    <row r="1063" spans="1:12" x14ac:dyDescent="0.25">
      <c r="A1063" t="s">
        <v>108</v>
      </c>
      <c r="B1063" t="s">
        <v>109</v>
      </c>
      <c r="C1063" t="s">
        <v>117</v>
      </c>
      <c r="D1063" s="44">
        <v>41386.637337962966</v>
      </c>
      <c r="E1063" s="45">
        <v>41386</v>
      </c>
      <c r="F1063" s="46">
        <v>0.63733796296296297</v>
      </c>
      <c r="G1063" s="50" t="s">
        <v>154</v>
      </c>
      <c r="H1063" s="50" t="s">
        <v>155</v>
      </c>
      <c r="I1063" t="s">
        <v>113</v>
      </c>
      <c r="J1063">
        <v>43877</v>
      </c>
      <c r="K1063" t="s">
        <v>163</v>
      </c>
      <c r="L1063" s="49" t="s">
        <v>120</v>
      </c>
    </row>
    <row r="1064" spans="1:12" x14ac:dyDescent="0.25">
      <c r="A1064" t="s">
        <v>108</v>
      </c>
      <c r="B1064" t="s">
        <v>109</v>
      </c>
      <c r="C1064" t="s">
        <v>117</v>
      </c>
      <c r="D1064" s="44">
        <v>41386.641458333332</v>
      </c>
      <c r="E1064" s="45">
        <v>41386</v>
      </c>
      <c r="F1064" s="46">
        <v>0.64145833333333335</v>
      </c>
      <c r="G1064" s="50" t="s">
        <v>154</v>
      </c>
      <c r="H1064" s="50" t="s">
        <v>155</v>
      </c>
      <c r="I1064" t="s">
        <v>113</v>
      </c>
      <c r="J1064">
        <v>43877</v>
      </c>
      <c r="K1064" t="s">
        <v>163</v>
      </c>
      <c r="L1064" s="49" t="s">
        <v>120</v>
      </c>
    </row>
    <row r="1065" spans="1:12" x14ac:dyDescent="0.25">
      <c r="A1065" t="s">
        <v>108</v>
      </c>
      <c r="B1065" t="s">
        <v>109</v>
      </c>
      <c r="C1065" t="s">
        <v>110</v>
      </c>
      <c r="D1065" s="44">
        <v>41386.642060185186</v>
      </c>
      <c r="E1065" s="45">
        <v>41386</v>
      </c>
      <c r="F1065" s="46">
        <v>0.64206018518518515</v>
      </c>
      <c r="G1065" s="50" t="s">
        <v>154</v>
      </c>
      <c r="H1065" s="50" t="s">
        <v>155</v>
      </c>
      <c r="I1065" t="s">
        <v>113</v>
      </c>
      <c r="J1065">
        <v>89077</v>
      </c>
      <c r="K1065" t="s">
        <v>143</v>
      </c>
      <c r="L1065" s="48" t="s">
        <v>115</v>
      </c>
    </row>
    <row r="1066" spans="1:12" x14ac:dyDescent="0.25">
      <c r="A1066" t="s">
        <v>108</v>
      </c>
      <c r="B1066" t="s">
        <v>137</v>
      </c>
      <c r="C1066" t="s">
        <v>138</v>
      </c>
      <c r="D1066" s="44">
        <v>41386.644907407404</v>
      </c>
      <c r="E1066" s="45">
        <v>41386</v>
      </c>
      <c r="F1066" s="46">
        <v>0.64490740740740737</v>
      </c>
      <c r="G1066" s="50" t="s">
        <v>154</v>
      </c>
      <c r="H1066" s="50" t="s">
        <v>155</v>
      </c>
      <c r="I1066" t="s">
        <v>113</v>
      </c>
      <c r="J1066">
        <v>19754</v>
      </c>
      <c r="K1066" t="s">
        <v>160</v>
      </c>
      <c r="L1066" s="49" t="s">
        <v>120</v>
      </c>
    </row>
    <row r="1067" spans="1:12" x14ac:dyDescent="0.25">
      <c r="A1067" t="s">
        <v>108</v>
      </c>
      <c r="B1067" t="s">
        <v>137</v>
      </c>
      <c r="C1067" t="s">
        <v>157</v>
      </c>
      <c r="D1067" s="44">
        <v>41386.647569444445</v>
      </c>
      <c r="E1067" s="45">
        <v>41386</v>
      </c>
      <c r="F1067" s="46">
        <v>0.64756944444444442</v>
      </c>
      <c r="G1067" s="50" t="s">
        <v>154</v>
      </c>
      <c r="H1067" s="50" t="s">
        <v>155</v>
      </c>
      <c r="I1067" t="s">
        <v>113</v>
      </c>
      <c r="J1067">
        <v>77246</v>
      </c>
      <c r="K1067" t="s">
        <v>158</v>
      </c>
      <c r="L1067" s="49" t="s">
        <v>120</v>
      </c>
    </row>
    <row r="1068" spans="1:12" x14ac:dyDescent="0.25">
      <c r="A1068" t="s">
        <v>108</v>
      </c>
      <c r="B1068" t="s">
        <v>109</v>
      </c>
      <c r="C1068" t="s">
        <v>117</v>
      </c>
      <c r="D1068" s="44">
        <v>41386.655034722222</v>
      </c>
      <c r="E1068" s="45">
        <v>41386</v>
      </c>
      <c r="F1068" s="46">
        <v>0.65503472222222225</v>
      </c>
      <c r="G1068" s="50" t="s">
        <v>154</v>
      </c>
      <c r="H1068" s="50" t="s">
        <v>155</v>
      </c>
      <c r="I1068" t="s">
        <v>113</v>
      </c>
      <c r="J1068">
        <v>99436</v>
      </c>
      <c r="K1068" t="s">
        <v>183</v>
      </c>
      <c r="L1068" s="49" t="s">
        <v>120</v>
      </c>
    </row>
    <row r="1069" spans="1:12" x14ac:dyDescent="0.25">
      <c r="A1069" t="s">
        <v>108</v>
      </c>
      <c r="B1069" t="s">
        <v>125</v>
      </c>
      <c r="C1069" t="s">
        <v>181</v>
      </c>
      <c r="D1069" s="44">
        <v>41386.662546296298</v>
      </c>
      <c r="E1069" s="45">
        <v>41386</v>
      </c>
      <c r="F1069" s="46">
        <v>0.66254629629629636</v>
      </c>
      <c r="G1069" s="50" t="s">
        <v>154</v>
      </c>
      <c r="H1069" s="50" t="s">
        <v>155</v>
      </c>
      <c r="I1069" t="s">
        <v>113</v>
      </c>
      <c r="J1069">
        <v>79702</v>
      </c>
      <c r="K1069" t="s">
        <v>201</v>
      </c>
      <c r="L1069" s="49" t="s">
        <v>120</v>
      </c>
    </row>
    <row r="1070" spans="1:12" x14ac:dyDescent="0.25">
      <c r="A1070" t="s">
        <v>108</v>
      </c>
      <c r="B1070" t="s">
        <v>109</v>
      </c>
      <c r="C1070" t="s">
        <v>121</v>
      </c>
      <c r="D1070" s="44">
        <v>41386.685034722221</v>
      </c>
      <c r="E1070" s="45">
        <v>41386</v>
      </c>
      <c r="F1070" s="46">
        <v>0.68503472222222228</v>
      </c>
      <c r="G1070" s="50" t="s">
        <v>161</v>
      </c>
      <c r="H1070" s="50" t="s">
        <v>155</v>
      </c>
      <c r="I1070" t="s">
        <v>113</v>
      </c>
      <c r="J1070">
        <v>24833</v>
      </c>
      <c r="K1070" t="s">
        <v>189</v>
      </c>
      <c r="L1070" s="49" t="s">
        <v>120</v>
      </c>
    </row>
    <row r="1071" spans="1:12" x14ac:dyDescent="0.25">
      <c r="A1071" t="s">
        <v>108</v>
      </c>
      <c r="B1071" t="s">
        <v>109</v>
      </c>
      <c r="C1071" t="s">
        <v>121</v>
      </c>
      <c r="D1071" s="44">
        <v>41386.687141203707</v>
      </c>
      <c r="E1071" s="45">
        <v>41386</v>
      </c>
      <c r="F1071" s="46">
        <v>0.68714120370370368</v>
      </c>
      <c r="G1071" s="50" t="s">
        <v>161</v>
      </c>
      <c r="H1071" s="50" t="s">
        <v>155</v>
      </c>
      <c r="I1071" t="s">
        <v>113</v>
      </c>
      <c r="J1071">
        <v>24833</v>
      </c>
      <c r="K1071" t="s">
        <v>189</v>
      </c>
      <c r="L1071" s="49" t="s">
        <v>120</v>
      </c>
    </row>
    <row r="1072" spans="1:12" x14ac:dyDescent="0.25">
      <c r="A1072" t="s">
        <v>108</v>
      </c>
      <c r="B1072" t="s">
        <v>109</v>
      </c>
      <c r="C1072" t="s">
        <v>110</v>
      </c>
      <c r="D1072" s="44">
        <v>41386.711886574078</v>
      </c>
      <c r="E1072" s="45">
        <v>41386</v>
      </c>
      <c r="F1072" s="46">
        <v>0.71188657407407396</v>
      </c>
      <c r="G1072" s="50" t="s">
        <v>165</v>
      </c>
      <c r="H1072" s="50" t="s">
        <v>166</v>
      </c>
      <c r="I1072" t="s">
        <v>113</v>
      </c>
      <c r="J1072">
        <v>87485</v>
      </c>
      <c r="K1072" t="s">
        <v>114</v>
      </c>
      <c r="L1072" s="49" t="s">
        <v>120</v>
      </c>
    </row>
    <row r="1073" spans="1:12" x14ac:dyDescent="0.25">
      <c r="A1073" t="s">
        <v>108</v>
      </c>
      <c r="B1073" t="s">
        <v>109</v>
      </c>
      <c r="C1073" t="s">
        <v>110</v>
      </c>
      <c r="D1073" s="44">
        <v>41386.714131944442</v>
      </c>
      <c r="E1073" s="45">
        <v>41386</v>
      </c>
      <c r="F1073" s="46">
        <v>0.7141319444444445</v>
      </c>
      <c r="G1073" s="50" t="s">
        <v>165</v>
      </c>
      <c r="H1073" s="50" t="s">
        <v>166</v>
      </c>
      <c r="I1073" t="s">
        <v>113</v>
      </c>
      <c r="J1073">
        <v>87485</v>
      </c>
      <c r="K1073" t="s">
        <v>114</v>
      </c>
      <c r="L1073" s="49" t="s">
        <v>120</v>
      </c>
    </row>
    <row r="1074" spans="1:12" x14ac:dyDescent="0.25">
      <c r="A1074" t="s">
        <v>108</v>
      </c>
      <c r="B1074" t="s">
        <v>109</v>
      </c>
      <c r="C1074" t="s">
        <v>121</v>
      </c>
      <c r="D1074" s="44">
        <v>41387.334108796298</v>
      </c>
      <c r="E1074" s="45">
        <v>41387</v>
      </c>
      <c r="F1074" s="46">
        <v>0.33410879629629631</v>
      </c>
      <c r="G1074" s="47" t="s">
        <v>118</v>
      </c>
      <c r="H1074" s="47" t="s">
        <v>112</v>
      </c>
      <c r="I1074" t="s">
        <v>113</v>
      </c>
      <c r="J1074">
        <v>25739</v>
      </c>
      <c r="K1074" t="s">
        <v>122</v>
      </c>
      <c r="L1074" s="49" t="s">
        <v>120</v>
      </c>
    </row>
    <row r="1075" spans="1:12" x14ac:dyDescent="0.25">
      <c r="A1075" t="s">
        <v>108</v>
      </c>
      <c r="B1075" t="s">
        <v>137</v>
      </c>
      <c r="C1075" t="s">
        <v>138</v>
      </c>
      <c r="D1075" s="44">
        <v>41387.337604166663</v>
      </c>
      <c r="E1075" s="45">
        <v>41387</v>
      </c>
      <c r="F1075" s="46">
        <v>0.33760416666666665</v>
      </c>
      <c r="G1075" s="47" t="s">
        <v>118</v>
      </c>
      <c r="H1075" s="47" t="s">
        <v>112</v>
      </c>
      <c r="I1075" t="s">
        <v>113</v>
      </c>
      <c r="J1075">
        <v>94485</v>
      </c>
      <c r="K1075" t="s">
        <v>172</v>
      </c>
      <c r="L1075" s="48" t="s">
        <v>115</v>
      </c>
    </row>
    <row r="1076" spans="1:12" x14ac:dyDescent="0.25">
      <c r="A1076" t="s">
        <v>108</v>
      </c>
      <c r="B1076" t="s">
        <v>109</v>
      </c>
      <c r="C1076" t="s">
        <v>133</v>
      </c>
      <c r="D1076" s="44">
        <v>41387.346030092594</v>
      </c>
      <c r="E1076" s="45">
        <v>41387</v>
      </c>
      <c r="F1076" s="46">
        <v>0.3460300925925926</v>
      </c>
      <c r="G1076" s="47" t="s">
        <v>118</v>
      </c>
      <c r="H1076" s="47" t="s">
        <v>112</v>
      </c>
      <c r="I1076" t="s">
        <v>113</v>
      </c>
      <c r="J1076">
        <v>5222</v>
      </c>
      <c r="K1076" t="s">
        <v>196</v>
      </c>
      <c r="L1076" s="49" t="s">
        <v>120</v>
      </c>
    </row>
    <row r="1077" spans="1:12" x14ac:dyDescent="0.25">
      <c r="A1077" t="s">
        <v>108</v>
      </c>
      <c r="B1077" t="s">
        <v>109</v>
      </c>
      <c r="C1077" t="s">
        <v>123</v>
      </c>
      <c r="D1077" s="44">
        <v>41387.354664351849</v>
      </c>
      <c r="E1077" s="45">
        <v>41387</v>
      </c>
      <c r="F1077" s="46">
        <v>0.3546643518518518</v>
      </c>
      <c r="G1077" s="47" t="s">
        <v>118</v>
      </c>
      <c r="H1077" s="47" t="s">
        <v>112</v>
      </c>
      <c r="I1077" t="s">
        <v>113</v>
      </c>
      <c r="J1077">
        <v>49423</v>
      </c>
      <c r="K1077" t="s">
        <v>124</v>
      </c>
      <c r="L1077" s="49" t="s">
        <v>120</v>
      </c>
    </row>
    <row r="1078" spans="1:12" x14ac:dyDescent="0.25">
      <c r="A1078" t="s">
        <v>108</v>
      </c>
      <c r="B1078" t="s">
        <v>109</v>
      </c>
      <c r="C1078" t="s">
        <v>123</v>
      </c>
      <c r="D1078" s="44">
        <v>41387.357418981483</v>
      </c>
      <c r="E1078" s="45">
        <v>41387</v>
      </c>
      <c r="F1078" s="46">
        <v>0.35741898148148149</v>
      </c>
      <c r="G1078" s="47" t="s">
        <v>118</v>
      </c>
      <c r="H1078" s="47" t="s">
        <v>112</v>
      </c>
      <c r="I1078" t="s">
        <v>113</v>
      </c>
      <c r="J1078">
        <v>49423</v>
      </c>
      <c r="K1078" t="s">
        <v>124</v>
      </c>
      <c r="L1078" s="49" t="s">
        <v>120</v>
      </c>
    </row>
    <row r="1079" spans="1:12" x14ac:dyDescent="0.25">
      <c r="A1079" t="s">
        <v>108</v>
      </c>
      <c r="B1079" t="s">
        <v>109</v>
      </c>
      <c r="C1079" t="s">
        <v>123</v>
      </c>
      <c r="D1079" s="44">
        <v>41387.359502314815</v>
      </c>
      <c r="E1079" s="45">
        <v>41387</v>
      </c>
      <c r="F1079" s="46">
        <v>0.35950231481481482</v>
      </c>
      <c r="G1079" s="47" t="s">
        <v>118</v>
      </c>
      <c r="H1079" s="47" t="s">
        <v>112</v>
      </c>
      <c r="I1079" t="s">
        <v>113</v>
      </c>
      <c r="J1079">
        <v>49423</v>
      </c>
      <c r="K1079" t="s">
        <v>124</v>
      </c>
      <c r="L1079" s="49" t="s">
        <v>120</v>
      </c>
    </row>
    <row r="1080" spans="1:12" x14ac:dyDescent="0.25">
      <c r="A1080" t="s">
        <v>108</v>
      </c>
      <c r="B1080" t="s">
        <v>109</v>
      </c>
      <c r="C1080" t="s">
        <v>123</v>
      </c>
      <c r="D1080" s="44">
        <v>41387.360972222225</v>
      </c>
      <c r="E1080" s="45">
        <v>41387</v>
      </c>
      <c r="F1080" s="46">
        <v>0.36097222222222225</v>
      </c>
      <c r="G1080" s="47" t="s">
        <v>118</v>
      </c>
      <c r="H1080" s="47" t="s">
        <v>112</v>
      </c>
      <c r="I1080" t="s">
        <v>113</v>
      </c>
      <c r="J1080">
        <v>49423</v>
      </c>
      <c r="K1080" t="s">
        <v>124</v>
      </c>
      <c r="L1080" s="49" t="s">
        <v>120</v>
      </c>
    </row>
    <row r="1081" spans="1:12" x14ac:dyDescent="0.25">
      <c r="A1081" t="s">
        <v>108</v>
      </c>
      <c r="B1081" t="s">
        <v>109</v>
      </c>
      <c r="C1081" t="s">
        <v>123</v>
      </c>
      <c r="D1081" s="44">
        <v>41387.362754629627</v>
      </c>
      <c r="E1081" s="45">
        <v>41387</v>
      </c>
      <c r="F1081" s="46">
        <v>0.36275462962962962</v>
      </c>
      <c r="G1081" s="47" t="s">
        <v>118</v>
      </c>
      <c r="H1081" s="47" t="s">
        <v>112</v>
      </c>
      <c r="I1081" t="s">
        <v>113</v>
      </c>
      <c r="J1081">
        <v>49423</v>
      </c>
      <c r="K1081" t="s">
        <v>124</v>
      </c>
      <c r="L1081" s="49" t="s">
        <v>120</v>
      </c>
    </row>
    <row r="1082" spans="1:12" x14ac:dyDescent="0.25">
      <c r="A1082" t="s">
        <v>108</v>
      </c>
      <c r="B1082" t="s">
        <v>137</v>
      </c>
      <c r="C1082" t="s">
        <v>138</v>
      </c>
      <c r="D1082" s="44">
        <v>41387.366388888891</v>
      </c>
      <c r="E1082" s="45">
        <v>41387</v>
      </c>
      <c r="F1082" s="46">
        <v>0.36638888888888888</v>
      </c>
      <c r="G1082" s="47" t="s">
        <v>118</v>
      </c>
      <c r="H1082" s="47" t="s">
        <v>112</v>
      </c>
      <c r="I1082" t="s">
        <v>113</v>
      </c>
      <c r="J1082">
        <v>94485</v>
      </c>
      <c r="K1082" t="s">
        <v>172</v>
      </c>
      <c r="L1082" s="49" t="s">
        <v>120</v>
      </c>
    </row>
    <row r="1083" spans="1:12" x14ac:dyDescent="0.25">
      <c r="A1083" t="s">
        <v>108</v>
      </c>
      <c r="B1083" t="s">
        <v>109</v>
      </c>
      <c r="C1083" t="s">
        <v>133</v>
      </c>
      <c r="D1083" s="44">
        <v>41387.377488425926</v>
      </c>
      <c r="E1083" s="45">
        <v>41387</v>
      </c>
      <c r="F1083" s="46">
        <v>0.37748842592592591</v>
      </c>
      <c r="G1083" s="50" t="s">
        <v>127</v>
      </c>
      <c r="H1083" s="50" t="s">
        <v>128</v>
      </c>
      <c r="I1083" t="s">
        <v>113</v>
      </c>
      <c r="J1083">
        <v>44343</v>
      </c>
      <c r="K1083" t="s">
        <v>134</v>
      </c>
      <c r="L1083" s="48" t="s">
        <v>115</v>
      </c>
    </row>
    <row r="1084" spans="1:12" x14ac:dyDescent="0.25">
      <c r="A1084" t="s">
        <v>108</v>
      </c>
      <c r="B1084" t="s">
        <v>109</v>
      </c>
      <c r="C1084" t="s">
        <v>123</v>
      </c>
      <c r="D1084" s="44">
        <v>41387.381226851852</v>
      </c>
      <c r="E1084" s="45">
        <v>41387</v>
      </c>
      <c r="F1084" s="46">
        <v>0.38122685185185184</v>
      </c>
      <c r="G1084" s="50" t="s">
        <v>127</v>
      </c>
      <c r="H1084" s="50" t="s">
        <v>128</v>
      </c>
      <c r="I1084" t="s">
        <v>113</v>
      </c>
      <c r="J1084">
        <v>49423</v>
      </c>
      <c r="K1084" t="s">
        <v>124</v>
      </c>
      <c r="L1084" s="49" t="s">
        <v>120</v>
      </c>
    </row>
    <row r="1085" spans="1:12" x14ac:dyDescent="0.25">
      <c r="A1085" t="s">
        <v>108</v>
      </c>
      <c r="B1085" t="s">
        <v>125</v>
      </c>
      <c r="C1085" t="s">
        <v>131</v>
      </c>
      <c r="D1085" s="44">
        <v>41387.394386574073</v>
      </c>
      <c r="E1085" s="45">
        <v>41387</v>
      </c>
      <c r="F1085" s="46">
        <v>0.39438657407407413</v>
      </c>
      <c r="G1085" s="50" t="s">
        <v>127</v>
      </c>
      <c r="H1085" s="50" t="s">
        <v>128</v>
      </c>
      <c r="I1085" t="s">
        <v>113</v>
      </c>
      <c r="J1085">
        <v>74912</v>
      </c>
      <c r="K1085" t="s">
        <v>168</v>
      </c>
      <c r="L1085" s="49" t="s">
        <v>120</v>
      </c>
    </row>
    <row r="1086" spans="1:12" x14ac:dyDescent="0.25">
      <c r="A1086" t="s">
        <v>108</v>
      </c>
      <c r="B1086" t="s">
        <v>109</v>
      </c>
      <c r="C1086" t="s">
        <v>133</v>
      </c>
      <c r="D1086" s="44">
        <v>41387.403946759259</v>
      </c>
      <c r="E1086" s="45">
        <v>41387</v>
      </c>
      <c r="F1086" s="46">
        <v>0.40394675925925921</v>
      </c>
      <c r="G1086" s="50" t="s">
        <v>127</v>
      </c>
      <c r="H1086" s="50" t="s">
        <v>128</v>
      </c>
      <c r="I1086" t="s">
        <v>113</v>
      </c>
      <c r="J1086">
        <v>44343</v>
      </c>
      <c r="K1086" t="s">
        <v>134</v>
      </c>
      <c r="L1086" s="49" t="s">
        <v>120</v>
      </c>
    </row>
    <row r="1087" spans="1:12" x14ac:dyDescent="0.25">
      <c r="A1087" t="s">
        <v>108</v>
      </c>
      <c r="B1087" t="s">
        <v>109</v>
      </c>
      <c r="C1087" t="s">
        <v>133</v>
      </c>
      <c r="D1087" s="44">
        <v>41387.408796296295</v>
      </c>
      <c r="E1087" s="45">
        <v>41387</v>
      </c>
      <c r="F1087" s="46">
        <v>0.40879629629629632</v>
      </c>
      <c r="G1087" s="50" t="s">
        <v>127</v>
      </c>
      <c r="H1087" s="50" t="s">
        <v>128</v>
      </c>
      <c r="I1087" t="s">
        <v>113</v>
      </c>
      <c r="J1087">
        <v>44343</v>
      </c>
      <c r="K1087" t="s">
        <v>134</v>
      </c>
      <c r="L1087" s="49" t="s">
        <v>120</v>
      </c>
    </row>
    <row r="1088" spans="1:12" x14ac:dyDescent="0.25">
      <c r="A1088" t="s">
        <v>108</v>
      </c>
      <c r="B1088" t="s">
        <v>109</v>
      </c>
      <c r="C1088" t="s">
        <v>123</v>
      </c>
      <c r="D1088" s="44">
        <v>41387.425752314812</v>
      </c>
      <c r="E1088" s="45">
        <v>41387</v>
      </c>
      <c r="F1088" s="46">
        <v>0.42575231481481479</v>
      </c>
      <c r="G1088" s="50" t="s">
        <v>135</v>
      </c>
      <c r="H1088" s="50" t="s">
        <v>128</v>
      </c>
      <c r="I1088" t="s">
        <v>113</v>
      </c>
      <c r="J1088">
        <v>88449</v>
      </c>
      <c r="K1088" t="s">
        <v>162</v>
      </c>
      <c r="L1088" s="49" t="s">
        <v>120</v>
      </c>
    </row>
    <row r="1089" spans="1:12" x14ac:dyDescent="0.25">
      <c r="A1089" t="s">
        <v>108</v>
      </c>
      <c r="B1089" t="s">
        <v>109</v>
      </c>
      <c r="C1089" t="s">
        <v>133</v>
      </c>
      <c r="D1089" s="44">
        <v>41387.440428240741</v>
      </c>
      <c r="E1089" s="45">
        <v>41387</v>
      </c>
      <c r="F1089" s="46">
        <v>0.44042824074074072</v>
      </c>
      <c r="G1089" s="50" t="s">
        <v>135</v>
      </c>
      <c r="H1089" s="50" t="s">
        <v>128</v>
      </c>
      <c r="I1089" t="s">
        <v>113</v>
      </c>
      <c r="J1089">
        <v>5103</v>
      </c>
      <c r="K1089" t="s">
        <v>180</v>
      </c>
      <c r="L1089" s="49" t="s">
        <v>120</v>
      </c>
    </row>
    <row r="1090" spans="1:12" x14ac:dyDescent="0.25">
      <c r="A1090" t="s">
        <v>108</v>
      </c>
      <c r="B1090" t="s">
        <v>109</v>
      </c>
      <c r="C1090" t="s">
        <v>133</v>
      </c>
      <c r="D1090" s="44">
        <v>41387.509155092594</v>
      </c>
      <c r="E1090" s="45">
        <v>41387</v>
      </c>
      <c r="F1090" s="46">
        <v>0.50915509259259262</v>
      </c>
      <c r="G1090" s="50" t="s">
        <v>140</v>
      </c>
      <c r="H1090" s="50" t="s">
        <v>141</v>
      </c>
      <c r="I1090" t="s">
        <v>113</v>
      </c>
      <c r="J1090">
        <v>96221</v>
      </c>
      <c r="K1090" t="s">
        <v>150</v>
      </c>
      <c r="L1090" s="48" t="s">
        <v>115</v>
      </c>
    </row>
    <row r="1091" spans="1:12" x14ac:dyDescent="0.25">
      <c r="A1091" t="s">
        <v>108</v>
      </c>
      <c r="B1091" t="s">
        <v>109</v>
      </c>
      <c r="C1091" t="s">
        <v>123</v>
      </c>
      <c r="D1091" s="44">
        <v>41387.5156712963</v>
      </c>
      <c r="E1091" s="45">
        <v>41387</v>
      </c>
      <c r="F1091" s="46">
        <v>0.51567129629629627</v>
      </c>
      <c r="G1091" s="50" t="s">
        <v>140</v>
      </c>
      <c r="H1091" s="50" t="s">
        <v>141</v>
      </c>
      <c r="I1091" t="s">
        <v>113</v>
      </c>
      <c r="J1091">
        <v>88449</v>
      </c>
      <c r="K1091" t="s">
        <v>162</v>
      </c>
      <c r="L1091" s="49" t="s">
        <v>120</v>
      </c>
    </row>
    <row r="1092" spans="1:12" x14ac:dyDescent="0.25">
      <c r="A1092" t="s">
        <v>108</v>
      </c>
      <c r="B1092" t="s">
        <v>109</v>
      </c>
      <c r="C1092" t="s">
        <v>110</v>
      </c>
      <c r="D1092" s="44">
        <v>41387.565555555557</v>
      </c>
      <c r="E1092" s="45">
        <v>41387</v>
      </c>
      <c r="F1092" s="46">
        <v>0.56555555555555559</v>
      </c>
      <c r="G1092" s="50" t="s">
        <v>146</v>
      </c>
      <c r="H1092" s="50" t="s">
        <v>147</v>
      </c>
      <c r="I1092" t="s">
        <v>113</v>
      </c>
      <c r="J1092">
        <v>89077</v>
      </c>
      <c r="K1092" t="s">
        <v>143</v>
      </c>
      <c r="L1092" s="49" t="s">
        <v>120</v>
      </c>
    </row>
    <row r="1093" spans="1:12" x14ac:dyDescent="0.25">
      <c r="A1093" t="s">
        <v>108</v>
      </c>
      <c r="B1093" t="s">
        <v>109</v>
      </c>
      <c r="C1093" t="s">
        <v>133</v>
      </c>
      <c r="D1093" s="44">
        <v>41387.587685185186</v>
      </c>
      <c r="E1093" s="45">
        <v>41387</v>
      </c>
      <c r="F1093" s="46">
        <v>0.5876851851851852</v>
      </c>
      <c r="G1093" s="50" t="s">
        <v>149</v>
      </c>
      <c r="H1093" s="50" t="s">
        <v>147</v>
      </c>
      <c r="I1093" t="s">
        <v>113</v>
      </c>
      <c r="J1093">
        <v>70218</v>
      </c>
      <c r="K1093" t="s">
        <v>148</v>
      </c>
      <c r="L1093" s="49" t="s">
        <v>120</v>
      </c>
    </row>
    <row r="1094" spans="1:12" x14ac:dyDescent="0.25">
      <c r="A1094" t="s">
        <v>108</v>
      </c>
      <c r="B1094" t="s">
        <v>109</v>
      </c>
      <c r="C1094" t="s">
        <v>123</v>
      </c>
      <c r="D1094" s="44">
        <v>41387.633703703701</v>
      </c>
      <c r="E1094" s="45">
        <v>41387</v>
      </c>
      <c r="F1094" s="46">
        <v>0.63370370370370377</v>
      </c>
      <c r="G1094" s="50" t="s">
        <v>154</v>
      </c>
      <c r="H1094" s="50" t="s">
        <v>155</v>
      </c>
      <c r="I1094" t="s">
        <v>113</v>
      </c>
      <c r="J1094">
        <v>91599</v>
      </c>
      <c r="K1094" t="s">
        <v>178</v>
      </c>
      <c r="L1094" s="49" t="s">
        <v>120</v>
      </c>
    </row>
    <row r="1095" spans="1:12" x14ac:dyDescent="0.25">
      <c r="A1095" t="s">
        <v>108</v>
      </c>
      <c r="B1095" t="s">
        <v>109</v>
      </c>
      <c r="C1095" t="s">
        <v>117</v>
      </c>
      <c r="D1095" s="44">
        <v>41387.637407407405</v>
      </c>
      <c r="E1095" s="45">
        <v>41387</v>
      </c>
      <c r="F1095" s="46">
        <v>0.63740740740740742</v>
      </c>
      <c r="G1095" s="50" t="s">
        <v>154</v>
      </c>
      <c r="H1095" s="50" t="s">
        <v>155</v>
      </c>
      <c r="I1095" t="s">
        <v>113</v>
      </c>
      <c r="J1095">
        <v>43877</v>
      </c>
      <c r="K1095" t="s">
        <v>163</v>
      </c>
      <c r="L1095" s="49" t="s">
        <v>120</v>
      </c>
    </row>
    <row r="1096" spans="1:12" x14ac:dyDescent="0.25">
      <c r="A1096" t="s">
        <v>108</v>
      </c>
      <c r="B1096" t="s">
        <v>109</v>
      </c>
      <c r="C1096" t="s">
        <v>117</v>
      </c>
      <c r="D1096" s="44">
        <v>41387.639849537038</v>
      </c>
      <c r="E1096" s="45">
        <v>41387</v>
      </c>
      <c r="F1096" s="46">
        <v>0.63984953703703706</v>
      </c>
      <c r="G1096" s="50" t="s">
        <v>154</v>
      </c>
      <c r="H1096" s="50" t="s">
        <v>155</v>
      </c>
      <c r="I1096" t="s">
        <v>113</v>
      </c>
      <c r="J1096">
        <v>43877</v>
      </c>
      <c r="K1096" t="s">
        <v>163</v>
      </c>
      <c r="L1096" s="49" t="s">
        <v>120</v>
      </c>
    </row>
    <row r="1097" spans="1:12" x14ac:dyDescent="0.25">
      <c r="A1097" t="s">
        <v>108</v>
      </c>
      <c r="B1097" t="s">
        <v>137</v>
      </c>
      <c r="C1097" t="s">
        <v>138</v>
      </c>
      <c r="D1097" s="44">
        <v>41387.648541666669</v>
      </c>
      <c r="E1097" s="45">
        <v>41387</v>
      </c>
      <c r="F1097" s="46">
        <v>0.64854166666666668</v>
      </c>
      <c r="G1097" s="50" t="s">
        <v>154</v>
      </c>
      <c r="H1097" s="50" t="s">
        <v>155</v>
      </c>
      <c r="I1097" t="s">
        <v>113</v>
      </c>
      <c r="J1097">
        <v>19754</v>
      </c>
      <c r="K1097" t="s">
        <v>160</v>
      </c>
      <c r="L1097" s="49" t="s">
        <v>120</v>
      </c>
    </row>
    <row r="1098" spans="1:12" x14ac:dyDescent="0.25">
      <c r="A1098" t="s">
        <v>108</v>
      </c>
      <c r="B1098" t="s">
        <v>109</v>
      </c>
      <c r="C1098" t="s">
        <v>117</v>
      </c>
      <c r="D1098" s="44">
        <v>41387.678726851853</v>
      </c>
      <c r="E1098" s="45">
        <v>41387</v>
      </c>
      <c r="F1098" s="46">
        <v>0.67872685185185189</v>
      </c>
      <c r="G1098" s="50" t="s">
        <v>161</v>
      </c>
      <c r="H1098" s="50" t="s">
        <v>155</v>
      </c>
      <c r="I1098" t="s">
        <v>113</v>
      </c>
      <c r="J1098">
        <v>16104</v>
      </c>
      <c r="K1098" t="s">
        <v>145</v>
      </c>
      <c r="L1098" s="49" t="s">
        <v>120</v>
      </c>
    </row>
    <row r="1099" spans="1:12" x14ac:dyDescent="0.25">
      <c r="A1099" t="s">
        <v>108</v>
      </c>
      <c r="B1099" t="s">
        <v>109</v>
      </c>
      <c r="C1099" t="s">
        <v>133</v>
      </c>
      <c r="D1099" s="44">
        <v>41387.683634259258</v>
      </c>
      <c r="E1099" s="45">
        <v>41387</v>
      </c>
      <c r="F1099" s="46">
        <v>0.68363425925925936</v>
      </c>
      <c r="G1099" s="50" t="s">
        <v>161</v>
      </c>
      <c r="H1099" s="50" t="s">
        <v>155</v>
      </c>
      <c r="I1099" t="s">
        <v>113</v>
      </c>
      <c r="J1099">
        <v>96221</v>
      </c>
      <c r="K1099" t="s">
        <v>150</v>
      </c>
      <c r="L1099" s="49" t="s">
        <v>120</v>
      </c>
    </row>
    <row r="1100" spans="1:12" x14ac:dyDescent="0.25">
      <c r="A1100" t="s">
        <v>108</v>
      </c>
      <c r="B1100" t="s">
        <v>109</v>
      </c>
      <c r="C1100" t="s">
        <v>133</v>
      </c>
      <c r="D1100" s="44">
        <v>41387.68886574074</v>
      </c>
      <c r="E1100" s="45">
        <v>41387</v>
      </c>
      <c r="F1100" s="46">
        <v>0.6888657407407407</v>
      </c>
      <c r="G1100" s="50" t="s">
        <v>161</v>
      </c>
      <c r="H1100" s="50" t="s">
        <v>155</v>
      </c>
      <c r="I1100" t="s">
        <v>113</v>
      </c>
      <c r="J1100">
        <v>75635</v>
      </c>
      <c r="K1100" t="s">
        <v>169</v>
      </c>
      <c r="L1100" s="49" t="s">
        <v>120</v>
      </c>
    </row>
    <row r="1101" spans="1:12" x14ac:dyDescent="0.25">
      <c r="A1101" t="s">
        <v>108</v>
      </c>
      <c r="B1101" t="s">
        <v>109</v>
      </c>
      <c r="C1101" t="s">
        <v>110</v>
      </c>
      <c r="D1101" s="44">
        <v>41387.710833333331</v>
      </c>
      <c r="E1101" s="45">
        <v>41387</v>
      </c>
      <c r="F1101" s="46">
        <v>0.71083333333333332</v>
      </c>
      <c r="G1101" s="50" t="s">
        <v>165</v>
      </c>
      <c r="H1101" s="50" t="s">
        <v>166</v>
      </c>
      <c r="I1101" t="s">
        <v>113</v>
      </c>
      <c r="J1101">
        <v>28658</v>
      </c>
      <c r="K1101" t="s">
        <v>136</v>
      </c>
      <c r="L1101" s="49" t="s">
        <v>120</v>
      </c>
    </row>
    <row r="1102" spans="1:12" x14ac:dyDescent="0.25">
      <c r="A1102" t="s">
        <v>108</v>
      </c>
      <c r="B1102" t="s">
        <v>109</v>
      </c>
      <c r="C1102" t="s">
        <v>117</v>
      </c>
      <c r="D1102" s="44">
        <v>41387.712743055556</v>
      </c>
      <c r="E1102" s="45">
        <v>41387</v>
      </c>
      <c r="F1102" s="46">
        <v>0.7127430555555555</v>
      </c>
      <c r="G1102" s="50" t="s">
        <v>165</v>
      </c>
      <c r="H1102" s="50" t="s">
        <v>166</v>
      </c>
      <c r="I1102" t="s">
        <v>113</v>
      </c>
      <c r="J1102">
        <v>42342</v>
      </c>
      <c r="K1102" t="s">
        <v>119</v>
      </c>
      <c r="L1102" s="48" t="s">
        <v>115</v>
      </c>
    </row>
    <row r="1103" spans="1:12" x14ac:dyDescent="0.25">
      <c r="A1103" t="s">
        <v>108</v>
      </c>
      <c r="B1103" t="s">
        <v>109</v>
      </c>
      <c r="C1103" t="s">
        <v>110</v>
      </c>
      <c r="D1103" s="44">
        <v>41387.712847222225</v>
      </c>
      <c r="E1103" s="45">
        <v>41387</v>
      </c>
      <c r="F1103" s="46">
        <v>0.7128472222222223</v>
      </c>
      <c r="G1103" s="50" t="s">
        <v>165</v>
      </c>
      <c r="H1103" s="50" t="s">
        <v>166</v>
      </c>
      <c r="I1103" t="s">
        <v>113</v>
      </c>
      <c r="J1103">
        <v>28658</v>
      </c>
      <c r="K1103" t="s">
        <v>136</v>
      </c>
      <c r="L1103" s="49" t="s">
        <v>120</v>
      </c>
    </row>
    <row r="1104" spans="1:12" x14ac:dyDescent="0.25">
      <c r="A1104" t="s">
        <v>108</v>
      </c>
      <c r="B1104" t="s">
        <v>109</v>
      </c>
      <c r="C1104" t="s">
        <v>133</v>
      </c>
      <c r="D1104" s="44">
        <v>41388.335497685184</v>
      </c>
      <c r="E1104" s="45">
        <v>41388</v>
      </c>
      <c r="F1104" s="46">
        <v>0.33549768518518519</v>
      </c>
      <c r="G1104" s="47" t="s">
        <v>118</v>
      </c>
      <c r="H1104" s="47" t="s">
        <v>112</v>
      </c>
      <c r="I1104" t="s">
        <v>113</v>
      </c>
      <c r="J1104">
        <v>28676</v>
      </c>
      <c r="K1104" t="s">
        <v>167</v>
      </c>
      <c r="L1104" s="49" t="s">
        <v>120</v>
      </c>
    </row>
    <row r="1105" spans="1:12" x14ac:dyDescent="0.25">
      <c r="A1105" t="s">
        <v>108</v>
      </c>
      <c r="B1105" t="s">
        <v>125</v>
      </c>
      <c r="C1105" t="s">
        <v>131</v>
      </c>
      <c r="D1105" s="44">
        <v>41388.345081018517</v>
      </c>
      <c r="E1105" s="45">
        <v>41388</v>
      </c>
      <c r="F1105" s="46">
        <v>0.34508101851851852</v>
      </c>
      <c r="G1105" s="47" t="s">
        <v>118</v>
      </c>
      <c r="H1105" s="47" t="s">
        <v>112</v>
      </c>
      <c r="I1105" t="s">
        <v>113</v>
      </c>
      <c r="J1105">
        <v>99657</v>
      </c>
      <c r="K1105" t="s">
        <v>132</v>
      </c>
      <c r="L1105" s="49" t="s">
        <v>120</v>
      </c>
    </row>
    <row r="1106" spans="1:12" x14ac:dyDescent="0.25">
      <c r="A1106" t="s">
        <v>108</v>
      </c>
      <c r="B1106" t="s">
        <v>109</v>
      </c>
      <c r="C1106" t="s">
        <v>117</v>
      </c>
      <c r="D1106" s="44">
        <v>41388.357592592591</v>
      </c>
      <c r="E1106" s="45">
        <v>41388</v>
      </c>
      <c r="F1106" s="46">
        <v>0.35759259259259263</v>
      </c>
      <c r="G1106" s="47" t="s">
        <v>118</v>
      </c>
      <c r="H1106" s="47" t="s">
        <v>112</v>
      </c>
      <c r="I1106" t="s">
        <v>113</v>
      </c>
      <c r="J1106">
        <v>24227</v>
      </c>
      <c r="K1106" t="s">
        <v>200</v>
      </c>
      <c r="L1106" s="49" t="s">
        <v>120</v>
      </c>
    </row>
    <row r="1107" spans="1:12" x14ac:dyDescent="0.25">
      <c r="A1107" t="s">
        <v>108</v>
      </c>
      <c r="B1107" t="s">
        <v>109</v>
      </c>
      <c r="C1107" t="s">
        <v>123</v>
      </c>
      <c r="D1107" s="44">
        <v>41388.358587962961</v>
      </c>
      <c r="E1107" s="45">
        <v>41388</v>
      </c>
      <c r="F1107" s="46">
        <v>0.35858796296296297</v>
      </c>
      <c r="G1107" s="47" t="s">
        <v>118</v>
      </c>
      <c r="H1107" s="47" t="s">
        <v>112</v>
      </c>
      <c r="I1107" t="s">
        <v>113</v>
      </c>
      <c r="J1107">
        <v>49423</v>
      </c>
      <c r="K1107" t="s">
        <v>124</v>
      </c>
      <c r="L1107" s="49" t="s">
        <v>120</v>
      </c>
    </row>
    <row r="1108" spans="1:12" x14ac:dyDescent="0.25">
      <c r="A1108" t="s">
        <v>108</v>
      </c>
      <c r="B1108" t="s">
        <v>109</v>
      </c>
      <c r="C1108" t="s">
        <v>123</v>
      </c>
      <c r="D1108" s="44">
        <v>41388.361747685187</v>
      </c>
      <c r="E1108" s="45">
        <v>41388</v>
      </c>
      <c r="F1108" s="46">
        <v>0.36174768518518513</v>
      </c>
      <c r="G1108" s="47" t="s">
        <v>118</v>
      </c>
      <c r="H1108" s="47" t="s">
        <v>112</v>
      </c>
      <c r="I1108" t="s">
        <v>113</v>
      </c>
      <c r="J1108">
        <v>49423</v>
      </c>
      <c r="K1108" t="s">
        <v>124</v>
      </c>
      <c r="L1108" s="49" t="s">
        <v>120</v>
      </c>
    </row>
    <row r="1109" spans="1:12" x14ac:dyDescent="0.25">
      <c r="A1109" t="s">
        <v>108</v>
      </c>
      <c r="B1109" t="s">
        <v>109</v>
      </c>
      <c r="C1109" t="s">
        <v>123</v>
      </c>
      <c r="D1109" s="44">
        <v>41388.363449074073</v>
      </c>
      <c r="E1109" s="45">
        <v>41388</v>
      </c>
      <c r="F1109" s="46">
        <v>0.36344907407407406</v>
      </c>
      <c r="G1109" s="47" t="s">
        <v>118</v>
      </c>
      <c r="H1109" s="47" t="s">
        <v>112</v>
      </c>
      <c r="I1109" t="s">
        <v>113</v>
      </c>
      <c r="J1109">
        <v>49423</v>
      </c>
      <c r="K1109" t="s">
        <v>124</v>
      </c>
      <c r="L1109" s="49" t="s">
        <v>120</v>
      </c>
    </row>
    <row r="1110" spans="1:12" x14ac:dyDescent="0.25">
      <c r="A1110" t="s">
        <v>108</v>
      </c>
      <c r="B1110" t="s">
        <v>109</v>
      </c>
      <c r="C1110" t="s">
        <v>123</v>
      </c>
      <c r="D1110" s="44">
        <v>41388.365312499998</v>
      </c>
      <c r="E1110" s="45">
        <v>41388</v>
      </c>
      <c r="F1110" s="46">
        <v>0.36531249999999998</v>
      </c>
      <c r="G1110" s="47" t="s">
        <v>118</v>
      </c>
      <c r="H1110" s="47" t="s">
        <v>112</v>
      </c>
      <c r="I1110" t="s">
        <v>113</v>
      </c>
      <c r="J1110">
        <v>49423</v>
      </c>
      <c r="K1110" t="s">
        <v>124</v>
      </c>
      <c r="L1110" s="49" t="s">
        <v>120</v>
      </c>
    </row>
    <row r="1111" spans="1:12" x14ac:dyDescent="0.25">
      <c r="A1111" t="s">
        <v>108</v>
      </c>
      <c r="B1111" t="s">
        <v>109</v>
      </c>
      <c r="C1111" t="s">
        <v>123</v>
      </c>
      <c r="D1111" s="44">
        <v>41388.3675</v>
      </c>
      <c r="E1111" s="45">
        <v>41388</v>
      </c>
      <c r="F1111" s="46">
        <v>0.36749999999999999</v>
      </c>
      <c r="G1111" s="47" t="s">
        <v>118</v>
      </c>
      <c r="H1111" s="47" t="s">
        <v>112</v>
      </c>
      <c r="I1111" t="s">
        <v>113</v>
      </c>
      <c r="J1111">
        <v>49423</v>
      </c>
      <c r="K1111" t="s">
        <v>124</v>
      </c>
      <c r="L1111" s="49" t="s">
        <v>120</v>
      </c>
    </row>
    <row r="1112" spans="1:12" x14ac:dyDescent="0.25">
      <c r="A1112" t="s">
        <v>108</v>
      </c>
      <c r="B1112" t="s">
        <v>125</v>
      </c>
      <c r="C1112" t="s">
        <v>126</v>
      </c>
      <c r="D1112" s="44">
        <v>41388.368425925924</v>
      </c>
      <c r="E1112" s="45">
        <v>41388</v>
      </c>
      <c r="F1112" s="46">
        <v>0.36842592592592593</v>
      </c>
      <c r="G1112" s="47" t="s">
        <v>118</v>
      </c>
      <c r="H1112" s="47" t="s">
        <v>112</v>
      </c>
      <c r="I1112" t="s">
        <v>113</v>
      </c>
      <c r="J1112">
        <v>28249</v>
      </c>
      <c r="K1112" t="s">
        <v>129</v>
      </c>
      <c r="L1112" s="48" t="s">
        <v>115</v>
      </c>
    </row>
    <row r="1113" spans="1:12" x14ac:dyDescent="0.25">
      <c r="A1113" t="s">
        <v>108</v>
      </c>
      <c r="B1113" t="s">
        <v>109</v>
      </c>
      <c r="C1113" t="s">
        <v>117</v>
      </c>
      <c r="D1113" s="44">
        <v>41388.369120370371</v>
      </c>
      <c r="E1113" s="45">
        <v>41388</v>
      </c>
      <c r="F1113" s="46">
        <v>0.36912037037037032</v>
      </c>
      <c r="G1113" s="47" t="s">
        <v>118</v>
      </c>
      <c r="H1113" s="47" t="s">
        <v>112</v>
      </c>
      <c r="I1113" t="s">
        <v>113</v>
      </c>
      <c r="J1113">
        <v>42342</v>
      </c>
      <c r="K1113" t="s">
        <v>119</v>
      </c>
      <c r="L1113" s="49" t="s">
        <v>120</v>
      </c>
    </row>
    <row r="1114" spans="1:12" x14ac:dyDescent="0.25">
      <c r="A1114" t="s">
        <v>108</v>
      </c>
      <c r="B1114" t="s">
        <v>109</v>
      </c>
      <c r="C1114" t="s">
        <v>123</v>
      </c>
      <c r="D1114" s="44">
        <v>41388.383391203701</v>
      </c>
      <c r="E1114" s="45">
        <v>41388</v>
      </c>
      <c r="F1114" s="46">
        <v>0.38339120370370372</v>
      </c>
      <c r="G1114" s="50" t="s">
        <v>127</v>
      </c>
      <c r="H1114" s="50" t="s">
        <v>128</v>
      </c>
      <c r="I1114" t="s">
        <v>113</v>
      </c>
      <c r="J1114">
        <v>49423</v>
      </c>
      <c r="K1114" t="s">
        <v>124</v>
      </c>
      <c r="L1114" s="48" t="s">
        <v>115</v>
      </c>
    </row>
    <row r="1115" spans="1:12" x14ac:dyDescent="0.25">
      <c r="A1115" t="s">
        <v>108</v>
      </c>
      <c r="B1115" t="s">
        <v>137</v>
      </c>
      <c r="C1115" t="s">
        <v>138</v>
      </c>
      <c r="D1115" s="44">
        <v>41388.400810185187</v>
      </c>
      <c r="E1115" s="45">
        <v>41388</v>
      </c>
      <c r="F1115" s="46">
        <v>0.40081018518518513</v>
      </c>
      <c r="G1115" s="50" t="s">
        <v>127</v>
      </c>
      <c r="H1115" s="50" t="s">
        <v>128</v>
      </c>
      <c r="I1115" t="s">
        <v>113</v>
      </c>
      <c r="J1115">
        <v>94485</v>
      </c>
      <c r="K1115" t="s">
        <v>172</v>
      </c>
      <c r="L1115" s="48" t="s">
        <v>115</v>
      </c>
    </row>
    <row r="1116" spans="1:12" x14ac:dyDescent="0.25">
      <c r="A1116" t="s">
        <v>108</v>
      </c>
      <c r="B1116" t="s">
        <v>137</v>
      </c>
      <c r="C1116" t="s">
        <v>138</v>
      </c>
      <c r="D1116" s="44">
        <v>41388.404108796298</v>
      </c>
      <c r="E1116" s="45">
        <v>41388</v>
      </c>
      <c r="F1116" s="46">
        <v>0.40410879629629631</v>
      </c>
      <c r="G1116" s="50" t="s">
        <v>127</v>
      </c>
      <c r="H1116" s="50" t="s">
        <v>128</v>
      </c>
      <c r="I1116" t="s">
        <v>113</v>
      </c>
      <c r="J1116">
        <v>19594</v>
      </c>
      <c r="K1116" t="s">
        <v>139</v>
      </c>
      <c r="L1116" s="48" t="s">
        <v>115</v>
      </c>
    </row>
    <row r="1117" spans="1:12" x14ac:dyDescent="0.25">
      <c r="A1117" t="s">
        <v>108</v>
      </c>
      <c r="B1117" t="s">
        <v>125</v>
      </c>
      <c r="C1117" t="s">
        <v>131</v>
      </c>
      <c r="D1117" s="44">
        <v>41388.411215277774</v>
      </c>
      <c r="E1117" s="45">
        <v>41388</v>
      </c>
      <c r="F1117" s="46">
        <v>0.41121527777777778</v>
      </c>
      <c r="G1117" s="50" t="s">
        <v>127</v>
      </c>
      <c r="H1117" s="50" t="s">
        <v>128</v>
      </c>
      <c r="I1117" t="s">
        <v>113</v>
      </c>
      <c r="J1117">
        <v>42333</v>
      </c>
      <c r="K1117" t="s">
        <v>164</v>
      </c>
      <c r="L1117" s="49" t="s">
        <v>120</v>
      </c>
    </row>
    <row r="1118" spans="1:12" x14ac:dyDescent="0.25">
      <c r="A1118" t="s">
        <v>108</v>
      </c>
      <c r="B1118" t="s">
        <v>137</v>
      </c>
      <c r="C1118" t="s">
        <v>138</v>
      </c>
      <c r="D1118" s="44">
        <v>41388.428923611114</v>
      </c>
      <c r="E1118" s="45">
        <v>41388</v>
      </c>
      <c r="F1118" s="46">
        <v>0.42892361111111116</v>
      </c>
      <c r="G1118" s="50" t="s">
        <v>135</v>
      </c>
      <c r="H1118" s="50" t="s">
        <v>128</v>
      </c>
      <c r="I1118" t="s">
        <v>113</v>
      </c>
      <c r="J1118">
        <v>19594</v>
      </c>
      <c r="K1118" t="s">
        <v>139</v>
      </c>
      <c r="L1118" s="49" t="s">
        <v>120</v>
      </c>
    </row>
    <row r="1119" spans="1:12" x14ac:dyDescent="0.25">
      <c r="A1119" t="s">
        <v>108</v>
      </c>
      <c r="B1119" t="s">
        <v>109</v>
      </c>
      <c r="C1119" t="s">
        <v>123</v>
      </c>
      <c r="D1119" s="44">
        <v>41388.442800925928</v>
      </c>
      <c r="E1119" s="45">
        <v>41388</v>
      </c>
      <c r="F1119" s="46">
        <v>0.44280092592592596</v>
      </c>
      <c r="G1119" s="50" t="s">
        <v>135</v>
      </c>
      <c r="H1119" s="50" t="s">
        <v>128</v>
      </c>
      <c r="I1119" t="s">
        <v>113</v>
      </c>
      <c r="J1119">
        <v>88449</v>
      </c>
      <c r="K1119" t="s">
        <v>162</v>
      </c>
      <c r="L1119" s="49" t="s">
        <v>120</v>
      </c>
    </row>
    <row r="1120" spans="1:12" x14ac:dyDescent="0.25">
      <c r="A1120" t="s">
        <v>108</v>
      </c>
      <c r="B1120" t="s">
        <v>109</v>
      </c>
      <c r="C1120" t="s">
        <v>133</v>
      </c>
      <c r="D1120" s="44">
        <v>41388.451365740744</v>
      </c>
      <c r="E1120" s="45">
        <v>41388</v>
      </c>
      <c r="F1120" s="46">
        <v>0.45136574074074076</v>
      </c>
      <c r="G1120" s="50" t="s">
        <v>135</v>
      </c>
      <c r="H1120" s="50" t="s">
        <v>128</v>
      </c>
      <c r="I1120" t="s">
        <v>113</v>
      </c>
      <c r="J1120">
        <v>75635</v>
      </c>
      <c r="K1120" t="s">
        <v>169</v>
      </c>
      <c r="L1120" s="49" t="s">
        <v>120</v>
      </c>
    </row>
    <row r="1121" spans="1:12" x14ac:dyDescent="0.25">
      <c r="A1121" t="s">
        <v>108</v>
      </c>
      <c r="B1121" t="s">
        <v>109</v>
      </c>
      <c r="C1121" t="s">
        <v>110</v>
      </c>
      <c r="D1121" s="44">
        <v>41388.531307870369</v>
      </c>
      <c r="E1121" s="45">
        <v>41388</v>
      </c>
      <c r="F1121" s="46">
        <v>0.53130787037037031</v>
      </c>
      <c r="G1121" s="50" t="s">
        <v>140</v>
      </c>
      <c r="H1121" s="50" t="s">
        <v>141</v>
      </c>
      <c r="I1121" t="s">
        <v>113</v>
      </c>
      <c r="J1121">
        <v>89077</v>
      </c>
      <c r="K1121" t="s">
        <v>143</v>
      </c>
      <c r="L1121" s="49" t="s">
        <v>120</v>
      </c>
    </row>
    <row r="1122" spans="1:12" x14ac:dyDescent="0.25">
      <c r="A1122" t="s">
        <v>108</v>
      </c>
      <c r="B1122" t="s">
        <v>109</v>
      </c>
      <c r="C1122" t="s">
        <v>110</v>
      </c>
      <c r="D1122" s="44">
        <v>41388.534062500003</v>
      </c>
      <c r="E1122" s="45">
        <v>41388</v>
      </c>
      <c r="F1122" s="46">
        <v>0.5340625</v>
      </c>
      <c r="G1122" s="50" t="s">
        <v>140</v>
      </c>
      <c r="H1122" s="50" t="s">
        <v>141</v>
      </c>
      <c r="I1122" t="s">
        <v>113</v>
      </c>
      <c r="J1122">
        <v>26310</v>
      </c>
      <c r="K1122" t="s">
        <v>219</v>
      </c>
      <c r="L1122" s="49" t="s">
        <v>120</v>
      </c>
    </row>
    <row r="1123" spans="1:12" x14ac:dyDescent="0.25">
      <c r="A1123" t="s">
        <v>108</v>
      </c>
      <c r="B1123" t="s">
        <v>109</v>
      </c>
      <c r="C1123" t="s">
        <v>121</v>
      </c>
      <c r="D1123" s="44">
        <v>41388.534953703704</v>
      </c>
      <c r="E1123" s="45">
        <v>41388</v>
      </c>
      <c r="F1123" s="46">
        <v>0.53495370370370365</v>
      </c>
      <c r="G1123" s="50" t="s">
        <v>140</v>
      </c>
      <c r="H1123" s="50" t="s">
        <v>141</v>
      </c>
      <c r="I1123" t="s">
        <v>113</v>
      </c>
      <c r="J1123">
        <v>27864</v>
      </c>
      <c r="K1123" t="s">
        <v>130</v>
      </c>
      <c r="L1123" s="48" t="s">
        <v>115</v>
      </c>
    </row>
    <row r="1124" spans="1:12" x14ac:dyDescent="0.25">
      <c r="A1124" t="s">
        <v>108</v>
      </c>
      <c r="B1124" t="s">
        <v>125</v>
      </c>
      <c r="C1124" t="s">
        <v>181</v>
      </c>
      <c r="D1124" s="44">
        <v>41388.607615740744</v>
      </c>
      <c r="E1124" s="45">
        <v>41388</v>
      </c>
      <c r="F1124" s="46">
        <v>0.60761574074074076</v>
      </c>
      <c r="G1124" s="50" t="s">
        <v>149</v>
      </c>
      <c r="H1124" s="50" t="s">
        <v>147</v>
      </c>
      <c r="I1124" t="s">
        <v>113</v>
      </c>
      <c r="J1124">
        <v>90853</v>
      </c>
      <c r="K1124" t="s">
        <v>182</v>
      </c>
      <c r="L1124" s="49" t="s">
        <v>120</v>
      </c>
    </row>
    <row r="1125" spans="1:12" x14ac:dyDescent="0.25">
      <c r="A1125" t="s">
        <v>108</v>
      </c>
      <c r="B1125" t="s">
        <v>109</v>
      </c>
      <c r="C1125" t="s">
        <v>123</v>
      </c>
      <c r="D1125" s="44">
        <v>41388.608958333331</v>
      </c>
      <c r="E1125" s="45">
        <v>41388</v>
      </c>
      <c r="F1125" s="46">
        <v>0.60895833333333338</v>
      </c>
      <c r="G1125" s="50" t="s">
        <v>149</v>
      </c>
      <c r="H1125" s="50" t="s">
        <v>147</v>
      </c>
      <c r="I1125" t="s">
        <v>113</v>
      </c>
      <c r="J1125">
        <v>91599</v>
      </c>
      <c r="K1125" t="s">
        <v>178</v>
      </c>
      <c r="L1125" s="49" t="s">
        <v>120</v>
      </c>
    </row>
    <row r="1126" spans="1:12" x14ac:dyDescent="0.25">
      <c r="A1126" t="s">
        <v>108</v>
      </c>
      <c r="B1126" t="s">
        <v>125</v>
      </c>
      <c r="C1126" t="s">
        <v>181</v>
      </c>
      <c r="D1126" s="44">
        <v>41388.609340277777</v>
      </c>
      <c r="E1126" s="45">
        <v>41388</v>
      </c>
      <c r="F1126" s="46">
        <v>0.60934027777777777</v>
      </c>
      <c r="G1126" s="50" t="s">
        <v>149</v>
      </c>
      <c r="H1126" s="50" t="s">
        <v>147</v>
      </c>
      <c r="I1126" t="s">
        <v>113</v>
      </c>
      <c r="J1126">
        <v>21585</v>
      </c>
      <c r="K1126" t="s">
        <v>186</v>
      </c>
      <c r="L1126" s="49" t="s">
        <v>120</v>
      </c>
    </row>
    <row r="1127" spans="1:12" x14ac:dyDescent="0.25">
      <c r="A1127" t="s">
        <v>108</v>
      </c>
      <c r="B1127" t="s">
        <v>109</v>
      </c>
      <c r="C1127" t="s">
        <v>117</v>
      </c>
      <c r="D1127" s="44">
        <v>41388.622106481482</v>
      </c>
      <c r="E1127" s="45">
        <v>41388</v>
      </c>
      <c r="F1127" s="46">
        <v>0.62210648148148151</v>
      </c>
      <c r="G1127" s="50" t="s">
        <v>149</v>
      </c>
      <c r="H1127" s="50" t="s">
        <v>147</v>
      </c>
      <c r="I1127" t="s">
        <v>113</v>
      </c>
      <c r="J1127">
        <v>16104</v>
      </c>
      <c r="K1127" t="s">
        <v>145</v>
      </c>
      <c r="L1127" s="49" t="s">
        <v>120</v>
      </c>
    </row>
    <row r="1128" spans="1:12" x14ac:dyDescent="0.25">
      <c r="A1128" t="s">
        <v>108</v>
      </c>
      <c r="B1128" t="s">
        <v>125</v>
      </c>
      <c r="C1128" t="s">
        <v>126</v>
      </c>
      <c r="D1128" s="44">
        <v>41388.631053240744</v>
      </c>
      <c r="E1128" s="45">
        <v>41388</v>
      </c>
      <c r="F1128" s="46">
        <v>0.63105324074074076</v>
      </c>
      <c r="G1128" s="50" t="s">
        <v>154</v>
      </c>
      <c r="H1128" s="50" t="s">
        <v>155</v>
      </c>
      <c r="I1128" t="s">
        <v>113</v>
      </c>
      <c r="J1128">
        <v>96429</v>
      </c>
      <c r="K1128" t="s">
        <v>220</v>
      </c>
      <c r="L1128" s="49" t="s">
        <v>120</v>
      </c>
    </row>
    <row r="1129" spans="1:12" x14ac:dyDescent="0.25">
      <c r="A1129" t="s">
        <v>108</v>
      </c>
      <c r="B1129" t="s">
        <v>109</v>
      </c>
      <c r="C1129" t="s">
        <v>110</v>
      </c>
      <c r="D1129" s="44">
        <v>41388.633368055554</v>
      </c>
      <c r="E1129" s="45">
        <v>41388</v>
      </c>
      <c r="F1129" s="46">
        <v>0.63336805555555553</v>
      </c>
      <c r="G1129" s="50" t="s">
        <v>154</v>
      </c>
      <c r="H1129" s="50" t="s">
        <v>155</v>
      </c>
      <c r="I1129" t="s">
        <v>113</v>
      </c>
      <c r="J1129">
        <v>28658</v>
      </c>
      <c r="K1129" t="s">
        <v>136</v>
      </c>
      <c r="L1129" s="49" t="s">
        <v>120</v>
      </c>
    </row>
    <row r="1130" spans="1:12" x14ac:dyDescent="0.25">
      <c r="A1130" t="s">
        <v>108</v>
      </c>
      <c r="B1130" t="s">
        <v>109</v>
      </c>
      <c r="C1130" t="s">
        <v>110</v>
      </c>
      <c r="D1130" s="44">
        <v>41388.63554398148</v>
      </c>
      <c r="E1130" s="45">
        <v>41388</v>
      </c>
      <c r="F1130" s="46">
        <v>0.6355439814814815</v>
      </c>
      <c r="G1130" s="50" t="s">
        <v>154</v>
      </c>
      <c r="H1130" s="50" t="s">
        <v>155</v>
      </c>
      <c r="I1130" t="s">
        <v>113</v>
      </c>
      <c r="J1130">
        <v>28658</v>
      </c>
      <c r="K1130" t="s">
        <v>136</v>
      </c>
      <c r="L1130" s="49" t="s">
        <v>120</v>
      </c>
    </row>
    <row r="1131" spans="1:12" x14ac:dyDescent="0.25">
      <c r="A1131" t="s">
        <v>108</v>
      </c>
      <c r="B1131" t="s">
        <v>125</v>
      </c>
      <c r="C1131" t="s">
        <v>131</v>
      </c>
      <c r="D1131" s="44">
        <v>41388.637789351851</v>
      </c>
      <c r="E1131" s="45">
        <v>41388</v>
      </c>
      <c r="F1131" s="46">
        <v>0.63778935185185182</v>
      </c>
      <c r="G1131" s="50" t="s">
        <v>154</v>
      </c>
      <c r="H1131" s="50" t="s">
        <v>155</v>
      </c>
      <c r="I1131" t="s">
        <v>113</v>
      </c>
      <c r="J1131">
        <v>42333</v>
      </c>
      <c r="K1131" t="s">
        <v>164</v>
      </c>
      <c r="L1131" s="49" t="s">
        <v>120</v>
      </c>
    </row>
    <row r="1132" spans="1:12" x14ac:dyDescent="0.25">
      <c r="A1132" t="s">
        <v>108</v>
      </c>
      <c r="B1132" t="s">
        <v>125</v>
      </c>
      <c r="C1132" t="s">
        <v>131</v>
      </c>
      <c r="D1132" s="44">
        <v>41388.641342592593</v>
      </c>
      <c r="E1132" s="45">
        <v>41388</v>
      </c>
      <c r="F1132" s="46">
        <v>0.64134259259259263</v>
      </c>
      <c r="G1132" s="50" t="s">
        <v>154</v>
      </c>
      <c r="H1132" s="50" t="s">
        <v>155</v>
      </c>
      <c r="I1132" t="s">
        <v>113</v>
      </c>
      <c r="J1132">
        <v>42333</v>
      </c>
      <c r="K1132" t="s">
        <v>164</v>
      </c>
      <c r="L1132" s="49" t="s">
        <v>120</v>
      </c>
    </row>
    <row r="1133" spans="1:12" x14ac:dyDescent="0.25">
      <c r="A1133" t="s">
        <v>108</v>
      </c>
      <c r="B1133" t="s">
        <v>125</v>
      </c>
      <c r="C1133" t="s">
        <v>131</v>
      </c>
      <c r="D1133" s="44">
        <v>41388.643194444441</v>
      </c>
      <c r="E1133" s="45">
        <v>41388</v>
      </c>
      <c r="F1133" s="46">
        <v>0.64319444444444451</v>
      </c>
      <c r="G1133" s="50" t="s">
        <v>154</v>
      </c>
      <c r="H1133" s="50" t="s">
        <v>155</v>
      </c>
      <c r="I1133" t="s">
        <v>113</v>
      </c>
      <c r="J1133">
        <v>42333</v>
      </c>
      <c r="K1133" t="s">
        <v>164</v>
      </c>
      <c r="L1133" s="49" t="s">
        <v>120</v>
      </c>
    </row>
    <row r="1134" spans="1:12" x14ac:dyDescent="0.25">
      <c r="A1134" t="s">
        <v>108</v>
      </c>
      <c r="B1134" t="s">
        <v>137</v>
      </c>
      <c r="C1134" t="s">
        <v>138</v>
      </c>
      <c r="D1134" s="44">
        <v>41388.645613425928</v>
      </c>
      <c r="E1134" s="45">
        <v>41388</v>
      </c>
      <c r="F1134" s="46">
        <v>0.64561342592592597</v>
      </c>
      <c r="G1134" s="50" t="s">
        <v>154</v>
      </c>
      <c r="H1134" s="50" t="s">
        <v>155</v>
      </c>
      <c r="I1134" t="s">
        <v>113</v>
      </c>
      <c r="J1134">
        <v>19754</v>
      </c>
      <c r="K1134" t="s">
        <v>160</v>
      </c>
      <c r="L1134" s="49" t="s">
        <v>120</v>
      </c>
    </row>
    <row r="1135" spans="1:12" x14ac:dyDescent="0.25">
      <c r="A1135" t="s">
        <v>108</v>
      </c>
      <c r="B1135" t="s">
        <v>125</v>
      </c>
      <c r="C1135" t="s">
        <v>181</v>
      </c>
      <c r="D1135" s="44">
        <v>41388.654374999998</v>
      </c>
      <c r="E1135" s="45">
        <v>41388</v>
      </c>
      <c r="F1135" s="46">
        <v>0.65437500000000004</v>
      </c>
      <c r="G1135" s="50" t="s">
        <v>154</v>
      </c>
      <c r="H1135" s="50" t="s">
        <v>155</v>
      </c>
      <c r="I1135" t="s">
        <v>113</v>
      </c>
      <c r="J1135">
        <v>94600</v>
      </c>
      <c r="K1135" t="s">
        <v>221</v>
      </c>
      <c r="L1135" s="49" t="s">
        <v>120</v>
      </c>
    </row>
    <row r="1136" spans="1:12" x14ac:dyDescent="0.25">
      <c r="A1136" t="s">
        <v>108</v>
      </c>
      <c r="B1136" t="s">
        <v>109</v>
      </c>
      <c r="C1136" t="s">
        <v>121</v>
      </c>
      <c r="D1136" s="44">
        <v>41388.680960648147</v>
      </c>
      <c r="E1136" s="45">
        <v>41388</v>
      </c>
      <c r="F1136" s="46">
        <v>0.68096064814814816</v>
      </c>
      <c r="G1136" s="50" t="s">
        <v>161</v>
      </c>
      <c r="H1136" s="50" t="s">
        <v>155</v>
      </c>
      <c r="I1136" t="s">
        <v>113</v>
      </c>
      <c r="J1136">
        <v>91536</v>
      </c>
      <c r="K1136" t="s">
        <v>194</v>
      </c>
      <c r="L1136" s="48" t="s">
        <v>115</v>
      </c>
    </row>
    <row r="1137" spans="1:12" x14ac:dyDescent="0.25">
      <c r="A1137" t="s">
        <v>108</v>
      </c>
      <c r="B1137" t="s">
        <v>109</v>
      </c>
      <c r="C1137" t="s">
        <v>117</v>
      </c>
      <c r="D1137" s="44">
        <v>41388.684687499997</v>
      </c>
      <c r="E1137" s="45">
        <v>41388</v>
      </c>
      <c r="F1137" s="46">
        <v>0.6846875</v>
      </c>
      <c r="G1137" s="50" t="s">
        <v>161</v>
      </c>
      <c r="H1137" s="50" t="s">
        <v>155</v>
      </c>
      <c r="I1137" t="s">
        <v>113</v>
      </c>
      <c r="J1137">
        <v>43877</v>
      </c>
      <c r="K1137" t="s">
        <v>163</v>
      </c>
      <c r="L1137" s="49" t="s">
        <v>120</v>
      </c>
    </row>
    <row r="1138" spans="1:12" x14ac:dyDescent="0.25">
      <c r="A1138" t="s">
        <v>108</v>
      </c>
      <c r="B1138" t="s">
        <v>109</v>
      </c>
      <c r="C1138" t="s">
        <v>117</v>
      </c>
      <c r="D1138" s="44">
        <v>41388.687858796293</v>
      </c>
      <c r="E1138" s="45">
        <v>41388</v>
      </c>
      <c r="F1138" s="46">
        <v>0.68785879629629632</v>
      </c>
      <c r="G1138" s="50" t="s">
        <v>161</v>
      </c>
      <c r="H1138" s="50" t="s">
        <v>155</v>
      </c>
      <c r="I1138" t="s">
        <v>113</v>
      </c>
      <c r="J1138">
        <v>43877</v>
      </c>
      <c r="K1138" t="s">
        <v>163</v>
      </c>
      <c r="L1138" s="49" t="s">
        <v>120</v>
      </c>
    </row>
    <row r="1139" spans="1:12" x14ac:dyDescent="0.25">
      <c r="A1139" t="s">
        <v>108</v>
      </c>
      <c r="B1139" t="s">
        <v>109</v>
      </c>
      <c r="C1139" t="s">
        <v>133</v>
      </c>
      <c r="D1139" s="44">
        <v>41388.692002314812</v>
      </c>
      <c r="E1139" s="45">
        <v>41388</v>
      </c>
      <c r="F1139" s="46">
        <v>0.69200231481481478</v>
      </c>
      <c r="G1139" s="50" t="s">
        <v>161</v>
      </c>
      <c r="H1139" s="50" t="s">
        <v>155</v>
      </c>
      <c r="I1139" t="s">
        <v>113</v>
      </c>
      <c r="J1139">
        <v>75635</v>
      </c>
      <c r="K1139" t="s">
        <v>169</v>
      </c>
      <c r="L1139" s="49" t="s">
        <v>120</v>
      </c>
    </row>
    <row r="1140" spans="1:12" x14ac:dyDescent="0.25">
      <c r="A1140" t="s">
        <v>108</v>
      </c>
      <c r="B1140" t="s">
        <v>109</v>
      </c>
      <c r="C1140" t="s">
        <v>110</v>
      </c>
      <c r="D1140" s="44">
        <v>41388.714375000003</v>
      </c>
      <c r="E1140" s="45">
        <v>41388</v>
      </c>
      <c r="F1140" s="46">
        <v>0.71437499999999998</v>
      </c>
      <c r="G1140" s="50" t="s">
        <v>165</v>
      </c>
      <c r="H1140" s="50" t="s">
        <v>166</v>
      </c>
      <c r="I1140" t="s">
        <v>113</v>
      </c>
      <c r="J1140">
        <v>87485</v>
      </c>
      <c r="K1140" t="s">
        <v>114</v>
      </c>
      <c r="L1140" s="49" t="s">
        <v>120</v>
      </c>
    </row>
    <row r="1141" spans="1:12" x14ac:dyDescent="0.25">
      <c r="A1141" t="s">
        <v>108</v>
      </c>
      <c r="B1141" t="s">
        <v>109</v>
      </c>
      <c r="C1141" t="s">
        <v>110</v>
      </c>
      <c r="D1141" s="44">
        <v>41388.716886574075</v>
      </c>
      <c r="E1141" s="45">
        <v>41388</v>
      </c>
      <c r="F1141" s="46">
        <v>0.71688657407407408</v>
      </c>
      <c r="G1141" s="50" t="s">
        <v>165</v>
      </c>
      <c r="H1141" s="50" t="s">
        <v>166</v>
      </c>
      <c r="I1141" t="s">
        <v>113</v>
      </c>
      <c r="J1141">
        <v>87485</v>
      </c>
      <c r="K1141" t="s">
        <v>114</v>
      </c>
      <c r="L1141" s="49" t="s">
        <v>120</v>
      </c>
    </row>
    <row r="1142" spans="1:12" x14ac:dyDescent="0.25">
      <c r="A1142" t="s">
        <v>108</v>
      </c>
      <c r="B1142" t="s">
        <v>125</v>
      </c>
      <c r="C1142" t="s">
        <v>131</v>
      </c>
      <c r="D1142" s="44">
        <v>41388.718842592592</v>
      </c>
      <c r="E1142" s="45">
        <v>41388</v>
      </c>
      <c r="F1142" s="46">
        <v>0.71884259259259264</v>
      </c>
      <c r="G1142" s="50" t="s">
        <v>165</v>
      </c>
      <c r="H1142" s="50" t="s">
        <v>166</v>
      </c>
      <c r="I1142" t="s">
        <v>113</v>
      </c>
      <c r="J1142">
        <v>42333</v>
      </c>
      <c r="K1142" t="s">
        <v>164</v>
      </c>
      <c r="L1142" s="48" t="s">
        <v>115</v>
      </c>
    </row>
    <row r="1143" spans="1:12" x14ac:dyDescent="0.25">
      <c r="A1143" t="s">
        <v>108</v>
      </c>
      <c r="B1143" t="s">
        <v>125</v>
      </c>
      <c r="C1143" t="s">
        <v>131</v>
      </c>
      <c r="D1143" s="44">
        <v>41388.721539351849</v>
      </c>
      <c r="E1143" s="45">
        <v>41388</v>
      </c>
      <c r="F1143" s="46">
        <v>0.72153935185185192</v>
      </c>
      <c r="G1143" s="50" t="s">
        <v>165</v>
      </c>
      <c r="H1143" s="50" t="s">
        <v>166</v>
      </c>
      <c r="I1143" t="s">
        <v>113</v>
      </c>
      <c r="J1143">
        <v>42333</v>
      </c>
      <c r="K1143" t="s">
        <v>164</v>
      </c>
      <c r="L1143" s="48" t="s">
        <v>115</v>
      </c>
    </row>
    <row r="1144" spans="1:12" x14ac:dyDescent="0.25">
      <c r="A1144" t="s">
        <v>108</v>
      </c>
      <c r="B1144" t="s">
        <v>109</v>
      </c>
      <c r="C1144" t="s">
        <v>123</v>
      </c>
      <c r="D1144" s="44">
        <v>41389.362013888887</v>
      </c>
      <c r="E1144" s="45">
        <v>41389</v>
      </c>
      <c r="F1144" s="46">
        <v>0.36201388888888886</v>
      </c>
      <c r="G1144" s="47" t="s">
        <v>118</v>
      </c>
      <c r="H1144" s="47" t="s">
        <v>112</v>
      </c>
      <c r="I1144" t="s">
        <v>113</v>
      </c>
      <c r="J1144">
        <v>49423</v>
      </c>
      <c r="K1144" t="s">
        <v>124</v>
      </c>
      <c r="L1144" s="49" t="s">
        <v>120</v>
      </c>
    </row>
    <row r="1145" spans="1:12" x14ac:dyDescent="0.25">
      <c r="A1145" t="s">
        <v>108</v>
      </c>
      <c r="B1145" t="s">
        <v>109</v>
      </c>
      <c r="C1145" t="s">
        <v>123</v>
      </c>
      <c r="D1145" s="44">
        <v>41389.366354166668</v>
      </c>
      <c r="E1145" s="45">
        <v>41389</v>
      </c>
      <c r="F1145" s="46">
        <v>0.3663541666666667</v>
      </c>
      <c r="G1145" s="47" t="s">
        <v>118</v>
      </c>
      <c r="H1145" s="47" t="s">
        <v>112</v>
      </c>
      <c r="I1145" t="s">
        <v>113</v>
      </c>
      <c r="J1145">
        <v>49423</v>
      </c>
      <c r="K1145" t="s">
        <v>124</v>
      </c>
      <c r="L1145" s="49" t="s">
        <v>120</v>
      </c>
    </row>
    <row r="1146" spans="1:12" x14ac:dyDescent="0.25">
      <c r="A1146" t="s">
        <v>108</v>
      </c>
      <c r="B1146" t="s">
        <v>109</v>
      </c>
      <c r="C1146" t="s">
        <v>123</v>
      </c>
      <c r="D1146" s="44">
        <v>41389.369849537034</v>
      </c>
      <c r="E1146" s="45">
        <v>41389</v>
      </c>
      <c r="F1146" s="46">
        <v>0.36984953703703699</v>
      </c>
      <c r="G1146" s="47" t="s">
        <v>118</v>
      </c>
      <c r="H1146" s="47" t="s">
        <v>112</v>
      </c>
      <c r="I1146" t="s">
        <v>113</v>
      </c>
      <c r="J1146">
        <v>49423</v>
      </c>
      <c r="K1146" t="s">
        <v>124</v>
      </c>
      <c r="L1146" s="49" t="s">
        <v>120</v>
      </c>
    </row>
    <row r="1147" spans="1:12" x14ac:dyDescent="0.25">
      <c r="A1147" t="s">
        <v>108</v>
      </c>
      <c r="B1147" t="s">
        <v>109</v>
      </c>
      <c r="C1147" t="s">
        <v>123</v>
      </c>
      <c r="D1147" s="44">
        <v>41389.372430555559</v>
      </c>
      <c r="E1147" s="45">
        <v>41389</v>
      </c>
      <c r="F1147" s="46">
        <v>0.37243055555555554</v>
      </c>
      <c r="G1147" s="47" t="s">
        <v>118</v>
      </c>
      <c r="H1147" s="47" t="s">
        <v>112</v>
      </c>
      <c r="I1147" t="s">
        <v>113</v>
      </c>
      <c r="J1147">
        <v>49423</v>
      </c>
      <c r="K1147" t="s">
        <v>124</v>
      </c>
      <c r="L1147" s="49" t="s">
        <v>120</v>
      </c>
    </row>
    <row r="1148" spans="1:12" x14ac:dyDescent="0.25">
      <c r="A1148" t="s">
        <v>108</v>
      </c>
      <c r="B1148" t="s">
        <v>125</v>
      </c>
      <c r="C1148" t="s">
        <v>126</v>
      </c>
      <c r="D1148" s="44">
        <v>41389.374502314815</v>
      </c>
      <c r="E1148" s="45">
        <v>41389</v>
      </c>
      <c r="F1148" s="46">
        <v>0.37450231481481483</v>
      </c>
      <c r="G1148" s="47" t="s">
        <v>118</v>
      </c>
      <c r="H1148" s="47" t="s">
        <v>112</v>
      </c>
      <c r="I1148" t="s">
        <v>113</v>
      </c>
      <c r="J1148">
        <v>28249</v>
      </c>
      <c r="K1148" t="s">
        <v>129</v>
      </c>
      <c r="L1148" s="48" t="s">
        <v>115</v>
      </c>
    </row>
    <row r="1149" spans="1:12" x14ac:dyDescent="0.25">
      <c r="A1149" t="s">
        <v>108</v>
      </c>
      <c r="B1149" t="s">
        <v>125</v>
      </c>
      <c r="C1149" t="s">
        <v>126</v>
      </c>
      <c r="D1149" s="44">
        <v>41389.388472222221</v>
      </c>
      <c r="E1149" s="45">
        <v>41389</v>
      </c>
      <c r="F1149" s="46">
        <v>0.38847222222222227</v>
      </c>
      <c r="G1149" s="50" t="s">
        <v>127</v>
      </c>
      <c r="H1149" s="50" t="s">
        <v>128</v>
      </c>
      <c r="I1149" t="s">
        <v>113</v>
      </c>
      <c r="J1149">
        <v>28249</v>
      </c>
      <c r="K1149" t="s">
        <v>129</v>
      </c>
      <c r="L1149" s="48" t="s">
        <v>115</v>
      </c>
    </row>
    <row r="1150" spans="1:12" x14ac:dyDescent="0.25">
      <c r="A1150" t="s">
        <v>108</v>
      </c>
      <c r="B1150" t="s">
        <v>109</v>
      </c>
      <c r="C1150" t="s">
        <v>121</v>
      </c>
      <c r="D1150" s="44">
        <v>41389.39371527778</v>
      </c>
      <c r="E1150" s="45">
        <v>41389</v>
      </c>
      <c r="F1150" s="46">
        <v>0.39371527777777776</v>
      </c>
      <c r="G1150" s="50" t="s">
        <v>127</v>
      </c>
      <c r="H1150" s="50" t="s">
        <v>128</v>
      </c>
      <c r="I1150" t="s">
        <v>113</v>
      </c>
      <c r="J1150">
        <v>27864</v>
      </c>
      <c r="K1150" t="s">
        <v>130</v>
      </c>
      <c r="L1150" s="48" t="s">
        <v>115</v>
      </c>
    </row>
    <row r="1151" spans="1:12" x14ac:dyDescent="0.25">
      <c r="A1151" t="s">
        <v>108</v>
      </c>
      <c r="B1151" t="s">
        <v>109</v>
      </c>
      <c r="C1151" t="s">
        <v>121</v>
      </c>
      <c r="D1151" s="44">
        <v>41389.39744212963</v>
      </c>
      <c r="E1151" s="45">
        <v>41389</v>
      </c>
      <c r="F1151" s="46">
        <v>0.3974421296296296</v>
      </c>
      <c r="G1151" s="50" t="s">
        <v>127</v>
      </c>
      <c r="H1151" s="50" t="s">
        <v>128</v>
      </c>
      <c r="I1151" t="s">
        <v>113</v>
      </c>
      <c r="J1151">
        <v>27864</v>
      </c>
      <c r="K1151" t="s">
        <v>130</v>
      </c>
      <c r="L1151" s="48" t="s">
        <v>115</v>
      </c>
    </row>
    <row r="1152" spans="1:12" x14ac:dyDescent="0.25">
      <c r="A1152" t="s">
        <v>108</v>
      </c>
      <c r="B1152" t="s">
        <v>109</v>
      </c>
      <c r="C1152" t="s">
        <v>121</v>
      </c>
      <c r="D1152" s="44">
        <v>41389.399201388886</v>
      </c>
      <c r="E1152" s="45">
        <v>41389</v>
      </c>
      <c r="F1152" s="46">
        <v>0.39920138888888884</v>
      </c>
      <c r="G1152" s="50" t="s">
        <v>127</v>
      </c>
      <c r="H1152" s="50" t="s">
        <v>128</v>
      </c>
      <c r="I1152" t="s">
        <v>113</v>
      </c>
      <c r="J1152">
        <v>27864</v>
      </c>
      <c r="K1152" t="s">
        <v>130</v>
      </c>
      <c r="L1152" s="49" t="s">
        <v>120</v>
      </c>
    </row>
    <row r="1153" spans="1:12" x14ac:dyDescent="0.25">
      <c r="A1153" t="s">
        <v>108</v>
      </c>
      <c r="B1153" t="s">
        <v>109</v>
      </c>
      <c r="C1153" t="s">
        <v>121</v>
      </c>
      <c r="D1153" s="44">
        <v>41389.401076388887</v>
      </c>
      <c r="E1153" s="45">
        <v>41389</v>
      </c>
      <c r="F1153" s="46">
        <v>0.40107638888888886</v>
      </c>
      <c r="G1153" s="50" t="s">
        <v>127</v>
      </c>
      <c r="H1153" s="50" t="s">
        <v>128</v>
      </c>
      <c r="I1153" t="s">
        <v>113</v>
      </c>
      <c r="J1153">
        <v>27864</v>
      </c>
      <c r="K1153" t="s">
        <v>130</v>
      </c>
      <c r="L1153" s="49" t="s">
        <v>120</v>
      </c>
    </row>
    <row r="1154" spans="1:12" x14ac:dyDescent="0.25">
      <c r="A1154" t="s">
        <v>108</v>
      </c>
      <c r="B1154" t="s">
        <v>109</v>
      </c>
      <c r="C1154" t="s">
        <v>121</v>
      </c>
      <c r="D1154" s="44">
        <v>41389.402604166666</v>
      </c>
      <c r="E1154" s="45">
        <v>41389</v>
      </c>
      <c r="F1154" s="46">
        <v>0.40260416666666665</v>
      </c>
      <c r="G1154" s="50" t="s">
        <v>127</v>
      </c>
      <c r="H1154" s="50" t="s">
        <v>128</v>
      </c>
      <c r="I1154" t="s">
        <v>113</v>
      </c>
      <c r="J1154">
        <v>27864</v>
      </c>
      <c r="K1154" t="s">
        <v>130</v>
      </c>
      <c r="L1154" s="49" t="s">
        <v>120</v>
      </c>
    </row>
    <row r="1155" spans="1:12" x14ac:dyDescent="0.25">
      <c r="A1155" t="s">
        <v>108</v>
      </c>
      <c r="B1155" t="s">
        <v>109</v>
      </c>
      <c r="C1155" t="s">
        <v>133</v>
      </c>
      <c r="D1155" s="44">
        <v>41389.40283564815</v>
      </c>
      <c r="E1155" s="45">
        <v>41389</v>
      </c>
      <c r="F1155" s="46">
        <v>0.40283564814814815</v>
      </c>
      <c r="G1155" s="50" t="s">
        <v>127</v>
      </c>
      <c r="H1155" s="50" t="s">
        <v>128</v>
      </c>
      <c r="I1155" t="s">
        <v>113</v>
      </c>
      <c r="J1155">
        <v>5222</v>
      </c>
      <c r="K1155" t="s">
        <v>196</v>
      </c>
      <c r="L1155" s="49" t="s">
        <v>120</v>
      </c>
    </row>
    <row r="1156" spans="1:12" x14ac:dyDescent="0.25">
      <c r="A1156" t="s">
        <v>108</v>
      </c>
      <c r="B1156" t="s">
        <v>109</v>
      </c>
      <c r="C1156" t="s">
        <v>133</v>
      </c>
      <c r="D1156" s="44">
        <v>41389.404722222222</v>
      </c>
      <c r="E1156" s="45">
        <v>41389</v>
      </c>
      <c r="F1156" s="46">
        <v>0.40472222222222221</v>
      </c>
      <c r="G1156" s="50" t="s">
        <v>127</v>
      </c>
      <c r="H1156" s="50" t="s">
        <v>128</v>
      </c>
      <c r="I1156" t="s">
        <v>113</v>
      </c>
      <c r="J1156">
        <v>5222</v>
      </c>
      <c r="K1156" t="s">
        <v>196</v>
      </c>
      <c r="L1156" s="49" t="s">
        <v>120</v>
      </c>
    </row>
    <row r="1157" spans="1:12" x14ac:dyDescent="0.25">
      <c r="A1157" t="s">
        <v>108</v>
      </c>
      <c r="B1157" t="s">
        <v>109</v>
      </c>
      <c r="C1157" t="s">
        <v>133</v>
      </c>
      <c r="D1157" s="44">
        <v>41389.410243055558</v>
      </c>
      <c r="E1157" s="45">
        <v>41389</v>
      </c>
      <c r="F1157" s="46">
        <v>0.41024305555555557</v>
      </c>
      <c r="G1157" s="50" t="s">
        <v>127</v>
      </c>
      <c r="H1157" s="50" t="s">
        <v>128</v>
      </c>
      <c r="I1157" t="s">
        <v>113</v>
      </c>
      <c r="J1157">
        <v>44343</v>
      </c>
      <c r="K1157" t="s">
        <v>134</v>
      </c>
      <c r="L1157" s="48" t="s">
        <v>115</v>
      </c>
    </row>
    <row r="1158" spans="1:12" x14ac:dyDescent="0.25">
      <c r="A1158" t="s">
        <v>108</v>
      </c>
      <c r="B1158" t="s">
        <v>109</v>
      </c>
      <c r="C1158" t="s">
        <v>133</v>
      </c>
      <c r="D1158" s="44">
        <v>41389.410636574074</v>
      </c>
      <c r="E1158" s="45">
        <v>41389</v>
      </c>
      <c r="F1158" s="46">
        <v>0.41063657407407406</v>
      </c>
      <c r="G1158" s="50" t="s">
        <v>127</v>
      </c>
      <c r="H1158" s="50" t="s">
        <v>128</v>
      </c>
      <c r="I1158" t="s">
        <v>113</v>
      </c>
      <c r="J1158">
        <v>96221</v>
      </c>
      <c r="K1158" t="s">
        <v>150</v>
      </c>
      <c r="L1158" s="49" t="s">
        <v>120</v>
      </c>
    </row>
    <row r="1159" spans="1:12" x14ac:dyDescent="0.25">
      <c r="A1159" t="s">
        <v>108</v>
      </c>
      <c r="B1159" t="s">
        <v>109</v>
      </c>
      <c r="C1159" t="s">
        <v>110</v>
      </c>
      <c r="D1159" s="44">
        <v>41389.423391203702</v>
      </c>
      <c r="E1159" s="45">
        <v>41389</v>
      </c>
      <c r="F1159" s="46">
        <v>0.4233912037037037</v>
      </c>
      <c r="G1159" s="50" t="s">
        <v>135</v>
      </c>
      <c r="H1159" s="50" t="s">
        <v>128</v>
      </c>
      <c r="I1159" t="s">
        <v>113</v>
      </c>
      <c r="J1159">
        <v>30653</v>
      </c>
      <c r="K1159" t="s">
        <v>187</v>
      </c>
      <c r="L1159" s="49" t="s">
        <v>120</v>
      </c>
    </row>
    <row r="1160" spans="1:12" x14ac:dyDescent="0.25">
      <c r="A1160" t="s">
        <v>108</v>
      </c>
      <c r="B1160" t="s">
        <v>109</v>
      </c>
      <c r="C1160" t="s">
        <v>123</v>
      </c>
      <c r="D1160" s="44">
        <v>41389.440879629627</v>
      </c>
      <c r="E1160" s="45">
        <v>41389</v>
      </c>
      <c r="F1160" s="46">
        <v>0.44087962962962962</v>
      </c>
      <c r="G1160" s="50" t="s">
        <v>135</v>
      </c>
      <c r="H1160" s="50" t="s">
        <v>128</v>
      </c>
      <c r="I1160" t="s">
        <v>113</v>
      </c>
      <c r="J1160">
        <v>88449</v>
      </c>
      <c r="K1160" t="s">
        <v>162</v>
      </c>
      <c r="L1160" s="49" t="s">
        <v>120</v>
      </c>
    </row>
    <row r="1161" spans="1:12" x14ac:dyDescent="0.25">
      <c r="A1161" t="s">
        <v>108</v>
      </c>
      <c r="B1161" t="s">
        <v>109</v>
      </c>
      <c r="C1161" t="s">
        <v>117</v>
      </c>
      <c r="D1161" s="44">
        <v>41389.444097222222</v>
      </c>
      <c r="E1161" s="45">
        <v>41389</v>
      </c>
      <c r="F1161" s="46">
        <v>0.4440972222222222</v>
      </c>
      <c r="G1161" s="50" t="s">
        <v>135</v>
      </c>
      <c r="H1161" s="50" t="s">
        <v>128</v>
      </c>
      <c r="I1161" t="s">
        <v>113</v>
      </c>
      <c r="J1161">
        <v>42342</v>
      </c>
      <c r="K1161" t="s">
        <v>119</v>
      </c>
      <c r="L1161" s="48" t="s">
        <v>115</v>
      </c>
    </row>
    <row r="1162" spans="1:12" x14ac:dyDescent="0.25">
      <c r="A1162" t="s">
        <v>108</v>
      </c>
      <c r="B1162" t="s">
        <v>125</v>
      </c>
      <c r="C1162" t="s">
        <v>181</v>
      </c>
      <c r="D1162" s="44">
        <v>41389.467233796298</v>
      </c>
      <c r="E1162" s="45">
        <v>41389</v>
      </c>
      <c r="F1162" s="46">
        <v>0.4672337962962963</v>
      </c>
      <c r="G1162" s="50" t="s">
        <v>171</v>
      </c>
      <c r="H1162" s="50" t="s">
        <v>141</v>
      </c>
      <c r="I1162" t="s">
        <v>113</v>
      </c>
      <c r="J1162">
        <v>21585</v>
      </c>
      <c r="K1162" t="s">
        <v>186</v>
      </c>
      <c r="L1162" s="49" t="s">
        <v>120</v>
      </c>
    </row>
    <row r="1163" spans="1:12" x14ac:dyDescent="0.25">
      <c r="A1163" t="s">
        <v>108</v>
      </c>
      <c r="B1163" t="s">
        <v>109</v>
      </c>
      <c r="C1163" t="s">
        <v>117</v>
      </c>
      <c r="D1163" s="44">
        <v>41389.47556712963</v>
      </c>
      <c r="E1163" s="45">
        <v>41389</v>
      </c>
      <c r="F1163" s="46">
        <v>0.4755671296296296</v>
      </c>
      <c r="G1163" s="50" t="s">
        <v>171</v>
      </c>
      <c r="H1163" s="50" t="s">
        <v>141</v>
      </c>
      <c r="I1163" t="s">
        <v>113</v>
      </c>
      <c r="J1163">
        <v>98932</v>
      </c>
      <c r="K1163" t="s">
        <v>185</v>
      </c>
      <c r="L1163" s="49" t="s">
        <v>120</v>
      </c>
    </row>
    <row r="1164" spans="1:12" x14ac:dyDescent="0.25">
      <c r="A1164" t="s">
        <v>108</v>
      </c>
      <c r="B1164" t="s">
        <v>109</v>
      </c>
      <c r="C1164" t="s">
        <v>133</v>
      </c>
      <c r="D1164" s="44">
        <v>41389.486331018517</v>
      </c>
      <c r="E1164" s="45">
        <v>41389</v>
      </c>
      <c r="F1164" s="46">
        <v>0.48633101851851851</v>
      </c>
      <c r="G1164" s="50" t="s">
        <v>171</v>
      </c>
      <c r="H1164" s="50" t="s">
        <v>141</v>
      </c>
      <c r="I1164" t="s">
        <v>113</v>
      </c>
      <c r="J1164">
        <v>44343</v>
      </c>
      <c r="K1164" t="s">
        <v>134</v>
      </c>
      <c r="L1164" s="49" t="s">
        <v>120</v>
      </c>
    </row>
    <row r="1165" spans="1:12" x14ac:dyDescent="0.25">
      <c r="A1165" t="s">
        <v>108</v>
      </c>
      <c r="B1165" t="s">
        <v>109</v>
      </c>
      <c r="C1165" t="s">
        <v>117</v>
      </c>
      <c r="D1165" s="44">
        <v>41389.496157407404</v>
      </c>
      <c r="E1165" s="45">
        <v>41389</v>
      </c>
      <c r="F1165" s="46">
        <v>0.49615740740740738</v>
      </c>
      <c r="G1165" s="50" t="s">
        <v>171</v>
      </c>
      <c r="H1165" s="50" t="s">
        <v>141</v>
      </c>
      <c r="I1165" t="s">
        <v>113</v>
      </c>
      <c r="J1165">
        <v>42342</v>
      </c>
      <c r="K1165" t="s">
        <v>119</v>
      </c>
      <c r="L1165" s="49" t="s">
        <v>120</v>
      </c>
    </row>
    <row r="1166" spans="1:12" x14ac:dyDescent="0.25">
      <c r="A1166" t="s">
        <v>108</v>
      </c>
      <c r="B1166" t="s">
        <v>109</v>
      </c>
      <c r="C1166" t="s">
        <v>117</v>
      </c>
      <c r="D1166" s="44">
        <v>41389.526886574073</v>
      </c>
      <c r="E1166" s="45">
        <v>41389</v>
      </c>
      <c r="F1166" s="46">
        <v>0.52688657407407413</v>
      </c>
      <c r="G1166" s="50" t="s">
        <v>140</v>
      </c>
      <c r="H1166" s="50" t="s">
        <v>141</v>
      </c>
      <c r="I1166" t="s">
        <v>113</v>
      </c>
      <c r="J1166">
        <v>99436</v>
      </c>
      <c r="K1166" t="s">
        <v>183</v>
      </c>
      <c r="L1166" s="49" t="s">
        <v>120</v>
      </c>
    </row>
    <row r="1167" spans="1:12" x14ac:dyDescent="0.25">
      <c r="A1167" t="s">
        <v>108</v>
      </c>
      <c r="B1167" t="s">
        <v>109</v>
      </c>
      <c r="C1167" t="s">
        <v>133</v>
      </c>
      <c r="D1167" s="44">
        <v>41389.528449074074</v>
      </c>
      <c r="E1167" s="45">
        <v>41389</v>
      </c>
      <c r="F1167" s="46">
        <v>0.52844907407407404</v>
      </c>
      <c r="G1167" s="50" t="s">
        <v>140</v>
      </c>
      <c r="H1167" s="50" t="s">
        <v>141</v>
      </c>
      <c r="I1167" t="s">
        <v>113</v>
      </c>
      <c r="J1167">
        <v>5745</v>
      </c>
      <c r="K1167" t="s">
        <v>188</v>
      </c>
      <c r="L1167" s="49" t="s">
        <v>120</v>
      </c>
    </row>
    <row r="1168" spans="1:12" x14ac:dyDescent="0.25">
      <c r="A1168" t="s">
        <v>108</v>
      </c>
      <c r="B1168" t="s">
        <v>109</v>
      </c>
      <c r="C1168" t="s">
        <v>121</v>
      </c>
      <c r="D1168" s="44">
        <v>41389.545034722221</v>
      </c>
      <c r="E1168" s="45">
        <v>41389</v>
      </c>
      <c r="F1168" s="46">
        <v>0.54503472222222216</v>
      </c>
      <c r="G1168" s="50" t="s">
        <v>146</v>
      </c>
      <c r="H1168" s="50" t="s">
        <v>147</v>
      </c>
      <c r="I1168" t="s">
        <v>113</v>
      </c>
      <c r="J1168">
        <v>85277</v>
      </c>
      <c r="K1168" t="s">
        <v>184</v>
      </c>
      <c r="L1168" s="49" t="s">
        <v>120</v>
      </c>
    </row>
    <row r="1169" spans="1:12" x14ac:dyDescent="0.25">
      <c r="A1169" t="s">
        <v>108</v>
      </c>
      <c r="B1169" t="s">
        <v>125</v>
      </c>
      <c r="C1169" t="s">
        <v>181</v>
      </c>
      <c r="D1169" s="44">
        <v>41389.555555555555</v>
      </c>
      <c r="E1169" s="45">
        <v>41389</v>
      </c>
      <c r="F1169" s="46">
        <v>0.55555555555555558</v>
      </c>
      <c r="G1169" s="50" t="s">
        <v>146</v>
      </c>
      <c r="H1169" s="50" t="s">
        <v>147</v>
      </c>
      <c r="I1169" t="s">
        <v>113</v>
      </c>
      <c r="J1169">
        <v>21585</v>
      </c>
      <c r="K1169" t="s">
        <v>186</v>
      </c>
      <c r="L1169" s="48" t="s">
        <v>115</v>
      </c>
    </row>
    <row r="1170" spans="1:12" x14ac:dyDescent="0.25">
      <c r="A1170" t="s">
        <v>108</v>
      </c>
      <c r="B1170" t="s">
        <v>109</v>
      </c>
      <c r="C1170" t="s">
        <v>123</v>
      </c>
      <c r="D1170" s="44">
        <v>41389.560474537036</v>
      </c>
      <c r="E1170" s="45">
        <v>41389</v>
      </c>
      <c r="F1170" s="46">
        <v>0.56047453703703709</v>
      </c>
      <c r="G1170" s="50" t="s">
        <v>146</v>
      </c>
      <c r="H1170" s="50" t="s">
        <v>147</v>
      </c>
      <c r="I1170" t="s">
        <v>113</v>
      </c>
      <c r="J1170">
        <v>49423</v>
      </c>
      <c r="K1170" t="s">
        <v>124</v>
      </c>
      <c r="L1170" s="48" t="s">
        <v>115</v>
      </c>
    </row>
    <row r="1171" spans="1:12" x14ac:dyDescent="0.25">
      <c r="A1171" t="s">
        <v>108</v>
      </c>
      <c r="B1171" t="s">
        <v>137</v>
      </c>
      <c r="C1171" t="s">
        <v>138</v>
      </c>
      <c r="D1171" s="44">
        <v>41389.584652777776</v>
      </c>
      <c r="E1171" s="45">
        <v>41389</v>
      </c>
      <c r="F1171" s="46">
        <v>0.5846527777777778</v>
      </c>
      <c r="G1171" s="50" t="s">
        <v>149</v>
      </c>
      <c r="H1171" s="50" t="s">
        <v>147</v>
      </c>
      <c r="I1171" t="s">
        <v>113</v>
      </c>
      <c r="J1171">
        <v>94485</v>
      </c>
      <c r="K1171" t="s">
        <v>172</v>
      </c>
      <c r="L1171" s="48" t="s">
        <v>115</v>
      </c>
    </row>
    <row r="1172" spans="1:12" x14ac:dyDescent="0.25">
      <c r="A1172" t="s">
        <v>108</v>
      </c>
      <c r="B1172" t="s">
        <v>109</v>
      </c>
      <c r="C1172" t="s">
        <v>121</v>
      </c>
      <c r="D1172" s="44">
        <v>41389.5934837963</v>
      </c>
      <c r="E1172" s="45">
        <v>41389</v>
      </c>
      <c r="F1172" s="46">
        <v>0.59348379629629633</v>
      </c>
      <c r="G1172" s="50" t="s">
        <v>149</v>
      </c>
      <c r="H1172" s="50" t="s">
        <v>147</v>
      </c>
      <c r="I1172" t="s">
        <v>113</v>
      </c>
      <c r="J1172">
        <v>25739</v>
      </c>
      <c r="K1172" t="s">
        <v>122</v>
      </c>
      <c r="L1172" s="49" t="s">
        <v>120</v>
      </c>
    </row>
    <row r="1173" spans="1:12" x14ac:dyDescent="0.25">
      <c r="A1173" t="s">
        <v>108</v>
      </c>
      <c r="B1173" t="s">
        <v>125</v>
      </c>
      <c r="C1173" t="s">
        <v>181</v>
      </c>
      <c r="D1173" s="44">
        <v>41389.626145833332</v>
      </c>
      <c r="E1173" s="45">
        <v>41389</v>
      </c>
      <c r="F1173" s="46">
        <v>0.62614583333333329</v>
      </c>
      <c r="G1173" s="50" t="s">
        <v>154</v>
      </c>
      <c r="H1173" s="50" t="s">
        <v>155</v>
      </c>
      <c r="I1173" t="s">
        <v>113</v>
      </c>
      <c r="J1173">
        <v>94600</v>
      </c>
      <c r="K1173" t="s">
        <v>221</v>
      </c>
      <c r="L1173" s="49" t="s">
        <v>120</v>
      </c>
    </row>
    <row r="1174" spans="1:12" x14ac:dyDescent="0.25">
      <c r="A1174" t="s">
        <v>108</v>
      </c>
      <c r="B1174" t="s">
        <v>109</v>
      </c>
      <c r="C1174" t="s">
        <v>133</v>
      </c>
      <c r="D1174" s="44">
        <v>41389.62641203704</v>
      </c>
      <c r="E1174" s="45">
        <v>41389</v>
      </c>
      <c r="F1174" s="46">
        <v>0.62641203703703707</v>
      </c>
      <c r="G1174" s="50" t="s">
        <v>154</v>
      </c>
      <c r="H1174" s="50" t="s">
        <v>155</v>
      </c>
      <c r="I1174" t="s">
        <v>113</v>
      </c>
      <c r="J1174">
        <v>6623</v>
      </c>
      <c r="K1174" t="s">
        <v>177</v>
      </c>
      <c r="L1174" s="49" t="s">
        <v>120</v>
      </c>
    </row>
    <row r="1175" spans="1:12" x14ac:dyDescent="0.25">
      <c r="A1175" t="s">
        <v>108</v>
      </c>
      <c r="B1175" t="s">
        <v>137</v>
      </c>
      <c r="C1175" t="s">
        <v>157</v>
      </c>
      <c r="D1175" s="44">
        <v>41389.649050925924</v>
      </c>
      <c r="E1175" s="45">
        <v>41389</v>
      </c>
      <c r="F1175" s="46">
        <v>0.64905092592592595</v>
      </c>
      <c r="G1175" s="50" t="s">
        <v>154</v>
      </c>
      <c r="H1175" s="50" t="s">
        <v>155</v>
      </c>
      <c r="I1175" t="s">
        <v>113</v>
      </c>
      <c r="J1175">
        <v>77246</v>
      </c>
      <c r="K1175" t="s">
        <v>158</v>
      </c>
      <c r="L1175" s="49" t="s">
        <v>120</v>
      </c>
    </row>
    <row r="1176" spans="1:12" x14ac:dyDescent="0.25">
      <c r="A1176" t="s">
        <v>108</v>
      </c>
      <c r="B1176" t="s">
        <v>109</v>
      </c>
      <c r="C1176" t="s">
        <v>110</v>
      </c>
      <c r="D1176" s="44">
        <v>41389.651585648149</v>
      </c>
      <c r="E1176" s="45">
        <v>41389</v>
      </c>
      <c r="F1176" s="46">
        <v>0.65158564814814812</v>
      </c>
      <c r="G1176" s="50" t="s">
        <v>154</v>
      </c>
      <c r="H1176" s="50" t="s">
        <v>155</v>
      </c>
      <c r="I1176" t="s">
        <v>113</v>
      </c>
      <c r="J1176">
        <v>87485</v>
      </c>
      <c r="K1176" t="s">
        <v>114</v>
      </c>
      <c r="L1176" s="48" t="s">
        <v>115</v>
      </c>
    </row>
    <row r="1177" spans="1:12" x14ac:dyDescent="0.25">
      <c r="A1177" t="s">
        <v>108</v>
      </c>
      <c r="B1177" t="s">
        <v>109</v>
      </c>
      <c r="C1177" t="s">
        <v>117</v>
      </c>
      <c r="D1177" s="44">
        <v>41389.653437499997</v>
      </c>
      <c r="E1177" s="45">
        <v>41389</v>
      </c>
      <c r="F1177" s="46">
        <v>0.6534375</v>
      </c>
      <c r="G1177" s="50" t="s">
        <v>154</v>
      </c>
      <c r="H1177" s="50" t="s">
        <v>155</v>
      </c>
      <c r="I1177" t="s">
        <v>113</v>
      </c>
      <c r="J1177">
        <v>43877</v>
      </c>
      <c r="K1177" t="s">
        <v>163</v>
      </c>
      <c r="L1177" s="49" t="s">
        <v>120</v>
      </c>
    </row>
    <row r="1178" spans="1:12" x14ac:dyDescent="0.25">
      <c r="A1178" t="s">
        <v>108</v>
      </c>
      <c r="B1178" t="s">
        <v>109</v>
      </c>
      <c r="C1178" t="s">
        <v>117</v>
      </c>
      <c r="D1178" s="44">
        <v>41389.656261574077</v>
      </c>
      <c r="E1178" s="45">
        <v>41389</v>
      </c>
      <c r="F1178" s="46">
        <v>0.65626157407407404</v>
      </c>
      <c r="G1178" s="50" t="s">
        <v>154</v>
      </c>
      <c r="H1178" s="50" t="s">
        <v>155</v>
      </c>
      <c r="I1178" t="s">
        <v>113</v>
      </c>
      <c r="J1178">
        <v>43877</v>
      </c>
      <c r="K1178" t="s">
        <v>163</v>
      </c>
      <c r="L1178" s="49" t="s">
        <v>120</v>
      </c>
    </row>
    <row r="1179" spans="1:12" x14ac:dyDescent="0.25">
      <c r="A1179" t="s">
        <v>108</v>
      </c>
      <c r="B1179" t="s">
        <v>137</v>
      </c>
      <c r="C1179" t="s">
        <v>138</v>
      </c>
      <c r="D1179" s="44">
        <v>41389.657708333332</v>
      </c>
      <c r="E1179" s="45">
        <v>41389</v>
      </c>
      <c r="F1179" s="46">
        <v>0.65770833333333334</v>
      </c>
      <c r="G1179" s="50" t="s">
        <v>154</v>
      </c>
      <c r="H1179" s="50" t="s">
        <v>155</v>
      </c>
      <c r="I1179" t="s">
        <v>113</v>
      </c>
      <c r="J1179">
        <v>19754</v>
      </c>
      <c r="K1179" t="s">
        <v>160</v>
      </c>
      <c r="L1179" s="49" t="s">
        <v>120</v>
      </c>
    </row>
    <row r="1180" spans="1:12" x14ac:dyDescent="0.25">
      <c r="A1180" t="s">
        <v>108</v>
      </c>
      <c r="B1180" t="s">
        <v>109</v>
      </c>
      <c r="C1180" t="s">
        <v>117</v>
      </c>
      <c r="D1180" s="44">
        <v>41389.665706018517</v>
      </c>
      <c r="E1180" s="45">
        <v>41389</v>
      </c>
      <c r="F1180" s="46">
        <v>0.66570601851851852</v>
      </c>
      <c r="G1180" s="50" t="s">
        <v>154</v>
      </c>
      <c r="H1180" s="50" t="s">
        <v>155</v>
      </c>
      <c r="I1180" t="s">
        <v>113</v>
      </c>
      <c r="J1180">
        <v>16104</v>
      </c>
      <c r="K1180" t="s">
        <v>145</v>
      </c>
      <c r="L1180" s="49" t="s">
        <v>120</v>
      </c>
    </row>
    <row r="1181" spans="1:12" x14ac:dyDescent="0.25">
      <c r="A1181" t="s">
        <v>108</v>
      </c>
      <c r="B1181" t="s">
        <v>125</v>
      </c>
      <c r="C1181" t="s">
        <v>131</v>
      </c>
      <c r="D1181" s="44">
        <v>41389.697199074071</v>
      </c>
      <c r="E1181" s="45">
        <v>41389</v>
      </c>
      <c r="F1181" s="46">
        <v>0.697199074074074</v>
      </c>
      <c r="G1181" s="50" t="s">
        <v>161</v>
      </c>
      <c r="H1181" s="50" t="s">
        <v>155</v>
      </c>
      <c r="I1181" t="s">
        <v>113</v>
      </c>
      <c r="J1181">
        <v>42333</v>
      </c>
      <c r="K1181" t="s">
        <v>164</v>
      </c>
      <c r="L1181" s="48" t="s">
        <v>115</v>
      </c>
    </row>
    <row r="1182" spans="1:12" x14ac:dyDescent="0.25">
      <c r="A1182" t="s">
        <v>108</v>
      </c>
      <c r="B1182" t="s">
        <v>109</v>
      </c>
      <c r="C1182" t="s">
        <v>110</v>
      </c>
      <c r="D1182" s="44">
        <v>41389.731446759259</v>
      </c>
      <c r="E1182" s="45">
        <v>41389</v>
      </c>
      <c r="F1182" s="46">
        <v>0.73144675925925917</v>
      </c>
      <c r="G1182" s="50" t="s">
        <v>165</v>
      </c>
      <c r="H1182" s="50" t="s">
        <v>166</v>
      </c>
      <c r="I1182" t="s">
        <v>113</v>
      </c>
      <c r="J1182">
        <v>28658</v>
      </c>
      <c r="K1182" t="s">
        <v>136</v>
      </c>
      <c r="L1182" s="49" t="s">
        <v>120</v>
      </c>
    </row>
    <row r="1183" spans="1:12" x14ac:dyDescent="0.25">
      <c r="A1183" t="s">
        <v>108</v>
      </c>
      <c r="B1183" t="s">
        <v>109</v>
      </c>
      <c r="C1183" t="s">
        <v>110</v>
      </c>
      <c r="D1183" s="44">
        <v>41389.733240740738</v>
      </c>
      <c r="E1183" s="45">
        <v>41389</v>
      </c>
      <c r="F1183" s="46">
        <v>0.73324074074074075</v>
      </c>
      <c r="G1183" s="50" t="s">
        <v>165</v>
      </c>
      <c r="H1183" s="50" t="s">
        <v>166</v>
      </c>
      <c r="I1183" t="s">
        <v>113</v>
      </c>
      <c r="J1183">
        <v>28658</v>
      </c>
      <c r="K1183" t="s">
        <v>136</v>
      </c>
      <c r="L1183" s="49" t="s">
        <v>120</v>
      </c>
    </row>
    <row r="1184" spans="1:12" x14ac:dyDescent="0.25">
      <c r="A1184" t="s">
        <v>108</v>
      </c>
      <c r="B1184" t="s">
        <v>137</v>
      </c>
      <c r="C1184" t="s">
        <v>138</v>
      </c>
      <c r="D1184" s="44">
        <v>41389.755162037036</v>
      </c>
      <c r="E1184" s="45">
        <v>41389</v>
      </c>
      <c r="F1184" s="46">
        <v>0.75516203703703699</v>
      </c>
      <c r="G1184" s="46" t="s">
        <v>175</v>
      </c>
      <c r="H1184" s="50" t="s">
        <v>166</v>
      </c>
      <c r="I1184" t="s">
        <v>113</v>
      </c>
      <c r="J1184">
        <v>94485</v>
      </c>
      <c r="K1184" t="s">
        <v>172</v>
      </c>
      <c r="L1184" s="48" t="s">
        <v>115</v>
      </c>
    </row>
    <row r="1185" spans="1:12" x14ac:dyDescent="0.25">
      <c r="A1185" t="s">
        <v>108</v>
      </c>
      <c r="B1185" t="s">
        <v>137</v>
      </c>
      <c r="C1185" t="s">
        <v>138</v>
      </c>
      <c r="D1185" s="44">
        <v>41389.784826388888</v>
      </c>
      <c r="E1185" s="45">
        <v>41389</v>
      </c>
      <c r="F1185" s="46">
        <v>0.78482638888888889</v>
      </c>
      <c r="G1185" s="46" t="s">
        <v>175</v>
      </c>
      <c r="H1185" s="50" t="s">
        <v>166</v>
      </c>
      <c r="I1185" t="s">
        <v>113</v>
      </c>
      <c r="J1185">
        <v>94485</v>
      </c>
      <c r="K1185" t="s">
        <v>172</v>
      </c>
      <c r="L1185" s="48" t="s">
        <v>115</v>
      </c>
    </row>
    <row r="1186" spans="1:12" x14ac:dyDescent="0.25">
      <c r="A1186" t="s">
        <v>108</v>
      </c>
      <c r="B1186" t="s">
        <v>109</v>
      </c>
      <c r="C1186" t="s">
        <v>133</v>
      </c>
      <c r="D1186" s="44">
        <v>41390.331689814811</v>
      </c>
      <c r="E1186" s="45">
        <v>41390</v>
      </c>
      <c r="F1186" s="46">
        <v>0.3316898148148148</v>
      </c>
      <c r="G1186" s="47" t="s">
        <v>111</v>
      </c>
      <c r="H1186" s="47" t="s">
        <v>112</v>
      </c>
      <c r="I1186" t="s">
        <v>113</v>
      </c>
      <c r="J1186">
        <v>71029</v>
      </c>
      <c r="K1186" t="s">
        <v>190</v>
      </c>
      <c r="L1186" s="49" t="s">
        <v>120</v>
      </c>
    </row>
    <row r="1187" spans="1:12" x14ac:dyDescent="0.25">
      <c r="A1187" t="s">
        <v>108</v>
      </c>
      <c r="B1187" t="s">
        <v>109</v>
      </c>
      <c r="C1187" t="s">
        <v>117</v>
      </c>
      <c r="D1187" s="44">
        <v>41390.345925925925</v>
      </c>
      <c r="E1187" s="45">
        <v>41390</v>
      </c>
      <c r="F1187" s="46">
        <v>0.34592592592592591</v>
      </c>
      <c r="G1187" s="47" t="s">
        <v>118</v>
      </c>
      <c r="H1187" s="47" t="s">
        <v>112</v>
      </c>
      <c r="I1187" t="s">
        <v>113</v>
      </c>
      <c r="J1187">
        <v>74113</v>
      </c>
      <c r="K1187" t="s">
        <v>151</v>
      </c>
      <c r="L1187" s="48" t="s">
        <v>115</v>
      </c>
    </row>
    <row r="1188" spans="1:12" x14ac:dyDescent="0.25">
      <c r="A1188" t="s">
        <v>108</v>
      </c>
      <c r="B1188" t="s">
        <v>109</v>
      </c>
      <c r="C1188" t="s">
        <v>133</v>
      </c>
      <c r="D1188" s="44">
        <v>41390.346805555557</v>
      </c>
      <c r="E1188" s="45">
        <v>41390</v>
      </c>
      <c r="F1188" s="46">
        <v>0.34680555555555559</v>
      </c>
      <c r="G1188" s="47" t="s">
        <v>118</v>
      </c>
      <c r="H1188" s="47" t="s">
        <v>112</v>
      </c>
      <c r="I1188" t="s">
        <v>113</v>
      </c>
      <c r="J1188">
        <v>44374</v>
      </c>
      <c r="K1188" t="s">
        <v>142</v>
      </c>
      <c r="L1188" s="48" t="s">
        <v>115</v>
      </c>
    </row>
    <row r="1189" spans="1:12" x14ac:dyDescent="0.25">
      <c r="A1189" t="s">
        <v>108</v>
      </c>
      <c r="B1189" t="s">
        <v>109</v>
      </c>
      <c r="C1189" t="s">
        <v>110</v>
      </c>
      <c r="D1189" s="44">
        <v>41390.365787037037</v>
      </c>
      <c r="E1189" s="45">
        <v>41390</v>
      </c>
      <c r="F1189" s="46">
        <v>0.36578703703703702</v>
      </c>
      <c r="G1189" s="47" t="s">
        <v>118</v>
      </c>
      <c r="H1189" s="47" t="s">
        <v>112</v>
      </c>
      <c r="I1189" t="s">
        <v>113</v>
      </c>
      <c r="J1189">
        <v>26310</v>
      </c>
      <c r="K1189" t="s">
        <v>219</v>
      </c>
      <c r="L1189" s="49" t="s">
        <v>120</v>
      </c>
    </row>
    <row r="1190" spans="1:12" x14ac:dyDescent="0.25">
      <c r="A1190" t="s">
        <v>108</v>
      </c>
      <c r="B1190" t="s">
        <v>125</v>
      </c>
      <c r="C1190" t="s">
        <v>131</v>
      </c>
      <c r="D1190" s="44">
        <v>41390.377627314818</v>
      </c>
      <c r="E1190" s="45">
        <v>41390</v>
      </c>
      <c r="F1190" s="46">
        <v>0.37762731481481482</v>
      </c>
      <c r="G1190" s="50" t="s">
        <v>127</v>
      </c>
      <c r="H1190" s="50" t="s">
        <v>128</v>
      </c>
      <c r="I1190" t="s">
        <v>113</v>
      </c>
      <c r="J1190">
        <v>42333</v>
      </c>
      <c r="K1190" t="s">
        <v>164</v>
      </c>
      <c r="L1190" s="49" t="s">
        <v>120</v>
      </c>
    </row>
    <row r="1191" spans="1:12" x14ac:dyDescent="0.25">
      <c r="A1191" t="s">
        <v>108</v>
      </c>
      <c r="B1191" t="s">
        <v>109</v>
      </c>
      <c r="C1191" t="s">
        <v>117</v>
      </c>
      <c r="D1191" s="44">
        <v>41390.382604166669</v>
      </c>
      <c r="E1191" s="45">
        <v>41390</v>
      </c>
      <c r="F1191" s="46">
        <v>0.38260416666666663</v>
      </c>
      <c r="G1191" s="50" t="s">
        <v>127</v>
      </c>
      <c r="H1191" s="50" t="s">
        <v>128</v>
      </c>
      <c r="I1191" t="s">
        <v>113</v>
      </c>
      <c r="J1191">
        <v>4288</v>
      </c>
      <c r="K1191" t="s">
        <v>207</v>
      </c>
      <c r="L1191" s="49" t="s">
        <v>120</v>
      </c>
    </row>
    <row r="1192" spans="1:12" x14ac:dyDescent="0.25">
      <c r="A1192" t="s">
        <v>108</v>
      </c>
      <c r="B1192" t="s">
        <v>109</v>
      </c>
      <c r="C1192" t="s">
        <v>110</v>
      </c>
      <c r="D1192" s="44">
        <v>41390.385567129626</v>
      </c>
      <c r="E1192" s="45">
        <v>41390</v>
      </c>
      <c r="F1192" s="46">
        <v>0.38556712962962963</v>
      </c>
      <c r="G1192" s="50" t="s">
        <v>127</v>
      </c>
      <c r="H1192" s="50" t="s">
        <v>128</v>
      </c>
      <c r="I1192" t="s">
        <v>113</v>
      </c>
      <c r="J1192">
        <v>87485</v>
      </c>
      <c r="K1192" t="s">
        <v>114</v>
      </c>
      <c r="L1192" s="48" t="s">
        <v>115</v>
      </c>
    </row>
    <row r="1193" spans="1:12" x14ac:dyDescent="0.25">
      <c r="A1193" t="s">
        <v>108</v>
      </c>
      <c r="B1193" t="s">
        <v>109</v>
      </c>
      <c r="C1193" t="s">
        <v>121</v>
      </c>
      <c r="D1193" s="44">
        <v>41390.388101851851</v>
      </c>
      <c r="E1193" s="45">
        <v>41390</v>
      </c>
      <c r="F1193" s="46">
        <v>0.38810185185185181</v>
      </c>
      <c r="G1193" s="50" t="s">
        <v>127</v>
      </c>
      <c r="H1193" s="50" t="s">
        <v>128</v>
      </c>
      <c r="I1193" t="s">
        <v>113</v>
      </c>
      <c r="J1193">
        <v>24833</v>
      </c>
      <c r="K1193" t="s">
        <v>189</v>
      </c>
      <c r="L1193" s="49" t="s">
        <v>120</v>
      </c>
    </row>
    <row r="1194" spans="1:12" x14ac:dyDescent="0.25">
      <c r="A1194" t="s">
        <v>108</v>
      </c>
      <c r="B1194" t="s">
        <v>109</v>
      </c>
      <c r="C1194" t="s">
        <v>121</v>
      </c>
      <c r="D1194" s="44">
        <v>41390.389814814815</v>
      </c>
      <c r="E1194" s="45">
        <v>41390</v>
      </c>
      <c r="F1194" s="46">
        <v>0.38981481481481484</v>
      </c>
      <c r="G1194" s="50" t="s">
        <v>127</v>
      </c>
      <c r="H1194" s="50" t="s">
        <v>128</v>
      </c>
      <c r="I1194" t="s">
        <v>113</v>
      </c>
      <c r="J1194">
        <v>27864</v>
      </c>
      <c r="K1194" t="s">
        <v>130</v>
      </c>
      <c r="L1194" s="48" t="s">
        <v>115</v>
      </c>
    </row>
    <row r="1195" spans="1:12" x14ac:dyDescent="0.25">
      <c r="A1195" t="s">
        <v>108</v>
      </c>
      <c r="B1195" t="s">
        <v>109</v>
      </c>
      <c r="C1195" t="s">
        <v>110</v>
      </c>
      <c r="D1195" s="44">
        <v>41390.390289351853</v>
      </c>
      <c r="E1195" s="45">
        <v>41390</v>
      </c>
      <c r="F1195" s="46">
        <v>0.39028935185185182</v>
      </c>
      <c r="G1195" s="50" t="s">
        <v>127</v>
      </c>
      <c r="H1195" s="50" t="s">
        <v>128</v>
      </c>
      <c r="I1195" t="s">
        <v>113</v>
      </c>
      <c r="J1195">
        <v>28795</v>
      </c>
      <c r="K1195" t="s">
        <v>144</v>
      </c>
      <c r="L1195" s="49" t="s">
        <v>120</v>
      </c>
    </row>
    <row r="1196" spans="1:12" x14ac:dyDescent="0.25">
      <c r="A1196" t="s">
        <v>108</v>
      </c>
      <c r="B1196" t="s">
        <v>109</v>
      </c>
      <c r="C1196" t="s">
        <v>121</v>
      </c>
      <c r="D1196" s="44">
        <v>41390.393761574072</v>
      </c>
      <c r="E1196" s="45">
        <v>41390</v>
      </c>
      <c r="F1196" s="46">
        <v>0.39376157407407408</v>
      </c>
      <c r="G1196" s="50" t="s">
        <v>127</v>
      </c>
      <c r="H1196" s="50" t="s">
        <v>128</v>
      </c>
      <c r="I1196" t="s">
        <v>113</v>
      </c>
      <c r="J1196">
        <v>27864</v>
      </c>
      <c r="K1196" t="s">
        <v>130</v>
      </c>
      <c r="L1196" s="49" t="s">
        <v>120</v>
      </c>
    </row>
    <row r="1197" spans="1:12" x14ac:dyDescent="0.25">
      <c r="A1197" t="s">
        <v>108</v>
      </c>
      <c r="B1197" t="s">
        <v>109</v>
      </c>
      <c r="C1197" t="s">
        <v>121</v>
      </c>
      <c r="D1197" s="44">
        <v>41390.395879629628</v>
      </c>
      <c r="E1197" s="45">
        <v>41390</v>
      </c>
      <c r="F1197" s="46">
        <v>0.39587962962962964</v>
      </c>
      <c r="G1197" s="50" t="s">
        <v>127</v>
      </c>
      <c r="H1197" s="50" t="s">
        <v>128</v>
      </c>
      <c r="I1197" t="s">
        <v>113</v>
      </c>
      <c r="J1197">
        <v>27864</v>
      </c>
      <c r="K1197" t="s">
        <v>130</v>
      </c>
      <c r="L1197" s="49" t="s">
        <v>120</v>
      </c>
    </row>
    <row r="1198" spans="1:12" x14ac:dyDescent="0.25">
      <c r="A1198" t="s">
        <v>108</v>
      </c>
      <c r="B1198" t="s">
        <v>125</v>
      </c>
      <c r="C1198" t="s">
        <v>126</v>
      </c>
      <c r="D1198" s="44">
        <v>41390.405115740738</v>
      </c>
      <c r="E1198" s="45">
        <v>41390</v>
      </c>
      <c r="F1198" s="46">
        <v>0.40511574074074069</v>
      </c>
      <c r="G1198" s="50" t="s">
        <v>127</v>
      </c>
      <c r="H1198" s="50" t="s">
        <v>128</v>
      </c>
      <c r="I1198" t="s">
        <v>113</v>
      </c>
      <c r="J1198">
        <v>28249</v>
      </c>
      <c r="K1198" t="s">
        <v>129</v>
      </c>
      <c r="L1198" s="49" t="s">
        <v>120</v>
      </c>
    </row>
    <row r="1199" spans="1:12" x14ac:dyDescent="0.25">
      <c r="A1199" t="s">
        <v>108</v>
      </c>
      <c r="B1199" t="s">
        <v>109</v>
      </c>
      <c r="C1199" t="s">
        <v>117</v>
      </c>
      <c r="D1199" s="44">
        <v>41390.40902777778</v>
      </c>
      <c r="E1199" s="45">
        <v>41390</v>
      </c>
      <c r="F1199" s="46">
        <v>0.40902777777777777</v>
      </c>
      <c r="G1199" s="50" t="s">
        <v>127</v>
      </c>
      <c r="H1199" s="50" t="s">
        <v>128</v>
      </c>
      <c r="I1199" t="s">
        <v>113</v>
      </c>
      <c r="J1199">
        <v>24227</v>
      </c>
      <c r="K1199" t="s">
        <v>200</v>
      </c>
      <c r="L1199" s="49" t="s">
        <v>120</v>
      </c>
    </row>
    <row r="1200" spans="1:12" x14ac:dyDescent="0.25">
      <c r="A1200" t="s">
        <v>108</v>
      </c>
      <c r="B1200" t="s">
        <v>109</v>
      </c>
      <c r="C1200" t="s">
        <v>110</v>
      </c>
      <c r="D1200" s="44">
        <v>41390.420601851853</v>
      </c>
      <c r="E1200" s="45">
        <v>41390</v>
      </c>
      <c r="F1200" s="46">
        <v>0.42060185185185189</v>
      </c>
      <c r="G1200" s="50" t="s">
        <v>135</v>
      </c>
      <c r="H1200" s="50" t="s">
        <v>128</v>
      </c>
      <c r="I1200" t="s">
        <v>113</v>
      </c>
      <c r="J1200">
        <v>89077</v>
      </c>
      <c r="K1200" t="s">
        <v>143</v>
      </c>
      <c r="L1200" s="49" t="s">
        <v>120</v>
      </c>
    </row>
    <row r="1201" spans="1:12" x14ac:dyDescent="0.25">
      <c r="A1201" t="s">
        <v>108</v>
      </c>
      <c r="B1201" t="s">
        <v>109</v>
      </c>
      <c r="C1201" t="s">
        <v>110</v>
      </c>
      <c r="D1201" s="44">
        <v>41390.429710648146</v>
      </c>
      <c r="E1201" s="45">
        <v>41390</v>
      </c>
      <c r="F1201" s="46">
        <v>0.42971064814814813</v>
      </c>
      <c r="G1201" s="50" t="s">
        <v>135</v>
      </c>
      <c r="H1201" s="50" t="s">
        <v>128</v>
      </c>
      <c r="I1201" t="s">
        <v>113</v>
      </c>
      <c r="J1201">
        <v>26310</v>
      </c>
      <c r="K1201" t="s">
        <v>219</v>
      </c>
      <c r="L1201" s="49" t="s">
        <v>120</v>
      </c>
    </row>
    <row r="1202" spans="1:12" x14ac:dyDescent="0.25">
      <c r="A1202" t="s">
        <v>108</v>
      </c>
      <c r="B1202" t="s">
        <v>109</v>
      </c>
      <c r="C1202" t="s">
        <v>117</v>
      </c>
      <c r="D1202" s="44">
        <v>41390.485162037039</v>
      </c>
      <c r="E1202" s="45">
        <v>41390</v>
      </c>
      <c r="F1202" s="46">
        <v>0.48516203703703703</v>
      </c>
      <c r="G1202" s="50" t="s">
        <v>171</v>
      </c>
      <c r="H1202" s="50" t="s">
        <v>141</v>
      </c>
      <c r="I1202" t="s">
        <v>113</v>
      </c>
      <c r="J1202">
        <v>43877</v>
      </c>
      <c r="K1202" t="s">
        <v>163</v>
      </c>
      <c r="L1202" s="49" t="s">
        <v>120</v>
      </c>
    </row>
    <row r="1203" spans="1:12" x14ac:dyDescent="0.25">
      <c r="A1203" t="s">
        <v>108</v>
      </c>
      <c r="B1203" t="s">
        <v>109</v>
      </c>
      <c r="C1203" t="s">
        <v>117</v>
      </c>
      <c r="D1203" s="44">
        <v>41390.486631944441</v>
      </c>
      <c r="E1203" s="45">
        <v>41390</v>
      </c>
      <c r="F1203" s="46">
        <v>0.48663194444444446</v>
      </c>
      <c r="G1203" s="50" t="s">
        <v>171</v>
      </c>
      <c r="H1203" s="50" t="s">
        <v>141</v>
      </c>
      <c r="I1203" t="s">
        <v>113</v>
      </c>
      <c r="J1203">
        <v>43877</v>
      </c>
      <c r="K1203" t="s">
        <v>163</v>
      </c>
      <c r="L1203" s="49" t="s">
        <v>120</v>
      </c>
    </row>
    <row r="1204" spans="1:12" x14ac:dyDescent="0.25">
      <c r="A1204" t="s">
        <v>108</v>
      </c>
      <c r="B1204" t="s">
        <v>109</v>
      </c>
      <c r="C1204" t="s">
        <v>133</v>
      </c>
      <c r="D1204" s="44">
        <v>41390.494108796294</v>
      </c>
      <c r="E1204" s="45">
        <v>41390</v>
      </c>
      <c r="F1204" s="46">
        <v>0.49410879629629628</v>
      </c>
      <c r="G1204" s="50" t="s">
        <v>171</v>
      </c>
      <c r="H1204" s="50" t="s">
        <v>141</v>
      </c>
      <c r="I1204" t="s">
        <v>113</v>
      </c>
      <c r="J1204">
        <v>5103</v>
      </c>
      <c r="K1204" t="s">
        <v>180</v>
      </c>
      <c r="L1204" s="49" t="s">
        <v>120</v>
      </c>
    </row>
    <row r="1205" spans="1:12" x14ac:dyDescent="0.25">
      <c r="A1205" t="s">
        <v>108</v>
      </c>
      <c r="B1205" t="s">
        <v>109</v>
      </c>
      <c r="C1205" t="s">
        <v>110</v>
      </c>
      <c r="D1205" s="44">
        <v>41390.57234953704</v>
      </c>
      <c r="E1205" s="45">
        <v>41390</v>
      </c>
      <c r="F1205" s="46">
        <v>0.57234953703703706</v>
      </c>
      <c r="G1205" s="50" t="s">
        <v>146</v>
      </c>
      <c r="H1205" s="50" t="s">
        <v>147</v>
      </c>
      <c r="I1205" t="s">
        <v>113</v>
      </c>
      <c r="J1205">
        <v>87485</v>
      </c>
      <c r="K1205" t="s">
        <v>114</v>
      </c>
      <c r="L1205" s="48" t="s">
        <v>115</v>
      </c>
    </row>
    <row r="1206" spans="1:12" x14ac:dyDescent="0.25">
      <c r="A1206" t="s">
        <v>108</v>
      </c>
      <c r="B1206" t="s">
        <v>109</v>
      </c>
      <c r="C1206" t="s">
        <v>133</v>
      </c>
      <c r="D1206" s="44">
        <v>41390.586539351854</v>
      </c>
      <c r="E1206" s="45">
        <v>41390</v>
      </c>
      <c r="F1206" s="46">
        <v>0.58653935185185191</v>
      </c>
      <c r="G1206" s="50" t="s">
        <v>149</v>
      </c>
      <c r="H1206" s="50" t="s">
        <v>147</v>
      </c>
      <c r="I1206" t="s">
        <v>113</v>
      </c>
      <c r="J1206">
        <v>4556</v>
      </c>
      <c r="K1206" t="s">
        <v>199</v>
      </c>
      <c r="L1206" s="49" t="s">
        <v>120</v>
      </c>
    </row>
    <row r="1207" spans="1:12" x14ac:dyDescent="0.25">
      <c r="A1207" t="s">
        <v>108</v>
      </c>
      <c r="B1207" t="s">
        <v>137</v>
      </c>
      <c r="C1207" t="s">
        <v>138</v>
      </c>
      <c r="D1207" s="44">
        <v>41390.592997685184</v>
      </c>
      <c r="E1207" s="45">
        <v>41390</v>
      </c>
      <c r="F1207" s="46">
        <v>0.59299768518518514</v>
      </c>
      <c r="G1207" s="50" t="s">
        <v>149</v>
      </c>
      <c r="H1207" s="50" t="s">
        <v>147</v>
      </c>
      <c r="I1207" t="s">
        <v>113</v>
      </c>
      <c r="J1207">
        <v>19594</v>
      </c>
      <c r="K1207" t="s">
        <v>139</v>
      </c>
      <c r="L1207" s="49" t="s">
        <v>120</v>
      </c>
    </row>
    <row r="1208" spans="1:12" x14ac:dyDescent="0.25">
      <c r="A1208" t="s">
        <v>108</v>
      </c>
      <c r="B1208" t="s">
        <v>109</v>
      </c>
      <c r="C1208" t="s">
        <v>123</v>
      </c>
      <c r="D1208" s="44">
        <v>41390.621759259258</v>
      </c>
      <c r="E1208" s="45">
        <v>41390</v>
      </c>
      <c r="F1208" s="46">
        <v>0.62175925925925923</v>
      </c>
      <c r="G1208" s="50" t="s">
        <v>149</v>
      </c>
      <c r="H1208" s="50" t="s">
        <v>147</v>
      </c>
      <c r="I1208" t="s">
        <v>113</v>
      </c>
      <c r="J1208">
        <v>49423</v>
      </c>
      <c r="K1208" t="s">
        <v>124</v>
      </c>
      <c r="L1208" s="49" t="s">
        <v>120</v>
      </c>
    </row>
    <row r="1209" spans="1:12" x14ac:dyDescent="0.25">
      <c r="A1209" t="s">
        <v>108</v>
      </c>
      <c r="B1209" t="s">
        <v>109</v>
      </c>
      <c r="C1209" t="s">
        <v>123</v>
      </c>
      <c r="D1209" s="44">
        <v>41390.624444444446</v>
      </c>
      <c r="E1209" s="45">
        <v>41390</v>
      </c>
      <c r="F1209" s="46">
        <v>0.62444444444444447</v>
      </c>
      <c r="G1209" s="50" t="s">
        <v>149</v>
      </c>
      <c r="H1209" s="50" t="s">
        <v>147</v>
      </c>
      <c r="I1209" t="s">
        <v>113</v>
      </c>
      <c r="J1209">
        <v>49423</v>
      </c>
      <c r="K1209" t="s">
        <v>124</v>
      </c>
      <c r="L1209" s="49" t="s">
        <v>120</v>
      </c>
    </row>
    <row r="1210" spans="1:12" x14ac:dyDescent="0.25">
      <c r="A1210" t="s">
        <v>108</v>
      </c>
      <c r="B1210" t="s">
        <v>109</v>
      </c>
      <c r="C1210" t="s">
        <v>123</v>
      </c>
      <c r="D1210" s="44">
        <v>41390.626469907409</v>
      </c>
      <c r="E1210" s="45">
        <v>41390</v>
      </c>
      <c r="F1210" s="46">
        <v>0.62646990740740738</v>
      </c>
      <c r="G1210" s="50" t="s">
        <v>154</v>
      </c>
      <c r="H1210" s="50" t="s">
        <v>155</v>
      </c>
      <c r="I1210" t="s">
        <v>113</v>
      </c>
      <c r="J1210">
        <v>49423</v>
      </c>
      <c r="K1210" t="s">
        <v>124</v>
      </c>
      <c r="L1210" s="49" t="s">
        <v>120</v>
      </c>
    </row>
    <row r="1211" spans="1:12" x14ac:dyDescent="0.25">
      <c r="A1211" t="s">
        <v>108</v>
      </c>
      <c r="B1211" t="s">
        <v>109</v>
      </c>
      <c r="C1211" t="s">
        <v>123</v>
      </c>
      <c r="D1211" s="44">
        <v>41390.628900462965</v>
      </c>
      <c r="E1211" s="45">
        <v>41390</v>
      </c>
      <c r="F1211" s="46">
        <v>0.62890046296296298</v>
      </c>
      <c r="G1211" s="50" t="s">
        <v>154</v>
      </c>
      <c r="H1211" s="50" t="s">
        <v>155</v>
      </c>
      <c r="I1211" t="s">
        <v>113</v>
      </c>
      <c r="J1211">
        <v>49423</v>
      </c>
      <c r="K1211" t="s">
        <v>124</v>
      </c>
      <c r="L1211" s="49" t="s">
        <v>120</v>
      </c>
    </row>
    <row r="1212" spans="1:12" x14ac:dyDescent="0.25">
      <c r="A1212" t="s">
        <v>108</v>
      </c>
      <c r="B1212" t="s">
        <v>109</v>
      </c>
      <c r="C1212" t="s">
        <v>133</v>
      </c>
      <c r="D1212" s="44">
        <v>41390.633518518516</v>
      </c>
      <c r="E1212" s="45">
        <v>41390</v>
      </c>
      <c r="F1212" s="46">
        <v>0.63351851851851848</v>
      </c>
      <c r="G1212" s="50" t="s">
        <v>154</v>
      </c>
      <c r="H1212" s="50" t="s">
        <v>155</v>
      </c>
      <c r="I1212" t="s">
        <v>113</v>
      </c>
      <c r="J1212">
        <v>6623</v>
      </c>
      <c r="K1212" t="s">
        <v>177</v>
      </c>
      <c r="L1212" s="49" t="s">
        <v>120</v>
      </c>
    </row>
    <row r="1213" spans="1:12" x14ac:dyDescent="0.25">
      <c r="A1213" t="s">
        <v>108</v>
      </c>
      <c r="B1213" t="s">
        <v>109</v>
      </c>
      <c r="C1213" t="s">
        <v>117</v>
      </c>
      <c r="D1213" s="44">
        <v>41390.640555555554</v>
      </c>
      <c r="E1213" s="45">
        <v>41390</v>
      </c>
      <c r="F1213" s="46">
        <v>0.64055555555555554</v>
      </c>
      <c r="G1213" s="50" t="s">
        <v>154</v>
      </c>
      <c r="H1213" s="50" t="s">
        <v>155</v>
      </c>
      <c r="I1213" t="s">
        <v>113</v>
      </c>
      <c r="J1213">
        <v>16104</v>
      </c>
      <c r="K1213" t="s">
        <v>145</v>
      </c>
      <c r="L1213" s="49" t="s">
        <v>120</v>
      </c>
    </row>
    <row r="1214" spans="1:12" x14ac:dyDescent="0.25">
      <c r="A1214" t="s">
        <v>108</v>
      </c>
      <c r="B1214" t="s">
        <v>109</v>
      </c>
      <c r="C1214" t="s">
        <v>117</v>
      </c>
      <c r="D1214" s="44">
        <v>41390.64503472222</v>
      </c>
      <c r="E1214" s="45">
        <v>41390</v>
      </c>
      <c r="F1214" s="46">
        <v>0.64503472222222225</v>
      </c>
      <c r="G1214" s="50" t="s">
        <v>154</v>
      </c>
      <c r="H1214" s="50" t="s">
        <v>155</v>
      </c>
      <c r="I1214" t="s">
        <v>113</v>
      </c>
      <c r="J1214">
        <v>42342</v>
      </c>
      <c r="K1214" t="s">
        <v>119</v>
      </c>
      <c r="L1214" s="48" t="s">
        <v>115</v>
      </c>
    </row>
    <row r="1215" spans="1:12" x14ac:dyDescent="0.25">
      <c r="A1215" t="s">
        <v>108</v>
      </c>
      <c r="B1215" t="s">
        <v>125</v>
      </c>
      <c r="C1215" t="s">
        <v>126</v>
      </c>
      <c r="D1215" s="44">
        <v>41390.645543981482</v>
      </c>
      <c r="E1215" s="45">
        <v>41390</v>
      </c>
      <c r="F1215" s="46">
        <v>0.64554398148148151</v>
      </c>
      <c r="G1215" s="50" t="s">
        <v>154</v>
      </c>
      <c r="H1215" s="50" t="s">
        <v>155</v>
      </c>
      <c r="I1215" t="s">
        <v>113</v>
      </c>
      <c r="J1215">
        <v>91917</v>
      </c>
      <c r="K1215" t="s">
        <v>222</v>
      </c>
      <c r="L1215" s="49" t="s">
        <v>120</v>
      </c>
    </row>
    <row r="1216" spans="1:12" x14ac:dyDescent="0.25">
      <c r="A1216" t="s">
        <v>108</v>
      </c>
      <c r="B1216" t="s">
        <v>125</v>
      </c>
      <c r="C1216" t="s">
        <v>181</v>
      </c>
      <c r="D1216" s="44">
        <v>41390.653483796297</v>
      </c>
      <c r="E1216" s="45">
        <v>41390</v>
      </c>
      <c r="F1216" s="46">
        <v>0.65393518518518523</v>
      </c>
      <c r="G1216" s="50" t="s">
        <v>154</v>
      </c>
      <c r="H1216" s="50" t="s">
        <v>155</v>
      </c>
      <c r="I1216" t="s">
        <v>113</v>
      </c>
      <c r="J1216">
        <v>94600</v>
      </c>
      <c r="K1216" t="s">
        <v>221</v>
      </c>
      <c r="L1216" s="49" t="s">
        <v>120</v>
      </c>
    </row>
    <row r="1217" spans="1:12" x14ac:dyDescent="0.25">
      <c r="A1217" t="s">
        <v>108</v>
      </c>
      <c r="B1217" t="s">
        <v>109</v>
      </c>
      <c r="C1217" t="s">
        <v>133</v>
      </c>
      <c r="D1217" s="44">
        <v>41390.656018518515</v>
      </c>
      <c r="E1217" s="45">
        <v>41390</v>
      </c>
      <c r="F1217" s="46">
        <v>0.65601851851851845</v>
      </c>
      <c r="G1217" s="50" t="s">
        <v>154</v>
      </c>
      <c r="H1217" s="50" t="s">
        <v>155</v>
      </c>
      <c r="I1217" t="s">
        <v>113</v>
      </c>
      <c r="J1217">
        <v>44320</v>
      </c>
      <c r="K1217" t="s">
        <v>205</v>
      </c>
      <c r="L1217" s="48" t="s">
        <v>115</v>
      </c>
    </row>
    <row r="1218" spans="1:12" x14ac:dyDescent="0.25">
      <c r="A1218" t="s">
        <v>108</v>
      </c>
      <c r="B1218" t="s">
        <v>109</v>
      </c>
      <c r="C1218" t="s">
        <v>110</v>
      </c>
      <c r="D1218" s="44">
        <v>41390.747048611112</v>
      </c>
      <c r="E1218" s="45">
        <v>41390</v>
      </c>
      <c r="F1218" s="46">
        <v>0.74704861111111109</v>
      </c>
      <c r="G1218" s="50" t="s">
        <v>165</v>
      </c>
      <c r="H1218" s="50" t="s">
        <v>166</v>
      </c>
      <c r="I1218" t="s">
        <v>113</v>
      </c>
      <c r="J1218">
        <v>28658</v>
      </c>
      <c r="K1218" t="s">
        <v>136</v>
      </c>
      <c r="L1218" s="49" t="s">
        <v>120</v>
      </c>
    </row>
    <row r="1219" spans="1:12" x14ac:dyDescent="0.25">
      <c r="A1219" t="s">
        <v>108</v>
      </c>
      <c r="B1219" t="s">
        <v>109</v>
      </c>
      <c r="C1219" t="s">
        <v>110</v>
      </c>
      <c r="D1219" s="44">
        <v>41390.750069444446</v>
      </c>
      <c r="E1219" s="45">
        <v>41390</v>
      </c>
      <c r="F1219" s="46">
        <v>0.75006944444444434</v>
      </c>
      <c r="G1219" s="50" t="s">
        <v>165</v>
      </c>
      <c r="H1219" s="50" t="s">
        <v>166</v>
      </c>
      <c r="I1219" t="s">
        <v>113</v>
      </c>
      <c r="J1219">
        <v>28658</v>
      </c>
      <c r="K1219" t="s">
        <v>136</v>
      </c>
      <c r="L1219" s="49" t="s">
        <v>120</v>
      </c>
    </row>
    <row r="1220" spans="1:12" x14ac:dyDescent="0.25">
      <c r="A1220" t="s">
        <v>108</v>
      </c>
      <c r="B1220" t="s">
        <v>109</v>
      </c>
      <c r="C1220" t="s">
        <v>133</v>
      </c>
      <c r="D1220" s="44">
        <v>41391.31927083333</v>
      </c>
      <c r="E1220" s="45">
        <v>41391</v>
      </c>
      <c r="F1220" s="46">
        <v>0.31927083333333334</v>
      </c>
      <c r="G1220" s="47" t="s">
        <v>111</v>
      </c>
      <c r="H1220" s="47" t="s">
        <v>112</v>
      </c>
      <c r="I1220" t="s">
        <v>113</v>
      </c>
      <c r="J1220">
        <v>44374</v>
      </c>
      <c r="K1220" t="s">
        <v>142</v>
      </c>
      <c r="L1220" s="49" t="s">
        <v>120</v>
      </c>
    </row>
    <row r="1221" spans="1:12" x14ac:dyDescent="0.25">
      <c r="A1221" t="s">
        <v>108</v>
      </c>
      <c r="B1221" t="s">
        <v>109</v>
      </c>
      <c r="C1221" t="s">
        <v>133</v>
      </c>
      <c r="D1221" s="44">
        <v>41391.322002314817</v>
      </c>
      <c r="E1221" s="45">
        <v>41391</v>
      </c>
      <c r="F1221" s="46">
        <v>0.32200231481481484</v>
      </c>
      <c r="G1221" s="47" t="s">
        <v>111</v>
      </c>
      <c r="H1221" s="47" t="s">
        <v>112</v>
      </c>
      <c r="I1221" t="s">
        <v>113</v>
      </c>
      <c r="J1221">
        <v>44374</v>
      </c>
      <c r="K1221" t="s">
        <v>142</v>
      </c>
      <c r="L1221" s="49" t="s">
        <v>120</v>
      </c>
    </row>
    <row r="1222" spans="1:12" x14ac:dyDescent="0.25">
      <c r="A1222" t="s">
        <v>108</v>
      </c>
      <c r="B1222" t="s">
        <v>109</v>
      </c>
      <c r="C1222" t="s">
        <v>133</v>
      </c>
      <c r="D1222" s="44">
        <v>41391.344328703701</v>
      </c>
      <c r="E1222" s="45">
        <v>41391</v>
      </c>
      <c r="F1222" s="46">
        <v>0.34432870370370372</v>
      </c>
      <c r="G1222" s="47" t="s">
        <v>118</v>
      </c>
      <c r="H1222" s="47" t="s">
        <v>112</v>
      </c>
      <c r="I1222" t="s">
        <v>113</v>
      </c>
      <c r="J1222">
        <v>28676</v>
      </c>
      <c r="K1222" t="s">
        <v>167</v>
      </c>
      <c r="L1222" s="49" t="s">
        <v>120</v>
      </c>
    </row>
    <row r="1223" spans="1:12" x14ac:dyDescent="0.25">
      <c r="A1223" t="s">
        <v>108</v>
      </c>
      <c r="B1223" t="s">
        <v>109</v>
      </c>
      <c r="C1223" t="s">
        <v>133</v>
      </c>
      <c r="D1223" s="44">
        <v>41391.346018518518</v>
      </c>
      <c r="E1223" s="45">
        <v>41391</v>
      </c>
      <c r="F1223" s="46">
        <v>0.3460185185185185</v>
      </c>
      <c r="G1223" s="47" t="s">
        <v>118</v>
      </c>
      <c r="H1223" s="47" t="s">
        <v>112</v>
      </c>
      <c r="I1223" t="s">
        <v>113</v>
      </c>
      <c r="J1223">
        <v>28676</v>
      </c>
      <c r="K1223" t="s">
        <v>167</v>
      </c>
      <c r="L1223" s="49" t="s">
        <v>120</v>
      </c>
    </row>
    <row r="1224" spans="1:12" x14ac:dyDescent="0.25">
      <c r="A1224" t="s">
        <v>108</v>
      </c>
      <c r="B1224" t="s">
        <v>109</v>
      </c>
      <c r="C1224" t="s">
        <v>133</v>
      </c>
      <c r="D1224" s="44">
        <v>41391.353703703702</v>
      </c>
      <c r="E1224" s="45">
        <v>41391</v>
      </c>
      <c r="F1224" s="46">
        <v>0.35370370370370369</v>
      </c>
      <c r="G1224" s="47" t="s">
        <v>118</v>
      </c>
      <c r="H1224" s="47" t="s">
        <v>112</v>
      </c>
      <c r="I1224" t="s">
        <v>113</v>
      </c>
      <c r="J1224">
        <v>5222</v>
      </c>
      <c r="K1224" t="s">
        <v>196</v>
      </c>
      <c r="L1224" s="49" t="s">
        <v>120</v>
      </c>
    </row>
    <row r="1225" spans="1:12" x14ac:dyDescent="0.25">
      <c r="A1225" t="s">
        <v>108</v>
      </c>
      <c r="B1225" t="s">
        <v>137</v>
      </c>
      <c r="C1225" t="s">
        <v>138</v>
      </c>
      <c r="D1225" s="44">
        <v>41391.362870370373</v>
      </c>
      <c r="E1225" s="45">
        <v>41391</v>
      </c>
      <c r="F1225" s="46">
        <v>0.3628703703703704</v>
      </c>
      <c r="G1225" s="47" t="s">
        <v>118</v>
      </c>
      <c r="H1225" s="47" t="s">
        <v>112</v>
      </c>
      <c r="I1225" t="s">
        <v>113</v>
      </c>
      <c r="J1225">
        <v>94485</v>
      </c>
      <c r="K1225" t="s">
        <v>172</v>
      </c>
      <c r="L1225" s="48" t="s">
        <v>115</v>
      </c>
    </row>
    <row r="1226" spans="1:12" x14ac:dyDescent="0.25">
      <c r="A1226" t="s">
        <v>108</v>
      </c>
      <c r="B1226" t="s">
        <v>109</v>
      </c>
      <c r="C1226" t="s">
        <v>110</v>
      </c>
      <c r="D1226" s="44">
        <v>41391.371192129627</v>
      </c>
      <c r="E1226" s="45">
        <v>41391</v>
      </c>
      <c r="F1226" s="46">
        <v>0.37119212962962966</v>
      </c>
      <c r="G1226" s="47" t="s">
        <v>118</v>
      </c>
      <c r="H1226" s="47" t="s">
        <v>112</v>
      </c>
      <c r="I1226" t="s">
        <v>113</v>
      </c>
      <c r="J1226">
        <v>30568</v>
      </c>
      <c r="K1226" t="s">
        <v>191</v>
      </c>
      <c r="L1226" s="49" t="s">
        <v>120</v>
      </c>
    </row>
    <row r="1227" spans="1:12" x14ac:dyDescent="0.25">
      <c r="A1227" t="s">
        <v>108</v>
      </c>
      <c r="B1227" t="s">
        <v>137</v>
      </c>
      <c r="C1227" t="s">
        <v>157</v>
      </c>
      <c r="D1227" s="44">
        <v>41391.371701388889</v>
      </c>
      <c r="E1227" s="45">
        <v>41391</v>
      </c>
      <c r="F1227" s="46">
        <v>0.37170138888888887</v>
      </c>
      <c r="G1227" s="47" t="s">
        <v>118</v>
      </c>
      <c r="H1227" s="47" t="s">
        <v>112</v>
      </c>
      <c r="I1227" t="s">
        <v>113</v>
      </c>
      <c r="J1227">
        <v>77246</v>
      </c>
      <c r="K1227" t="s">
        <v>158</v>
      </c>
      <c r="L1227" s="49" t="s">
        <v>120</v>
      </c>
    </row>
    <row r="1228" spans="1:12" x14ac:dyDescent="0.25">
      <c r="A1228" t="s">
        <v>108</v>
      </c>
      <c r="B1228" t="s">
        <v>137</v>
      </c>
      <c r="C1228" t="s">
        <v>138</v>
      </c>
      <c r="D1228" s="44">
        <v>41391.373749999999</v>
      </c>
      <c r="E1228" s="45">
        <v>41391</v>
      </c>
      <c r="F1228" s="46">
        <v>0.37375000000000003</v>
      </c>
      <c r="G1228" s="47" t="s">
        <v>118</v>
      </c>
      <c r="H1228" s="47" t="s">
        <v>112</v>
      </c>
      <c r="I1228" t="s">
        <v>113</v>
      </c>
      <c r="J1228">
        <v>94485</v>
      </c>
      <c r="K1228" t="s">
        <v>172</v>
      </c>
      <c r="L1228" s="49" t="s">
        <v>120</v>
      </c>
    </row>
    <row r="1229" spans="1:12" x14ac:dyDescent="0.25">
      <c r="A1229" t="s">
        <v>108</v>
      </c>
      <c r="B1229" t="s">
        <v>109</v>
      </c>
      <c r="C1229" t="s">
        <v>133</v>
      </c>
      <c r="D1229" s="44">
        <v>41391.375949074078</v>
      </c>
      <c r="E1229" s="45">
        <v>41391</v>
      </c>
      <c r="F1229" s="46">
        <v>0.37594907407407407</v>
      </c>
      <c r="G1229" s="50" t="s">
        <v>127</v>
      </c>
      <c r="H1229" s="50" t="s">
        <v>128</v>
      </c>
      <c r="I1229" t="s">
        <v>113</v>
      </c>
      <c r="J1229">
        <v>28676</v>
      </c>
      <c r="K1229" t="s">
        <v>167</v>
      </c>
      <c r="L1229" s="48" t="s">
        <v>115</v>
      </c>
    </row>
    <row r="1230" spans="1:12" x14ac:dyDescent="0.25">
      <c r="A1230" t="s">
        <v>108</v>
      </c>
      <c r="B1230" t="s">
        <v>109</v>
      </c>
      <c r="C1230" t="s">
        <v>121</v>
      </c>
      <c r="D1230" s="44">
        <v>41391.389606481483</v>
      </c>
      <c r="E1230" s="45">
        <v>41391</v>
      </c>
      <c r="F1230" s="46">
        <v>0.38960648148148147</v>
      </c>
      <c r="G1230" s="50" t="s">
        <v>127</v>
      </c>
      <c r="H1230" s="50" t="s">
        <v>128</v>
      </c>
      <c r="I1230" t="s">
        <v>113</v>
      </c>
      <c r="J1230">
        <v>30324</v>
      </c>
      <c r="K1230" t="s">
        <v>193</v>
      </c>
      <c r="L1230" s="49" t="s">
        <v>120</v>
      </c>
    </row>
    <row r="1231" spans="1:12" x14ac:dyDescent="0.25">
      <c r="A1231" t="s">
        <v>108</v>
      </c>
      <c r="B1231" t="s">
        <v>109</v>
      </c>
      <c r="C1231" t="s">
        <v>133</v>
      </c>
      <c r="D1231" s="44">
        <v>41391.389618055553</v>
      </c>
      <c r="E1231" s="45">
        <v>41391</v>
      </c>
      <c r="F1231" s="46">
        <v>0.38961805555555556</v>
      </c>
      <c r="G1231" s="50" t="s">
        <v>127</v>
      </c>
      <c r="H1231" s="50" t="s">
        <v>128</v>
      </c>
      <c r="I1231" t="s">
        <v>113</v>
      </c>
      <c r="J1231">
        <v>44374</v>
      </c>
      <c r="K1231" t="s">
        <v>142</v>
      </c>
      <c r="L1231" s="48" t="s">
        <v>115</v>
      </c>
    </row>
    <row r="1232" spans="1:12" x14ac:dyDescent="0.25">
      <c r="A1232" t="s">
        <v>108</v>
      </c>
      <c r="B1232" t="s">
        <v>109</v>
      </c>
      <c r="C1232" t="s">
        <v>110</v>
      </c>
      <c r="D1232" s="44">
        <v>41391.398263888892</v>
      </c>
      <c r="E1232" s="45">
        <v>41391</v>
      </c>
      <c r="F1232" s="46">
        <v>0.39826388888888892</v>
      </c>
      <c r="G1232" s="50" t="s">
        <v>127</v>
      </c>
      <c r="H1232" s="50" t="s">
        <v>128</v>
      </c>
      <c r="I1232" t="s">
        <v>113</v>
      </c>
      <c r="J1232">
        <v>30653</v>
      </c>
      <c r="K1232" t="s">
        <v>187</v>
      </c>
      <c r="L1232" s="49" t="s">
        <v>120</v>
      </c>
    </row>
    <row r="1233" spans="1:12" x14ac:dyDescent="0.25">
      <c r="A1233" t="s">
        <v>108</v>
      </c>
      <c r="B1233" t="s">
        <v>109</v>
      </c>
      <c r="C1233" t="s">
        <v>133</v>
      </c>
      <c r="D1233" s="44">
        <v>41391.404537037037</v>
      </c>
      <c r="E1233" s="45">
        <v>41391</v>
      </c>
      <c r="F1233" s="46">
        <v>0.40453703703703708</v>
      </c>
      <c r="G1233" s="50" t="s">
        <v>127</v>
      </c>
      <c r="H1233" s="50" t="s">
        <v>128</v>
      </c>
      <c r="I1233" t="s">
        <v>113</v>
      </c>
      <c r="J1233">
        <v>96221</v>
      </c>
      <c r="K1233" t="s">
        <v>150</v>
      </c>
      <c r="L1233" s="49" t="s">
        <v>120</v>
      </c>
    </row>
    <row r="1234" spans="1:12" x14ac:dyDescent="0.25">
      <c r="A1234" t="s">
        <v>108</v>
      </c>
      <c r="B1234" t="s">
        <v>109</v>
      </c>
      <c r="C1234" t="s">
        <v>117</v>
      </c>
      <c r="D1234" s="44">
        <v>41391.408912037034</v>
      </c>
      <c r="E1234" s="45">
        <v>41391</v>
      </c>
      <c r="F1234" s="46">
        <v>0.40891203703703699</v>
      </c>
      <c r="G1234" s="50" t="s">
        <v>127</v>
      </c>
      <c r="H1234" s="50" t="s">
        <v>128</v>
      </c>
      <c r="I1234" t="s">
        <v>113</v>
      </c>
      <c r="J1234">
        <v>99436</v>
      </c>
      <c r="K1234" t="s">
        <v>183</v>
      </c>
      <c r="L1234" s="49" t="s">
        <v>120</v>
      </c>
    </row>
    <row r="1235" spans="1:12" x14ac:dyDescent="0.25">
      <c r="A1235" t="s">
        <v>108</v>
      </c>
      <c r="B1235" t="s">
        <v>109</v>
      </c>
      <c r="C1235" t="s">
        <v>110</v>
      </c>
      <c r="D1235" s="44">
        <v>41391.422048611108</v>
      </c>
      <c r="E1235" s="45">
        <v>41391</v>
      </c>
      <c r="F1235" s="46">
        <v>0.42204861111111108</v>
      </c>
      <c r="G1235" s="50" t="s">
        <v>135</v>
      </c>
      <c r="H1235" s="50" t="s">
        <v>128</v>
      </c>
      <c r="I1235" t="s">
        <v>113</v>
      </c>
      <c r="J1235">
        <v>26310</v>
      </c>
      <c r="K1235" t="s">
        <v>219</v>
      </c>
      <c r="L1235" s="49" t="s">
        <v>120</v>
      </c>
    </row>
    <row r="1236" spans="1:12" x14ac:dyDescent="0.25">
      <c r="A1236" t="s">
        <v>108</v>
      </c>
      <c r="B1236" t="s">
        <v>109</v>
      </c>
      <c r="C1236" t="s">
        <v>117</v>
      </c>
      <c r="D1236" s="44">
        <v>41391.430219907408</v>
      </c>
      <c r="E1236" s="45">
        <v>41391</v>
      </c>
      <c r="F1236" s="46">
        <v>0.4302199074074074</v>
      </c>
      <c r="G1236" s="50" t="s">
        <v>135</v>
      </c>
      <c r="H1236" s="50" t="s">
        <v>128</v>
      </c>
      <c r="I1236" t="s">
        <v>113</v>
      </c>
      <c r="J1236">
        <v>43877</v>
      </c>
      <c r="K1236" t="s">
        <v>163</v>
      </c>
      <c r="L1236" s="49" t="s">
        <v>120</v>
      </c>
    </row>
    <row r="1237" spans="1:12" x14ac:dyDescent="0.25">
      <c r="A1237" t="s">
        <v>108</v>
      </c>
      <c r="B1237" t="s">
        <v>109</v>
      </c>
      <c r="C1237" t="s">
        <v>117</v>
      </c>
      <c r="D1237" s="44">
        <v>41391.432488425926</v>
      </c>
      <c r="E1237" s="45">
        <v>41391</v>
      </c>
      <c r="F1237" s="46">
        <v>0.4324884259259259</v>
      </c>
      <c r="G1237" s="50" t="s">
        <v>135</v>
      </c>
      <c r="H1237" s="50" t="s">
        <v>128</v>
      </c>
      <c r="I1237" t="s">
        <v>113</v>
      </c>
      <c r="J1237">
        <v>43877</v>
      </c>
      <c r="K1237" t="s">
        <v>163</v>
      </c>
      <c r="L1237" s="49" t="s">
        <v>120</v>
      </c>
    </row>
    <row r="1238" spans="1:12" x14ac:dyDescent="0.25">
      <c r="A1238" t="s">
        <v>108</v>
      </c>
      <c r="B1238" t="s">
        <v>109</v>
      </c>
      <c r="C1238" t="s">
        <v>117</v>
      </c>
      <c r="D1238" s="44">
        <v>41391.451215277775</v>
      </c>
      <c r="E1238" s="45">
        <v>41391</v>
      </c>
      <c r="F1238" s="46">
        <v>0.45121527777777781</v>
      </c>
      <c r="G1238" s="50" t="s">
        <v>135</v>
      </c>
      <c r="H1238" s="50" t="s">
        <v>128</v>
      </c>
      <c r="I1238" t="s">
        <v>113</v>
      </c>
      <c r="J1238">
        <v>16104</v>
      </c>
      <c r="K1238" t="s">
        <v>145</v>
      </c>
      <c r="L1238" s="49" t="s">
        <v>120</v>
      </c>
    </row>
    <row r="1239" spans="1:12" x14ac:dyDescent="0.25">
      <c r="A1239" t="s">
        <v>108</v>
      </c>
      <c r="B1239" t="s">
        <v>109</v>
      </c>
      <c r="C1239" t="s">
        <v>133</v>
      </c>
      <c r="D1239" s="44">
        <v>41391.467743055553</v>
      </c>
      <c r="E1239" s="45">
        <v>41391</v>
      </c>
      <c r="F1239" s="46">
        <v>0.46774305555555556</v>
      </c>
      <c r="G1239" s="50" t="s">
        <v>171</v>
      </c>
      <c r="H1239" s="50" t="s">
        <v>141</v>
      </c>
      <c r="I1239" t="s">
        <v>113</v>
      </c>
      <c r="J1239">
        <v>5745</v>
      </c>
      <c r="K1239" t="s">
        <v>188</v>
      </c>
      <c r="L1239" s="48" t="s">
        <v>115</v>
      </c>
    </row>
    <row r="1240" spans="1:12" x14ac:dyDescent="0.25">
      <c r="A1240" t="s">
        <v>108</v>
      </c>
      <c r="B1240" t="s">
        <v>109</v>
      </c>
      <c r="C1240" t="s">
        <v>133</v>
      </c>
      <c r="D1240" s="44">
        <v>41391.470937500002</v>
      </c>
      <c r="E1240" s="45">
        <v>41391</v>
      </c>
      <c r="F1240" s="46">
        <v>0.47093750000000001</v>
      </c>
      <c r="G1240" s="50" t="s">
        <v>171</v>
      </c>
      <c r="H1240" s="50" t="s">
        <v>141</v>
      </c>
      <c r="I1240" t="s">
        <v>113</v>
      </c>
      <c r="J1240">
        <v>71029</v>
      </c>
      <c r="K1240" t="s">
        <v>190</v>
      </c>
      <c r="L1240" s="48" t="s">
        <v>115</v>
      </c>
    </row>
    <row r="1241" spans="1:12" x14ac:dyDescent="0.25">
      <c r="A1241" t="s">
        <v>108</v>
      </c>
      <c r="B1241" t="s">
        <v>109</v>
      </c>
      <c r="C1241" t="s">
        <v>123</v>
      </c>
      <c r="D1241" s="44">
        <v>41391.481354166666</v>
      </c>
      <c r="E1241" s="45">
        <v>41391</v>
      </c>
      <c r="F1241" s="46">
        <v>0.48135416666666669</v>
      </c>
      <c r="G1241" s="50" t="s">
        <v>171</v>
      </c>
      <c r="H1241" s="50" t="s">
        <v>141</v>
      </c>
      <c r="I1241" t="s">
        <v>113</v>
      </c>
      <c r="J1241">
        <v>49423</v>
      </c>
      <c r="K1241" t="s">
        <v>124</v>
      </c>
      <c r="L1241" s="49" t="s">
        <v>120</v>
      </c>
    </row>
    <row r="1242" spans="1:12" x14ac:dyDescent="0.25">
      <c r="A1242" t="s">
        <v>108</v>
      </c>
      <c r="B1242" t="s">
        <v>109</v>
      </c>
      <c r="C1242" t="s">
        <v>110</v>
      </c>
      <c r="D1242" s="44">
        <v>41391.483032407406</v>
      </c>
      <c r="E1242" s="45">
        <v>41391</v>
      </c>
      <c r="F1242" s="46">
        <v>0.48303240740740744</v>
      </c>
      <c r="G1242" s="50" t="s">
        <v>171</v>
      </c>
      <c r="H1242" s="50" t="s">
        <v>141</v>
      </c>
      <c r="I1242" t="s">
        <v>113</v>
      </c>
      <c r="J1242">
        <v>87485</v>
      </c>
      <c r="K1242" t="s">
        <v>114</v>
      </c>
      <c r="L1242" s="48" t="s">
        <v>115</v>
      </c>
    </row>
    <row r="1243" spans="1:12" x14ac:dyDescent="0.25">
      <c r="A1243" t="s">
        <v>108</v>
      </c>
      <c r="B1243" t="s">
        <v>109</v>
      </c>
      <c r="C1243" t="s">
        <v>123</v>
      </c>
      <c r="D1243" s="44">
        <v>41391.483935185184</v>
      </c>
      <c r="E1243" s="45">
        <v>41391</v>
      </c>
      <c r="F1243" s="46">
        <v>0.48393518518518519</v>
      </c>
      <c r="G1243" s="50" t="s">
        <v>171</v>
      </c>
      <c r="H1243" s="50" t="s">
        <v>141</v>
      </c>
      <c r="I1243" t="s">
        <v>113</v>
      </c>
      <c r="J1243">
        <v>49423</v>
      </c>
      <c r="K1243" t="s">
        <v>124</v>
      </c>
      <c r="L1243" s="49" t="s">
        <v>120</v>
      </c>
    </row>
    <row r="1244" spans="1:12" x14ac:dyDescent="0.25">
      <c r="A1244" t="s">
        <v>108</v>
      </c>
      <c r="B1244" t="s">
        <v>109</v>
      </c>
      <c r="C1244" t="s">
        <v>123</v>
      </c>
      <c r="D1244" s="44">
        <v>41391.48574074074</v>
      </c>
      <c r="E1244" s="45">
        <v>41391</v>
      </c>
      <c r="F1244" s="46">
        <v>0.48574074074074075</v>
      </c>
      <c r="G1244" s="50" t="s">
        <v>171</v>
      </c>
      <c r="H1244" s="50" t="s">
        <v>141</v>
      </c>
      <c r="I1244" t="s">
        <v>113</v>
      </c>
      <c r="J1244">
        <v>49423</v>
      </c>
      <c r="K1244" t="s">
        <v>124</v>
      </c>
      <c r="L1244" s="49" t="s">
        <v>120</v>
      </c>
    </row>
    <row r="1245" spans="1:12" x14ac:dyDescent="0.25">
      <c r="A1245" t="s">
        <v>108</v>
      </c>
      <c r="B1245" t="s">
        <v>109</v>
      </c>
      <c r="C1245" t="s">
        <v>123</v>
      </c>
      <c r="D1245" s="44">
        <v>41391.487662037034</v>
      </c>
      <c r="E1245" s="45">
        <v>41391</v>
      </c>
      <c r="F1245" s="46">
        <v>0.48766203703703703</v>
      </c>
      <c r="G1245" s="50" t="s">
        <v>171</v>
      </c>
      <c r="H1245" s="50" t="s">
        <v>141</v>
      </c>
      <c r="I1245" t="s">
        <v>113</v>
      </c>
      <c r="J1245">
        <v>49423</v>
      </c>
      <c r="K1245" t="s">
        <v>124</v>
      </c>
      <c r="L1245" s="49" t="s">
        <v>120</v>
      </c>
    </row>
    <row r="1246" spans="1:12" x14ac:dyDescent="0.25">
      <c r="A1246" t="s">
        <v>108</v>
      </c>
      <c r="B1246" t="s">
        <v>109</v>
      </c>
      <c r="C1246" t="s">
        <v>110</v>
      </c>
      <c r="D1246" s="44">
        <v>41391.496932870374</v>
      </c>
      <c r="E1246" s="45">
        <v>41391</v>
      </c>
      <c r="F1246" s="46">
        <v>0.49693287037037037</v>
      </c>
      <c r="G1246" s="50" t="s">
        <v>171</v>
      </c>
      <c r="H1246" s="50" t="s">
        <v>141</v>
      </c>
      <c r="I1246" t="s">
        <v>113</v>
      </c>
      <c r="J1246">
        <v>87485</v>
      </c>
      <c r="K1246" t="s">
        <v>114</v>
      </c>
      <c r="L1246" s="49" t="s">
        <v>120</v>
      </c>
    </row>
    <row r="1247" spans="1:12" x14ac:dyDescent="0.25">
      <c r="A1247" t="s">
        <v>108</v>
      </c>
      <c r="B1247" t="s">
        <v>109</v>
      </c>
      <c r="C1247" t="s">
        <v>133</v>
      </c>
      <c r="D1247" s="44">
        <v>41391.508946759262</v>
      </c>
      <c r="E1247" s="45">
        <v>41391</v>
      </c>
      <c r="F1247" s="46">
        <v>0.50894675925925925</v>
      </c>
      <c r="G1247" s="50" t="s">
        <v>140</v>
      </c>
      <c r="H1247" s="50" t="s">
        <v>141</v>
      </c>
      <c r="I1247" t="s">
        <v>113</v>
      </c>
      <c r="J1247">
        <v>44374</v>
      </c>
      <c r="K1247" t="s">
        <v>142</v>
      </c>
      <c r="L1247" s="48" t="s">
        <v>115</v>
      </c>
    </row>
    <row r="1248" spans="1:12" x14ac:dyDescent="0.25">
      <c r="A1248" t="s">
        <v>108</v>
      </c>
      <c r="B1248" t="s">
        <v>109</v>
      </c>
      <c r="C1248" t="s">
        <v>133</v>
      </c>
      <c r="D1248" s="44">
        <v>41391.530428240738</v>
      </c>
      <c r="E1248" s="45">
        <v>41391</v>
      </c>
      <c r="F1248" s="46">
        <v>0.53042824074074069</v>
      </c>
      <c r="G1248" s="50" t="s">
        <v>140</v>
      </c>
      <c r="H1248" s="50" t="s">
        <v>141</v>
      </c>
      <c r="I1248" t="s">
        <v>113</v>
      </c>
      <c r="J1248">
        <v>75635</v>
      </c>
      <c r="K1248" t="s">
        <v>169</v>
      </c>
      <c r="L1248" s="49" t="s">
        <v>120</v>
      </c>
    </row>
    <row r="1249" spans="1:12" x14ac:dyDescent="0.25">
      <c r="A1249" t="s">
        <v>108</v>
      </c>
      <c r="B1249" t="s">
        <v>137</v>
      </c>
      <c r="C1249" t="s">
        <v>138</v>
      </c>
      <c r="D1249" s="44">
        <v>41391.542060185187</v>
      </c>
      <c r="E1249" s="45">
        <v>41391</v>
      </c>
      <c r="F1249" s="46">
        <v>0.54206018518518517</v>
      </c>
      <c r="G1249" s="50" t="s">
        <v>140</v>
      </c>
      <c r="H1249" s="50" t="s">
        <v>141</v>
      </c>
      <c r="I1249" t="s">
        <v>113</v>
      </c>
      <c r="J1249">
        <v>94485</v>
      </c>
      <c r="K1249" t="s">
        <v>172</v>
      </c>
      <c r="L1249" s="49" t="s">
        <v>120</v>
      </c>
    </row>
    <row r="1250" spans="1:12" x14ac:dyDescent="0.25">
      <c r="A1250" t="s">
        <v>108</v>
      </c>
      <c r="B1250" t="s">
        <v>109</v>
      </c>
      <c r="C1250" t="s">
        <v>110</v>
      </c>
      <c r="D1250" s="44">
        <v>41391.546631944446</v>
      </c>
      <c r="E1250" s="45">
        <v>41391</v>
      </c>
      <c r="F1250" s="46">
        <v>0.54663194444444441</v>
      </c>
      <c r="G1250" s="50" t="s">
        <v>146</v>
      </c>
      <c r="H1250" s="50" t="s">
        <v>147</v>
      </c>
      <c r="I1250" t="s">
        <v>113</v>
      </c>
      <c r="J1250">
        <v>87485</v>
      </c>
      <c r="K1250" t="s">
        <v>114</v>
      </c>
      <c r="L1250" s="48" t="s">
        <v>115</v>
      </c>
    </row>
    <row r="1251" spans="1:12" x14ac:dyDescent="0.25">
      <c r="A1251" t="s">
        <v>108</v>
      </c>
      <c r="B1251" t="s">
        <v>109</v>
      </c>
      <c r="C1251" t="s">
        <v>117</v>
      </c>
      <c r="D1251" s="44">
        <v>41391.548113425924</v>
      </c>
      <c r="E1251" s="45">
        <v>41391</v>
      </c>
      <c r="F1251" s="46">
        <v>0.54811342592592593</v>
      </c>
      <c r="G1251" s="50" t="s">
        <v>146</v>
      </c>
      <c r="H1251" s="50" t="s">
        <v>147</v>
      </c>
      <c r="I1251" t="s">
        <v>113</v>
      </c>
      <c r="J1251">
        <v>98932</v>
      </c>
      <c r="K1251" t="s">
        <v>185</v>
      </c>
      <c r="L1251" s="49" t="s">
        <v>120</v>
      </c>
    </row>
    <row r="1252" spans="1:12" x14ac:dyDescent="0.25">
      <c r="A1252" t="s">
        <v>108</v>
      </c>
      <c r="B1252" t="s">
        <v>109</v>
      </c>
      <c r="C1252" t="s">
        <v>110</v>
      </c>
      <c r="D1252" s="44">
        <v>41391.548657407409</v>
      </c>
      <c r="E1252" s="45">
        <v>41391</v>
      </c>
      <c r="F1252" s="46">
        <v>0.54865740740740743</v>
      </c>
      <c r="G1252" s="50" t="s">
        <v>146</v>
      </c>
      <c r="H1252" s="50" t="s">
        <v>147</v>
      </c>
      <c r="I1252" t="s">
        <v>113</v>
      </c>
      <c r="J1252">
        <v>87485</v>
      </c>
      <c r="K1252" t="s">
        <v>114</v>
      </c>
      <c r="L1252" s="48" t="s">
        <v>115</v>
      </c>
    </row>
    <row r="1253" spans="1:12" x14ac:dyDescent="0.25">
      <c r="A1253" t="s">
        <v>108</v>
      </c>
      <c r="B1253" t="s">
        <v>109</v>
      </c>
      <c r="C1253" t="s">
        <v>117</v>
      </c>
      <c r="D1253" s="44">
        <v>41391.569618055553</v>
      </c>
      <c r="E1253" s="45">
        <v>41391</v>
      </c>
      <c r="F1253" s="46">
        <v>0.56961805555555556</v>
      </c>
      <c r="G1253" s="50" t="s">
        <v>146</v>
      </c>
      <c r="H1253" s="50" t="s">
        <v>147</v>
      </c>
      <c r="I1253" t="s">
        <v>113</v>
      </c>
      <c r="J1253">
        <v>43877</v>
      </c>
      <c r="K1253" t="s">
        <v>163</v>
      </c>
      <c r="L1253" s="49" t="s">
        <v>120</v>
      </c>
    </row>
    <row r="1254" spans="1:12" x14ac:dyDescent="0.25">
      <c r="A1254" t="s">
        <v>108</v>
      </c>
      <c r="B1254" t="s">
        <v>109</v>
      </c>
      <c r="C1254" t="s">
        <v>123</v>
      </c>
      <c r="D1254" s="44">
        <v>41391.572002314817</v>
      </c>
      <c r="E1254" s="45">
        <v>41391</v>
      </c>
      <c r="F1254" s="46">
        <v>0.57200231481481478</v>
      </c>
      <c r="G1254" s="50" t="s">
        <v>146</v>
      </c>
      <c r="H1254" s="50" t="s">
        <v>147</v>
      </c>
      <c r="I1254" t="s">
        <v>113</v>
      </c>
      <c r="J1254">
        <v>49423</v>
      </c>
      <c r="K1254" t="s">
        <v>124</v>
      </c>
      <c r="L1254" s="49" t="s">
        <v>120</v>
      </c>
    </row>
    <row r="1255" spans="1:12" x14ac:dyDescent="0.25">
      <c r="A1255" t="s">
        <v>108</v>
      </c>
      <c r="B1255" t="s">
        <v>109</v>
      </c>
      <c r="C1255" t="s">
        <v>133</v>
      </c>
      <c r="D1255" s="44">
        <v>41391.614537037036</v>
      </c>
      <c r="E1255" s="45">
        <v>41391</v>
      </c>
      <c r="F1255" s="46">
        <v>0.61453703703703699</v>
      </c>
      <c r="G1255" s="50" t="s">
        <v>149</v>
      </c>
      <c r="H1255" s="50" t="s">
        <v>147</v>
      </c>
      <c r="I1255" t="s">
        <v>113</v>
      </c>
      <c r="J1255">
        <v>96701</v>
      </c>
      <c r="K1255" t="s">
        <v>223</v>
      </c>
      <c r="L1255" s="48" t="s">
        <v>115</v>
      </c>
    </row>
    <row r="1256" spans="1:12" x14ac:dyDescent="0.25">
      <c r="A1256" t="s">
        <v>108</v>
      </c>
      <c r="B1256" t="s">
        <v>109</v>
      </c>
      <c r="C1256" t="s">
        <v>133</v>
      </c>
      <c r="D1256" s="44">
        <v>41391.625601851854</v>
      </c>
      <c r="E1256" s="45">
        <v>41391</v>
      </c>
      <c r="F1256" s="46">
        <v>0.62560185185185191</v>
      </c>
      <c r="G1256" s="50" t="s">
        <v>149</v>
      </c>
      <c r="H1256" s="50" t="s">
        <v>147</v>
      </c>
      <c r="I1256" t="s">
        <v>113</v>
      </c>
      <c r="J1256">
        <v>44320</v>
      </c>
      <c r="K1256" t="s">
        <v>205</v>
      </c>
      <c r="L1256" s="48" t="s">
        <v>115</v>
      </c>
    </row>
    <row r="1257" spans="1:12" x14ac:dyDescent="0.25">
      <c r="A1257" t="s">
        <v>108</v>
      </c>
      <c r="B1257" t="s">
        <v>109</v>
      </c>
      <c r="C1257" t="s">
        <v>133</v>
      </c>
      <c r="D1257" s="44">
        <v>41391.630370370367</v>
      </c>
      <c r="E1257" s="45">
        <v>41391</v>
      </c>
      <c r="F1257" s="46">
        <v>0.63037037037037036</v>
      </c>
      <c r="G1257" s="50" t="s">
        <v>154</v>
      </c>
      <c r="H1257" s="50" t="s">
        <v>155</v>
      </c>
      <c r="I1257" t="s">
        <v>113</v>
      </c>
      <c r="J1257">
        <v>71029</v>
      </c>
      <c r="K1257" t="s">
        <v>190</v>
      </c>
      <c r="L1257" s="49" t="s">
        <v>120</v>
      </c>
    </row>
    <row r="1258" spans="1:12" x14ac:dyDescent="0.25">
      <c r="A1258" t="s">
        <v>108</v>
      </c>
      <c r="B1258" t="s">
        <v>137</v>
      </c>
      <c r="C1258" t="s">
        <v>138</v>
      </c>
      <c r="D1258" s="44">
        <v>41391.631620370368</v>
      </c>
      <c r="E1258" s="45">
        <v>41391</v>
      </c>
      <c r="F1258" s="46">
        <v>0.63162037037037033</v>
      </c>
      <c r="G1258" s="50" t="s">
        <v>154</v>
      </c>
      <c r="H1258" s="50" t="s">
        <v>155</v>
      </c>
      <c r="I1258" t="s">
        <v>113</v>
      </c>
      <c r="J1258">
        <v>19754</v>
      </c>
      <c r="K1258" t="s">
        <v>160</v>
      </c>
      <c r="L1258" s="49" t="s">
        <v>120</v>
      </c>
    </row>
    <row r="1259" spans="1:12" x14ac:dyDescent="0.25">
      <c r="A1259" t="s">
        <v>108</v>
      </c>
      <c r="B1259" t="s">
        <v>109</v>
      </c>
      <c r="C1259" t="s">
        <v>133</v>
      </c>
      <c r="D1259" s="44">
        <v>41391.633611111109</v>
      </c>
      <c r="E1259" s="45">
        <v>41391</v>
      </c>
      <c r="F1259" s="46">
        <v>0.63361111111111112</v>
      </c>
      <c r="G1259" s="50" t="s">
        <v>154</v>
      </c>
      <c r="H1259" s="50" t="s">
        <v>155</v>
      </c>
      <c r="I1259" t="s">
        <v>113</v>
      </c>
      <c r="J1259">
        <v>71029</v>
      </c>
      <c r="K1259" t="s">
        <v>190</v>
      </c>
      <c r="L1259" s="49" t="s">
        <v>120</v>
      </c>
    </row>
    <row r="1260" spans="1:12" x14ac:dyDescent="0.25">
      <c r="A1260" t="s">
        <v>108</v>
      </c>
      <c r="B1260" t="s">
        <v>109</v>
      </c>
      <c r="C1260" t="s">
        <v>121</v>
      </c>
      <c r="D1260" s="44">
        <v>41391.64466435185</v>
      </c>
      <c r="E1260" s="45">
        <v>41391</v>
      </c>
      <c r="F1260" s="46">
        <v>0.64466435185185189</v>
      </c>
      <c r="G1260" s="50" t="s">
        <v>154</v>
      </c>
      <c r="H1260" s="50" t="s">
        <v>155</v>
      </c>
      <c r="I1260" t="s">
        <v>113</v>
      </c>
      <c r="J1260">
        <v>25739</v>
      </c>
      <c r="K1260" t="s">
        <v>122</v>
      </c>
      <c r="L1260" s="49" t="s">
        <v>120</v>
      </c>
    </row>
    <row r="1261" spans="1:12" x14ac:dyDescent="0.25">
      <c r="A1261" t="s">
        <v>108</v>
      </c>
      <c r="B1261" t="s">
        <v>109</v>
      </c>
      <c r="C1261" t="s">
        <v>117</v>
      </c>
      <c r="D1261" s="44">
        <v>41393.303333333337</v>
      </c>
      <c r="E1261" s="45">
        <v>41393</v>
      </c>
      <c r="F1261" s="46">
        <v>0.30333333333333334</v>
      </c>
      <c r="G1261" s="47" t="s">
        <v>111</v>
      </c>
      <c r="H1261" s="47" t="s">
        <v>112</v>
      </c>
      <c r="I1261" t="s">
        <v>113</v>
      </c>
      <c r="J1261">
        <v>40338</v>
      </c>
      <c r="K1261" t="s">
        <v>176</v>
      </c>
      <c r="L1261" s="49" t="s">
        <v>120</v>
      </c>
    </row>
    <row r="1262" spans="1:12" x14ac:dyDescent="0.25">
      <c r="A1262" t="s">
        <v>108</v>
      </c>
      <c r="B1262" t="s">
        <v>109</v>
      </c>
      <c r="C1262" t="s">
        <v>133</v>
      </c>
      <c r="D1262" s="44">
        <v>41393.306215277778</v>
      </c>
      <c r="E1262" s="45">
        <v>41393</v>
      </c>
      <c r="F1262" s="46">
        <v>0.30621527777777779</v>
      </c>
      <c r="G1262" s="47" t="s">
        <v>111</v>
      </c>
      <c r="H1262" s="47" t="s">
        <v>112</v>
      </c>
      <c r="I1262" t="s">
        <v>113</v>
      </c>
      <c r="J1262">
        <v>44374</v>
      </c>
      <c r="K1262" t="s">
        <v>142</v>
      </c>
      <c r="L1262" s="48" t="s">
        <v>115</v>
      </c>
    </row>
    <row r="1263" spans="1:12" x14ac:dyDescent="0.25">
      <c r="A1263" t="s">
        <v>108</v>
      </c>
      <c r="B1263" t="s">
        <v>109</v>
      </c>
      <c r="C1263" t="s">
        <v>110</v>
      </c>
      <c r="D1263" s="44">
        <v>41393.32298611111</v>
      </c>
      <c r="E1263" s="45">
        <v>41393</v>
      </c>
      <c r="F1263" s="46">
        <v>0.32298611111111114</v>
      </c>
      <c r="G1263" s="47" t="s">
        <v>111</v>
      </c>
      <c r="H1263" s="47" t="s">
        <v>112</v>
      </c>
      <c r="I1263" t="s">
        <v>113</v>
      </c>
      <c r="J1263">
        <v>28658</v>
      </c>
      <c r="K1263" t="s">
        <v>136</v>
      </c>
      <c r="L1263" s="49" t="s">
        <v>120</v>
      </c>
    </row>
    <row r="1264" spans="1:12" x14ac:dyDescent="0.25">
      <c r="A1264" t="s">
        <v>108</v>
      </c>
      <c r="B1264" t="s">
        <v>109</v>
      </c>
      <c r="C1264" t="s">
        <v>110</v>
      </c>
      <c r="D1264" s="44">
        <v>41393.325069444443</v>
      </c>
      <c r="E1264" s="45">
        <v>41393</v>
      </c>
      <c r="F1264" s="46">
        <v>0.32506944444444447</v>
      </c>
      <c r="G1264" s="47" t="s">
        <v>111</v>
      </c>
      <c r="H1264" s="47" t="s">
        <v>112</v>
      </c>
      <c r="I1264" t="s">
        <v>113</v>
      </c>
      <c r="J1264">
        <v>28658</v>
      </c>
      <c r="K1264" t="s">
        <v>136</v>
      </c>
      <c r="L1264" s="49" t="s">
        <v>120</v>
      </c>
    </row>
    <row r="1265" spans="1:12" x14ac:dyDescent="0.25">
      <c r="A1265" t="s">
        <v>108</v>
      </c>
      <c r="B1265" t="s">
        <v>125</v>
      </c>
      <c r="C1265" t="s">
        <v>131</v>
      </c>
      <c r="D1265" s="44">
        <v>41393.336782407408</v>
      </c>
      <c r="E1265" s="45">
        <v>41393</v>
      </c>
      <c r="F1265" s="46">
        <v>0.33678240740740745</v>
      </c>
      <c r="G1265" s="47" t="s">
        <v>118</v>
      </c>
      <c r="H1265" s="47" t="s">
        <v>112</v>
      </c>
      <c r="I1265" t="s">
        <v>113</v>
      </c>
      <c r="J1265">
        <v>99657</v>
      </c>
      <c r="K1265" t="s">
        <v>132</v>
      </c>
      <c r="L1265" s="49" t="s">
        <v>120</v>
      </c>
    </row>
    <row r="1266" spans="1:12" x14ac:dyDescent="0.25">
      <c r="A1266" t="s">
        <v>108</v>
      </c>
      <c r="B1266" t="s">
        <v>109</v>
      </c>
      <c r="C1266" t="s">
        <v>121</v>
      </c>
      <c r="D1266" s="44">
        <v>41393.373483796298</v>
      </c>
      <c r="E1266" s="45">
        <v>41393</v>
      </c>
      <c r="F1266" s="46">
        <v>0.3734837962962963</v>
      </c>
      <c r="G1266" s="47" t="s">
        <v>118</v>
      </c>
      <c r="H1266" s="47" t="s">
        <v>112</v>
      </c>
      <c r="I1266" t="s">
        <v>113</v>
      </c>
      <c r="J1266">
        <v>27864</v>
      </c>
      <c r="K1266" t="s">
        <v>130</v>
      </c>
      <c r="L1266" s="48" t="s">
        <v>115</v>
      </c>
    </row>
    <row r="1267" spans="1:12" x14ac:dyDescent="0.25">
      <c r="A1267" t="s">
        <v>108</v>
      </c>
      <c r="B1267" t="s">
        <v>109</v>
      </c>
      <c r="C1267" t="s">
        <v>121</v>
      </c>
      <c r="D1267" s="44">
        <v>41393.375856481478</v>
      </c>
      <c r="E1267" s="45">
        <v>41393</v>
      </c>
      <c r="F1267" s="46">
        <v>0.37585648148148149</v>
      </c>
      <c r="G1267" s="50" t="s">
        <v>127</v>
      </c>
      <c r="H1267" s="50" t="s">
        <v>128</v>
      </c>
      <c r="I1267" t="s">
        <v>113</v>
      </c>
      <c r="J1267">
        <v>27864</v>
      </c>
      <c r="K1267" t="s">
        <v>130</v>
      </c>
      <c r="L1267" s="49" t="s">
        <v>120</v>
      </c>
    </row>
    <row r="1268" spans="1:12" x14ac:dyDescent="0.25">
      <c r="A1268" t="s">
        <v>108</v>
      </c>
      <c r="B1268" t="s">
        <v>109</v>
      </c>
      <c r="C1268" t="s">
        <v>121</v>
      </c>
      <c r="D1268" s="44">
        <v>41393.378900462965</v>
      </c>
      <c r="E1268" s="45">
        <v>41393</v>
      </c>
      <c r="F1268" s="46">
        <v>0.37890046296296293</v>
      </c>
      <c r="G1268" s="50" t="s">
        <v>127</v>
      </c>
      <c r="H1268" s="50" t="s">
        <v>128</v>
      </c>
      <c r="I1268" t="s">
        <v>113</v>
      </c>
      <c r="J1268">
        <v>27864</v>
      </c>
      <c r="K1268" t="s">
        <v>130</v>
      </c>
      <c r="L1268" s="49" t="s">
        <v>120</v>
      </c>
    </row>
    <row r="1269" spans="1:12" x14ac:dyDescent="0.25">
      <c r="A1269" t="s">
        <v>108</v>
      </c>
      <c r="B1269" t="s">
        <v>109</v>
      </c>
      <c r="C1269" t="s">
        <v>123</v>
      </c>
      <c r="D1269" s="44">
        <v>41393.383888888886</v>
      </c>
      <c r="E1269" s="45">
        <v>41393</v>
      </c>
      <c r="F1269" s="46">
        <v>0.38388888888888889</v>
      </c>
      <c r="G1269" s="50" t="s">
        <v>127</v>
      </c>
      <c r="H1269" s="50" t="s">
        <v>128</v>
      </c>
      <c r="I1269" t="s">
        <v>113</v>
      </c>
      <c r="J1269">
        <v>88449</v>
      </c>
      <c r="K1269" t="s">
        <v>162</v>
      </c>
      <c r="L1269" s="49" t="s">
        <v>120</v>
      </c>
    </row>
    <row r="1270" spans="1:12" x14ac:dyDescent="0.25">
      <c r="A1270" t="s">
        <v>108</v>
      </c>
      <c r="B1270" t="s">
        <v>109</v>
      </c>
      <c r="C1270" t="s">
        <v>121</v>
      </c>
      <c r="D1270" s="44">
        <v>41393.384467592594</v>
      </c>
      <c r="E1270" s="45">
        <v>41393</v>
      </c>
      <c r="F1270" s="46">
        <v>0.38446759259259261</v>
      </c>
      <c r="G1270" s="50" t="s">
        <v>127</v>
      </c>
      <c r="H1270" s="50" t="s">
        <v>128</v>
      </c>
      <c r="I1270" t="s">
        <v>113</v>
      </c>
      <c r="J1270">
        <v>79888</v>
      </c>
      <c r="K1270" t="s">
        <v>170</v>
      </c>
      <c r="L1270" s="49" t="s">
        <v>120</v>
      </c>
    </row>
    <row r="1271" spans="1:12" x14ac:dyDescent="0.25">
      <c r="A1271" t="s">
        <v>108</v>
      </c>
      <c r="B1271" t="s">
        <v>109</v>
      </c>
      <c r="C1271" t="s">
        <v>123</v>
      </c>
      <c r="D1271" s="44">
        <v>41393.386793981481</v>
      </c>
      <c r="E1271" s="45">
        <v>41393</v>
      </c>
      <c r="F1271" s="46">
        <v>0.38679398148148153</v>
      </c>
      <c r="G1271" s="50" t="s">
        <v>127</v>
      </c>
      <c r="H1271" s="50" t="s">
        <v>128</v>
      </c>
      <c r="I1271" t="s">
        <v>113</v>
      </c>
      <c r="J1271">
        <v>88449</v>
      </c>
      <c r="K1271" t="s">
        <v>162</v>
      </c>
      <c r="L1271" s="49" t="s">
        <v>120</v>
      </c>
    </row>
    <row r="1272" spans="1:12" x14ac:dyDescent="0.25">
      <c r="A1272" t="s">
        <v>108</v>
      </c>
      <c r="B1272" t="s">
        <v>109</v>
      </c>
      <c r="C1272" t="s">
        <v>133</v>
      </c>
      <c r="D1272" s="44">
        <v>41393.390740740739</v>
      </c>
      <c r="E1272" s="45">
        <v>41393</v>
      </c>
      <c r="F1272" s="46">
        <v>0.39074074074074078</v>
      </c>
      <c r="G1272" s="50" t="s">
        <v>127</v>
      </c>
      <c r="H1272" s="50" t="s">
        <v>128</v>
      </c>
      <c r="I1272" t="s">
        <v>113</v>
      </c>
      <c r="J1272">
        <v>96221</v>
      </c>
      <c r="K1272" t="s">
        <v>150</v>
      </c>
      <c r="L1272" s="49" t="s">
        <v>120</v>
      </c>
    </row>
    <row r="1273" spans="1:12" x14ac:dyDescent="0.25">
      <c r="A1273" t="s">
        <v>108</v>
      </c>
      <c r="B1273" t="s">
        <v>109</v>
      </c>
      <c r="C1273" t="s">
        <v>123</v>
      </c>
      <c r="D1273" s="44">
        <v>41393.391273148147</v>
      </c>
      <c r="E1273" s="45">
        <v>41393</v>
      </c>
      <c r="F1273" s="46">
        <v>0.39127314814814818</v>
      </c>
      <c r="G1273" s="50" t="s">
        <v>127</v>
      </c>
      <c r="H1273" s="50" t="s">
        <v>128</v>
      </c>
      <c r="I1273" t="s">
        <v>113</v>
      </c>
      <c r="J1273">
        <v>88449</v>
      </c>
      <c r="K1273" t="s">
        <v>162</v>
      </c>
      <c r="L1273" s="49" t="s">
        <v>120</v>
      </c>
    </row>
    <row r="1274" spans="1:12" x14ac:dyDescent="0.25">
      <c r="A1274" t="s">
        <v>108</v>
      </c>
      <c r="B1274" t="s">
        <v>109</v>
      </c>
      <c r="C1274" t="s">
        <v>123</v>
      </c>
      <c r="D1274" s="44">
        <v>41393.393518518518</v>
      </c>
      <c r="E1274" s="45">
        <v>41393</v>
      </c>
      <c r="F1274" s="46">
        <v>0.39351851851851855</v>
      </c>
      <c r="G1274" s="50" t="s">
        <v>127</v>
      </c>
      <c r="H1274" s="50" t="s">
        <v>128</v>
      </c>
      <c r="I1274" t="s">
        <v>113</v>
      </c>
      <c r="J1274">
        <v>88449</v>
      </c>
      <c r="K1274" t="s">
        <v>162</v>
      </c>
      <c r="L1274" s="49" t="s">
        <v>120</v>
      </c>
    </row>
    <row r="1275" spans="1:12" x14ac:dyDescent="0.25">
      <c r="A1275" t="s">
        <v>108</v>
      </c>
      <c r="B1275" t="s">
        <v>109</v>
      </c>
      <c r="C1275" t="s">
        <v>110</v>
      </c>
      <c r="D1275" s="44">
        <v>41393.395266203705</v>
      </c>
      <c r="E1275" s="45">
        <v>41393</v>
      </c>
      <c r="F1275" s="46">
        <v>0.39526620370370374</v>
      </c>
      <c r="G1275" s="50" t="s">
        <v>127</v>
      </c>
      <c r="H1275" s="50" t="s">
        <v>128</v>
      </c>
      <c r="I1275" t="s">
        <v>113</v>
      </c>
      <c r="J1275">
        <v>26310</v>
      </c>
      <c r="K1275" t="s">
        <v>219</v>
      </c>
      <c r="L1275" s="49" t="s">
        <v>120</v>
      </c>
    </row>
    <row r="1276" spans="1:12" x14ac:dyDescent="0.25">
      <c r="A1276" t="s">
        <v>108</v>
      </c>
      <c r="B1276" t="s">
        <v>109</v>
      </c>
      <c r="C1276" t="s">
        <v>117</v>
      </c>
      <c r="D1276" s="44">
        <v>41393.434236111112</v>
      </c>
      <c r="E1276" s="45">
        <v>41393</v>
      </c>
      <c r="F1276" s="46">
        <v>0.4342361111111111</v>
      </c>
      <c r="G1276" s="50" t="s">
        <v>135</v>
      </c>
      <c r="H1276" s="50" t="s">
        <v>128</v>
      </c>
      <c r="I1276" t="s">
        <v>113</v>
      </c>
      <c r="J1276">
        <v>42342</v>
      </c>
      <c r="K1276" t="s">
        <v>119</v>
      </c>
      <c r="L1276" s="48" t="s">
        <v>115</v>
      </c>
    </row>
    <row r="1277" spans="1:12" x14ac:dyDescent="0.25">
      <c r="A1277" t="s">
        <v>108</v>
      </c>
      <c r="B1277" t="s">
        <v>109</v>
      </c>
      <c r="C1277" t="s">
        <v>110</v>
      </c>
      <c r="D1277" s="44">
        <v>41393.454039351855</v>
      </c>
      <c r="E1277" s="45">
        <v>41393</v>
      </c>
      <c r="F1277" s="46">
        <v>0.4540393518518519</v>
      </c>
      <c r="G1277" s="50" t="s">
        <v>135</v>
      </c>
      <c r="H1277" s="50" t="s">
        <v>128</v>
      </c>
      <c r="I1277" t="s">
        <v>113</v>
      </c>
      <c r="J1277">
        <v>28795</v>
      </c>
      <c r="K1277" t="s">
        <v>144</v>
      </c>
      <c r="L1277" s="49" t="s">
        <v>120</v>
      </c>
    </row>
    <row r="1278" spans="1:12" x14ac:dyDescent="0.25">
      <c r="A1278" t="s">
        <v>108</v>
      </c>
      <c r="B1278" t="s">
        <v>109</v>
      </c>
      <c r="C1278" t="s">
        <v>110</v>
      </c>
      <c r="D1278" s="44">
        <v>41393.459768518522</v>
      </c>
      <c r="E1278" s="45">
        <v>41393</v>
      </c>
      <c r="F1278" s="46">
        <v>0.45976851851851852</v>
      </c>
      <c r="G1278" s="50" t="s">
        <v>171</v>
      </c>
      <c r="H1278" s="50" t="s">
        <v>141</v>
      </c>
      <c r="I1278" t="s">
        <v>113</v>
      </c>
      <c r="J1278">
        <v>28795</v>
      </c>
      <c r="K1278" t="s">
        <v>144</v>
      </c>
      <c r="L1278" s="49" t="s">
        <v>120</v>
      </c>
    </row>
    <row r="1279" spans="1:12" x14ac:dyDescent="0.25">
      <c r="A1279" t="s">
        <v>108</v>
      </c>
      <c r="B1279" t="s">
        <v>109</v>
      </c>
      <c r="C1279" t="s">
        <v>123</v>
      </c>
      <c r="D1279" s="44">
        <v>41393.486481481479</v>
      </c>
      <c r="E1279" s="45">
        <v>41393</v>
      </c>
      <c r="F1279" s="46">
        <v>0.48648148148148151</v>
      </c>
      <c r="G1279" s="50" t="s">
        <v>171</v>
      </c>
      <c r="H1279" s="50" t="s">
        <v>141</v>
      </c>
      <c r="I1279" t="s">
        <v>113</v>
      </c>
      <c r="J1279">
        <v>49423</v>
      </c>
      <c r="K1279" t="s">
        <v>124</v>
      </c>
      <c r="L1279" s="49" t="s">
        <v>120</v>
      </c>
    </row>
    <row r="1280" spans="1:12" x14ac:dyDescent="0.25">
      <c r="A1280" t="s">
        <v>108</v>
      </c>
      <c r="B1280" t="s">
        <v>109</v>
      </c>
      <c r="C1280" t="s">
        <v>123</v>
      </c>
      <c r="D1280" s="44">
        <v>41393.495243055557</v>
      </c>
      <c r="E1280" s="45">
        <v>41393</v>
      </c>
      <c r="F1280" s="46">
        <v>0.49524305555555559</v>
      </c>
      <c r="G1280" s="50" t="s">
        <v>171</v>
      </c>
      <c r="H1280" s="50" t="s">
        <v>141</v>
      </c>
      <c r="I1280" t="s">
        <v>113</v>
      </c>
      <c r="J1280">
        <v>49423</v>
      </c>
      <c r="K1280" t="s">
        <v>124</v>
      </c>
      <c r="L1280" s="49" t="s">
        <v>120</v>
      </c>
    </row>
    <row r="1281" spans="1:12" x14ac:dyDescent="0.25">
      <c r="A1281" t="s">
        <v>108</v>
      </c>
      <c r="B1281" t="s">
        <v>109</v>
      </c>
      <c r="C1281" t="s">
        <v>121</v>
      </c>
      <c r="D1281" s="44">
        <v>41393.53765046296</v>
      </c>
      <c r="E1281" s="45">
        <v>41393</v>
      </c>
      <c r="F1281" s="46">
        <v>0.53765046296296293</v>
      </c>
      <c r="G1281" s="50" t="s">
        <v>140</v>
      </c>
      <c r="H1281" s="50" t="s">
        <v>141</v>
      </c>
      <c r="I1281" t="s">
        <v>113</v>
      </c>
      <c r="J1281">
        <v>10623</v>
      </c>
      <c r="K1281" t="s">
        <v>173</v>
      </c>
      <c r="L1281" s="49" t="s">
        <v>120</v>
      </c>
    </row>
    <row r="1282" spans="1:12" x14ac:dyDescent="0.25">
      <c r="A1282" t="s">
        <v>108</v>
      </c>
      <c r="B1282" t="s">
        <v>109</v>
      </c>
      <c r="C1282" t="s">
        <v>133</v>
      </c>
      <c r="D1282" s="44">
        <v>41393.606226851851</v>
      </c>
      <c r="E1282" s="45">
        <v>41393</v>
      </c>
      <c r="F1282" s="46">
        <v>0.60622685185185188</v>
      </c>
      <c r="G1282" s="50" t="s">
        <v>149</v>
      </c>
      <c r="H1282" s="50" t="s">
        <v>147</v>
      </c>
      <c r="I1282" t="s">
        <v>113</v>
      </c>
      <c r="J1282">
        <v>5745</v>
      </c>
      <c r="K1282" t="s">
        <v>188</v>
      </c>
      <c r="L1282" s="49" t="s">
        <v>120</v>
      </c>
    </row>
    <row r="1283" spans="1:12" x14ac:dyDescent="0.25">
      <c r="A1283" t="s">
        <v>108</v>
      </c>
      <c r="B1283" t="s">
        <v>125</v>
      </c>
      <c r="C1283" t="s">
        <v>181</v>
      </c>
      <c r="D1283" s="44">
        <v>41393.612673611111</v>
      </c>
      <c r="E1283" s="45">
        <v>41393</v>
      </c>
      <c r="F1283" s="46">
        <v>0.61267361111111118</v>
      </c>
      <c r="G1283" s="50" t="s">
        <v>149</v>
      </c>
      <c r="H1283" s="50" t="s">
        <v>147</v>
      </c>
      <c r="I1283" t="s">
        <v>113</v>
      </c>
      <c r="J1283">
        <v>90853</v>
      </c>
      <c r="K1283" t="s">
        <v>182</v>
      </c>
      <c r="L1283" s="49" t="s">
        <v>120</v>
      </c>
    </row>
    <row r="1284" spans="1:12" x14ac:dyDescent="0.25">
      <c r="A1284" t="s">
        <v>108</v>
      </c>
      <c r="B1284" t="s">
        <v>125</v>
      </c>
      <c r="C1284" t="s">
        <v>181</v>
      </c>
      <c r="D1284" s="44">
        <v>41393.618009259262</v>
      </c>
      <c r="E1284" s="45">
        <v>41393</v>
      </c>
      <c r="F1284" s="46">
        <v>0.61800925925925931</v>
      </c>
      <c r="G1284" s="50" t="s">
        <v>149</v>
      </c>
      <c r="H1284" s="50" t="s">
        <v>147</v>
      </c>
      <c r="I1284" t="s">
        <v>113</v>
      </c>
      <c r="J1284">
        <v>94600</v>
      </c>
      <c r="K1284" t="s">
        <v>221</v>
      </c>
      <c r="L1284" s="49" t="s">
        <v>120</v>
      </c>
    </row>
    <row r="1285" spans="1:12" x14ac:dyDescent="0.25">
      <c r="A1285" t="s">
        <v>108</v>
      </c>
      <c r="B1285" t="s">
        <v>125</v>
      </c>
      <c r="C1285" t="s">
        <v>181</v>
      </c>
      <c r="D1285" s="44">
        <v>41393.619502314818</v>
      </c>
      <c r="E1285" s="45">
        <v>41393</v>
      </c>
      <c r="F1285" s="46">
        <v>0.61950231481481477</v>
      </c>
      <c r="G1285" s="50" t="s">
        <v>149</v>
      </c>
      <c r="H1285" s="50" t="s">
        <v>147</v>
      </c>
      <c r="I1285" t="s">
        <v>113</v>
      </c>
      <c r="J1285">
        <v>29985</v>
      </c>
      <c r="K1285" t="s">
        <v>217</v>
      </c>
      <c r="L1285" s="49" t="s">
        <v>120</v>
      </c>
    </row>
    <row r="1286" spans="1:12" x14ac:dyDescent="0.25">
      <c r="A1286" t="s">
        <v>108</v>
      </c>
      <c r="B1286" t="s">
        <v>137</v>
      </c>
      <c r="C1286" t="s">
        <v>138</v>
      </c>
      <c r="D1286" s="44">
        <v>41393.630497685182</v>
      </c>
      <c r="E1286" s="45">
        <v>41393</v>
      </c>
      <c r="F1286" s="46">
        <v>0.63049768518518523</v>
      </c>
      <c r="G1286" s="50" t="s">
        <v>154</v>
      </c>
      <c r="H1286" s="50" t="s">
        <v>155</v>
      </c>
      <c r="I1286" t="s">
        <v>113</v>
      </c>
      <c r="J1286">
        <v>9286</v>
      </c>
      <c r="K1286" t="s">
        <v>214</v>
      </c>
      <c r="L1286" s="49" t="s">
        <v>120</v>
      </c>
    </row>
    <row r="1287" spans="1:12" x14ac:dyDescent="0.25">
      <c r="A1287" t="s">
        <v>108</v>
      </c>
      <c r="B1287" t="s">
        <v>137</v>
      </c>
      <c r="C1287" t="s">
        <v>138</v>
      </c>
      <c r="D1287" s="44">
        <v>41393.638472222221</v>
      </c>
      <c r="E1287" s="45">
        <v>41393</v>
      </c>
      <c r="F1287" s="46">
        <v>0.63847222222222222</v>
      </c>
      <c r="G1287" s="50" t="s">
        <v>154</v>
      </c>
      <c r="H1287" s="50" t="s">
        <v>155</v>
      </c>
      <c r="I1287" t="s">
        <v>113</v>
      </c>
      <c r="J1287">
        <v>60856</v>
      </c>
      <c r="K1287" t="s">
        <v>224</v>
      </c>
      <c r="L1287" s="49" t="s">
        <v>120</v>
      </c>
    </row>
    <row r="1288" spans="1:12" x14ac:dyDescent="0.25">
      <c r="A1288" t="s">
        <v>108</v>
      </c>
      <c r="B1288" t="s">
        <v>137</v>
      </c>
      <c r="C1288" t="s">
        <v>138</v>
      </c>
      <c r="D1288" s="44">
        <v>41393.649618055555</v>
      </c>
      <c r="E1288" s="45">
        <v>41393</v>
      </c>
      <c r="F1288" s="46">
        <v>0.64961805555555563</v>
      </c>
      <c r="G1288" s="50" t="s">
        <v>154</v>
      </c>
      <c r="H1288" s="50" t="s">
        <v>155</v>
      </c>
      <c r="I1288" t="s">
        <v>113</v>
      </c>
      <c r="J1288">
        <v>19754</v>
      </c>
      <c r="K1288" t="s">
        <v>160</v>
      </c>
      <c r="L1288" s="49" t="s">
        <v>120</v>
      </c>
    </row>
    <row r="1289" spans="1:12" x14ac:dyDescent="0.25">
      <c r="A1289" t="s">
        <v>108</v>
      </c>
      <c r="B1289" t="s">
        <v>109</v>
      </c>
      <c r="C1289" t="s">
        <v>117</v>
      </c>
      <c r="D1289" s="44">
        <v>41393.675046296295</v>
      </c>
      <c r="E1289" s="45">
        <v>41393</v>
      </c>
      <c r="F1289" s="46">
        <v>0.67504629629629631</v>
      </c>
      <c r="G1289" s="50" t="s">
        <v>161</v>
      </c>
      <c r="H1289" s="50" t="s">
        <v>155</v>
      </c>
      <c r="I1289" t="s">
        <v>113</v>
      </c>
      <c r="J1289">
        <v>16104</v>
      </c>
      <c r="K1289" t="s">
        <v>145</v>
      </c>
      <c r="L1289" s="49" t="s">
        <v>120</v>
      </c>
    </row>
    <row r="1290" spans="1:12" x14ac:dyDescent="0.25">
      <c r="A1290" t="s">
        <v>108</v>
      </c>
      <c r="B1290" t="s">
        <v>109</v>
      </c>
      <c r="C1290" t="s">
        <v>117</v>
      </c>
      <c r="D1290" s="44">
        <v>41393.684513888889</v>
      </c>
      <c r="E1290" s="45">
        <v>41393</v>
      </c>
      <c r="F1290" s="46">
        <v>0.68451388888888898</v>
      </c>
      <c r="G1290" s="50" t="s">
        <v>161</v>
      </c>
      <c r="H1290" s="50" t="s">
        <v>155</v>
      </c>
      <c r="I1290" t="s">
        <v>113</v>
      </c>
      <c r="J1290">
        <v>43877</v>
      </c>
      <c r="K1290" t="s">
        <v>163</v>
      </c>
      <c r="L1290" s="49" t="s">
        <v>120</v>
      </c>
    </row>
    <row r="1291" spans="1:12" x14ac:dyDescent="0.25">
      <c r="A1291" t="s">
        <v>108</v>
      </c>
      <c r="B1291" t="s">
        <v>109</v>
      </c>
      <c r="C1291" t="s">
        <v>117</v>
      </c>
      <c r="D1291" s="44">
        <v>41393.686921296299</v>
      </c>
      <c r="E1291" s="45">
        <v>41393</v>
      </c>
      <c r="F1291" s="46">
        <v>0.68692129629629628</v>
      </c>
      <c r="G1291" s="50" t="s">
        <v>161</v>
      </c>
      <c r="H1291" s="50" t="s">
        <v>155</v>
      </c>
      <c r="I1291" t="s">
        <v>113</v>
      </c>
      <c r="J1291">
        <v>43877</v>
      </c>
      <c r="K1291" t="s">
        <v>163</v>
      </c>
      <c r="L1291" s="49" t="s">
        <v>120</v>
      </c>
    </row>
    <row r="1292" spans="1:12" x14ac:dyDescent="0.25">
      <c r="A1292" t="s">
        <v>108</v>
      </c>
      <c r="B1292" t="s">
        <v>109</v>
      </c>
      <c r="C1292" t="s">
        <v>123</v>
      </c>
      <c r="D1292" s="44">
        <v>41393.713506944441</v>
      </c>
      <c r="E1292" s="45">
        <v>41393</v>
      </c>
      <c r="F1292" s="46">
        <v>0.71350694444444451</v>
      </c>
      <c r="G1292" s="50" t="s">
        <v>165</v>
      </c>
      <c r="H1292" s="50" t="s">
        <v>166</v>
      </c>
      <c r="I1292" t="s">
        <v>113</v>
      </c>
      <c r="J1292">
        <v>88449</v>
      </c>
      <c r="K1292" t="s">
        <v>162</v>
      </c>
      <c r="L1292" s="49" t="s">
        <v>120</v>
      </c>
    </row>
    <row r="1293" spans="1:12" x14ac:dyDescent="0.25">
      <c r="A1293" t="s">
        <v>108</v>
      </c>
      <c r="B1293" t="s">
        <v>109</v>
      </c>
      <c r="C1293" t="s">
        <v>133</v>
      </c>
      <c r="D1293" s="44">
        <v>41394.296631944446</v>
      </c>
      <c r="E1293" s="45">
        <v>41394</v>
      </c>
      <c r="F1293" s="46">
        <v>0.29663194444444446</v>
      </c>
      <c r="G1293" s="47" t="s">
        <v>111</v>
      </c>
      <c r="H1293" s="47" t="s">
        <v>112</v>
      </c>
      <c r="I1293" t="s">
        <v>113</v>
      </c>
      <c r="J1293">
        <v>44374</v>
      </c>
      <c r="K1293" t="s">
        <v>142</v>
      </c>
      <c r="L1293" s="48" t="s">
        <v>115</v>
      </c>
    </row>
    <row r="1294" spans="1:12" x14ac:dyDescent="0.25">
      <c r="A1294" t="s">
        <v>108</v>
      </c>
      <c r="B1294" t="s">
        <v>109</v>
      </c>
      <c r="C1294" t="s">
        <v>110</v>
      </c>
      <c r="D1294" s="44">
        <v>41394.319027777776</v>
      </c>
      <c r="E1294" s="45">
        <v>41394</v>
      </c>
      <c r="F1294" s="46">
        <v>0.31902777777777774</v>
      </c>
      <c r="G1294" s="47" t="s">
        <v>111</v>
      </c>
      <c r="H1294" s="47" t="s">
        <v>112</v>
      </c>
      <c r="I1294" t="s">
        <v>113</v>
      </c>
      <c r="J1294">
        <v>28658</v>
      </c>
      <c r="K1294" t="s">
        <v>136</v>
      </c>
      <c r="L1294" s="49" t="s">
        <v>120</v>
      </c>
    </row>
    <row r="1295" spans="1:12" x14ac:dyDescent="0.25">
      <c r="A1295" t="s">
        <v>108</v>
      </c>
      <c r="B1295" t="s">
        <v>109</v>
      </c>
      <c r="C1295" t="s">
        <v>110</v>
      </c>
      <c r="D1295" s="44">
        <v>41394.321712962963</v>
      </c>
      <c r="E1295" s="45">
        <v>41394</v>
      </c>
      <c r="F1295" s="46">
        <v>0.32171296296296298</v>
      </c>
      <c r="G1295" s="47" t="s">
        <v>111</v>
      </c>
      <c r="H1295" s="47" t="s">
        <v>112</v>
      </c>
      <c r="I1295" t="s">
        <v>113</v>
      </c>
      <c r="J1295">
        <v>28658</v>
      </c>
      <c r="K1295" t="s">
        <v>136</v>
      </c>
      <c r="L1295" s="49" t="s">
        <v>120</v>
      </c>
    </row>
    <row r="1296" spans="1:12" x14ac:dyDescent="0.25">
      <c r="A1296" t="s">
        <v>108</v>
      </c>
      <c r="B1296" t="s">
        <v>125</v>
      </c>
      <c r="C1296" t="s">
        <v>131</v>
      </c>
      <c r="D1296" s="44">
        <v>41394.338182870371</v>
      </c>
      <c r="E1296" s="45">
        <v>41394</v>
      </c>
      <c r="F1296" s="46">
        <v>0.33818287037037037</v>
      </c>
      <c r="G1296" s="47" t="s">
        <v>118</v>
      </c>
      <c r="H1296" s="47" t="s">
        <v>112</v>
      </c>
      <c r="I1296" t="s">
        <v>113</v>
      </c>
      <c r="J1296">
        <v>74912</v>
      </c>
      <c r="K1296" t="s">
        <v>168</v>
      </c>
      <c r="L1296" s="49" t="s">
        <v>120</v>
      </c>
    </row>
    <row r="1297" spans="1:12" x14ac:dyDescent="0.25">
      <c r="A1297" t="s">
        <v>108</v>
      </c>
      <c r="B1297" t="s">
        <v>109</v>
      </c>
      <c r="C1297" t="s">
        <v>123</v>
      </c>
      <c r="D1297" s="44">
        <v>41394.344918981478</v>
      </c>
      <c r="E1297" s="45">
        <v>41394</v>
      </c>
      <c r="F1297" s="46">
        <v>0.34491898148148148</v>
      </c>
      <c r="G1297" s="47" t="s">
        <v>118</v>
      </c>
      <c r="H1297" s="47" t="s">
        <v>112</v>
      </c>
      <c r="I1297" t="s">
        <v>113</v>
      </c>
      <c r="J1297">
        <v>49423</v>
      </c>
      <c r="K1297" t="s">
        <v>124</v>
      </c>
      <c r="L1297" s="49" t="s">
        <v>120</v>
      </c>
    </row>
    <row r="1298" spans="1:12" x14ac:dyDescent="0.25">
      <c r="A1298" t="s">
        <v>108</v>
      </c>
      <c r="B1298" t="s">
        <v>109</v>
      </c>
      <c r="C1298" t="s">
        <v>123</v>
      </c>
      <c r="D1298" s="44">
        <v>41394.348078703704</v>
      </c>
      <c r="E1298" s="45">
        <v>41394</v>
      </c>
      <c r="F1298" s="46">
        <v>0.3480787037037037</v>
      </c>
      <c r="G1298" s="47" t="s">
        <v>118</v>
      </c>
      <c r="H1298" s="47" t="s">
        <v>112</v>
      </c>
      <c r="I1298" t="s">
        <v>113</v>
      </c>
      <c r="J1298">
        <v>49423</v>
      </c>
      <c r="K1298" t="s">
        <v>124</v>
      </c>
      <c r="L1298" s="49" t="s">
        <v>120</v>
      </c>
    </row>
    <row r="1299" spans="1:12" x14ac:dyDescent="0.25">
      <c r="A1299" t="s">
        <v>108</v>
      </c>
      <c r="B1299" t="s">
        <v>109</v>
      </c>
      <c r="C1299" t="s">
        <v>123</v>
      </c>
      <c r="D1299" s="44">
        <v>41394.350370370368</v>
      </c>
      <c r="E1299" s="45">
        <v>41394</v>
      </c>
      <c r="F1299" s="46">
        <v>0.35037037037037039</v>
      </c>
      <c r="G1299" s="47" t="s">
        <v>118</v>
      </c>
      <c r="H1299" s="47" t="s">
        <v>112</v>
      </c>
      <c r="I1299" t="s">
        <v>113</v>
      </c>
      <c r="J1299">
        <v>49423</v>
      </c>
      <c r="K1299" t="s">
        <v>124</v>
      </c>
      <c r="L1299" s="49" t="s">
        <v>120</v>
      </c>
    </row>
    <row r="1300" spans="1:12" x14ac:dyDescent="0.25">
      <c r="A1300" t="s">
        <v>108</v>
      </c>
      <c r="B1300" t="s">
        <v>109</v>
      </c>
      <c r="C1300" t="s">
        <v>123</v>
      </c>
      <c r="D1300" s="44">
        <v>41394.35229166667</v>
      </c>
      <c r="E1300" s="45">
        <v>41394</v>
      </c>
      <c r="F1300" s="46">
        <v>0.35229166666666667</v>
      </c>
      <c r="G1300" s="47" t="s">
        <v>118</v>
      </c>
      <c r="H1300" s="47" t="s">
        <v>112</v>
      </c>
      <c r="I1300" t="s">
        <v>113</v>
      </c>
      <c r="J1300">
        <v>49423</v>
      </c>
      <c r="K1300" t="s">
        <v>124</v>
      </c>
      <c r="L1300" s="49" t="s">
        <v>120</v>
      </c>
    </row>
    <row r="1301" spans="1:12" x14ac:dyDescent="0.25">
      <c r="A1301" t="s">
        <v>108</v>
      </c>
      <c r="B1301" t="s">
        <v>109</v>
      </c>
      <c r="C1301" t="s">
        <v>121</v>
      </c>
      <c r="D1301" s="44">
        <v>41394.363657407404</v>
      </c>
      <c r="E1301" s="45">
        <v>41394</v>
      </c>
      <c r="F1301" s="46">
        <v>0.36365740740740743</v>
      </c>
      <c r="G1301" s="47" t="s">
        <v>118</v>
      </c>
      <c r="H1301" s="47" t="s">
        <v>112</v>
      </c>
      <c r="I1301" t="s">
        <v>113</v>
      </c>
      <c r="J1301">
        <v>74608</v>
      </c>
      <c r="K1301" t="s">
        <v>213</v>
      </c>
      <c r="L1301" s="49" t="s">
        <v>120</v>
      </c>
    </row>
    <row r="1302" spans="1:12" x14ac:dyDescent="0.25">
      <c r="A1302" t="s">
        <v>108</v>
      </c>
      <c r="B1302" t="s">
        <v>109</v>
      </c>
      <c r="C1302" t="s">
        <v>133</v>
      </c>
      <c r="D1302" s="44">
        <v>41394.371261574073</v>
      </c>
      <c r="E1302" s="45">
        <v>41394</v>
      </c>
      <c r="F1302" s="46">
        <v>0.37126157407407406</v>
      </c>
      <c r="G1302" s="47" t="s">
        <v>118</v>
      </c>
      <c r="H1302" s="47" t="s">
        <v>112</v>
      </c>
      <c r="I1302" t="s">
        <v>113</v>
      </c>
      <c r="J1302">
        <v>75635</v>
      </c>
      <c r="K1302" t="s">
        <v>169</v>
      </c>
      <c r="L1302" s="49" t="s">
        <v>120</v>
      </c>
    </row>
    <row r="1303" spans="1:12" x14ac:dyDescent="0.25">
      <c r="A1303" t="s">
        <v>108</v>
      </c>
      <c r="B1303" t="s">
        <v>109</v>
      </c>
      <c r="C1303" t="s">
        <v>133</v>
      </c>
      <c r="D1303" s="44">
        <v>41394.374328703707</v>
      </c>
      <c r="E1303" s="45">
        <v>41394</v>
      </c>
      <c r="F1303" s="46">
        <v>0.37432870370370369</v>
      </c>
      <c r="G1303" s="47" t="s">
        <v>118</v>
      </c>
      <c r="H1303" s="47" t="s">
        <v>112</v>
      </c>
      <c r="I1303" t="s">
        <v>113</v>
      </c>
      <c r="J1303">
        <v>5103</v>
      </c>
      <c r="K1303" t="s">
        <v>180</v>
      </c>
      <c r="L1303" s="49" t="s">
        <v>120</v>
      </c>
    </row>
    <row r="1304" spans="1:12" x14ac:dyDescent="0.25">
      <c r="A1304" t="s">
        <v>108</v>
      </c>
      <c r="B1304" t="s">
        <v>109</v>
      </c>
      <c r="C1304" t="s">
        <v>133</v>
      </c>
      <c r="D1304" s="44">
        <v>41394.375694444447</v>
      </c>
      <c r="E1304" s="45">
        <v>41394</v>
      </c>
      <c r="F1304" s="46">
        <v>0.3756944444444445</v>
      </c>
      <c r="G1304" s="50" t="s">
        <v>127</v>
      </c>
      <c r="H1304" s="50" t="s">
        <v>128</v>
      </c>
      <c r="I1304" t="s">
        <v>113</v>
      </c>
      <c r="J1304">
        <v>75635</v>
      </c>
      <c r="K1304" t="s">
        <v>169</v>
      </c>
      <c r="L1304" s="48" t="s">
        <v>115</v>
      </c>
    </row>
    <row r="1305" spans="1:12" x14ac:dyDescent="0.25">
      <c r="A1305" t="s">
        <v>108</v>
      </c>
      <c r="B1305" t="s">
        <v>109</v>
      </c>
      <c r="C1305" t="s">
        <v>121</v>
      </c>
      <c r="D1305" s="44">
        <v>41394.383645833332</v>
      </c>
      <c r="E1305" s="45">
        <v>41394</v>
      </c>
      <c r="F1305" s="46">
        <v>0.3836458333333333</v>
      </c>
      <c r="G1305" s="50" t="s">
        <v>127</v>
      </c>
      <c r="H1305" s="50" t="s">
        <v>128</v>
      </c>
      <c r="I1305" t="s">
        <v>113</v>
      </c>
      <c r="J1305">
        <v>25739</v>
      </c>
      <c r="K1305" t="s">
        <v>122</v>
      </c>
      <c r="L1305" s="49" t="s">
        <v>120</v>
      </c>
    </row>
    <row r="1306" spans="1:12" x14ac:dyDescent="0.25">
      <c r="A1306" t="s">
        <v>108</v>
      </c>
      <c r="B1306" t="s">
        <v>137</v>
      </c>
      <c r="C1306" t="s">
        <v>138</v>
      </c>
      <c r="D1306" s="44">
        <v>41394.38517361111</v>
      </c>
      <c r="E1306" s="45">
        <v>41394</v>
      </c>
      <c r="F1306" s="46">
        <v>0.38517361111111109</v>
      </c>
      <c r="G1306" s="50" t="s">
        <v>127</v>
      </c>
      <c r="H1306" s="50" t="s">
        <v>128</v>
      </c>
      <c r="I1306" t="s">
        <v>113</v>
      </c>
      <c r="J1306">
        <v>94485</v>
      </c>
      <c r="K1306" t="s">
        <v>172</v>
      </c>
      <c r="L1306" s="48" t="s">
        <v>115</v>
      </c>
    </row>
    <row r="1307" spans="1:12" x14ac:dyDescent="0.25">
      <c r="A1307" t="s">
        <v>108</v>
      </c>
      <c r="B1307" t="s">
        <v>109</v>
      </c>
      <c r="C1307" t="s">
        <v>123</v>
      </c>
      <c r="D1307" s="44">
        <v>41394.395300925928</v>
      </c>
      <c r="E1307" s="45">
        <v>41394</v>
      </c>
      <c r="F1307" s="46">
        <v>0.39530092592592592</v>
      </c>
      <c r="G1307" s="50" t="s">
        <v>127</v>
      </c>
      <c r="H1307" s="50" t="s">
        <v>128</v>
      </c>
      <c r="I1307" t="s">
        <v>113</v>
      </c>
      <c r="J1307">
        <v>49423</v>
      </c>
      <c r="K1307" t="s">
        <v>124</v>
      </c>
      <c r="L1307" s="49" t="s">
        <v>120</v>
      </c>
    </row>
    <row r="1308" spans="1:12" x14ac:dyDescent="0.25">
      <c r="A1308" t="s">
        <v>108</v>
      </c>
      <c r="B1308" t="s">
        <v>109</v>
      </c>
      <c r="C1308" t="s">
        <v>123</v>
      </c>
      <c r="D1308" s="44">
        <v>41394.398784722223</v>
      </c>
      <c r="E1308" s="45">
        <v>41394</v>
      </c>
      <c r="F1308" s="46">
        <v>0.39878472222222222</v>
      </c>
      <c r="G1308" s="50" t="s">
        <v>127</v>
      </c>
      <c r="H1308" s="50" t="s">
        <v>128</v>
      </c>
      <c r="I1308" t="s">
        <v>113</v>
      </c>
      <c r="J1308">
        <v>49423</v>
      </c>
      <c r="K1308" t="s">
        <v>124</v>
      </c>
      <c r="L1308" s="49" t="s">
        <v>120</v>
      </c>
    </row>
    <row r="1309" spans="1:12" x14ac:dyDescent="0.25">
      <c r="A1309" t="s">
        <v>108</v>
      </c>
      <c r="B1309" t="s">
        <v>109</v>
      </c>
      <c r="C1309" t="s">
        <v>123</v>
      </c>
      <c r="D1309" s="44">
        <v>41394.401979166665</v>
      </c>
      <c r="E1309" s="45">
        <v>41394</v>
      </c>
      <c r="F1309" s="46">
        <v>0.40197916666666672</v>
      </c>
      <c r="G1309" s="50" t="s">
        <v>127</v>
      </c>
      <c r="H1309" s="50" t="s">
        <v>128</v>
      </c>
      <c r="I1309" t="s">
        <v>113</v>
      </c>
      <c r="J1309">
        <v>49423</v>
      </c>
      <c r="K1309" t="s">
        <v>124</v>
      </c>
      <c r="L1309" s="49" t="s">
        <v>120</v>
      </c>
    </row>
    <row r="1310" spans="1:12" x14ac:dyDescent="0.25">
      <c r="A1310" t="s">
        <v>108</v>
      </c>
      <c r="B1310" t="s">
        <v>109</v>
      </c>
      <c r="C1310" t="s">
        <v>117</v>
      </c>
      <c r="D1310" s="44">
        <v>41394.403240740743</v>
      </c>
      <c r="E1310" s="45">
        <v>41394</v>
      </c>
      <c r="F1310" s="46">
        <v>0.40324074074074073</v>
      </c>
      <c r="G1310" s="50" t="s">
        <v>127</v>
      </c>
      <c r="H1310" s="50" t="s">
        <v>128</v>
      </c>
      <c r="I1310" t="s">
        <v>113</v>
      </c>
      <c r="J1310">
        <v>42342</v>
      </c>
      <c r="K1310" t="s">
        <v>119</v>
      </c>
      <c r="L1310" s="48" t="s">
        <v>115</v>
      </c>
    </row>
    <row r="1311" spans="1:12" x14ac:dyDescent="0.25">
      <c r="A1311" t="s">
        <v>108</v>
      </c>
      <c r="B1311" t="s">
        <v>109</v>
      </c>
      <c r="C1311" t="s">
        <v>123</v>
      </c>
      <c r="D1311" s="44">
        <v>41394.404768518521</v>
      </c>
      <c r="E1311" s="45">
        <v>41394</v>
      </c>
      <c r="F1311" s="46">
        <v>0.40476851851851853</v>
      </c>
      <c r="G1311" s="50" t="s">
        <v>127</v>
      </c>
      <c r="H1311" s="50" t="s">
        <v>128</v>
      </c>
      <c r="I1311" t="s">
        <v>113</v>
      </c>
      <c r="J1311">
        <v>49423</v>
      </c>
      <c r="K1311" t="s">
        <v>124</v>
      </c>
      <c r="L1311" s="49" t="s">
        <v>120</v>
      </c>
    </row>
    <row r="1312" spans="1:12" x14ac:dyDescent="0.25">
      <c r="A1312" t="s">
        <v>108</v>
      </c>
      <c r="B1312" t="s">
        <v>109</v>
      </c>
      <c r="C1312" t="s">
        <v>117</v>
      </c>
      <c r="D1312" s="44">
        <v>41394.405752314815</v>
      </c>
      <c r="E1312" s="45">
        <v>41394</v>
      </c>
      <c r="F1312" s="46">
        <v>0.40575231481481483</v>
      </c>
      <c r="G1312" s="50" t="s">
        <v>127</v>
      </c>
      <c r="H1312" s="50" t="s">
        <v>128</v>
      </c>
      <c r="I1312" t="s">
        <v>113</v>
      </c>
      <c r="J1312">
        <v>42342</v>
      </c>
      <c r="K1312" t="s">
        <v>119</v>
      </c>
      <c r="L1312" s="48" t="s">
        <v>115</v>
      </c>
    </row>
    <row r="1313" spans="1:12" x14ac:dyDescent="0.25">
      <c r="A1313" t="s">
        <v>108</v>
      </c>
      <c r="B1313" t="s">
        <v>109</v>
      </c>
      <c r="C1313" t="s">
        <v>110</v>
      </c>
      <c r="D1313" s="44">
        <v>41394.424456018518</v>
      </c>
      <c r="E1313" s="45">
        <v>41394</v>
      </c>
      <c r="F1313" s="46">
        <v>0.4244560185185185</v>
      </c>
      <c r="G1313" s="50" t="s">
        <v>135</v>
      </c>
      <c r="H1313" s="50" t="s">
        <v>128</v>
      </c>
      <c r="I1313" t="s">
        <v>113</v>
      </c>
      <c r="J1313">
        <v>89077</v>
      </c>
      <c r="K1313" t="s">
        <v>143</v>
      </c>
      <c r="L1313" s="49" t="s">
        <v>120</v>
      </c>
    </row>
    <row r="1314" spans="1:12" x14ac:dyDescent="0.25">
      <c r="A1314" t="s">
        <v>108</v>
      </c>
      <c r="B1314" t="s">
        <v>109</v>
      </c>
      <c r="C1314" t="s">
        <v>110</v>
      </c>
      <c r="D1314" s="44">
        <v>41394.443761574075</v>
      </c>
      <c r="E1314" s="45">
        <v>41394</v>
      </c>
      <c r="F1314" s="46">
        <v>0.44376157407407407</v>
      </c>
      <c r="G1314" s="50" t="s">
        <v>135</v>
      </c>
      <c r="H1314" s="50" t="s">
        <v>128</v>
      </c>
      <c r="I1314" t="s">
        <v>113</v>
      </c>
      <c r="J1314">
        <v>30653</v>
      </c>
      <c r="K1314" t="s">
        <v>187</v>
      </c>
      <c r="L1314" s="49" t="s">
        <v>120</v>
      </c>
    </row>
    <row r="1315" spans="1:12" x14ac:dyDescent="0.25">
      <c r="A1315" t="s">
        <v>108</v>
      </c>
      <c r="B1315" t="s">
        <v>109</v>
      </c>
      <c r="C1315" t="s">
        <v>110</v>
      </c>
      <c r="D1315" s="44">
        <v>41394.444293981483</v>
      </c>
      <c r="E1315" s="45">
        <v>41394</v>
      </c>
      <c r="F1315" s="46">
        <v>0.44429398148148147</v>
      </c>
      <c r="G1315" s="50" t="s">
        <v>135</v>
      </c>
      <c r="H1315" s="50" t="s">
        <v>128</v>
      </c>
      <c r="I1315" t="s">
        <v>113</v>
      </c>
      <c r="J1315">
        <v>87485</v>
      </c>
      <c r="K1315" t="s">
        <v>114</v>
      </c>
      <c r="L1315" s="48" t="s">
        <v>115</v>
      </c>
    </row>
    <row r="1316" spans="1:12" x14ac:dyDescent="0.25">
      <c r="A1316" t="s">
        <v>108</v>
      </c>
      <c r="B1316" t="s">
        <v>137</v>
      </c>
      <c r="C1316" t="s">
        <v>138</v>
      </c>
      <c r="D1316" s="44">
        <v>41394.46266203704</v>
      </c>
      <c r="E1316" s="45">
        <v>41394</v>
      </c>
      <c r="F1316" s="46">
        <v>0.46266203703703707</v>
      </c>
      <c r="G1316" s="50" t="s">
        <v>171</v>
      </c>
      <c r="H1316" s="50" t="s">
        <v>141</v>
      </c>
      <c r="I1316" t="s">
        <v>113</v>
      </c>
      <c r="J1316">
        <v>94485</v>
      </c>
      <c r="K1316" t="s">
        <v>172</v>
      </c>
      <c r="L1316" s="49" t="s">
        <v>120</v>
      </c>
    </row>
    <row r="1317" spans="1:12" x14ac:dyDescent="0.25">
      <c r="A1317" t="s">
        <v>108</v>
      </c>
      <c r="B1317" t="s">
        <v>109</v>
      </c>
      <c r="C1317" t="s">
        <v>110</v>
      </c>
      <c r="D1317" s="44">
        <v>41394.466006944444</v>
      </c>
      <c r="E1317" s="45">
        <v>41394</v>
      </c>
      <c r="F1317" s="46">
        <v>0.4660069444444444</v>
      </c>
      <c r="G1317" s="50" t="s">
        <v>171</v>
      </c>
      <c r="H1317" s="50" t="s">
        <v>141</v>
      </c>
      <c r="I1317" t="s">
        <v>113</v>
      </c>
      <c r="J1317">
        <v>87485</v>
      </c>
      <c r="K1317" t="s">
        <v>114</v>
      </c>
      <c r="L1317" s="49" t="s">
        <v>120</v>
      </c>
    </row>
    <row r="1318" spans="1:12" x14ac:dyDescent="0.25">
      <c r="A1318" t="s">
        <v>108</v>
      </c>
      <c r="B1318" t="s">
        <v>109</v>
      </c>
      <c r="C1318" t="s">
        <v>123</v>
      </c>
      <c r="D1318" s="44">
        <v>41394.466770833336</v>
      </c>
      <c r="E1318" s="45">
        <v>41394</v>
      </c>
      <c r="F1318" s="46">
        <v>0.46677083333333336</v>
      </c>
      <c r="G1318" s="50" t="s">
        <v>171</v>
      </c>
      <c r="H1318" s="50" t="s">
        <v>141</v>
      </c>
      <c r="I1318" t="s">
        <v>113</v>
      </c>
      <c r="J1318">
        <v>49423</v>
      </c>
      <c r="K1318" t="s">
        <v>124</v>
      </c>
      <c r="L1318" s="48" t="s">
        <v>115</v>
      </c>
    </row>
    <row r="1319" spans="1:12" x14ac:dyDescent="0.25">
      <c r="A1319" t="s">
        <v>108</v>
      </c>
      <c r="B1319" t="s">
        <v>109</v>
      </c>
      <c r="C1319" t="s">
        <v>110</v>
      </c>
      <c r="D1319" s="44">
        <v>41394.468402777777</v>
      </c>
      <c r="E1319" s="45">
        <v>41394</v>
      </c>
      <c r="F1319" s="46">
        <v>0.46840277777777778</v>
      </c>
      <c r="G1319" s="50" t="s">
        <v>171</v>
      </c>
      <c r="H1319" s="50" t="s">
        <v>141</v>
      </c>
      <c r="I1319" t="s">
        <v>113</v>
      </c>
      <c r="J1319">
        <v>87485</v>
      </c>
      <c r="K1319" t="s">
        <v>114</v>
      </c>
      <c r="L1319" s="49" t="s">
        <v>120</v>
      </c>
    </row>
    <row r="1320" spans="1:12" x14ac:dyDescent="0.25">
      <c r="A1320" t="s">
        <v>108</v>
      </c>
      <c r="B1320" t="s">
        <v>109</v>
      </c>
      <c r="C1320" t="s">
        <v>133</v>
      </c>
      <c r="D1320" s="44">
        <v>41394.485960648148</v>
      </c>
      <c r="E1320" s="45">
        <v>41394</v>
      </c>
      <c r="F1320" s="46">
        <v>0.48596064814814816</v>
      </c>
      <c r="G1320" s="50" t="s">
        <v>171</v>
      </c>
      <c r="H1320" s="50" t="s">
        <v>141</v>
      </c>
      <c r="I1320" t="s">
        <v>113</v>
      </c>
      <c r="J1320">
        <v>96221</v>
      </c>
      <c r="K1320" t="s">
        <v>150</v>
      </c>
      <c r="L1320" s="49" t="s">
        <v>120</v>
      </c>
    </row>
    <row r="1321" spans="1:12" x14ac:dyDescent="0.25">
      <c r="A1321" t="s">
        <v>108</v>
      </c>
      <c r="B1321" t="s">
        <v>109</v>
      </c>
      <c r="C1321" t="s">
        <v>110</v>
      </c>
      <c r="D1321" s="44">
        <v>41394.501446759263</v>
      </c>
      <c r="E1321" s="45">
        <v>41394</v>
      </c>
      <c r="F1321" s="46">
        <v>0.50144675925925919</v>
      </c>
      <c r="G1321" s="50" t="s">
        <v>171</v>
      </c>
      <c r="H1321" s="50" t="s">
        <v>141</v>
      </c>
      <c r="I1321" t="s">
        <v>113</v>
      </c>
      <c r="J1321">
        <v>28795</v>
      </c>
      <c r="K1321" t="s">
        <v>144</v>
      </c>
      <c r="L1321" s="49" t="s">
        <v>120</v>
      </c>
    </row>
    <row r="1322" spans="1:12" x14ac:dyDescent="0.25">
      <c r="A1322" t="s">
        <v>108</v>
      </c>
      <c r="B1322" t="s">
        <v>137</v>
      </c>
      <c r="C1322" t="s">
        <v>138</v>
      </c>
      <c r="D1322" s="44">
        <v>41394.558078703703</v>
      </c>
      <c r="E1322" s="45">
        <v>41394</v>
      </c>
      <c r="F1322" s="46">
        <v>0.55807870370370372</v>
      </c>
      <c r="G1322" s="50" t="s">
        <v>146</v>
      </c>
      <c r="H1322" s="50" t="s">
        <v>147</v>
      </c>
      <c r="I1322" t="s">
        <v>113</v>
      </c>
      <c r="J1322">
        <v>19594</v>
      </c>
      <c r="K1322" t="s">
        <v>139</v>
      </c>
      <c r="L1322" s="49" t="s">
        <v>120</v>
      </c>
    </row>
    <row r="1323" spans="1:12" x14ac:dyDescent="0.25">
      <c r="A1323" t="s">
        <v>108</v>
      </c>
      <c r="B1323" t="s">
        <v>137</v>
      </c>
      <c r="C1323" t="s">
        <v>138</v>
      </c>
      <c r="D1323" s="44">
        <v>41394.561550925922</v>
      </c>
      <c r="E1323" s="45">
        <v>41394</v>
      </c>
      <c r="F1323" s="46">
        <v>0.56155092592592593</v>
      </c>
      <c r="G1323" s="50" t="s">
        <v>146</v>
      </c>
      <c r="H1323" s="50" t="s">
        <v>147</v>
      </c>
      <c r="I1323" t="s">
        <v>113</v>
      </c>
      <c r="J1323">
        <v>19594</v>
      </c>
      <c r="K1323" t="s">
        <v>139</v>
      </c>
      <c r="L1323" s="49" t="s">
        <v>120</v>
      </c>
    </row>
    <row r="1324" spans="1:12" x14ac:dyDescent="0.25">
      <c r="A1324" t="s">
        <v>108</v>
      </c>
      <c r="B1324" t="s">
        <v>109</v>
      </c>
      <c r="C1324" t="s">
        <v>117</v>
      </c>
      <c r="D1324" s="44">
        <v>41394.613761574074</v>
      </c>
      <c r="E1324" s="45">
        <v>41394</v>
      </c>
      <c r="F1324" s="46">
        <v>0.61376157407407406</v>
      </c>
      <c r="G1324" s="50" t="s">
        <v>149</v>
      </c>
      <c r="H1324" s="50" t="s">
        <v>147</v>
      </c>
      <c r="I1324" t="s">
        <v>113</v>
      </c>
      <c r="J1324">
        <v>16104</v>
      </c>
      <c r="K1324" t="s">
        <v>145</v>
      </c>
      <c r="L1324" s="49" t="s">
        <v>120</v>
      </c>
    </row>
    <row r="1325" spans="1:12" x14ac:dyDescent="0.25">
      <c r="A1325" t="s">
        <v>108</v>
      </c>
      <c r="B1325" t="s">
        <v>109</v>
      </c>
      <c r="C1325" t="s">
        <v>123</v>
      </c>
      <c r="D1325" s="44">
        <v>41394.616226851853</v>
      </c>
      <c r="E1325" s="45">
        <v>41394</v>
      </c>
      <c r="F1325" s="46">
        <v>0.61622685185185189</v>
      </c>
      <c r="G1325" s="50" t="s">
        <v>149</v>
      </c>
      <c r="H1325" s="50" t="s">
        <v>147</v>
      </c>
      <c r="I1325" t="s">
        <v>113</v>
      </c>
      <c r="J1325">
        <v>49423</v>
      </c>
      <c r="K1325" t="s">
        <v>124</v>
      </c>
      <c r="L1325" s="49" t="s">
        <v>120</v>
      </c>
    </row>
    <row r="1326" spans="1:12" x14ac:dyDescent="0.25">
      <c r="A1326" t="s">
        <v>108</v>
      </c>
      <c r="B1326" t="s">
        <v>137</v>
      </c>
      <c r="C1326" t="s">
        <v>138</v>
      </c>
      <c r="D1326" s="44">
        <v>41394.627025462964</v>
      </c>
      <c r="E1326" s="45">
        <v>41394</v>
      </c>
      <c r="F1326" s="46">
        <v>0.62702546296296291</v>
      </c>
      <c r="G1326" s="50" t="s">
        <v>154</v>
      </c>
      <c r="H1326" s="50" t="s">
        <v>155</v>
      </c>
      <c r="I1326" t="s">
        <v>113</v>
      </c>
      <c r="J1326">
        <v>89733</v>
      </c>
      <c r="K1326" t="s">
        <v>156</v>
      </c>
      <c r="L1326" s="49" t="s">
        <v>120</v>
      </c>
    </row>
    <row r="1327" spans="1:12" x14ac:dyDescent="0.25">
      <c r="A1327" t="s">
        <v>108</v>
      </c>
      <c r="B1327" t="s">
        <v>109</v>
      </c>
      <c r="C1327" t="s">
        <v>133</v>
      </c>
      <c r="D1327" s="44">
        <v>41394.63517361111</v>
      </c>
      <c r="E1327" s="45">
        <v>41394</v>
      </c>
      <c r="F1327" s="46">
        <v>0.63517361111111115</v>
      </c>
      <c r="G1327" s="50" t="s">
        <v>154</v>
      </c>
      <c r="H1327" s="50" t="s">
        <v>155</v>
      </c>
      <c r="I1327" t="s">
        <v>113</v>
      </c>
      <c r="J1327">
        <v>44404</v>
      </c>
      <c r="K1327" t="s">
        <v>197</v>
      </c>
      <c r="L1327" s="49" t="s">
        <v>120</v>
      </c>
    </row>
    <row r="1328" spans="1:12" x14ac:dyDescent="0.25">
      <c r="A1328" t="s">
        <v>108</v>
      </c>
      <c r="B1328" t="s">
        <v>109</v>
      </c>
      <c r="C1328" t="s">
        <v>133</v>
      </c>
      <c r="D1328" s="44">
        <v>41394.636284722219</v>
      </c>
      <c r="E1328" s="45">
        <v>41394</v>
      </c>
      <c r="F1328" s="46">
        <v>0.63628472222222221</v>
      </c>
      <c r="G1328" s="50" t="s">
        <v>154</v>
      </c>
      <c r="H1328" s="50" t="s">
        <v>155</v>
      </c>
      <c r="I1328" t="s">
        <v>113</v>
      </c>
      <c r="J1328">
        <v>6623</v>
      </c>
      <c r="K1328" t="s">
        <v>177</v>
      </c>
      <c r="L1328" s="49" t="s">
        <v>120</v>
      </c>
    </row>
    <row r="1329" spans="1:12" x14ac:dyDescent="0.25">
      <c r="A1329" t="s">
        <v>108</v>
      </c>
      <c r="B1329" t="s">
        <v>109</v>
      </c>
      <c r="C1329" t="s">
        <v>110</v>
      </c>
      <c r="D1329" s="44">
        <v>41394.644490740742</v>
      </c>
      <c r="E1329" s="45">
        <v>41394</v>
      </c>
      <c r="F1329" s="46">
        <v>0.64449074074074075</v>
      </c>
      <c r="G1329" s="50" t="s">
        <v>154</v>
      </c>
      <c r="H1329" s="50" t="s">
        <v>155</v>
      </c>
      <c r="I1329" t="s">
        <v>113</v>
      </c>
      <c r="J1329">
        <v>28658</v>
      </c>
      <c r="K1329" t="s">
        <v>136</v>
      </c>
      <c r="L1329" s="49" t="s">
        <v>120</v>
      </c>
    </row>
    <row r="1330" spans="1:12" x14ac:dyDescent="0.25">
      <c r="A1330" t="s">
        <v>108</v>
      </c>
      <c r="B1330" t="s">
        <v>137</v>
      </c>
      <c r="C1330" t="s">
        <v>138</v>
      </c>
      <c r="D1330" s="44">
        <v>41394.645624999997</v>
      </c>
      <c r="E1330" s="45">
        <v>41394</v>
      </c>
      <c r="F1330" s="46">
        <v>0.645625</v>
      </c>
      <c r="G1330" s="50" t="s">
        <v>154</v>
      </c>
      <c r="H1330" s="50" t="s">
        <v>155</v>
      </c>
      <c r="I1330" t="s">
        <v>113</v>
      </c>
      <c r="J1330">
        <v>9286</v>
      </c>
      <c r="K1330" t="s">
        <v>214</v>
      </c>
      <c r="L1330" s="49" t="s">
        <v>120</v>
      </c>
    </row>
    <row r="1331" spans="1:12" x14ac:dyDescent="0.25">
      <c r="A1331" t="s">
        <v>108</v>
      </c>
      <c r="B1331" t="s">
        <v>109</v>
      </c>
      <c r="C1331" t="s">
        <v>110</v>
      </c>
      <c r="D1331" s="44">
        <v>41394.64634259259</v>
      </c>
      <c r="E1331" s="45">
        <v>41394</v>
      </c>
      <c r="F1331" s="46">
        <v>0.64634259259259264</v>
      </c>
      <c r="G1331" s="50" t="s">
        <v>154</v>
      </c>
      <c r="H1331" s="50" t="s">
        <v>155</v>
      </c>
      <c r="I1331" t="s">
        <v>113</v>
      </c>
      <c r="J1331">
        <v>28658</v>
      </c>
      <c r="K1331" t="s">
        <v>136</v>
      </c>
      <c r="L1331" s="49" t="s">
        <v>120</v>
      </c>
    </row>
    <row r="1332" spans="1:12" x14ac:dyDescent="0.25">
      <c r="A1332" t="s">
        <v>108</v>
      </c>
      <c r="B1332" t="s">
        <v>109</v>
      </c>
      <c r="C1332" t="s">
        <v>110</v>
      </c>
      <c r="D1332" s="44">
        <v>41394.647557870368</v>
      </c>
      <c r="E1332" s="45">
        <v>41394</v>
      </c>
      <c r="F1332" s="46">
        <v>0.64755787037037038</v>
      </c>
      <c r="G1332" s="50" t="s">
        <v>154</v>
      </c>
      <c r="H1332" s="50" t="s">
        <v>155</v>
      </c>
      <c r="I1332" t="s">
        <v>113</v>
      </c>
      <c r="J1332">
        <v>28658</v>
      </c>
      <c r="K1332" t="s">
        <v>136</v>
      </c>
      <c r="L1332" s="49" t="s">
        <v>120</v>
      </c>
    </row>
    <row r="1333" spans="1:12" x14ac:dyDescent="0.25">
      <c r="A1333" t="s">
        <v>108</v>
      </c>
      <c r="B1333" t="s">
        <v>125</v>
      </c>
      <c r="C1333" t="s">
        <v>181</v>
      </c>
      <c r="D1333" s="44">
        <v>41394.656111111108</v>
      </c>
      <c r="E1333" s="45">
        <v>41394</v>
      </c>
      <c r="F1333" s="46">
        <v>0.65611111111111109</v>
      </c>
      <c r="G1333" s="50" t="s">
        <v>154</v>
      </c>
      <c r="H1333" s="50" t="s">
        <v>155</v>
      </c>
      <c r="I1333" t="s">
        <v>113</v>
      </c>
      <c r="J1333">
        <v>94600</v>
      </c>
      <c r="K1333" t="s">
        <v>221</v>
      </c>
      <c r="L1333" s="49" t="s">
        <v>120</v>
      </c>
    </row>
    <row r="1334" spans="1:12" x14ac:dyDescent="0.25">
      <c r="A1334" t="s">
        <v>108</v>
      </c>
      <c r="B1334" t="s">
        <v>109</v>
      </c>
      <c r="C1334" t="s">
        <v>133</v>
      </c>
      <c r="D1334" s="44">
        <v>41394.657673611109</v>
      </c>
      <c r="E1334" s="45">
        <v>41394</v>
      </c>
      <c r="F1334" s="46">
        <v>0.65767361111111111</v>
      </c>
      <c r="G1334" s="50" t="s">
        <v>154</v>
      </c>
      <c r="H1334" s="50" t="s">
        <v>155</v>
      </c>
      <c r="I1334" t="s">
        <v>113</v>
      </c>
      <c r="J1334">
        <v>44374</v>
      </c>
      <c r="K1334" t="s">
        <v>142</v>
      </c>
      <c r="L1334" s="48" t="s">
        <v>115</v>
      </c>
    </row>
    <row r="1335" spans="1:12" x14ac:dyDescent="0.25">
      <c r="A1335" t="s">
        <v>108</v>
      </c>
      <c r="B1335" t="s">
        <v>137</v>
      </c>
      <c r="C1335" t="s">
        <v>138</v>
      </c>
      <c r="D1335" s="44">
        <v>41394.660428240742</v>
      </c>
      <c r="E1335" s="45">
        <v>41394</v>
      </c>
      <c r="F1335" s="46">
        <v>0.6604282407407408</v>
      </c>
      <c r="G1335" s="50" t="s">
        <v>154</v>
      </c>
      <c r="H1335" s="50" t="s">
        <v>155</v>
      </c>
      <c r="I1335" t="s">
        <v>113</v>
      </c>
      <c r="J1335">
        <v>19754</v>
      </c>
      <c r="K1335" t="s">
        <v>160</v>
      </c>
      <c r="L1335" s="49" t="s">
        <v>120</v>
      </c>
    </row>
    <row r="1336" spans="1:12" x14ac:dyDescent="0.25">
      <c r="A1336" t="s">
        <v>108</v>
      </c>
      <c r="B1336" t="s">
        <v>109</v>
      </c>
      <c r="C1336" t="s">
        <v>117</v>
      </c>
      <c r="D1336" s="44">
        <v>41394.66615740741</v>
      </c>
      <c r="E1336" s="45">
        <v>41394</v>
      </c>
      <c r="F1336" s="46">
        <v>0.66615740740740736</v>
      </c>
      <c r="G1336" s="50" t="s">
        <v>154</v>
      </c>
      <c r="H1336" s="50" t="s">
        <v>155</v>
      </c>
      <c r="I1336" t="s">
        <v>113</v>
      </c>
      <c r="J1336">
        <v>43877</v>
      </c>
      <c r="K1336" t="s">
        <v>163</v>
      </c>
      <c r="L1336" s="48" t="s">
        <v>115</v>
      </c>
    </row>
    <row r="1337" spans="1:12" x14ac:dyDescent="0.25">
      <c r="A1337" t="s">
        <v>108</v>
      </c>
      <c r="B1337" t="s">
        <v>109</v>
      </c>
      <c r="C1337" t="s">
        <v>117</v>
      </c>
      <c r="D1337" s="44">
        <v>41394.667557870373</v>
      </c>
      <c r="E1337" s="45">
        <v>41394</v>
      </c>
      <c r="F1337" s="46">
        <v>0.6675578703703704</v>
      </c>
      <c r="G1337" s="50" t="s">
        <v>154</v>
      </c>
      <c r="H1337" s="50" t="s">
        <v>155</v>
      </c>
      <c r="I1337" t="s">
        <v>113</v>
      </c>
      <c r="J1337">
        <v>43877</v>
      </c>
      <c r="K1337" t="s">
        <v>163</v>
      </c>
      <c r="L1337" s="49" t="s">
        <v>120</v>
      </c>
    </row>
    <row r="1338" spans="1:12" x14ac:dyDescent="0.25">
      <c r="A1338" t="s">
        <v>108</v>
      </c>
      <c r="B1338" t="s">
        <v>109</v>
      </c>
      <c r="C1338" t="s">
        <v>133</v>
      </c>
      <c r="D1338" s="44">
        <v>41394.669791666667</v>
      </c>
      <c r="E1338" s="45">
        <v>41394</v>
      </c>
      <c r="F1338" s="46">
        <v>0.66979166666666667</v>
      </c>
      <c r="G1338" s="50" t="s">
        <v>161</v>
      </c>
      <c r="H1338" s="50" t="s">
        <v>155</v>
      </c>
      <c r="I1338" t="s">
        <v>113</v>
      </c>
      <c r="J1338">
        <v>5745</v>
      </c>
      <c r="K1338" t="s">
        <v>188</v>
      </c>
      <c r="L1338" s="49" t="s">
        <v>120</v>
      </c>
    </row>
    <row r="1339" spans="1:12" x14ac:dyDescent="0.25">
      <c r="A1339" t="s">
        <v>108</v>
      </c>
      <c r="B1339" t="s">
        <v>109</v>
      </c>
      <c r="C1339" t="s">
        <v>133</v>
      </c>
      <c r="D1339" s="44">
        <v>41394.673217592594</v>
      </c>
      <c r="E1339" s="45">
        <v>41394</v>
      </c>
      <c r="F1339" s="46">
        <v>0.67321759259259262</v>
      </c>
      <c r="G1339" s="50" t="s">
        <v>161</v>
      </c>
      <c r="H1339" s="50" t="s">
        <v>155</v>
      </c>
      <c r="I1339" t="s">
        <v>113</v>
      </c>
      <c r="J1339">
        <v>5745</v>
      </c>
      <c r="K1339" t="s">
        <v>188</v>
      </c>
      <c r="L1339" s="49" t="s">
        <v>120</v>
      </c>
    </row>
    <row r="1340" spans="1:12" x14ac:dyDescent="0.25">
      <c r="A1340" t="s">
        <v>108</v>
      </c>
      <c r="B1340" t="s">
        <v>109</v>
      </c>
      <c r="C1340" t="s">
        <v>133</v>
      </c>
      <c r="D1340" s="44">
        <v>41394.682581018518</v>
      </c>
      <c r="E1340" s="45">
        <v>41394</v>
      </c>
      <c r="F1340" s="46">
        <v>0.68258101851851849</v>
      </c>
      <c r="G1340" s="50" t="s">
        <v>161</v>
      </c>
      <c r="H1340" s="50" t="s">
        <v>155</v>
      </c>
      <c r="I1340" t="s">
        <v>113</v>
      </c>
      <c r="J1340">
        <v>44374</v>
      </c>
      <c r="K1340" t="s">
        <v>142</v>
      </c>
      <c r="L1340" s="49" t="s">
        <v>120</v>
      </c>
    </row>
    <row r="1341" spans="1:12" x14ac:dyDescent="0.25">
      <c r="A1341" t="s">
        <v>108</v>
      </c>
      <c r="B1341" t="s">
        <v>109</v>
      </c>
      <c r="C1341" t="s">
        <v>133</v>
      </c>
      <c r="D1341" s="44">
        <v>41394.693692129629</v>
      </c>
      <c r="E1341" s="45">
        <v>41394</v>
      </c>
      <c r="F1341" s="46">
        <v>0.69369212962962967</v>
      </c>
      <c r="G1341" s="50" t="s">
        <v>161</v>
      </c>
      <c r="H1341" s="50" t="s">
        <v>155</v>
      </c>
      <c r="I1341" t="s">
        <v>113</v>
      </c>
      <c r="J1341">
        <v>96221</v>
      </c>
      <c r="K1341" t="s">
        <v>150</v>
      </c>
      <c r="L1341" s="49" t="s">
        <v>120</v>
      </c>
    </row>
    <row r="1342" spans="1:12" x14ac:dyDescent="0.25">
      <c r="A1342" t="s">
        <v>108</v>
      </c>
      <c r="B1342" t="s">
        <v>109</v>
      </c>
      <c r="C1342" t="s">
        <v>110</v>
      </c>
      <c r="D1342" s="44">
        <v>41394.694398148145</v>
      </c>
      <c r="E1342" s="45">
        <v>41394</v>
      </c>
      <c r="F1342" s="46">
        <v>0.69439814814814815</v>
      </c>
      <c r="G1342" s="50" t="s">
        <v>161</v>
      </c>
      <c r="H1342" s="50" t="s">
        <v>155</v>
      </c>
      <c r="I1342" t="s">
        <v>113</v>
      </c>
      <c r="J1342">
        <v>87485</v>
      </c>
      <c r="K1342" t="s">
        <v>114</v>
      </c>
      <c r="L1342" s="48" t="s">
        <v>115</v>
      </c>
    </row>
    <row r="1343" spans="1:12" x14ac:dyDescent="0.25">
      <c r="A1343" t="s">
        <v>108</v>
      </c>
      <c r="B1343" t="s">
        <v>125</v>
      </c>
      <c r="C1343" t="s">
        <v>131</v>
      </c>
      <c r="D1343" s="44">
        <v>41394.730983796297</v>
      </c>
      <c r="E1343" s="45">
        <v>41394</v>
      </c>
      <c r="F1343" s="46">
        <v>0.73098379629629628</v>
      </c>
      <c r="G1343" s="50" t="s">
        <v>165</v>
      </c>
      <c r="H1343" s="50" t="s">
        <v>166</v>
      </c>
      <c r="I1343" t="s">
        <v>113</v>
      </c>
      <c r="J1343">
        <v>42333</v>
      </c>
      <c r="K1343" t="s">
        <v>164</v>
      </c>
      <c r="L1343" s="48" t="s">
        <v>115</v>
      </c>
    </row>
  </sheetData>
  <autoFilter ref="A1:L1343"/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8"/>
  <sheetViews>
    <sheetView workbookViewId="0">
      <selection activeCell="B3" sqref="B3"/>
    </sheetView>
  </sheetViews>
  <sheetFormatPr defaultRowHeight="15" x14ac:dyDescent="0.25"/>
  <cols>
    <col min="1" max="1" width="18" customWidth="1"/>
    <col min="2" max="2" width="26" bestFit="1" customWidth="1"/>
    <col min="5" max="5" width="17.7109375" bestFit="1" customWidth="1"/>
    <col min="6" max="6" width="11.5703125" customWidth="1"/>
  </cols>
  <sheetData>
    <row r="3" spans="1:7" x14ac:dyDescent="0.25">
      <c r="A3" t="s">
        <v>225</v>
      </c>
      <c r="B3" t="s">
        <v>226</v>
      </c>
    </row>
    <row r="4" spans="1:7" x14ac:dyDescent="0.25">
      <c r="A4" s="51" t="s">
        <v>175</v>
      </c>
      <c r="B4">
        <v>28</v>
      </c>
      <c r="E4" s="51" t="s">
        <v>102</v>
      </c>
      <c r="F4" t="s">
        <v>227</v>
      </c>
      <c r="G4" t="s">
        <v>228</v>
      </c>
    </row>
    <row r="5" spans="1:7" x14ac:dyDescent="0.25">
      <c r="A5" s="51" t="s">
        <v>111</v>
      </c>
      <c r="B5">
        <v>50</v>
      </c>
      <c r="E5" s="51" t="s">
        <v>111</v>
      </c>
      <c r="F5">
        <v>50</v>
      </c>
      <c r="G5" s="52">
        <f>F5/$F$17</f>
        <v>3.7257824143070044E-2</v>
      </c>
    </row>
    <row r="6" spans="1:7" x14ac:dyDescent="0.25">
      <c r="A6" s="51" t="s">
        <v>118</v>
      </c>
      <c r="B6">
        <v>173</v>
      </c>
      <c r="E6" s="51" t="s">
        <v>118</v>
      </c>
      <c r="F6">
        <v>173</v>
      </c>
      <c r="G6" s="52">
        <f t="shared" ref="G6:G16" si="0">F6/$F$17</f>
        <v>0.12891207153502235</v>
      </c>
    </row>
    <row r="7" spans="1:7" x14ac:dyDescent="0.25">
      <c r="A7" s="51" t="s">
        <v>127</v>
      </c>
      <c r="B7">
        <v>211</v>
      </c>
      <c r="E7" s="51" t="s">
        <v>127</v>
      </c>
      <c r="F7">
        <v>211</v>
      </c>
      <c r="G7" s="52">
        <f t="shared" si="0"/>
        <v>0.15722801788375559</v>
      </c>
    </row>
    <row r="8" spans="1:7" x14ac:dyDescent="0.25">
      <c r="A8" s="51" t="s">
        <v>135</v>
      </c>
      <c r="B8">
        <v>126</v>
      </c>
      <c r="E8" s="51" t="s">
        <v>135</v>
      </c>
      <c r="F8">
        <v>126</v>
      </c>
      <c r="G8" s="52">
        <f t="shared" si="0"/>
        <v>9.3889716840536513E-2</v>
      </c>
    </row>
    <row r="9" spans="1:7" x14ac:dyDescent="0.25">
      <c r="A9" s="51" t="s">
        <v>171</v>
      </c>
      <c r="B9">
        <v>104</v>
      </c>
      <c r="E9" s="51" t="s">
        <v>171</v>
      </c>
      <c r="F9">
        <v>104</v>
      </c>
      <c r="G9" s="52">
        <f t="shared" si="0"/>
        <v>7.7496274217585689E-2</v>
      </c>
    </row>
    <row r="10" spans="1:7" x14ac:dyDescent="0.25">
      <c r="A10" s="51" t="s">
        <v>140</v>
      </c>
      <c r="B10">
        <v>70</v>
      </c>
      <c r="E10" s="51" t="s">
        <v>140</v>
      </c>
      <c r="F10">
        <v>70</v>
      </c>
      <c r="G10" s="52">
        <f t="shared" si="0"/>
        <v>5.216095380029806E-2</v>
      </c>
    </row>
    <row r="11" spans="1:7" x14ac:dyDescent="0.25">
      <c r="A11" s="51" t="s">
        <v>146</v>
      </c>
      <c r="B11">
        <v>74</v>
      </c>
      <c r="E11" s="51" t="s">
        <v>146</v>
      </c>
      <c r="F11">
        <v>74</v>
      </c>
      <c r="G11" s="52">
        <f t="shared" si="0"/>
        <v>5.5141579731743669E-2</v>
      </c>
    </row>
    <row r="12" spans="1:7" x14ac:dyDescent="0.25">
      <c r="A12" s="51" t="s">
        <v>149</v>
      </c>
      <c r="B12">
        <v>96</v>
      </c>
      <c r="E12" s="51" t="s">
        <v>149</v>
      </c>
      <c r="F12">
        <v>96</v>
      </c>
      <c r="G12" s="52">
        <f t="shared" si="0"/>
        <v>7.1535022354694486E-2</v>
      </c>
    </row>
    <row r="13" spans="1:7" x14ac:dyDescent="0.25">
      <c r="A13" s="51" t="s">
        <v>154</v>
      </c>
      <c r="B13">
        <v>167</v>
      </c>
      <c r="E13" s="51" t="s">
        <v>154</v>
      </c>
      <c r="F13">
        <v>167</v>
      </c>
      <c r="G13" s="52">
        <f t="shared" si="0"/>
        <v>0.12444113263785395</v>
      </c>
    </row>
    <row r="14" spans="1:7" x14ac:dyDescent="0.25">
      <c r="A14" s="51" t="s">
        <v>161</v>
      </c>
      <c r="B14">
        <v>165</v>
      </c>
      <c r="E14" s="51" t="s">
        <v>161</v>
      </c>
      <c r="F14">
        <v>165</v>
      </c>
      <c r="G14" s="52">
        <f t="shared" si="0"/>
        <v>0.12295081967213115</v>
      </c>
    </row>
    <row r="15" spans="1:7" x14ac:dyDescent="0.25">
      <c r="A15" s="51" t="s">
        <v>165</v>
      </c>
      <c r="B15">
        <v>78</v>
      </c>
      <c r="E15" s="51" t="s">
        <v>165</v>
      </c>
      <c r="F15">
        <v>78</v>
      </c>
      <c r="G15" s="52">
        <f t="shared" si="0"/>
        <v>5.8122205663189271E-2</v>
      </c>
    </row>
    <row r="16" spans="1:7" x14ac:dyDescent="0.25">
      <c r="A16" s="51" t="s">
        <v>91</v>
      </c>
      <c r="B16">
        <v>1342</v>
      </c>
      <c r="E16" s="51" t="s">
        <v>175</v>
      </c>
      <c r="F16">
        <v>28</v>
      </c>
      <c r="G16" s="52">
        <f t="shared" si="0"/>
        <v>2.0864381520119227E-2</v>
      </c>
    </row>
    <row r="17" spans="5:6" x14ac:dyDescent="0.25">
      <c r="F17">
        <f>SUM(F5:F16)</f>
        <v>1342</v>
      </c>
    </row>
    <row r="21" spans="5:6" x14ac:dyDescent="0.25">
      <c r="E21" t="s">
        <v>103</v>
      </c>
      <c r="F21" t="s">
        <v>229</v>
      </c>
    </row>
    <row r="22" spans="5:6" x14ac:dyDescent="0.25">
      <c r="E22" t="s">
        <v>112</v>
      </c>
      <c r="F22" s="53">
        <v>0.1661698956780924</v>
      </c>
    </row>
    <row r="23" spans="5:6" x14ac:dyDescent="0.25">
      <c r="E23" t="s">
        <v>128</v>
      </c>
      <c r="F23" s="53">
        <v>0.25111773472429211</v>
      </c>
    </row>
    <row r="24" spans="5:6" x14ac:dyDescent="0.25">
      <c r="E24" t="s">
        <v>141</v>
      </c>
      <c r="F24" s="53">
        <v>0.12965722801788376</v>
      </c>
    </row>
    <row r="25" spans="5:6" x14ac:dyDescent="0.25">
      <c r="E25" t="s">
        <v>147</v>
      </c>
      <c r="F25" s="53">
        <v>0.12667660208643816</v>
      </c>
    </row>
    <row r="26" spans="5:6" x14ac:dyDescent="0.25">
      <c r="E26" t="s">
        <v>155</v>
      </c>
      <c r="F26" s="53">
        <v>0.24739195230998509</v>
      </c>
    </row>
    <row r="27" spans="5:6" x14ac:dyDescent="0.25">
      <c r="E27" t="s">
        <v>166</v>
      </c>
      <c r="F27" s="53">
        <v>7.898658718330849E-2</v>
      </c>
    </row>
    <row r="28" spans="5:6" x14ac:dyDescent="0.25">
      <c r="E28" t="s">
        <v>91</v>
      </c>
      <c r="F28" s="53">
        <v>1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Gráficos</vt:lpstr>
      </vt:variant>
      <vt:variant>
        <vt:i4>2</vt:i4>
      </vt:variant>
    </vt:vector>
  </HeadingPairs>
  <TitlesOfParts>
    <vt:vector size="13" baseType="lpstr">
      <vt:lpstr>Premissas</vt:lpstr>
      <vt:lpstr>Custos e Margens</vt:lpstr>
      <vt:lpstr>CUSTOS E MARGENS_JAN19</vt:lpstr>
      <vt:lpstr>PRECO_GLP_JAN19</vt:lpstr>
      <vt:lpstr>VENDA_GLP_JAN19</vt:lpstr>
      <vt:lpstr>Despesas</vt:lpstr>
      <vt:lpstr>Ativos</vt:lpstr>
      <vt:lpstr>Dados 2</vt:lpstr>
      <vt:lpstr>Plan6</vt:lpstr>
      <vt:lpstr>Plan1</vt:lpstr>
      <vt:lpstr>Despesas manutenção Liquigás </vt:lpstr>
      <vt:lpstr>Faixa em Horas - pedidos GLP</vt:lpstr>
      <vt:lpstr>Por Faixa de Horário</vt:lpstr>
    </vt:vector>
  </TitlesOfParts>
  <Company>Liquigas Distribuidora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Cassio Caldas Camurca</dc:creator>
  <cp:lastModifiedBy>Daniel</cp:lastModifiedBy>
  <cp:lastPrinted>2017-02-28T18:05:19Z</cp:lastPrinted>
  <dcterms:created xsi:type="dcterms:W3CDTF">2013-07-15T14:33:38Z</dcterms:created>
  <dcterms:modified xsi:type="dcterms:W3CDTF">2019-09-19T20:01:38Z</dcterms:modified>
</cp:coreProperties>
</file>