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1075" windowHeight="9525"/>
  </bookViews>
  <sheets>
    <sheet name="REEMBOLSO" sheetId="6" r:id="rId1"/>
  </sheets>
  <calcPr calcId="145621"/>
</workbook>
</file>

<file path=xl/calcChain.xml><?xml version="1.0" encoding="utf-8"?>
<calcChain xmlns="http://schemas.openxmlformats.org/spreadsheetml/2006/main">
  <c r="O38" i="6" l="1"/>
  <c r="O39" i="6" s="1"/>
  <c r="O40" i="6" s="1"/>
  <c r="O41" i="6" s="1"/>
  <c r="N38" i="6"/>
  <c r="N39" i="6" s="1"/>
  <c r="N40" i="6" s="1"/>
  <c r="N41" i="6" s="1"/>
  <c r="K38" i="6"/>
  <c r="K39" i="6" s="1"/>
  <c r="K40" i="6" s="1"/>
  <c r="K41" i="6" s="1"/>
  <c r="J38" i="6"/>
  <c r="J39" i="6" s="1"/>
  <c r="J40" i="6" s="1"/>
  <c r="J41" i="6" s="1"/>
  <c r="I38" i="6"/>
  <c r="I39" i="6" s="1"/>
  <c r="I40" i="6" s="1"/>
  <c r="I41" i="6" s="1"/>
  <c r="H38" i="6"/>
  <c r="H39" i="6" s="1"/>
  <c r="H40" i="6" s="1"/>
  <c r="H41" i="6" s="1"/>
  <c r="G38" i="6"/>
  <c r="G39" i="6" s="1"/>
  <c r="G40" i="6" s="1"/>
  <c r="G41" i="6" s="1"/>
  <c r="F38" i="6"/>
  <c r="F39" i="6" s="1"/>
  <c r="F40" i="6" s="1"/>
  <c r="F41" i="6" s="1"/>
  <c r="E38" i="6"/>
  <c r="E39" i="6" s="1"/>
  <c r="E40" i="6" s="1"/>
  <c r="E41" i="6" s="1"/>
  <c r="D38" i="6"/>
  <c r="D39" i="6" s="1"/>
  <c r="D40" i="6" s="1"/>
  <c r="C37" i="6"/>
  <c r="C35" i="6"/>
  <c r="O30" i="6"/>
  <c r="O31" i="6" s="1"/>
  <c r="O32" i="6" s="1"/>
  <c r="N30" i="6"/>
  <c r="N31" i="6" s="1"/>
  <c r="N32" i="6" s="1"/>
  <c r="M30" i="6"/>
  <c r="M31" i="6" s="1"/>
  <c r="M32" i="6" s="1"/>
  <c r="L30" i="6"/>
  <c r="L31" i="6" s="1"/>
  <c r="L32" i="6" s="1"/>
  <c r="K30" i="6"/>
  <c r="K31" i="6" s="1"/>
  <c r="K32" i="6" s="1"/>
  <c r="J30" i="6"/>
  <c r="J31" i="6" s="1"/>
  <c r="J32" i="6" s="1"/>
  <c r="I30" i="6"/>
  <c r="I31" i="6" s="1"/>
  <c r="I32" i="6" s="1"/>
  <c r="H30" i="6"/>
  <c r="H31" i="6" s="1"/>
  <c r="H32" i="6" s="1"/>
  <c r="G30" i="6"/>
  <c r="G31" i="6" s="1"/>
  <c r="G32" i="6" s="1"/>
  <c r="F30" i="6"/>
  <c r="F31" i="6" s="1"/>
  <c r="F32" i="6" s="1"/>
  <c r="E30" i="6"/>
  <c r="E31" i="6" s="1"/>
  <c r="E32" i="6" s="1"/>
  <c r="C28" i="6"/>
  <c r="D27" i="6"/>
  <c r="N33" i="6"/>
  <c r="O24" i="6"/>
  <c r="O25" i="6" s="1"/>
  <c r="O26" i="6" s="1"/>
  <c r="K33" i="6"/>
  <c r="J24" i="6"/>
  <c r="J25" i="6" s="1"/>
  <c r="J26" i="6" s="1"/>
  <c r="I24" i="6"/>
  <c r="I25" i="6" s="1"/>
  <c r="I26" i="6" s="1"/>
  <c r="H24" i="6"/>
  <c r="H25" i="6" s="1"/>
  <c r="H26" i="6" s="1"/>
  <c r="G24" i="6"/>
  <c r="G25" i="6" s="1"/>
  <c r="G26" i="6" s="1"/>
  <c r="F24" i="6"/>
  <c r="F25" i="6" s="1"/>
  <c r="F26" i="6" s="1"/>
  <c r="F33" i="6" s="1"/>
  <c r="E24" i="6"/>
  <c r="E25" i="6" s="1"/>
  <c r="E26" i="6" s="1"/>
  <c r="C23" i="6"/>
  <c r="C22" i="6"/>
  <c r="D21" i="6"/>
  <c r="C21" i="6" s="1"/>
  <c r="O17" i="6"/>
  <c r="O18" i="6" s="1"/>
  <c r="O16" i="6"/>
  <c r="L16" i="6"/>
  <c r="L17" i="6" s="1"/>
  <c r="L18" i="6" s="1"/>
  <c r="K16" i="6"/>
  <c r="K17" i="6" s="1"/>
  <c r="K18" i="6" s="1"/>
  <c r="K19" i="6" s="1"/>
  <c r="K43" i="6" s="1"/>
  <c r="J16" i="6"/>
  <c r="J17" i="6" s="1"/>
  <c r="J18" i="6" s="1"/>
  <c r="I16" i="6"/>
  <c r="H16" i="6"/>
  <c r="H17" i="6" s="1"/>
  <c r="H18" i="6" s="1"/>
  <c r="G16" i="6"/>
  <c r="G17" i="6" s="1"/>
  <c r="G18" i="6" s="1"/>
  <c r="F16" i="6"/>
  <c r="F17" i="6" s="1"/>
  <c r="F18" i="6" s="1"/>
  <c r="E16" i="6"/>
  <c r="E17" i="6" s="1"/>
  <c r="E18" i="6" s="1"/>
  <c r="D16" i="6"/>
  <c r="D17" i="6" s="1"/>
  <c r="D18" i="6" s="1"/>
  <c r="C15" i="6"/>
  <c r="C13" i="6"/>
  <c r="L10" i="6"/>
  <c r="L11" i="6" s="1"/>
  <c r="L12" i="6" s="1"/>
  <c r="J10" i="6"/>
  <c r="J11" i="6" s="1"/>
  <c r="J12" i="6" s="1"/>
  <c r="I10" i="6"/>
  <c r="I11" i="6" s="1"/>
  <c r="I12" i="6" s="1"/>
  <c r="H10" i="6"/>
  <c r="H11" i="6" s="1"/>
  <c r="H12" i="6" s="1"/>
  <c r="H19" i="6" s="1"/>
  <c r="F10" i="6"/>
  <c r="F11" i="6" s="1"/>
  <c r="F12" i="6" s="1"/>
  <c r="E10" i="6"/>
  <c r="E11" i="6" s="1"/>
  <c r="E12" i="6" s="1"/>
  <c r="C9" i="6"/>
  <c r="C8" i="6"/>
  <c r="G10" i="6"/>
  <c r="G11" i="6" s="1"/>
  <c r="G12" i="6" s="1"/>
  <c r="D10" i="6"/>
  <c r="C7" i="6"/>
  <c r="G19" i="6" l="1"/>
  <c r="O19" i="6"/>
  <c r="J33" i="6"/>
  <c r="L19" i="6"/>
  <c r="L33" i="6"/>
  <c r="G33" i="6"/>
  <c r="G43" i="6" s="1"/>
  <c r="O33" i="6"/>
  <c r="O43" i="6" s="1"/>
  <c r="N19" i="6"/>
  <c r="N43" i="6" s="1"/>
  <c r="I33" i="6"/>
  <c r="I17" i="6"/>
  <c r="I18" i="6" s="1"/>
  <c r="C38" i="6"/>
  <c r="M19" i="6"/>
  <c r="E19" i="6"/>
  <c r="J19" i="6"/>
  <c r="E33" i="6"/>
  <c r="M33" i="6"/>
  <c r="F19" i="6"/>
  <c r="F43" i="6" s="1"/>
  <c r="D24" i="6"/>
  <c r="C10" i="6"/>
  <c r="D11" i="6"/>
  <c r="D30" i="6"/>
  <c r="C27" i="6"/>
  <c r="C40" i="6"/>
  <c r="C41" i="6" s="1"/>
  <c r="C39" i="6"/>
  <c r="C16" i="6"/>
  <c r="D41" i="6"/>
  <c r="H33" i="6"/>
  <c r="H43" i="6" s="1"/>
  <c r="J43" i="6" l="1"/>
  <c r="M43" i="6"/>
  <c r="L43" i="6"/>
  <c r="C17" i="6"/>
  <c r="I19" i="6"/>
  <c r="I43" i="6" s="1"/>
  <c r="C18" i="6"/>
  <c r="D25" i="6"/>
  <c r="C24" i="6"/>
  <c r="C30" i="6"/>
  <c r="D31" i="6"/>
  <c r="D12" i="6"/>
  <c r="C11" i="6"/>
  <c r="E43" i="6"/>
  <c r="C12" i="6" l="1"/>
  <c r="D19" i="6"/>
  <c r="D26" i="6"/>
  <c r="C25" i="6"/>
  <c r="C31" i="6"/>
  <c r="D32" i="6"/>
  <c r="C32" i="6" s="1"/>
  <c r="C19" i="6" l="1"/>
  <c r="D33" i="6"/>
  <c r="C33" i="6" s="1"/>
  <c r="C26" i="6"/>
  <c r="D43" i="6" l="1"/>
  <c r="C43" i="6" l="1"/>
  <c r="C46" i="6" s="1"/>
  <c r="C48" i="6" s="1"/>
  <c r="C64" i="6" s="1"/>
</calcChain>
</file>

<file path=xl/sharedStrings.xml><?xml version="1.0" encoding="utf-8"?>
<sst xmlns="http://schemas.openxmlformats.org/spreadsheetml/2006/main" count="72" uniqueCount="46">
  <si>
    <t>CARVÃO MINERAL</t>
  </si>
  <si>
    <t>ÓLEO COMBUSTÍVEL</t>
  </si>
  <si>
    <t>ÓLEO DIESEL</t>
  </si>
  <si>
    <t>CHARQUEADAS</t>
  </si>
  <si>
    <t>FIGUEIRA</t>
  </si>
  <si>
    <t>R$</t>
  </si>
  <si>
    <t>USINAS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</si>
  <si>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</si>
  <si>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</si>
  <si>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</si>
  <si>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</si>
  <si>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</si>
  <si>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</si>
  <si>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</si>
  <si>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</si>
  <si>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</si>
  <si>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</si>
  <si>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</si>
  <si>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</si>
  <si>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COMPLEXO TERMELÉTRICO JORGE LACERDA</t>
  </si>
  <si>
    <t>RESTA</t>
  </si>
  <si>
    <t>COMBUSTÍVEIS</t>
  </si>
  <si>
    <t>TOTAL</t>
  </si>
  <si>
    <t>OUTRAS COBERTURAS</t>
  </si>
  <si>
    <t>COMPLEXO TERMOELETRICO JORGE LACERDA</t>
  </si>
  <si>
    <t>TOTAL DOS SUBSÍDIOS LIBERADOS</t>
  </si>
  <si>
    <t>SUBSÍDIO TRACTEBEL ENERGIA</t>
  </si>
  <si>
    <t>TOTAL BRUTO</t>
  </si>
  <si>
    <t>TOTAL APÓS RED GR</t>
  </si>
  <si>
    <t>SUBSÍDIO CGTEE</t>
  </si>
  <si>
    <t>SUBSÍDIO COPEL GERAÇÃO</t>
  </si>
  <si>
    <t>SUBSÍDIO TOTAL</t>
  </si>
  <si>
    <t>PREVISÃO CUSTO CICLO 2016</t>
  </si>
  <si>
    <t xml:space="preserve">VALOR DO SUBSÍDIO POR MÊS DE COMPETÊNCIA </t>
  </si>
  <si>
    <t>DESPACHO Nº 314, DE 2 DE FEVEREIRO DE 2016, PUBLICADO NO D.O. DE 17 DE FEVEREIRO DE 2016.</t>
  </si>
  <si>
    <t>GERAÇÃO DE REFERÊNCIA</t>
  </si>
  <si>
    <t>EFICIÊNCIA ENERGÉTICA</t>
  </si>
  <si>
    <t>ÍNDICES PARA REDUÇÃO DO SUBSÍDIO        REN 500/2012 ART. 3º §§ 4º 5º 6º 7º</t>
  </si>
  <si>
    <t>PRESIDENTE MÉDICI</t>
  </si>
  <si>
    <t>FUNDO SETORIAL CDE - CARVÃO MINERAL NACIONAL - 2016</t>
  </si>
  <si>
    <t>TOTAL APÓS RED EE</t>
  </si>
  <si>
    <t>CANDIOTA III</t>
  </si>
  <si>
    <t xml:space="preserve">CANDIOTA III </t>
  </si>
  <si>
    <t>CHARQUEADAS*</t>
  </si>
  <si>
    <t>*Percentual de Eficiência Energética para a Usina CHARQUEADAS alterada a partir de 02/fev conforme Of. Aneel 144/2016, até 01/fev considerar 62,993%</t>
  </si>
  <si>
    <t>ELETROBRAS/DF/DFI/DFIG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</si>
</sst>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0.000%"/>
    <numFmt numFmtId="166" formatCode="_-* #,##0.000_-;\-* #,##0.000_-;_-* &quot;-&quot;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3" fontId="2" fillId="0" borderId="1" xfId="1" applyNumberFormat="1" applyFont="1" applyFill="1" applyBorder="1" applyAlignment="1">
      <alignment vertical="center"/>
    </xf>
    <xf numFmtId="43" fontId="2" fillId="2" borderId="1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3" fontId="4" fillId="0" borderId="0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43" fontId="4" fillId="2" borderId="1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43" fontId="2" fillId="0" borderId="0" xfId="1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9" fontId="2" fillId="0" borderId="0" xfId="2" applyFont="1" applyFill="1" applyBorder="1" applyAlignment="1">
      <alignment vertical="center"/>
    </xf>
    <xf numFmtId="43" fontId="4" fillId="4" borderId="1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164" fontId="4" fillId="4" borderId="0" xfId="0" applyNumberFormat="1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colors>
    <mruColors>
      <color rgb="FFE3E331"/>
      <color rgb="FFD8F52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781050</xdr:colOff>
      <xdr:row>2</xdr:row>
      <xdr:rowOff>152400</xdr:rowOff>
    </xdr:to>
    <xdr:pic>
      <xdr:nvPicPr>
        <xdr:cNvPr id="2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showGridLines="0" tabSelected="1" topLeftCell="B22" workbookViewId="0">
      <selection activeCell="N35" sqref="N35"/>
    </sheetView>
  </sheetViews>
  <sheetFormatPr defaultRowHeight="12" customHeight="1" x14ac:dyDescent="0.25"/>
  <cols>
    <col min="1" max="1" width="16" style="1" customWidth="1"/>
    <col min="2" max="2" width="18" style="1" customWidth="1"/>
    <col min="3" max="3" width="14.28515625" style="3" customWidth="1"/>
    <col min="4" max="15" width="12.7109375" style="1" customWidth="1"/>
    <col min="16" max="256" width="9.140625" style="1"/>
    <col min="257" max="257" width="16" style="1" customWidth="1"/>
    <col min="258" max="258" width="17" style="1" customWidth="1"/>
    <col min="259" max="259" width="14.28515625" style="1" customWidth="1"/>
    <col min="260" max="271" width="12.7109375" style="1" customWidth="1"/>
    <col min="272" max="512" width="9.140625" style="1"/>
    <col min="513" max="513" width="16" style="1" customWidth="1"/>
    <col min="514" max="514" width="17" style="1" customWidth="1"/>
    <col min="515" max="515" width="14.28515625" style="1" customWidth="1"/>
    <col min="516" max="527" width="12.7109375" style="1" customWidth="1"/>
    <col min="528" max="768" width="9.140625" style="1"/>
    <col min="769" max="769" width="16" style="1" customWidth="1"/>
    <col min="770" max="770" width="17" style="1" customWidth="1"/>
    <col min="771" max="771" width="14.28515625" style="1" customWidth="1"/>
    <col min="772" max="783" width="12.7109375" style="1" customWidth="1"/>
    <col min="784" max="1024" width="9.140625" style="1"/>
    <col min="1025" max="1025" width="16" style="1" customWidth="1"/>
    <col min="1026" max="1026" width="17" style="1" customWidth="1"/>
    <col min="1027" max="1027" width="14.28515625" style="1" customWidth="1"/>
    <col min="1028" max="1039" width="12.7109375" style="1" customWidth="1"/>
    <col min="1040" max="1280" width="9.140625" style="1"/>
    <col min="1281" max="1281" width="16" style="1" customWidth="1"/>
    <col min="1282" max="1282" width="17" style="1" customWidth="1"/>
    <col min="1283" max="1283" width="14.28515625" style="1" customWidth="1"/>
    <col min="1284" max="1295" width="12.7109375" style="1" customWidth="1"/>
    <col min="1296" max="1536" width="9.140625" style="1"/>
    <col min="1537" max="1537" width="16" style="1" customWidth="1"/>
    <col min="1538" max="1538" width="17" style="1" customWidth="1"/>
    <col min="1539" max="1539" width="14.28515625" style="1" customWidth="1"/>
    <col min="1540" max="1551" width="12.7109375" style="1" customWidth="1"/>
    <col min="1552" max="1792" width="9.140625" style="1"/>
    <col min="1793" max="1793" width="16" style="1" customWidth="1"/>
    <col min="1794" max="1794" width="17" style="1" customWidth="1"/>
    <col min="1795" max="1795" width="14.28515625" style="1" customWidth="1"/>
    <col min="1796" max="1807" width="12.7109375" style="1" customWidth="1"/>
    <col min="1808" max="2048" width="9.140625" style="1"/>
    <col min="2049" max="2049" width="16" style="1" customWidth="1"/>
    <col min="2050" max="2050" width="17" style="1" customWidth="1"/>
    <col min="2051" max="2051" width="14.28515625" style="1" customWidth="1"/>
    <col min="2052" max="2063" width="12.7109375" style="1" customWidth="1"/>
    <col min="2064" max="2304" width="9.140625" style="1"/>
    <col min="2305" max="2305" width="16" style="1" customWidth="1"/>
    <col min="2306" max="2306" width="17" style="1" customWidth="1"/>
    <col min="2307" max="2307" width="14.28515625" style="1" customWidth="1"/>
    <col min="2308" max="2319" width="12.7109375" style="1" customWidth="1"/>
    <col min="2320" max="2560" width="9.140625" style="1"/>
    <col min="2561" max="2561" width="16" style="1" customWidth="1"/>
    <col min="2562" max="2562" width="17" style="1" customWidth="1"/>
    <col min="2563" max="2563" width="14.28515625" style="1" customWidth="1"/>
    <col min="2564" max="2575" width="12.7109375" style="1" customWidth="1"/>
    <col min="2576" max="2816" width="9.140625" style="1"/>
    <col min="2817" max="2817" width="16" style="1" customWidth="1"/>
    <col min="2818" max="2818" width="17" style="1" customWidth="1"/>
    <col min="2819" max="2819" width="14.28515625" style="1" customWidth="1"/>
    <col min="2820" max="2831" width="12.7109375" style="1" customWidth="1"/>
    <col min="2832" max="3072" width="9.140625" style="1"/>
    <col min="3073" max="3073" width="16" style="1" customWidth="1"/>
    <col min="3074" max="3074" width="17" style="1" customWidth="1"/>
    <col min="3075" max="3075" width="14.28515625" style="1" customWidth="1"/>
    <col min="3076" max="3087" width="12.7109375" style="1" customWidth="1"/>
    <col min="3088" max="3328" width="9.140625" style="1"/>
    <col min="3329" max="3329" width="16" style="1" customWidth="1"/>
    <col min="3330" max="3330" width="17" style="1" customWidth="1"/>
    <col min="3331" max="3331" width="14.28515625" style="1" customWidth="1"/>
    <col min="3332" max="3343" width="12.7109375" style="1" customWidth="1"/>
    <col min="3344" max="3584" width="9.140625" style="1"/>
    <col min="3585" max="3585" width="16" style="1" customWidth="1"/>
    <col min="3586" max="3586" width="17" style="1" customWidth="1"/>
    <col min="3587" max="3587" width="14.28515625" style="1" customWidth="1"/>
    <col min="3588" max="3599" width="12.7109375" style="1" customWidth="1"/>
    <col min="3600" max="3840" width="9.140625" style="1"/>
    <col min="3841" max="3841" width="16" style="1" customWidth="1"/>
    <col min="3842" max="3842" width="17" style="1" customWidth="1"/>
    <col min="3843" max="3843" width="14.28515625" style="1" customWidth="1"/>
    <col min="3844" max="3855" width="12.7109375" style="1" customWidth="1"/>
    <col min="3856" max="4096" width="9.140625" style="1"/>
    <col min="4097" max="4097" width="16" style="1" customWidth="1"/>
    <col min="4098" max="4098" width="17" style="1" customWidth="1"/>
    <col min="4099" max="4099" width="14.28515625" style="1" customWidth="1"/>
    <col min="4100" max="4111" width="12.7109375" style="1" customWidth="1"/>
    <col min="4112" max="4352" width="9.140625" style="1"/>
    <col min="4353" max="4353" width="16" style="1" customWidth="1"/>
    <col min="4354" max="4354" width="17" style="1" customWidth="1"/>
    <col min="4355" max="4355" width="14.28515625" style="1" customWidth="1"/>
    <col min="4356" max="4367" width="12.7109375" style="1" customWidth="1"/>
    <col min="4368" max="4608" width="9.140625" style="1"/>
    <col min="4609" max="4609" width="16" style="1" customWidth="1"/>
    <col min="4610" max="4610" width="17" style="1" customWidth="1"/>
    <col min="4611" max="4611" width="14.28515625" style="1" customWidth="1"/>
    <col min="4612" max="4623" width="12.7109375" style="1" customWidth="1"/>
    <col min="4624" max="4864" width="9.140625" style="1"/>
    <col min="4865" max="4865" width="16" style="1" customWidth="1"/>
    <col min="4866" max="4866" width="17" style="1" customWidth="1"/>
    <col min="4867" max="4867" width="14.28515625" style="1" customWidth="1"/>
    <col min="4868" max="4879" width="12.7109375" style="1" customWidth="1"/>
    <col min="4880" max="5120" width="9.140625" style="1"/>
    <col min="5121" max="5121" width="16" style="1" customWidth="1"/>
    <col min="5122" max="5122" width="17" style="1" customWidth="1"/>
    <col min="5123" max="5123" width="14.28515625" style="1" customWidth="1"/>
    <col min="5124" max="5135" width="12.7109375" style="1" customWidth="1"/>
    <col min="5136" max="5376" width="9.140625" style="1"/>
    <col min="5377" max="5377" width="16" style="1" customWidth="1"/>
    <col min="5378" max="5378" width="17" style="1" customWidth="1"/>
    <col min="5379" max="5379" width="14.28515625" style="1" customWidth="1"/>
    <col min="5380" max="5391" width="12.7109375" style="1" customWidth="1"/>
    <col min="5392" max="5632" width="9.140625" style="1"/>
    <col min="5633" max="5633" width="16" style="1" customWidth="1"/>
    <col min="5634" max="5634" width="17" style="1" customWidth="1"/>
    <col min="5635" max="5635" width="14.28515625" style="1" customWidth="1"/>
    <col min="5636" max="5647" width="12.7109375" style="1" customWidth="1"/>
    <col min="5648" max="5888" width="9.140625" style="1"/>
    <col min="5889" max="5889" width="16" style="1" customWidth="1"/>
    <col min="5890" max="5890" width="17" style="1" customWidth="1"/>
    <col min="5891" max="5891" width="14.28515625" style="1" customWidth="1"/>
    <col min="5892" max="5903" width="12.7109375" style="1" customWidth="1"/>
    <col min="5904" max="6144" width="9.140625" style="1"/>
    <col min="6145" max="6145" width="16" style="1" customWidth="1"/>
    <col min="6146" max="6146" width="17" style="1" customWidth="1"/>
    <col min="6147" max="6147" width="14.28515625" style="1" customWidth="1"/>
    <col min="6148" max="6159" width="12.7109375" style="1" customWidth="1"/>
    <col min="6160" max="6400" width="9.140625" style="1"/>
    <col min="6401" max="6401" width="16" style="1" customWidth="1"/>
    <col min="6402" max="6402" width="17" style="1" customWidth="1"/>
    <col min="6403" max="6403" width="14.28515625" style="1" customWidth="1"/>
    <col min="6404" max="6415" width="12.7109375" style="1" customWidth="1"/>
    <col min="6416" max="6656" width="9.140625" style="1"/>
    <col min="6657" max="6657" width="16" style="1" customWidth="1"/>
    <col min="6658" max="6658" width="17" style="1" customWidth="1"/>
    <col min="6659" max="6659" width="14.28515625" style="1" customWidth="1"/>
    <col min="6660" max="6671" width="12.7109375" style="1" customWidth="1"/>
    <col min="6672" max="6912" width="9.140625" style="1"/>
    <col min="6913" max="6913" width="16" style="1" customWidth="1"/>
    <col min="6914" max="6914" width="17" style="1" customWidth="1"/>
    <col min="6915" max="6915" width="14.28515625" style="1" customWidth="1"/>
    <col min="6916" max="6927" width="12.7109375" style="1" customWidth="1"/>
    <col min="6928" max="7168" width="9.140625" style="1"/>
    <col min="7169" max="7169" width="16" style="1" customWidth="1"/>
    <col min="7170" max="7170" width="17" style="1" customWidth="1"/>
    <col min="7171" max="7171" width="14.28515625" style="1" customWidth="1"/>
    <col min="7172" max="7183" width="12.7109375" style="1" customWidth="1"/>
    <col min="7184" max="7424" width="9.140625" style="1"/>
    <col min="7425" max="7425" width="16" style="1" customWidth="1"/>
    <col min="7426" max="7426" width="17" style="1" customWidth="1"/>
    <col min="7427" max="7427" width="14.28515625" style="1" customWidth="1"/>
    <col min="7428" max="7439" width="12.7109375" style="1" customWidth="1"/>
    <col min="7440" max="7680" width="9.140625" style="1"/>
    <col min="7681" max="7681" width="16" style="1" customWidth="1"/>
    <col min="7682" max="7682" width="17" style="1" customWidth="1"/>
    <col min="7683" max="7683" width="14.28515625" style="1" customWidth="1"/>
    <col min="7684" max="7695" width="12.7109375" style="1" customWidth="1"/>
    <col min="7696" max="7936" width="9.140625" style="1"/>
    <col min="7937" max="7937" width="16" style="1" customWidth="1"/>
    <col min="7938" max="7938" width="17" style="1" customWidth="1"/>
    <col min="7939" max="7939" width="14.28515625" style="1" customWidth="1"/>
    <col min="7940" max="7951" width="12.7109375" style="1" customWidth="1"/>
    <col min="7952" max="8192" width="9.140625" style="1"/>
    <col min="8193" max="8193" width="16" style="1" customWidth="1"/>
    <col min="8194" max="8194" width="17" style="1" customWidth="1"/>
    <col min="8195" max="8195" width="14.28515625" style="1" customWidth="1"/>
    <col min="8196" max="8207" width="12.7109375" style="1" customWidth="1"/>
    <col min="8208" max="8448" width="9.140625" style="1"/>
    <col min="8449" max="8449" width="16" style="1" customWidth="1"/>
    <col min="8450" max="8450" width="17" style="1" customWidth="1"/>
    <col min="8451" max="8451" width="14.28515625" style="1" customWidth="1"/>
    <col min="8452" max="8463" width="12.7109375" style="1" customWidth="1"/>
    <col min="8464" max="8704" width="9.140625" style="1"/>
    <col min="8705" max="8705" width="16" style="1" customWidth="1"/>
    <col min="8706" max="8706" width="17" style="1" customWidth="1"/>
    <col min="8707" max="8707" width="14.28515625" style="1" customWidth="1"/>
    <col min="8708" max="8719" width="12.7109375" style="1" customWidth="1"/>
    <col min="8720" max="8960" width="9.140625" style="1"/>
    <col min="8961" max="8961" width="16" style="1" customWidth="1"/>
    <col min="8962" max="8962" width="17" style="1" customWidth="1"/>
    <col min="8963" max="8963" width="14.28515625" style="1" customWidth="1"/>
    <col min="8964" max="8975" width="12.7109375" style="1" customWidth="1"/>
    <col min="8976" max="9216" width="9.140625" style="1"/>
    <col min="9217" max="9217" width="16" style="1" customWidth="1"/>
    <col min="9218" max="9218" width="17" style="1" customWidth="1"/>
    <col min="9219" max="9219" width="14.28515625" style="1" customWidth="1"/>
    <col min="9220" max="9231" width="12.7109375" style="1" customWidth="1"/>
    <col min="9232" max="9472" width="9.140625" style="1"/>
    <col min="9473" max="9473" width="16" style="1" customWidth="1"/>
    <col min="9474" max="9474" width="17" style="1" customWidth="1"/>
    <col min="9475" max="9475" width="14.28515625" style="1" customWidth="1"/>
    <col min="9476" max="9487" width="12.7109375" style="1" customWidth="1"/>
    <col min="9488" max="9728" width="9.140625" style="1"/>
    <col min="9729" max="9729" width="16" style="1" customWidth="1"/>
    <col min="9730" max="9730" width="17" style="1" customWidth="1"/>
    <col min="9731" max="9731" width="14.28515625" style="1" customWidth="1"/>
    <col min="9732" max="9743" width="12.7109375" style="1" customWidth="1"/>
    <col min="9744" max="9984" width="9.140625" style="1"/>
    <col min="9985" max="9985" width="16" style="1" customWidth="1"/>
    <col min="9986" max="9986" width="17" style="1" customWidth="1"/>
    <col min="9987" max="9987" width="14.28515625" style="1" customWidth="1"/>
    <col min="9988" max="9999" width="12.7109375" style="1" customWidth="1"/>
    <col min="10000" max="10240" width="9.140625" style="1"/>
    <col min="10241" max="10241" width="16" style="1" customWidth="1"/>
    <col min="10242" max="10242" width="17" style="1" customWidth="1"/>
    <col min="10243" max="10243" width="14.28515625" style="1" customWidth="1"/>
    <col min="10244" max="10255" width="12.7109375" style="1" customWidth="1"/>
    <col min="10256" max="10496" width="9.140625" style="1"/>
    <col min="10497" max="10497" width="16" style="1" customWidth="1"/>
    <col min="10498" max="10498" width="17" style="1" customWidth="1"/>
    <col min="10499" max="10499" width="14.28515625" style="1" customWidth="1"/>
    <col min="10500" max="10511" width="12.7109375" style="1" customWidth="1"/>
    <col min="10512" max="10752" width="9.140625" style="1"/>
    <col min="10753" max="10753" width="16" style="1" customWidth="1"/>
    <col min="10754" max="10754" width="17" style="1" customWidth="1"/>
    <col min="10755" max="10755" width="14.28515625" style="1" customWidth="1"/>
    <col min="10756" max="10767" width="12.7109375" style="1" customWidth="1"/>
    <col min="10768" max="11008" width="9.140625" style="1"/>
    <col min="11009" max="11009" width="16" style="1" customWidth="1"/>
    <col min="11010" max="11010" width="17" style="1" customWidth="1"/>
    <col min="11011" max="11011" width="14.28515625" style="1" customWidth="1"/>
    <col min="11012" max="11023" width="12.7109375" style="1" customWidth="1"/>
    <col min="11024" max="11264" width="9.140625" style="1"/>
    <col min="11265" max="11265" width="16" style="1" customWidth="1"/>
    <col min="11266" max="11266" width="17" style="1" customWidth="1"/>
    <col min="11267" max="11267" width="14.28515625" style="1" customWidth="1"/>
    <col min="11268" max="11279" width="12.7109375" style="1" customWidth="1"/>
    <col min="11280" max="11520" width="9.140625" style="1"/>
    <col min="11521" max="11521" width="16" style="1" customWidth="1"/>
    <col min="11522" max="11522" width="17" style="1" customWidth="1"/>
    <col min="11523" max="11523" width="14.28515625" style="1" customWidth="1"/>
    <col min="11524" max="11535" width="12.7109375" style="1" customWidth="1"/>
    <col min="11536" max="11776" width="9.140625" style="1"/>
    <col min="11777" max="11777" width="16" style="1" customWidth="1"/>
    <col min="11778" max="11778" width="17" style="1" customWidth="1"/>
    <col min="11779" max="11779" width="14.28515625" style="1" customWidth="1"/>
    <col min="11780" max="11791" width="12.7109375" style="1" customWidth="1"/>
    <col min="11792" max="12032" width="9.140625" style="1"/>
    <col min="12033" max="12033" width="16" style="1" customWidth="1"/>
    <col min="12034" max="12034" width="17" style="1" customWidth="1"/>
    <col min="12035" max="12035" width="14.28515625" style="1" customWidth="1"/>
    <col min="12036" max="12047" width="12.7109375" style="1" customWidth="1"/>
    <col min="12048" max="12288" width="9.140625" style="1"/>
    <col min="12289" max="12289" width="16" style="1" customWidth="1"/>
    <col min="12290" max="12290" width="17" style="1" customWidth="1"/>
    <col min="12291" max="12291" width="14.28515625" style="1" customWidth="1"/>
    <col min="12292" max="12303" width="12.7109375" style="1" customWidth="1"/>
    <col min="12304" max="12544" width="9.140625" style="1"/>
    <col min="12545" max="12545" width="16" style="1" customWidth="1"/>
    <col min="12546" max="12546" width="17" style="1" customWidth="1"/>
    <col min="12547" max="12547" width="14.28515625" style="1" customWidth="1"/>
    <col min="12548" max="12559" width="12.7109375" style="1" customWidth="1"/>
    <col min="12560" max="12800" width="9.140625" style="1"/>
    <col min="12801" max="12801" width="16" style="1" customWidth="1"/>
    <col min="12802" max="12802" width="17" style="1" customWidth="1"/>
    <col min="12803" max="12803" width="14.28515625" style="1" customWidth="1"/>
    <col min="12804" max="12815" width="12.7109375" style="1" customWidth="1"/>
    <col min="12816" max="13056" width="9.140625" style="1"/>
    <col min="13057" max="13057" width="16" style="1" customWidth="1"/>
    <col min="13058" max="13058" width="17" style="1" customWidth="1"/>
    <col min="13059" max="13059" width="14.28515625" style="1" customWidth="1"/>
    <col min="13060" max="13071" width="12.7109375" style="1" customWidth="1"/>
    <col min="13072" max="13312" width="9.140625" style="1"/>
    <col min="13313" max="13313" width="16" style="1" customWidth="1"/>
    <col min="13314" max="13314" width="17" style="1" customWidth="1"/>
    <col min="13315" max="13315" width="14.28515625" style="1" customWidth="1"/>
    <col min="13316" max="13327" width="12.7109375" style="1" customWidth="1"/>
    <col min="13328" max="13568" width="9.140625" style="1"/>
    <col min="13569" max="13569" width="16" style="1" customWidth="1"/>
    <col min="13570" max="13570" width="17" style="1" customWidth="1"/>
    <col min="13571" max="13571" width="14.28515625" style="1" customWidth="1"/>
    <col min="13572" max="13583" width="12.7109375" style="1" customWidth="1"/>
    <col min="13584" max="13824" width="9.140625" style="1"/>
    <col min="13825" max="13825" width="16" style="1" customWidth="1"/>
    <col min="13826" max="13826" width="17" style="1" customWidth="1"/>
    <col min="13827" max="13827" width="14.28515625" style="1" customWidth="1"/>
    <col min="13828" max="13839" width="12.7109375" style="1" customWidth="1"/>
    <col min="13840" max="14080" width="9.140625" style="1"/>
    <col min="14081" max="14081" width="16" style="1" customWidth="1"/>
    <col min="14082" max="14082" width="17" style="1" customWidth="1"/>
    <col min="14083" max="14083" width="14.28515625" style="1" customWidth="1"/>
    <col min="14084" max="14095" width="12.7109375" style="1" customWidth="1"/>
    <col min="14096" max="14336" width="9.140625" style="1"/>
    <col min="14337" max="14337" width="16" style="1" customWidth="1"/>
    <col min="14338" max="14338" width="17" style="1" customWidth="1"/>
    <col min="14339" max="14339" width="14.28515625" style="1" customWidth="1"/>
    <col min="14340" max="14351" width="12.7109375" style="1" customWidth="1"/>
    <col min="14352" max="14592" width="9.140625" style="1"/>
    <col min="14593" max="14593" width="16" style="1" customWidth="1"/>
    <col min="14594" max="14594" width="17" style="1" customWidth="1"/>
    <col min="14595" max="14595" width="14.28515625" style="1" customWidth="1"/>
    <col min="14596" max="14607" width="12.7109375" style="1" customWidth="1"/>
    <col min="14608" max="14848" width="9.140625" style="1"/>
    <col min="14849" max="14849" width="16" style="1" customWidth="1"/>
    <col min="14850" max="14850" width="17" style="1" customWidth="1"/>
    <col min="14851" max="14851" width="14.28515625" style="1" customWidth="1"/>
    <col min="14852" max="14863" width="12.7109375" style="1" customWidth="1"/>
    <col min="14864" max="15104" width="9.140625" style="1"/>
    <col min="15105" max="15105" width="16" style="1" customWidth="1"/>
    <col min="15106" max="15106" width="17" style="1" customWidth="1"/>
    <col min="15107" max="15107" width="14.28515625" style="1" customWidth="1"/>
    <col min="15108" max="15119" width="12.7109375" style="1" customWidth="1"/>
    <col min="15120" max="15360" width="9.140625" style="1"/>
    <col min="15361" max="15361" width="16" style="1" customWidth="1"/>
    <col min="15362" max="15362" width="17" style="1" customWidth="1"/>
    <col min="15363" max="15363" width="14.28515625" style="1" customWidth="1"/>
    <col min="15364" max="15375" width="12.7109375" style="1" customWidth="1"/>
    <col min="15376" max="15616" width="9.140625" style="1"/>
    <col min="15617" max="15617" width="16" style="1" customWidth="1"/>
    <col min="15618" max="15618" width="17" style="1" customWidth="1"/>
    <col min="15619" max="15619" width="14.28515625" style="1" customWidth="1"/>
    <col min="15620" max="15631" width="12.7109375" style="1" customWidth="1"/>
    <col min="15632" max="15872" width="9.140625" style="1"/>
    <col min="15873" max="15873" width="16" style="1" customWidth="1"/>
    <col min="15874" max="15874" width="17" style="1" customWidth="1"/>
    <col min="15875" max="15875" width="14.28515625" style="1" customWidth="1"/>
    <col min="15876" max="15887" width="12.7109375" style="1" customWidth="1"/>
    <col min="15888" max="16128" width="9.140625" style="1"/>
    <col min="16129" max="16129" width="16" style="1" customWidth="1"/>
    <col min="16130" max="16130" width="17" style="1" customWidth="1"/>
    <col min="16131" max="16131" width="14.28515625" style="1" customWidth="1"/>
    <col min="16132" max="16143" width="12.7109375" style="1" customWidth="1"/>
    <col min="16144" max="16384" width="9.140625" style="1"/>
  </cols>
  <sheetData>
    <row r="1" spans="1:15" ht="12" customHeight="1" x14ac:dyDescent="0.25">
      <c r="B1" s="2" t="s">
        <v>39</v>
      </c>
    </row>
    <row r="2" spans="1:15" ht="12" customHeight="1" x14ac:dyDescent="0.25">
      <c r="B2" s="2" t="s">
        <v>33</v>
      </c>
    </row>
    <row r="3" spans="1:15" ht="12" customHeight="1" x14ac:dyDescent="0.25">
      <c r="B3" s="2" t="s">
        <v>5</v>
      </c>
      <c r="D3" s="4"/>
      <c r="H3" s="24"/>
    </row>
    <row r="5" spans="1:15" s="3" customFormat="1" ht="12" customHeight="1" x14ac:dyDescent="0.25">
      <c r="A5" s="10" t="s">
        <v>6</v>
      </c>
      <c r="B5" s="10" t="s">
        <v>21</v>
      </c>
      <c r="C5" s="10" t="s">
        <v>22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  <c r="O5" s="10" t="s">
        <v>18</v>
      </c>
    </row>
    <row r="6" spans="1:15" ht="12" customHeight="1" x14ac:dyDescent="0.25">
      <c r="D6" s="4"/>
      <c r="E6" s="4"/>
      <c r="F6" s="4"/>
      <c r="G6" s="4"/>
      <c r="H6" s="4"/>
      <c r="I6" s="4"/>
      <c r="J6" s="4"/>
    </row>
    <row r="7" spans="1:15" ht="12" customHeight="1" x14ac:dyDescent="0.25">
      <c r="A7" s="33" t="s">
        <v>19</v>
      </c>
      <c r="B7" s="5" t="s">
        <v>0</v>
      </c>
      <c r="C7" s="11">
        <f t="shared" ref="C7:C19" si="0">SUM(D7:O7)</f>
        <v>667296243.04149997</v>
      </c>
      <c r="D7" s="6">
        <v>54802904.980000004</v>
      </c>
      <c r="E7" s="6">
        <v>57349187.049999997</v>
      </c>
      <c r="F7" s="6">
        <v>57451350.079999998</v>
      </c>
      <c r="G7" s="6">
        <v>56243400</v>
      </c>
      <c r="H7" s="6">
        <v>56761260</v>
      </c>
      <c r="I7" s="6">
        <v>56708971.859999999</v>
      </c>
      <c r="J7" s="6">
        <v>56510360</v>
      </c>
      <c r="K7" s="6">
        <v>57431819.949999996</v>
      </c>
      <c r="L7" s="6">
        <v>55734212.259999998</v>
      </c>
      <c r="M7" s="6">
        <v>55622259.890000001</v>
      </c>
      <c r="N7" s="6">
        <v>55813011.630000003</v>
      </c>
      <c r="O7" s="6">
        <v>46867505.341499954</v>
      </c>
    </row>
    <row r="8" spans="1:15" ht="12" customHeight="1" x14ac:dyDescent="0.25">
      <c r="A8" s="33"/>
      <c r="B8" s="5" t="s">
        <v>1</v>
      </c>
      <c r="C8" s="11">
        <f t="shared" si="0"/>
        <v>3260613.5189963384</v>
      </c>
      <c r="D8" s="6">
        <v>257528.28610668934</v>
      </c>
      <c r="E8" s="6">
        <v>313963.38195885002</v>
      </c>
      <c r="F8" s="6">
        <v>253364.95208457485</v>
      </c>
      <c r="G8" s="6">
        <v>273968.46243095997</v>
      </c>
      <c r="H8" s="6">
        <v>268945.9939190555</v>
      </c>
      <c r="I8" s="6">
        <v>242917.58706959095</v>
      </c>
      <c r="J8" s="6">
        <v>276305.08199449355</v>
      </c>
      <c r="K8" s="6">
        <v>282522.67784364778</v>
      </c>
      <c r="L8" s="6">
        <v>270607.15764023503</v>
      </c>
      <c r="M8" s="6">
        <v>282340.29097945703</v>
      </c>
      <c r="N8" s="6">
        <v>261424.75674414402</v>
      </c>
      <c r="O8" s="6">
        <v>276724.89022464002</v>
      </c>
    </row>
    <row r="9" spans="1:15" ht="12" customHeight="1" x14ac:dyDescent="0.25">
      <c r="A9" s="33"/>
      <c r="B9" s="5" t="s">
        <v>2</v>
      </c>
      <c r="C9" s="11">
        <f t="shared" si="0"/>
        <v>6626916.8749999991</v>
      </c>
      <c r="D9" s="6">
        <v>1636998.3</v>
      </c>
      <c r="E9" s="6">
        <v>825300</v>
      </c>
      <c r="F9" s="6">
        <v>515800.19999999995</v>
      </c>
      <c r="G9" s="6">
        <v>1198557.5999999999</v>
      </c>
      <c r="H9" s="6">
        <v>820594.2</v>
      </c>
      <c r="I9" s="6">
        <v>149513.5</v>
      </c>
      <c r="J9" s="6">
        <v>691316.89999999991</v>
      </c>
      <c r="K9" s="6">
        <v>668461.80000000005</v>
      </c>
      <c r="L9" s="6">
        <v>120374.375</v>
      </c>
      <c r="M9" s="6"/>
      <c r="N9" s="6"/>
      <c r="O9" s="6"/>
    </row>
    <row r="10" spans="1:15" ht="12" customHeight="1" x14ac:dyDescent="0.25">
      <c r="A10" s="33"/>
      <c r="B10" s="5" t="s">
        <v>27</v>
      </c>
      <c r="C10" s="11">
        <f t="shared" si="0"/>
        <v>677183773.43549633</v>
      </c>
      <c r="D10" s="11">
        <f>SUM(D7:D9)</f>
        <v>56697431.566106692</v>
      </c>
      <c r="E10" s="11">
        <f t="shared" ref="E10:O10" si="1">SUM(E7:E9)</f>
        <v>58488450.431958847</v>
      </c>
      <c r="F10" s="11">
        <f t="shared" si="1"/>
        <v>58220515.232084572</v>
      </c>
      <c r="G10" s="11">
        <f t="shared" si="1"/>
        <v>57715926.062430963</v>
      </c>
      <c r="H10" s="11">
        <f t="shared" si="1"/>
        <v>57850800.193919055</v>
      </c>
      <c r="I10" s="11">
        <f t="shared" si="1"/>
        <v>57101402.947069593</v>
      </c>
      <c r="J10" s="11">
        <f t="shared" si="1"/>
        <v>57477981.981994495</v>
      </c>
      <c r="K10" s="11">
        <v>58382804.427843638</v>
      </c>
      <c r="L10" s="11">
        <f t="shared" si="1"/>
        <v>56125193.792640232</v>
      </c>
      <c r="M10" s="11">
        <v>55904600.18097946</v>
      </c>
      <c r="N10" s="11">
        <v>56074436.386744149</v>
      </c>
      <c r="O10" s="11">
        <v>47144230.231724598</v>
      </c>
    </row>
    <row r="11" spans="1:15" ht="12" customHeight="1" x14ac:dyDescent="0.25">
      <c r="A11" s="33"/>
      <c r="B11" s="5" t="s">
        <v>28</v>
      </c>
      <c r="C11" s="11">
        <f t="shared" si="0"/>
        <v>677183773.43549633</v>
      </c>
      <c r="D11" s="11">
        <f>D10*$C$52</f>
        <v>56697431.566106692</v>
      </c>
      <c r="E11" s="11">
        <f t="shared" ref="E11:O11" si="2">E10*$C$52</f>
        <v>58488450.431958847</v>
      </c>
      <c r="F11" s="11">
        <f t="shared" si="2"/>
        <v>58220515.232084572</v>
      </c>
      <c r="G11" s="11">
        <f t="shared" si="2"/>
        <v>57715926.062430963</v>
      </c>
      <c r="H11" s="11">
        <f t="shared" si="2"/>
        <v>57850800.193919055</v>
      </c>
      <c r="I11" s="11">
        <f t="shared" si="2"/>
        <v>57101402.947069593</v>
      </c>
      <c r="J11" s="11">
        <f t="shared" si="2"/>
        <v>57477981.981994495</v>
      </c>
      <c r="K11" s="11">
        <v>58382804.427843638</v>
      </c>
      <c r="L11" s="11">
        <f t="shared" si="2"/>
        <v>56125193.792640232</v>
      </c>
      <c r="M11" s="11">
        <v>55904600.18097946</v>
      </c>
      <c r="N11" s="11">
        <v>56074436.386744149</v>
      </c>
      <c r="O11" s="11">
        <v>47144230.231724598</v>
      </c>
    </row>
    <row r="12" spans="1:15" ht="12" customHeight="1" x14ac:dyDescent="0.25">
      <c r="A12" s="33"/>
      <c r="B12" s="5" t="s">
        <v>40</v>
      </c>
      <c r="C12" s="11">
        <f t="shared" si="0"/>
        <v>677183773.43549633</v>
      </c>
      <c r="D12" s="11">
        <f>D11*$D$52</f>
        <v>56697431.566106692</v>
      </c>
      <c r="E12" s="11">
        <f t="shared" ref="E12:O12" si="3">E11*$D$52</f>
        <v>58488450.431958847</v>
      </c>
      <c r="F12" s="11">
        <f t="shared" si="3"/>
        <v>58220515.232084572</v>
      </c>
      <c r="G12" s="11">
        <f t="shared" si="3"/>
        <v>57715926.062430963</v>
      </c>
      <c r="H12" s="11">
        <f t="shared" si="3"/>
        <v>57850800.193919055</v>
      </c>
      <c r="I12" s="11">
        <f t="shared" si="3"/>
        <v>57101402.947069593</v>
      </c>
      <c r="J12" s="11">
        <f t="shared" si="3"/>
        <v>57477981.981994495</v>
      </c>
      <c r="K12" s="11">
        <v>58382804.427843638</v>
      </c>
      <c r="L12" s="11">
        <f t="shared" si="3"/>
        <v>56125193.792640232</v>
      </c>
      <c r="M12" s="11">
        <v>55904600.18097946</v>
      </c>
      <c r="N12" s="11">
        <v>56074436.386744149</v>
      </c>
      <c r="O12" s="11">
        <v>47144230.231724598</v>
      </c>
    </row>
    <row r="13" spans="1:15" ht="12" customHeight="1" x14ac:dyDescent="0.25">
      <c r="A13" s="35" t="s">
        <v>3</v>
      </c>
      <c r="B13" s="5" t="s">
        <v>0</v>
      </c>
      <c r="C13" s="11">
        <f t="shared" si="0"/>
        <v>28029221.229999997</v>
      </c>
      <c r="D13" s="6">
        <v>3363466.32</v>
      </c>
      <c r="E13" s="6">
        <v>3363466.32</v>
      </c>
      <c r="F13" s="6">
        <v>3363466.32</v>
      </c>
      <c r="G13" s="6">
        <v>3363466.32</v>
      </c>
      <c r="H13" s="6">
        <v>3363466.32</v>
      </c>
      <c r="I13" s="6"/>
      <c r="J13" s="6">
        <v>1996751.97</v>
      </c>
      <c r="K13" s="6">
        <v>2407747.14</v>
      </c>
      <c r="L13" s="6">
        <v>2191547.7799999998</v>
      </c>
      <c r="M13" s="6">
        <v>2514266.23</v>
      </c>
      <c r="N13" s="6">
        <v>2101576.5099999998</v>
      </c>
      <c r="O13" s="6"/>
    </row>
    <row r="14" spans="1:15" ht="12" customHeight="1" x14ac:dyDescent="0.25">
      <c r="A14" s="36"/>
      <c r="B14" s="5" t="s">
        <v>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2" customHeight="1" x14ac:dyDescent="0.25">
      <c r="A15" s="36"/>
      <c r="B15" s="5" t="s">
        <v>2</v>
      </c>
      <c r="C15" s="11">
        <f t="shared" si="0"/>
        <v>1495726</v>
      </c>
      <c r="D15" s="6">
        <v>85956.5</v>
      </c>
      <c r="E15" s="6">
        <v>110515.50000000001</v>
      </c>
      <c r="F15" s="6">
        <v>135503.5</v>
      </c>
      <c r="G15" s="6">
        <v>184777.49999999997</v>
      </c>
      <c r="H15" s="6">
        <v>49273.999999999993</v>
      </c>
      <c r="I15" s="6">
        <v>246590</v>
      </c>
      <c r="J15" s="6">
        <v>99152</v>
      </c>
      <c r="K15" s="6">
        <v>210698</v>
      </c>
      <c r="L15" s="6">
        <v>136741.5</v>
      </c>
      <c r="M15" s="6">
        <v>136874.5</v>
      </c>
      <c r="N15" s="6">
        <v>99643</v>
      </c>
      <c r="O15" s="6"/>
    </row>
    <row r="16" spans="1:15" ht="12" customHeight="1" x14ac:dyDescent="0.25">
      <c r="A16" s="36"/>
      <c r="B16" s="5" t="s">
        <v>27</v>
      </c>
      <c r="C16" s="11">
        <f t="shared" si="0"/>
        <v>29524947.229999997</v>
      </c>
      <c r="D16" s="11">
        <f>SUM(D13:D15)</f>
        <v>3449422.82</v>
      </c>
      <c r="E16" s="11">
        <f t="shared" ref="E16:O16" si="4">SUM(E13:E15)</f>
        <v>3473981.82</v>
      </c>
      <c r="F16" s="11">
        <f t="shared" si="4"/>
        <v>3498969.82</v>
      </c>
      <c r="G16" s="11">
        <f t="shared" si="4"/>
        <v>3548243.82</v>
      </c>
      <c r="H16" s="11">
        <f t="shared" si="4"/>
        <v>3412740.32</v>
      </c>
      <c r="I16" s="11">
        <f t="shared" si="4"/>
        <v>246590</v>
      </c>
      <c r="J16" s="11">
        <f t="shared" si="4"/>
        <v>2095903.97</v>
      </c>
      <c r="K16" s="11">
        <f t="shared" si="4"/>
        <v>2618445.14</v>
      </c>
      <c r="L16" s="11">
        <f t="shared" si="4"/>
        <v>2328289.2799999998</v>
      </c>
      <c r="M16" s="11">
        <v>2651140.73</v>
      </c>
      <c r="N16" s="11">
        <v>2201219.5099999998</v>
      </c>
      <c r="O16" s="11">
        <f t="shared" si="4"/>
        <v>0</v>
      </c>
    </row>
    <row r="17" spans="1:15" ht="12" customHeight="1" x14ac:dyDescent="0.25">
      <c r="A17" s="36"/>
      <c r="B17" s="5" t="s">
        <v>28</v>
      </c>
      <c r="C17" s="11">
        <f t="shared" si="0"/>
        <v>29524947.229999997</v>
      </c>
      <c r="D17" s="11">
        <f>D16*$C$53</f>
        <v>3449422.82</v>
      </c>
      <c r="E17" s="11">
        <f t="shared" ref="E17:O17" si="5">E16*$C$53</f>
        <v>3473981.82</v>
      </c>
      <c r="F17" s="11">
        <f t="shared" si="5"/>
        <v>3498969.82</v>
      </c>
      <c r="G17" s="11">
        <f t="shared" si="5"/>
        <v>3548243.82</v>
      </c>
      <c r="H17" s="11">
        <f t="shared" si="5"/>
        <v>3412740.32</v>
      </c>
      <c r="I17" s="11">
        <f>I16*$C$53</f>
        <v>246590</v>
      </c>
      <c r="J17" s="11">
        <f t="shared" si="5"/>
        <v>2095903.97</v>
      </c>
      <c r="K17" s="11">
        <f t="shared" si="5"/>
        <v>2618445.14</v>
      </c>
      <c r="L17" s="11">
        <f t="shared" si="5"/>
        <v>2328289.2799999998</v>
      </c>
      <c r="M17" s="11">
        <v>2651140.73</v>
      </c>
      <c r="N17" s="11">
        <v>2201219.5099999998</v>
      </c>
      <c r="O17" s="11">
        <f t="shared" si="5"/>
        <v>0</v>
      </c>
    </row>
    <row r="18" spans="1:15" ht="12" customHeight="1" x14ac:dyDescent="0.25">
      <c r="A18" s="37"/>
      <c r="B18" s="5" t="s">
        <v>40</v>
      </c>
      <c r="C18" s="11">
        <f t="shared" si="0"/>
        <v>21974712.061177514</v>
      </c>
      <c r="D18" s="11">
        <f>D17*62.993%</f>
        <v>2172894.9170025997</v>
      </c>
      <c r="E18" s="25">
        <f>E17*75.5514827586207%</f>
        <v>2624644.7757749171</v>
      </c>
      <c r="F18" s="11">
        <f t="shared" ref="F18:O18" si="6">F17*$D$53</f>
        <v>2659217.0631999997</v>
      </c>
      <c r="G18" s="11">
        <f t="shared" si="6"/>
        <v>2696665.3032</v>
      </c>
      <c r="H18" s="11">
        <f t="shared" si="6"/>
        <v>2593682.6431999998</v>
      </c>
      <c r="I18" s="11">
        <f t="shared" si="6"/>
        <v>187408.4</v>
      </c>
      <c r="J18" s="11">
        <f t="shared" si="6"/>
        <v>1592887.0171999999</v>
      </c>
      <c r="K18" s="11">
        <f t="shared" si="6"/>
        <v>1990018.3064000001</v>
      </c>
      <c r="L18" s="11">
        <f t="shared" si="6"/>
        <v>1769499.8527999998</v>
      </c>
      <c r="M18" s="11">
        <v>2014866.9547999999</v>
      </c>
      <c r="N18" s="11">
        <v>1672926.8276</v>
      </c>
      <c r="O18" s="11">
        <f t="shared" si="6"/>
        <v>0</v>
      </c>
    </row>
    <row r="19" spans="1:15" s="3" customFormat="1" ht="12" customHeight="1" x14ac:dyDescent="0.25">
      <c r="A19" s="34" t="s">
        <v>26</v>
      </c>
      <c r="B19" s="34"/>
      <c r="C19" s="17">
        <f t="shared" si="0"/>
        <v>699158485.49667382</v>
      </c>
      <c r="D19" s="17">
        <f>D12+D18</f>
        <v>58870326.483109295</v>
      </c>
      <c r="E19" s="17">
        <f t="shared" ref="E19:O19" si="7">E12+E18</f>
        <v>61113095.207733765</v>
      </c>
      <c r="F19" s="17">
        <f t="shared" si="7"/>
        <v>60879732.295284569</v>
      </c>
      <c r="G19" s="17">
        <f t="shared" si="7"/>
        <v>60412591.365630962</v>
      </c>
      <c r="H19" s="17">
        <f t="shared" si="7"/>
        <v>60444482.837119058</v>
      </c>
      <c r="I19" s="17">
        <f t="shared" si="7"/>
        <v>57288811.347069591</v>
      </c>
      <c r="J19" s="17">
        <f t="shared" si="7"/>
        <v>59070868.999194495</v>
      </c>
      <c r="K19" s="17">
        <f t="shared" si="7"/>
        <v>60372822.734243639</v>
      </c>
      <c r="L19" s="17">
        <f t="shared" si="7"/>
        <v>57894693.645440228</v>
      </c>
      <c r="M19" s="17">
        <f t="shared" si="7"/>
        <v>57919467.135779463</v>
      </c>
      <c r="N19" s="17">
        <f t="shared" si="7"/>
        <v>57747363.214344151</v>
      </c>
      <c r="O19" s="17">
        <f t="shared" si="7"/>
        <v>47144230.231724598</v>
      </c>
    </row>
    <row r="21" spans="1:15" ht="12" customHeight="1" x14ac:dyDescent="0.25">
      <c r="A21" s="33" t="s">
        <v>38</v>
      </c>
      <c r="B21" s="5" t="s">
        <v>0</v>
      </c>
      <c r="C21" s="11">
        <f t="shared" ref="C21:C26" si="8">SUM(D21:O21)</f>
        <v>53463940.280000001</v>
      </c>
      <c r="D21" s="6">
        <f>4658000.23+311693.35</f>
        <v>4969693.58</v>
      </c>
      <c r="E21" s="6">
        <v>4969693.58</v>
      </c>
      <c r="F21" s="6">
        <v>4969693.58</v>
      </c>
      <c r="G21" s="6">
        <v>4026396.18</v>
      </c>
      <c r="H21" s="6">
        <v>4969693.58</v>
      </c>
      <c r="I21" s="6">
        <v>4795781.9800000004</v>
      </c>
      <c r="J21" s="6">
        <v>4969693.58</v>
      </c>
      <c r="K21" s="6">
        <v>4969693.58</v>
      </c>
      <c r="L21" s="6">
        <v>4969693.58</v>
      </c>
      <c r="M21" s="6">
        <v>4969693.58</v>
      </c>
      <c r="N21" s="6">
        <v>4884213.4800000004</v>
      </c>
      <c r="O21" s="6"/>
    </row>
    <row r="22" spans="1:15" ht="12" customHeight="1" x14ac:dyDescent="0.25">
      <c r="A22" s="33"/>
      <c r="B22" s="5" t="s">
        <v>1</v>
      </c>
      <c r="C22" s="11">
        <f t="shared" si="8"/>
        <v>8554906.2548454106</v>
      </c>
      <c r="D22" s="6">
        <v>3364399.3437409298</v>
      </c>
      <c r="E22" s="6"/>
      <c r="F22" s="6">
        <v>1883333.61</v>
      </c>
      <c r="G22" s="6"/>
      <c r="H22" s="6">
        <v>1936156.2311044801</v>
      </c>
      <c r="I22" s="6">
        <v>1371017.07</v>
      </c>
      <c r="J22" s="6"/>
      <c r="K22" s="6"/>
      <c r="L22" s="6"/>
      <c r="M22" s="6"/>
      <c r="N22" s="6"/>
      <c r="O22" s="6"/>
    </row>
    <row r="23" spans="1:15" ht="12" customHeight="1" x14ac:dyDescent="0.25">
      <c r="A23" s="33"/>
      <c r="B23" s="5" t="s">
        <v>2</v>
      </c>
      <c r="C23" s="11">
        <f t="shared" si="8"/>
        <v>118036</v>
      </c>
      <c r="D23" s="6"/>
      <c r="E23" s="6"/>
      <c r="F23" s="6"/>
      <c r="G23" s="6"/>
      <c r="H23" s="6">
        <v>88480</v>
      </c>
      <c r="I23" s="6"/>
      <c r="J23" s="6"/>
      <c r="K23" s="6"/>
      <c r="L23" s="6"/>
      <c r="M23" s="6"/>
      <c r="N23" s="6">
        <v>29556</v>
      </c>
      <c r="O23" s="6"/>
    </row>
    <row r="24" spans="1:15" ht="12" customHeight="1" x14ac:dyDescent="0.25">
      <c r="A24" s="33"/>
      <c r="B24" s="5" t="s">
        <v>27</v>
      </c>
      <c r="C24" s="11">
        <f t="shared" si="8"/>
        <v>62136882.534845412</v>
      </c>
      <c r="D24" s="11">
        <f>SUM(D21:D23)</f>
        <v>8334092.9237409299</v>
      </c>
      <c r="E24" s="11">
        <f t="shared" ref="E24:O24" si="9">SUM(E21:E23)</f>
        <v>4969693.58</v>
      </c>
      <c r="F24" s="11">
        <f t="shared" si="9"/>
        <v>6853027.1900000004</v>
      </c>
      <c r="G24" s="11">
        <f t="shared" si="9"/>
        <v>4026396.18</v>
      </c>
      <c r="H24" s="11">
        <f t="shared" si="9"/>
        <v>6994329.8111044802</v>
      </c>
      <c r="I24" s="11">
        <f t="shared" si="9"/>
        <v>6166799.0500000007</v>
      </c>
      <c r="J24" s="11">
        <f t="shared" si="9"/>
        <v>4969693.58</v>
      </c>
      <c r="K24" s="11">
        <v>4969693.58</v>
      </c>
      <c r="L24" s="11">
        <v>4969693.58</v>
      </c>
      <c r="M24" s="11">
        <v>4969693.58</v>
      </c>
      <c r="N24" s="11">
        <v>4913769.4800000004</v>
      </c>
      <c r="O24" s="11">
        <f t="shared" si="9"/>
        <v>0</v>
      </c>
    </row>
    <row r="25" spans="1:15" ht="12" customHeight="1" x14ac:dyDescent="0.25">
      <c r="A25" s="33"/>
      <c r="B25" s="5" t="s">
        <v>28</v>
      </c>
      <c r="C25" s="11">
        <f t="shared" si="8"/>
        <v>37033581.990767866</v>
      </c>
      <c r="D25" s="11">
        <f>D24*$C$54</f>
        <v>4967119.3825495942</v>
      </c>
      <c r="E25" s="11">
        <f t="shared" ref="E25:O25" si="10">E24*$C$54</f>
        <v>2961937.3736799997</v>
      </c>
      <c r="F25" s="11">
        <f t="shared" si="10"/>
        <v>4084404.20524</v>
      </c>
      <c r="G25" s="11">
        <f t="shared" si="10"/>
        <v>2399732.1232799999</v>
      </c>
      <c r="H25" s="11">
        <f t="shared" si="10"/>
        <v>4168620.5674182698</v>
      </c>
      <c r="I25" s="11">
        <f t="shared" si="10"/>
        <v>3675412.2338000005</v>
      </c>
      <c r="J25" s="11">
        <f t="shared" si="10"/>
        <v>2961937.3736799997</v>
      </c>
      <c r="K25" s="11">
        <v>2961937.3736799997</v>
      </c>
      <c r="L25" s="11">
        <v>2961937.3736799997</v>
      </c>
      <c r="M25" s="11">
        <v>2961937.3736799997</v>
      </c>
      <c r="N25" s="11">
        <v>2928606.61008</v>
      </c>
      <c r="O25" s="11">
        <f t="shared" si="10"/>
        <v>0</v>
      </c>
    </row>
    <row r="26" spans="1:15" ht="12" customHeight="1" x14ac:dyDescent="0.25">
      <c r="A26" s="33"/>
      <c r="B26" s="5" t="s">
        <v>40</v>
      </c>
      <c r="C26" s="11">
        <f t="shared" si="8"/>
        <v>23700381.466631711</v>
      </c>
      <c r="D26" s="11">
        <f>D25*$D$54</f>
        <v>3178807.3912502639</v>
      </c>
      <c r="E26" s="11">
        <f t="shared" ref="E26:O26" si="11">E25*$D$54</f>
        <v>1895551.0610339895</v>
      </c>
      <c r="F26" s="11">
        <f t="shared" si="11"/>
        <v>2613896.1592274429</v>
      </c>
      <c r="G26" s="11">
        <f t="shared" si="11"/>
        <v>1535756.5669355018</v>
      </c>
      <c r="H26" s="11">
        <f t="shared" si="11"/>
        <v>2667792.1045306702</v>
      </c>
      <c r="I26" s="11">
        <f t="shared" si="11"/>
        <v>2352153.5672649867</v>
      </c>
      <c r="J26" s="11">
        <f t="shared" si="11"/>
        <v>1895551.0610339895</v>
      </c>
      <c r="K26" s="11">
        <v>1895551.0610339895</v>
      </c>
      <c r="L26" s="11">
        <v>1895551.0610339895</v>
      </c>
      <c r="M26" s="11">
        <v>1895551.0610339895</v>
      </c>
      <c r="N26" s="11">
        <v>1874220.3722528978</v>
      </c>
      <c r="O26" s="11">
        <f t="shared" si="11"/>
        <v>0</v>
      </c>
    </row>
    <row r="27" spans="1:15" ht="12" customHeight="1" x14ac:dyDescent="0.25">
      <c r="A27" s="33" t="s">
        <v>41</v>
      </c>
      <c r="B27" s="5" t="s">
        <v>0</v>
      </c>
      <c r="C27" s="11">
        <f t="shared" ref="C27:C33" si="12">SUM(D27:O27)</f>
        <v>61780745.399999991</v>
      </c>
      <c r="D27" s="6">
        <f>4954083.1+662348.3</f>
        <v>5616431.3999999994</v>
      </c>
      <c r="E27" s="6">
        <v>5616431.3999999994</v>
      </c>
      <c r="F27" s="6">
        <v>5616431.3999999994</v>
      </c>
      <c r="G27" s="6">
        <v>5616431.3999999994</v>
      </c>
      <c r="H27" s="6">
        <v>5616431.3999999994</v>
      </c>
      <c r="I27" s="6">
        <v>5616431.4000000004</v>
      </c>
      <c r="J27" s="6">
        <v>5616431.3999999994</v>
      </c>
      <c r="K27" s="6">
        <v>5616431.3999999994</v>
      </c>
      <c r="L27" s="6">
        <v>5616431.3999999994</v>
      </c>
      <c r="M27" s="6">
        <v>5616431.3999999994</v>
      </c>
      <c r="N27" s="6">
        <v>5616431.3999999994</v>
      </c>
      <c r="O27" s="6"/>
    </row>
    <row r="28" spans="1:15" ht="12" customHeight="1" x14ac:dyDescent="0.25">
      <c r="A28" s="33"/>
      <c r="B28" s="5" t="s">
        <v>1</v>
      </c>
      <c r="C28" s="11">
        <f t="shared" si="12"/>
        <v>8790317.4382041767</v>
      </c>
      <c r="D28" s="6">
        <v>1376715.3365054613</v>
      </c>
      <c r="E28" s="6"/>
      <c r="F28" s="6">
        <v>1767655.06</v>
      </c>
      <c r="G28" s="6"/>
      <c r="H28" s="6">
        <v>1175407.5509764838</v>
      </c>
      <c r="I28" s="6">
        <v>1221580.56</v>
      </c>
      <c r="J28" s="6">
        <v>1184983.5959871269</v>
      </c>
      <c r="K28" s="6">
        <v>1331121.6117744853</v>
      </c>
      <c r="L28" s="6">
        <v>585253.78887488507</v>
      </c>
      <c r="M28" s="6">
        <v>147599.93408573419</v>
      </c>
      <c r="N28" s="6"/>
      <c r="O28" s="6"/>
    </row>
    <row r="29" spans="1:15" ht="12" customHeight="1" x14ac:dyDescent="0.25">
      <c r="A29" s="33"/>
      <c r="B29" s="5" t="s">
        <v>2</v>
      </c>
      <c r="C29" s="1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2" customHeight="1" x14ac:dyDescent="0.25">
      <c r="A30" s="33"/>
      <c r="B30" s="5" t="s">
        <v>27</v>
      </c>
      <c r="C30" s="11">
        <f t="shared" si="12"/>
        <v>70571062.838204175</v>
      </c>
      <c r="D30" s="11">
        <f>SUM(D27:D29)</f>
        <v>6993146.7365054609</v>
      </c>
      <c r="E30" s="11">
        <f t="shared" ref="E30:O30" si="13">SUM(E27:E29)</f>
        <v>5616431.3999999994</v>
      </c>
      <c r="F30" s="11">
        <f t="shared" si="13"/>
        <v>7384086.459999999</v>
      </c>
      <c r="G30" s="11">
        <f t="shared" si="13"/>
        <v>5616431.3999999994</v>
      </c>
      <c r="H30" s="11">
        <f t="shared" si="13"/>
        <v>6791838.9509764835</v>
      </c>
      <c r="I30" s="11">
        <f t="shared" si="13"/>
        <v>6838011.9600000009</v>
      </c>
      <c r="J30" s="11">
        <f t="shared" si="13"/>
        <v>6801414.9959871266</v>
      </c>
      <c r="K30" s="11">
        <f t="shared" si="13"/>
        <v>6947553.011774485</v>
      </c>
      <c r="L30" s="11">
        <f t="shared" si="13"/>
        <v>6201685.1888748845</v>
      </c>
      <c r="M30" s="11">
        <f t="shared" si="13"/>
        <v>5764031.3340857336</v>
      </c>
      <c r="N30" s="11">
        <f t="shared" si="13"/>
        <v>5616431.3999999994</v>
      </c>
      <c r="O30" s="11">
        <f t="shared" si="13"/>
        <v>0</v>
      </c>
    </row>
    <row r="31" spans="1:15" ht="12" customHeight="1" x14ac:dyDescent="0.25">
      <c r="A31" s="33"/>
      <c r="B31" s="5" t="s">
        <v>28</v>
      </c>
      <c r="C31" s="11">
        <f t="shared" si="12"/>
        <v>54339718.385417208</v>
      </c>
      <c r="D31" s="11">
        <f>D30*$C$55</f>
        <v>5384722.9871092048</v>
      </c>
      <c r="E31" s="11">
        <f t="shared" ref="E31:O31" si="14">E30*$C$55</f>
        <v>4324652.1779999994</v>
      </c>
      <c r="F31" s="11">
        <f t="shared" si="14"/>
        <v>5685746.5741999997</v>
      </c>
      <c r="G31" s="11">
        <f t="shared" si="14"/>
        <v>4324652.1779999994</v>
      </c>
      <c r="H31" s="11">
        <f t="shared" si="14"/>
        <v>5229715.9922518926</v>
      </c>
      <c r="I31" s="11">
        <f t="shared" si="14"/>
        <v>5265269.2092000004</v>
      </c>
      <c r="J31" s="11">
        <f t="shared" si="14"/>
        <v>5237089.5469100876</v>
      </c>
      <c r="K31" s="11">
        <f t="shared" si="14"/>
        <v>5349615.8190663531</v>
      </c>
      <c r="L31" s="11">
        <f t="shared" si="14"/>
        <v>4775297.5954336608</v>
      </c>
      <c r="M31" s="11">
        <f t="shared" si="14"/>
        <v>4438304.1272460148</v>
      </c>
      <c r="N31" s="11">
        <f t="shared" si="14"/>
        <v>4324652.1779999994</v>
      </c>
      <c r="O31" s="11">
        <f t="shared" si="14"/>
        <v>0</v>
      </c>
    </row>
    <row r="32" spans="1:15" s="12" customFormat="1" ht="12" customHeight="1" x14ac:dyDescent="0.25">
      <c r="A32" s="33"/>
      <c r="B32" s="5" t="s">
        <v>40</v>
      </c>
      <c r="C32" s="11">
        <f t="shared" si="12"/>
        <v>51037493.6991354</v>
      </c>
      <c r="D32" s="11">
        <f>D31*$D$55</f>
        <v>5057493.3711825786</v>
      </c>
      <c r="E32" s="11">
        <f t="shared" ref="E32:O32" si="15">E31*$D$55</f>
        <v>4061843.0651429393</v>
      </c>
      <c r="F32" s="11">
        <f t="shared" si="15"/>
        <v>5340223.7548858654</v>
      </c>
      <c r="G32" s="11">
        <f t="shared" si="15"/>
        <v>4061843.0651429393</v>
      </c>
      <c r="H32" s="11">
        <f t="shared" si="15"/>
        <v>4911906.1514027454</v>
      </c>
      <c r="I32" s="11">
        <f t="shared" si="15"/>
        <v>4945298.799356916</v>
      </c>
      <c r="J32" s="11">
        <f t="shared" si="15"/>
        <v>4918831.6151443617</v>
      </c>
      <c r="K32" s="11">
        <f t="shared" si="15"/>
        <v>5024519.6657416914</v>
      </c>
      <c r="L32" s="11">
        <f t="shared" si="15"/>
        <v>4485102.7605591575</v>
      </c>
      <c r="M32" s="11">
        <f t="shared" si="15"/>
        <v>4168588.3854332743</v>
      </c>
      <c r="N32" s="11">
        <f t="shared" si="15"/>
        <v>4061843.0651429393</v>
      </c>
      <c r="O32" s="11">
        <f t="shared" si="15"/>
        <v>0</v>
      </c>
    </row>
    <row r="33" spans="1:15" s="3" customFormat="1" ht="12" customHeight="1" x14ac:dyDescent="0.25">
      <c r="A33" s="34" t="s">
        <v>29</v>
      </c>
      <c r="B33" s="34"/>
      <c r="C33" s="17">
        <f t="shared" si="12"/>
        <v>74737875.165767133</v>
      </c>
      <c r="D33" s="17">
        <f t="shared" ref="D33:O33" si="16">D26+D32</f>
        <v>8236300.7624328425</v>
      </c>
      <c r="E33" s="17">
        <f t="shared" si="16"/>
        <v>5957394.1261769291</v>
      </c>
      <c r="F33" s="17">
        <f t="shared" si="16"/>
        <v>7954119.9141133083</v>
      </c>
      <c r="G33" s="17">
        <f t="shared" si="16"/>
        <v>5597599.6320784409</v>
      </c>
      <c r="H33" s="17">
        <f t="shared" si="16"/>
        <v>7579698.2559334151</v>
      </c>
      <c r="I33" s="17">
        <f t="shared" si="16"/>
        <v>7297452.3666219022</v>
      </c>
      <c r="J33" s="17">
        <f t="shared" si="16"/>
        <v>6814382.676178351</v>
      </c>
      <c r="K33" s="17">
        <f t="shared" si="16"/>
        <v>6920070.7267756807</v>
      </c>
      <c r="L33" s="17">
        <f t="shared" si="16"/>
        <v>6380653.8215931468</v>
      </c>
      <c r="M33" s="17">
        <f t="shared" si="16"/>
        <v>6064139.4464672636</v>
      </c>
      <c r="N33" s="17">
        <f t="shared" si="16"/>
        <v>5936063.4373958372</v>
      </c>
      <c r="O33" s="17">
        <f t="shared" si="16"/>
        <v>0</v>
      </c>
    </row>
    <row r="34" spans="1:15" s="12" customFormat="1" ht="12" customHeight="1" x14ac:dyDescent="0.25">
      <c r="B34" s="3"/>
    </row>
    <row r="35" spans="1:15" ht="12" customHeight="1" x14ac:dyDescent="0.25">
      <c r="A35" s="33" t="s">
        <v>4</v>
      </c>
      <c r="B35" s="5" t="s">
        <v>0</v>
      </c>
      <c r="C35" s="11">
        <f t="shared" ref="C35:C40" si="17">SUM(D35:O35)</f>
        <v>27073995.119999997</v>
      </c>
      <c r="D35" s="6">
        <v>2413644.9900000002</v>
      </c>
      <c r="E35" s="6">
        <v>2413645.0099999998</v>
      </c>
      <c r="F35" s="6">
        <v>2413645.0099999998</v>
      </c>
      <c r="G35" s="6">
        <v>2413645</v>
      </c>
      <c r="H35" s="6">
        <v>2413645.0099999998</v>
      </c>
      <c r="I35" s="6">
        <v>2413645.0099999998</v>
      </c>
      <c r="J35" s="6">
        <v>2413645.0099999998</v>
      </c>
      <c r="K35" s="6">
        <v>2413645.0099999998</v>
      </c>
      <c r="L35" s="6">
        <v>2413645.0299999998</v>
      </c>
      <c r="M35" s="6">
        <v>2675595.0099999998</v>
      </c>
      <c r="N35" s="6">
        <v>2675595.0299999998</v>
      </c>
      <c r="O35" s="6"/>
    </row>
    <row r="36" spans="1:15" ht="12" customHeight="1" x14ac:dyDescent="0.25">
      <c r="A36" s="33"/>
      <c r="B36" s="5" t="s">
        <v>1</v>
      </c>
      <c r="C36" s="1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2" customHeight="1" x14ac:dyDescent="0.25">
      <c r="A37" s="33"/>
      <c r="B37" s="5" t="s">
        <v>2</v>
      </c>
      <c r="C37" s="11">
        <f>SUM(D37:O37)</f>
        <v>172665</v>
      </c>
      <c r="D37" s="6">
        <v>90265</v>
      </c>
      <c r="E37" s="6"/>
      <c r="F37" s="6"/>
      <c r="G37" s="6"/>
      <c r="H37" s="6">
        <v>82400</v>
      </c>
      <c r="I37" s="6"/>
      <c r="J37" s="6"/>
      <c r="K37" s="6"/>
      <c r="L37" s="6"/>
      <c r="M37" s="6"/>
      <c r="N37" s="6"/>
      <c r="O37" s="6"/>
    </row>
    <row r="38" spans="1:15" ht="12" customHeight="1" x14ac:dyDescent="0.25">
      <c r="A38" s="33"/>
      <c r="B38" s="5" t="s">
        <v>27</v>
      </c>
      <c r="C38" s="11">
        <f t="shared" si="17"/>
        <v>27246660.119999997</v>
      </c>
      <c r="D38" s="11">
        <f>SUM(D35:D37)</f>
        <v>2503909.9900000002</v>
      </c>
      <c r="E38" s="11">
        <f>SUM(E35:E37)</f>
        <v>2413645.0099999998</v>
      </c>
      <c r="F38" s="11">
        <f>SUM(F35:F37)</f>
        <v>2413645.0099999998</v>
      </c>
      <c r="G38" s="11">
        <f>SUM(G35:G37)</f>
        <v>2413645</v>
      </c>
      <c r="H38" s="11">
        <f>SUM(H35:H37)</f>
        <v>2496045.0099999998</v>
      </c>
      <c r="I38" s="11">
        <f t="shared" ref="I38:O38" si="18">SUM(I35:I37)</f>
        <v>2413645.0099999998</v>
      </c>
      <c r="J38" s="11">
        <f t="shared" si="18"/>
        <v>2413645.0099999998</v>
      </c>
      <c r="K38" s="11">
        <f t="shared" si="18"/>
        <v>2413645.0099999998</v>
      </c>
      <c r="L38" s="11">
        <v>2413645.0299999998</v>
      </c>
      <c r="M38" s="11">
        <v>2675595.0099999998</v>
      </c>
      <c r="N38" s="11">
        <f t="shared" si="18"/>
        <v>2675595.0299999998</v>
      </c>
      <c r="O38" s="11">
        <f t="shared" si="18"/>
        <v>0</v>
      </c>
    </row>
    <row r="39" spans="1:15" ht="12" customHeight="1" x14ac:dyDescent="0.25">
      <c r="A39" s="33"/>
      <c r="B39" s="5" t="s">
        <v>28</v>
      </c>
      <c r="C39" s="11">
        <f t="shared" si="17"/>
        <v>27246660.119999997</v>
      </c>
      <c r="D39" s="11">
        <f>D38*$C$56</f>
        <v>2503909.9900000002</v>
      </c>
      <c r="E39" s="11">
        <f t="shared" ref="E39:O39" si="19">E38*$C$56</f>
        <v>2413645.0099999998</v>
      </c>
      <c r="F39" s="11">
        <f t="shared" si="19"/>
        <v>2413645.0099999998</v>
      </c>
      <c r="G39" s="11">
        <f t="shared" si="19"/>
        <v>2413645</v>
      </c>
      <c r="H39" s="11">
        <f t="shared" si="19"/>
        <v>2496045.0099999998</v>
      </c>
      <c r="I39" s="11">
        <f t="shared" si="19"/>
        <v>2413645.0099999998</v>
      </c>
      <c r="J39" s="11">
        <f t="shared" si="19"/>
        <v>2413645.0099999998</v>
      </c>
      <c r="K39" s="11">
        <f t="shared" si="19"/>
        <v>2413645.0099999998</v>
      </c>
      <c r="L39" s="11">
        <v>2413645.0299999998</v>
      </c>
      <c r="M39" s="11">
        <v>2675595.0099999998</v>
      </c>
      <c r="N39" s="11">
        <f t="shared" si="19"/>
        <v>2675595.0299999998</v>
      </c>
      <c r="O39" s="11">
        <f t="shared" si="19"/>
        <v>0</v>
      </c>
    </row>
    <row r="40" spans="1:15" ht="12" customHeight="1" x14ac:dyDescent="0.25">
      <c r="A40" s="33"/>
      <c r="B40" s="5" t="s">
        <v>40</v>
      </c>
      <c r="C40" s="11">
        <f t="shared" si="17"/>
        <v>27246660.119999997</v>
      </c>
      <c r="D40" s="11">
        <f>D39*$D$56</f>
        <v>2503909.9900000002</v>
      </c>
      <c r="E40" s="11">
        <f t="shared" ref="E40:O40" si="20">E39*$D$56</f>
        <v>2413645.0099999998</v>
      </c>
      <c r="F40" s="11">
        <f t="shared" si="20"/>
        <v>2413645.0099999998</v>
      </c>
      <c r="G40" s="11">
        <f t="shared" si="20"/>
        <v>2413645</v>
      </c>
      <c r="H40" s="11">
        <f t="shared" si="20"/>
        <v>2496045.0099999998</v>
      </c>
      <c r="I40" s="11">
        <f t="shared" si="20"/>
        <v>2413645.0099999998</v>
      </c>
      <c r="J40" s="11">
        <f t="shared" si="20"/>
        <v>2413645.0099999998</v>
      </c>
      <c r="K40" s="11">
        <f t="shared" si="20"/>
        <v>2413645.0099999998</v>
      </c>
      <c r="L40" s="11">
        <v>2413645.0299999998</v>
      </c>
      <c r="M40" s="11">
        <v>2675595.0099999998</v>
      </c>
      <c r="N40" s="11">
        <f t="shared" si="20"/>
        <v>2675595.0299999998</v>
      </c>
      <c r="O40" s="11">
        <f t="shared" si="20"/>
        <v>0</v>
      </c>
    </row>
    <row r="41" spans="1:15" s="3" customFormat="1" ht="12" customHeight="1" x14ac:dyDescent="0.25">
      <c r="A41" s="34" t="s">
        <v>30</v>
      </c>
      <c r="B41" s="34"/>
      <c r="C41" s="17">
        <f>C40</f>
        <v>27246660.119999997</v>
      </c>
      <c r="D41" s="17">
        <f t="shared" ref="D41:O41" si="21">D40</f>
        <v>2503909.9900000002</v>
      </c>
      <c r="E41" s="17">
        <f t="shared" si="21"/>
        <v>2413645.0099999998</v>
      </c>
      <c r="F41" s="17">
        <f t="shared" si="21"/>
        <v>2413645.0099999998</v>
      </c>
      <c r="G41" s="17">
        <f t="shared" si="21"/>
        <v>2413645</v>
      </c>
      <c r="H41" s="17">
        <f t="shared" si="21"/>
        <v>2496045.0099999998</v>
      </c>
      <c r="I41" s="17">
        <f t="shared" si="21"/>
        <v>2413645.0099999998</v>
      </c>
      <c r="J41" s="17">
        <f t="shared" si="21"/>
        <v>2413645.0099999998</v>
      </c>
      <c r="K41" s="17">
        <f t="shared" si="21"/>
        <v>2413645.0099999998</v>
      </c>
      <c r="L41" s="17">
        <v>2413645.0299999998</v>
      </c>
      <c r="M41" s="17">
        <v>2675595.0099999998</v>
      </c>
      <c r="N41" s="17">
        <f t="shared" si="21"/>
        <v>2675595.0299999998</v>
      </c>
      <c r="O41" s="17">
        <f t="shared" si="21"/>
        <v>0</v>
      </c>
    </row>
    <row r="43" spans="1:15" s="3" customFormat="1" ht="12" customHeight="1" x14ac:dyDescent="0.25">
      <c r="A43" s="34" t="s">
        <v>31</v>
      </c>
      <c r="B43" s="34"/>
      <c r="C43" s="17">
        <f>SUM(D43:O43)</f>
        <v>801143020.78244102</v>
      </c>
      <c r="D43" s="17">
        <f t="shared" ref="D43:O43" si="22">D19+D33+D41</f>
        <v>69610537.235542133</v>
      </c>
      <c r="E43" s="17">
        <f t="shared" si="22"/>
        <v>69484134.343910694</v>
      </c>
      <c r="F43" s="17">
        <f t="shared" si="22"/>
        <v>71247497.219397888</v>
      </c>
      <c r="G43" s="17">
        <f t="shared" si="22"/>
        <v>68423835.997709394</v>
      </c>
      <c r="H43" s="17">
        <f t="shared" si="22"/>
        <v>70520226.103052482</v>
      </c>
      <c r="I43" s="17">
        <f t="shared" si="22"/>
        <v>66999908.723691493</v>
      </c>
      <c r="J43" s="17">
        <f t="shared" si="22"/>
        <v>68298896.685372844</v>
      </c>
      <c r="K43" s="17">
        <f t="shared" si="22"/>
        <v>69706538.471019328</v>
      </c>
      <c r="L43" s="17">
        <f t="shared" si="22"/>
        <v>66688992.497033373</v>
      </c>
      <c r="M43" s="17">
        <f t="shared" si="22"/>
        <v>66659201.592246726</v>
      </c>
      <c r="N43" s="17">
        <f t="shared" si="22"/>
        <v>66359021.681739986</v>
      </c>
      <c r="O43" s="17">
        <f t="shared" si="22"/>
        <v>47144230.231724598</v>
      </c>
    </row>
    <row r="44" spans="1:15" ht="12" customHeight="1" x14ac:dyDescent="0.25">
      <c r="I44" s="4"/>
    </row>
    <row r="45" spans="1:15" ht="12" customHeight="1" x14ac:dyDescent="0.25">
      <c r="A45" s="29" t="s">
        <v>32</v>
      </c>
      <c r="B45" s="29"/>
      <c r="C45" s="16">
        <v>1005404297.1900001</v>
      </c>
      <c r="D45" s="3" t="s">
        <v>34</v>
      </c>
    </row>
    <row r="46" spans="1:15" ht="12" customHeight="1" x14ac:dyDescent="0.25">
      <c r="A46" s="32" t="s">
        <v>25</v>
      </c>
      <c r="B46" s="32"/>
      <c r="C46" s="13">
        <f>C43</f>
        <v>801143020.78244102</v>
      </c>
    </row>
    <row r="47" spans="1:15" ht="12" customHeight="1" x14ac:dyDescent="0.25">
      <c r="A47" s="29" t="s">
        <v>23</v>
      </c>
      <c r="B47" s="29"/>
      <c r="C47" s="16"/>
      <c r="H47" s="4"/>
    </row>
    <row r="48" spans="1:15" ht="12" customHeight="1" x14ac:dyDescent="0.25">
      <c r="A48" s="32" t="s">
        <v>20</v>
      </c>
      <c r="B48" s="32"/>
      <c r="C48" s="13">
        <f>C45-C46-C47</f>
        <v>204261276.40755904</v>
      </c>
    </row>
    <row r="49" spans="1:7" ht="12" customHeight="1" x14ac:dyDescent="0.25">
      <c r="A49" s="8"/>
      <c r="B49" s="8"/>
      <c r="C49" s="9"/>
      <c r="G49" s="22"/>
    </row>
    <row r="50" spans="1:7" ht="12" customHeight="1" x14ac:dyDescent="0.25">
      <c r="A50" s="33" t="s">
        <v>37</v>
      </c>
      <c r="B50" s="33"/>
      <c r="C50" s="33" t="s">
        <v>35</v>
      </c>
      <c r="D50" s="33" t="s">
        <v>36</v>
      </c>
      <c r="E50" s="3"/>
      <c r="F50" s="3"/>
    </row>
    <row r="51" spans="1:7" ht="12" customHeight="1" x14ac:dyDescent="0.25">
      <c r="A51" s="33"/>
      <c r="B51" s="33"/>
      <c r="C51" s="33"/>
      <c r="D51" s="33"/>
      <c r="E51" s="3"/>
      <c r="F51" s="3"/>
      <c r="G51" s="4"/>
    </row>
    <row r="52" spans="1:7" ht="12" customHeight="1" x14ac:dyDescent="0.25">
      <c r="A52" s="29" t="s">
        <v>24</v>
      </c>
      <c r="B52" s="29"/>
      <c r="C52" s="15">
        <v>1</v>
      </c>
      <c r="D52" s="15">
        <v>1</v>
      </c>
    </row>
    <row r="53" spans="1:7" ht="12" customHeight="1" x14ac:dyDescent="0.25">
      <c r="A53" s="32" t="s">
        <v>43</v>
      </c>
      <c r="B53" s="32"/>
      <c r="C53" s="14">
        <v>1</v>
      </c>
      <c r="D53" s="21">
        <v>0.76</v>
      </c>
      <c r="E53" s="26" t="s">
        <v>44</v>
      </c>
      <c r="G53" s="23"/>
    </row>
    <row r="54" spans="1:7" ht="12" customHeight="1" x14ac:dyDescent="0.25">
      <c r="A54" s="29" t="s">
        <v>38</v>
      </c>
      <c r="B54" s="29"/>
      <c r="C54" s="15">
        <v>0.59599999999999997</v>
      </c>
      <c r="D54" s="20">
        <v>0.63997000000000004</v>
      </c>
    </row>
    <row r="55" spans="1:7" ht="12" customHeight="1" x14ac:dyDescent="0.25">
      <c r="A55" s="30" t="s">
        <v>42</v>
      </c>
      <c r="B55" s="31"/>
      <c r="C55" s="14">
        <v>0.77</v>
      </c>
      <c r="D55" s="21">
        <v>0.93923000000000001</v>
      </c>
    </row>
    <row r="56" spans="1:7" ht="12" customHeight="1" x14ac:dyDescent="0.25">
      <c r="A56" s="29" t="s">
        <v>4</v>
      </c>
      <c r="B56" s="29"/>
      <c r="C56" s="15">
        <v>1</v>
      </c>
      <c r="D56" s="15">
        <v>1</v>
      </c>
    </row>
    <row r="57" spans="1:7" ht="12" customHeight="1" x14ac:dyDescent="0.25">
      <c r="A57" s="19" t="s">
        <v>45</v>
      </c>
      <c r="B57" s="26"/>
      <c r="C57" s="27"/>
      <c r="D57" s="27"/>
    </row>
    <row r="64" spans="1:7" ht="12" customHeight="1" x14ac:dyDescent="0.25">
      <c r="C64" s="28">
        <f>C48/5</f>
        <v>40852255.281511806</v>
      </c>
    </row>
  </sheetData>
  <mergeCells count="21">
    <mergeCell ref="A33:B33"/>
    <mergeCell ref="A7:A12"/>
    <mergeCell ref="A13:A18"/>
    <mergeCell ref="A19:B19"/>
    <mergeCell ref="A21:A26"/>
    <mergeCell ref="A27:A32"/>
    <mergeCell ref="C50:C51"/>
    <mergeCell ref="D50:D51"/>
    <mergeCell ref="A52:B52"/>
    <mergeCell ref="A53:B53"/>
    <mergeCell ref="A35:A40"/>
    <mergeCell ref="A41:B41"/>
    <mergeCell ref="A43:B43"/>
    <mergeCell ref="A45:B45"/>
    <mergeCell ref="A46:B46"/>
    <mergeCell ref="A47:B47"/>
    <mergeCell ref="A54:B54"/>
    <mergeCell ref="A55:B55"/>
    <mergeCell ref="A56:B56"/>
    <mergeCell ref="A48:B48"/>
    <mergeCell ref="A50:B51"/>
  </mergeCells>
  <printOptions horizontalCentered="1" verticalCentered="1"/>
  <pageMargins left="0" right="0" top="0" bottom="0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>5</TipoCDE>
    <Ano xmlns="02fb9184-f59e-4684-aad0-03bf93b17f1c">2016</Ano>
    <CDE xmlns="02fb9184-f59e-4684-aad0-03bf93b17f1c">Valores Reembolsados por Mês de Referência - Carvão Mineral</CDE>
  </documentManagement>
</p:properties>
</file>

<file path=customXml/itemProps1.xml><?xml version="1.0" encoding="utf-8"?>
<ds:datastoreItem xmlns:ds="http://schemas.openxmlformats.org/officeDocument/2006/customXml" ds:itemID="{76C9D511-A0F2-4614-8867-3571B5BF47AD}"/>
</file>

<file path=customXml/itemProps2.xml><?xml version="1.0" encoding="utf-8"?>
<ds:datastoreItem xmlns:ds="http://schemas.openxmlformats.org/officeDocument/2006/customXml" ds:itemID="{15F7BF58-9031-4F1D-8A34-F8EFF2009F5F}"/>
</file>

<file path=customXml/itemProps3.xml><?xml version="1.0" encoding="utf-8"?>
<ds:datastoreItem xmlns:ds="http://schemas.openxmlformats.org/officeDocument/2006/customXml" ds:itemID="{B8FCB0F9-9A8E-4A8C-A44E-455B5471F2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REEMBOLSO</vt:lpstr>
    </vt:vector>
  </TitlesOfParts>
  <Company>Eletrobras - Centrais Eletricas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Valores Reembolsados por Mês de Referência - 2016 </dc:title>
  <dc:creator>doaxnxr</dc:creator>
  <cp:lastModifiedBy>fsantos</cp:lastModifiedBy>
  <cp:lastPrinted>2016-03-11T13:35:00Z</cp:lastPrinted>
  <dcterms:created xsi:type="dcterms:W3CDTF">2014-06-27T11:46:19Z</dcterms:created>
  <dcterms:modified xsi:type="dcterms:W3CDTF">2017-02-02T20:26:59Z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