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9525"/>
  </bookViews>
  <sheets>
    <sheet name="$" sheetId="5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40" i="5"/>
  <c r="N35"/>
  <c r="N36" s="1"/>
  <c r="L35"/>
  <c r="L36" s="1"/>
  <c r="J35"/>
  <c r="J36" s="1"/>
  <c r="H35"/>
  <c r="H36" s="1"/>
  <c r="F35"/>
  <c r="F36" s="1"/>
  <c r="D35"/>
  <c r="D36" s="1"/>
  <c r="O34"/>
  <c r="O35" s="1"/>
  <c r="O36" s="1"/>
  <c r="N34"/>
  <c r="M34"/>
  <c r="M35" s="1"/>
  <c r="M36" s="1"/>
  <c r="L34"/>
  <c r="K34"/>
  <c r="K35" s="1"/>
  <c r="K36" s="1"/>
  <c r="J34"/>
  <c r="I34"/>
  <c r="I35" s="1"/>
  <c r="I36" s="1"/>
  <c r="H34"/>
  <c r="G34"/>
  <c r="G35" s="1"/>
  <c r="G36" s="1"/>
  <c r="F34"/>
  <c r="E34"/>
  <c r="E35" s="1"/>
  <c r="E36" s="1"/>
  <c r="D34"/>
  <c r="C34"/>
  <c r="C33"/>
  <c r="C32"/>
  <c r="C31"/>
  <c r="O28"/>
  <c r="O27"/>
  <c r="N27"/>
  <c r="N28" s="1"/>
  <c r="M27"/>
  <c r="M28" s="1"/>
  <c r="L27"/>
  <c r="L28" s="1"/>
  <c r="C25"/>
  <c r="F25"/>
  <c r="K27"/>
  <c r="K28" s="1"/>
  <c r="J27"/>
  <c r="J28" s="1"/>
  <c r="I27"/>
  <c r="I28" s="1"/>
  <c r="H27"/>
  <c r="H28" s="1"/>
  <c r="G27"/>
  <c r="G28" s="1"/>
  <c r="F24"/>
  <c r="F27" s="1"/>
  <c r="F28" s="1"/>
  <c r="E24"/>
  <c r="E27" s="1"/>
  <c r="E28" s="1"/>
  <c r="D24"/>
  <c r="C24" s="1"/>
  <c r="O23"/>
  <c r="O29" s="1"/>
  <c r="E23"/>
  <c r="E29" s="1"/>
  <c r="O22"/>
  <c r="N22"/>
  <c r="N23" s="1"/>
  <c r="M22"/>
  <c r="M23" s="1"/>
  <c r="L22"/>
  <c r="L23" s="1"/>
  <c r="L29" s="1"/>
  <c r="F22"/>
  <c r="F23" s="1"/>
  <c r="F29" s="1"/>
  <c r="E22"/>
  <c r="D22"/>
  <c r="C21"/>
  <c r="J20"/>
  <c r="C20"/>
  <c r="K22"/>
  <c r="K23" s="1"/>
  <c r="J22"/>
  <c r="J23" s="1"/>
  <c r="I22"/>
  <c r="I23" s="1"/>
  <c r="H22"/>
  <c r="H23" s="1"/>
  <c r="G22"/>
  <c r="G23" s="1"/>
  <c r="O16"/>
  <c r="M16"/>
  <c r="K16"/>
  <c r="I16"/>
  <c r="G16"/>
  <c r="E16"/>
  <c r="O15"/>
  <c r="N15"/>
  <c r="N16" s="1"/>
  <c r="N17" s="1"/>
  <c r="M15"/>
  <c r="L15"/>
  <c r="L16" s="1"/>
  <c r="K15"/>
  <c r="J15"/>
  <c r="J16" s="1"/>
  <c r="J17" s="1"/>
  <c r="I15"/>
  <c r="H15"/>
  <c r="H16" s="1"/>
  <c r="G15"/>
  <c r="F15"/>
  <c r="F16" s="1"/>
  <c r="F17" s="1"/>
  <c r="E15"/>
  <c r="D15"/>
  <c r="C15" s="1"/>
  <c r="C14"/>
  <c r="D12"/>
  <c r="C12"/>
  <c r="N11"/>
  <c r="L11"/>
  <c r="J11"/>
  <c r="H11"/>
  <c r="H17" s="1"/>
  <c r="F11"/>
  <c r="D11"/>
  <c r="O10"/>
  <c r="O11" s="1"/>
  <c r="O17" s="1"/>
  <c r="N10"/>
  <c r="M10"/>
  <c r="M11" s="1"/>
  <c r="M17" s="1"/>
  <c r="L10"/>
  <c r="K10"/>
  <c r="K11" s="1"/>
  <c r="K17" s="1"/>
  <c r="J10"/>
  <c r="I10"/>
  <c r="I11" s="1"/>
  <c r="I17" s="1"/>
  <c r="H10"/>
  <c r="G10"/>
  <c r="G11" s="1"/>
  <c r="G17" s="1"/>
  <c r="F10"/>
  <c r="E10"/>
  <c r="E11" s="1"/>
  <c r="E17" s="1"/>
  <c r="D10"/>
  <c r="C9"/>
  <c r="C8"/>
  <c r="J7"/>
  <c r="I7"/>
  <c r="C7" s="1"/>
  <c r="I2"/>
  <c r="H2"/>
  <c r="G2"/>
  <c r="G1"/>
  <c r="J29" l="1"/>
  <c r="M29"/>
  <c r="M38" s="1"/>
  <c r="E38"/>
  <c r="I29"/>
  <c r="I38" s="1"/>
  <c r="C36"/>
  <c r="C11"/>
  <c r="L17"/>
  <c r="L38" s="1"/>
  <c r="H29"/>
  <c r="H38" s="1"/>
  <c r="N29"/>
  <c r="N38" s="1"/>
  <c r="O38"/>
  <c r="F38"/>
  <c r="J38"/>
  <c r="G29"/>
  <c r="G38" s="1"/>
  <c r="K29"/>
  <c r="K38" s="1"/>
  <c r="C22"/>
  <c r="C10"/>
  <c r="D17"/>
  <c r="C19"/>
  <c r="D27"/>
  <c r="D16"/>
  <c r="C16" s="1"/>
  <c r="D23"/>
  <c r="C35"/>
  <c r="F30"/>
  <c r="C23" l="1"/>
  <c r="C17"/>
  <c r="D28"/>
  <c r="C28" s="1"/>
  <c r="C27"/>
  <c r="D29" l="1"/>
  <c r="C29" l="1"/>
  <c r="D38"/>
  <c r="C38" s="1"/>
  <c r="C41" s="1"/>
  <c r="C43" s="1"/>
</calcChain>
</file>

<file path=xl/sharedStrings.xml><?xml version="1.0" encoding="utf-8"?>
<sst xmlns="http://schemas.openxmlformats.org/spreadsheetml/2006/main" count="61" uniqueCount="39">
  <si>
    <t>CARVÃO MINERAL</t>
  </si>
  <si>
    <t>ÓLEO COMBUSTÍVEL</t>
  </si>
  <si>
    <t>ÓLEO DIESEL</t>
  </si>
  <si>
    <t>CHARQUEADAS</t>
  </si>
  <si>
    <t>FIGUEIRA</t>
  </si>
  <si>
    <t>R$</t>
  </si>
  <si>
    <t>USINAS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</si>
  <si>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</si>
  <si>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</si>
  <si>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</si>
  <si>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</si>
  <si>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</si>
  <si>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</si>
  <si>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</si>
  <si>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</si>
  <si>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</si>
  <si>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</si>
  <si>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</si>
  <si>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</si>
  <si>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COMPLEXO TERMELÉTRICO JORGE LACERDA</t>
  </si>
  <si>
    <t>TOTAL COMBUSTÍVEIS</t>
  </si>
  <si>
    <t>TOTAL COM REDUÇÃO</t>
  </si>
  <si>
    <t>TRACTEBEL ENERGIA</t>
  </si>
  <si>
    <t>PRESIDENTE MÉDICI FASES A+B</t>
  </si>
  <si>
    <t>PRESIDENTE MÉDICI FASE C</t>
  </si>
  <si>
    <t>ELETROBRAS CGTEE</t>
  </si>
  <si>
    <t>RESTA</t>
  </si>
  <si>
    <t>FUNDO SETORIAL CDE - CARVÃO MINERAL - 2015</t>
  </si>
  <si>
    <t>COMBUSTÍVEIS</t>
  </si>
  <si>
    <t>COPEL GERAÇÃO</t>
  </si>
  <si>
    <t>PREVISÃO CUSTO CICLO 2015</t>
  </si>
  <si>
    <t>TOTAL</t>
  </si>
  <si>
    <t>OUTRAS COBERTURAS</t>
  </si>
  <si>
    <t>COMPLEXO TERMOELETRICO JORGE LACERDA</t>
  </si>
  <si>
    <t>PRESIDENTE MÉDICI FASES A + B</t>
  </si>
  <si>
    <t>PRESIDENTE MÉDICI FASE C - CANDIOTA III</t>
  </si>
  <si>
    <t xml:space="preserve">VALORES LIBERADOS POR MÊS DE COMPETÊNCIA </t>
  </si>
  <si>
    <t>TOTAL DOS SUBSÍDIOS LIBERADOS</t>
  </si>
  <si>
    <t>REDUÇÃO RN 500/2012¹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</si>
</sst>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3" fontId="4" fillId="2" borderId="1" xfId="1" applyNumberFormat="1" applyFont="1" applyFill="1" applyBorder="1" applyAlignment="1">
      <alignment vertical="center"/>
    </xf>
    <xf numFmtId="43" fontId="2" fillId="0" borderId="1" xfId="1" applyNumberFormat="1" applyFont="1" applyFill="1" applyBorder="1" applyAlignment="1">
      <alignment vertical="center"/>
    </xf>
    <xf numFmtId="43" fontId="2" fillId="3" borderId="1" xfId="1" applyNumberFormat="1" applyFont="1" applyFill="1" applyBorder="1" applyAlignment="1">
      <alignment vertical="center"/>
    </xf>
    <xf numFmtId="43" fontId="4" fillId="2" borderId="1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3" fontId="4" fillId="0" borderId="0" xfId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E3E331"/>
      <color rgb="FFD8F52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781050</xdr:colOff>
      <xdr:row>2</xdr:row>
      <xdr:rowOff>152400</xdr:rowOff>
    </xdr:to>
    <xdr:pic>
      <xdr:nvPicPr>
        <xdr:cNvPr id="2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TG/DFTG/DFTG%20-%20NOVO/SA&#205;DAS%20DE%20RECURSOS/CARV&#195;O%20MINERAL/CDE%20CARV&#195;O%20MINERAL/CDE%202015/CMN%20CICLO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5"/>
      <sheetName val="$"/>
      <sheetName val="QTD"/>
      <sheetName val="PREÇOS "/>
    </sheetNames>
    <sheetDataSet>
      <sheetData sheetId="0">
        <row r="34">
          <cell r="D34">
            <v>1216206446.1351998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showGridLines="0" tabSelected="1" topLeftCell="A16" workbookViewId="0">
      <selection activeCell="N24" sqref="N24:O25"/>
    </sheetView>
  </sheetViews>
  <sheetFormatPr defaultRowHeight="12.95" customHeight="1"/>
  <cols>
    <col min="1" max="1" width="16" style="1" customWidth="1"/>
    <col min="2" max="2" width="18" style="1" customWidth="1"/>
    <col min="3" max="3" width="14.28515625" style="3" customWidth="1"/>
    <col min="4" max="15" width="12.7109375" style="1" customWidth="1"/>
    <col min="16" max="16" width="11.140625" style="1" bestFit="1" customWidth="1"/>
    <col min="17" max="256" width="9.140625" style="1"/>
    <col min="257" max="257" width="16" style="1" customWidth="1"/>
    <col min="258" max="258" width="17" style="1" customWidth="1"/>
    <col min="259" max="259" width="14.28515625" style="1" customWidth="1"/>
    <col min="260" max="271" width="12.7109375" style="1" customWidth="1"/>
    <col min="272" max="512" width="9.140625" style="1"/>
    <col min="513" max="513" width="16" style="1" customWidth="1"/>
    <col min="514" max="514" width="17" style="1" customWidth="1"/>
    <col min="515" max="515" width="14.28515625" style="1" customWidth="1"/>
    <col min="516" max="527" width="12.7109375" style="1" customWidth="1"/>
    <col min="528" max="768" width="9.140625" style="1"/>
    <col min="769" max="769" width="16" style="1" customWidth="1"/>
    <col min="770" max="770" width="17" style="1" customWidth="1"/>
    <col min="771" max="771" width="14.28515625" style="1" customWidth="1"/>
    <col min="772" max="783" width="12.7109375" style="1" customWidth="1"/>
    <col min="784" max="1024" width="9.140625" style="1"/>
    <col min="1025" max="1025" width="16" style="1" customWidth="1"/>
    <col min="1026" max="1026" width="17" style="1" customWidth="1"/>
    <col min="1027" max="1027" width="14.28515625" style="1" customWidth="1"/>
    <col min="1028" max="1039" width="12.7109375" style="1" customWidth="1"/>
    <col min="1040" max="1280" width="9.140625" style="1"/>
    <col min="1281" max="1281" width="16" style="1" customWidth="1"/>
    <col min="1282" max="1282" width="17" style="1" customWidth="1"/>
    <col min="1283" max="1283" width="14.28515625" style="1" customWidth="1"/>
    <col min="1284" max="1295" width="12.7109375" style="1" customWidth="1"/>
    <col min="1296" max="1536" width="9.140625" style="1"/>
    <col min="1537" max="1537" width="16" style="1" customWidth="1"/>
    <col min="1538" max="1538" width="17" style="1" customWidth="1"/>
    <col min="1539" max="1539" width="14.28515625" style="1" customWidth="1"/>
    <col min="1540" max="1551" width="12.7109375" style="1" customWidth="1"/>
    <col min="1552" max="1792" width="9.140625" style="1"/>
    <col min="1793" max="1793" width="16" style="1" customWidth="1"/>
    <col min="1794" max="1794" width="17" style="1" customWidth="1"/>
    <col min="1795" max="1795" width="14.28515625" style="1" customWidth="1"/>
    <col min="1796" max="1807" width="12.7109375" style="1" customWidth="1"/>
    <col min="1808" max="2048" width="9.140625" style="1"/>
    <col min="2049" max="2049" width="16" style="1" customWidth="1"/>
    <col min="2050" max="2050" width="17" style="1" customWidth="1"/>
    <col min="2051" max="2051" width="14.28515625" style="1" customWidth="1"/>
    <col min="2052" max="2063" width="12.7109375" style="1" customWidth="1"/>
    <col min="2064" max="2304" width="9.140625" style="1"/>
    <col min="2305" max="2305" width="16" style="1" customWidth="1"/>
    <col min="2306" max="2306" width="17" style="1" customWidth="1"/>
    <col min="2307" max="2307" width="14.28515625" style="1" customWidth="1"/>
    <col min="2308" max="2319" width="12.7109375" style="1" customWidth="1"/>
    <col min="2320" max="2560" width="9.140625" style="1"/>
    <col min="2561" max="2561" width="16" style="1" customWidth="1"/>
    <col min="2562" max="2562" width="17" style="1" customWidth="1"/>
    <col min="2563" max="2563" width="14.28515625" style="1" customWidth="1"/>
    <col min="2564" max="2575" width="12.7109375" style="1" customWidth="1"/>
    <col min="2576" max="2816" width="9.140625" style="1"/>
    <col min="2817" max="2817" width="16" style="1" customWidth="1"/>
    <col min="2818" max="2818" width="17" style="1" customWidth="1"/>
    <col min="2819" max="2819" width="14.28515625" style="1" customWidth="1"/>
    <col min="2820" max="2831" width="12.7109375" style="1" customWidth="1"/>
    <col min="2832" max="3072" width="9.140625" style="1"/>
    <col min="3073" max="3073" width="16" style="1" customWidth="1"/>
    <col min="3074" max="3074" width="17" style="1" customWidth="1"/>
    <col min="3075" max="3075" width="14.28515625" style="1" customWidth="1"/>
    <col min="3076" max="3087" width="12.7109375" style="1" customWidth="1"/>
    <col min="3088" max="3328" width="9.140625" style="1"/>
    <col min="3329" max="3329" width="16" style="1" customWidth="1"/>
    <col min="3330" max="3330" width="17" style="1" customWidth="1"/>
    <col min="3331" max="3331" width="14.28515625" style="1" customWidth="1"/>
    <col min="3332" max="3343" width="12.7109375" style="1" customWidth="1"/>
    <col min="3344" max="3584" width="9.140625" style="1"/>
    <col min="3585" max="3585" width="16" style="1" customWidth="1"/>
    <col min="3586" max="3586" width="17" style="1" customWidth="1"/>
    <col min="3587" max="3587" width="14.28515625" style="1" customWidth="1"/>
    <col min="3588" max="3599" width="12.7109375" style="1" customWidth="1"/>
    <col min="3600" max="3840" width="9.140625" style="1"/>
    <col min="3841" max="3841" width="16" style="1" customWidth="1"/>
    <col min="3842" max="3842" width="17" style="1" customWidth="1"/>
    <col min="3843" max="3843" width="14.28515625" style="1" customWidth="1"/>
    <col min="3844" max="3855" width="12.7109375" style="1" customWidth="1"/>
    <col min="3856" max="4096" width="9.140625" style="1"/>
    <col min="4097" max="4097" width="16" style="1" customWidth="1"/>
    <col min="4098" max="4098" width="17" style="1" customWidth="1"/>
    <col min="4099" max="4099" width="14.28515625" style="1" customWidth="1"/>
    <col min="4100" max="4111" width="12.7109375" style="1" customWidth="1"/>
    <col min="4112" max="4352" width="9.140625" style="1"/>
    <col min="4353" max="4353" width="16" style="1" customWidth="1"/>
    <col min="4354" max="4354" width="17" style="1" customWidth="1"/>
    <col min="4355" max="4355" width="14.28515625" style="1" customWidth="1"/>
    <col min="4356" max="4367" width="12.7109375" style="1" customWidth="1"/>
    <col min="4368" max="4608" width="9.140625" style="1"/>
    <col min="4609" max="4609" width="16" style="1" customWidth="1"/>
    <col min="4610" max="4610" width="17" style="1" customWidth="1"/>
    <col min="4611" max="4611" width="14.28515625" style="1" customWidth="1"/>
    <col min="4612" max="4623" width="12.7109375" style="1" customWidth="1"/>
    <col min="4624" max="4864" width="9.140625" style="1"/>
    <col min="4865" max="4865" width="16" style="1" customWidth="1"/>
    <col min="4866" max="4866" width="17" style="1" customWidth="1"/>
    <col min="4867" max="4867" width="14.28515625" style="1" customWidth="1"/>
    <col min="4868" max="4879" width="12.7109375" style="1" customWidth="1"/>
    <col min="4880" max="5120" width="9.140625" style="1"/>
    <col min="5121" max="5121" width="16" style="1" customWidth="1"/>
    <col min="5122" max="5122" width="17" style="1" customWidth="1"/>
    <col min="5123" max="5123" width="14.28515625" style="1" customWidth="1"/>
    <col min="5124" max="5135" width="12.7109375" style="1" customWidth="1"/>
    <col min="5136" max="5376" width="9.140625" style="1"/>
    <col min="5377" max="5377" width="16" style="1" customWidth="1"/>
    <col min="5378" max="5378" width="17" style="1" customWidth="1"/>
    <col min="5379" max="5379" width="14.28515625" style="1" customWidth="1"/>
    <col min="5380" max="5391" width="12.7109375" style="1" customWidth="1"/>
    <col min="5392" max="5632" width="9.140625" style="1"/>
    <col min="5633" max="5633" width="16" style="1" customWidth="1"/>
    <col min="5634" max="5634" width="17" style="1" customWidth="1"/>
    <col min="5635" max="5635" width="14.28515625" style="1" customWidth="1"/>
    <col min="5636" max="5647" width="12.7109375" style="1" customWidth="1"/>
    <col min="5648" max="5888" width="9.140625" style="1"/>
    <col min="5889" max="5889" width="16" style="1" customWidth="1"/>
    <col min="5890" max="5890" width="17" style="1" customWidth="1"/>
    <col min="5891" max="5891" width="14.28515625" style="1" customWidth="1"/>
    <col min="5892" max="5903" width="12.7109375" style="1" customWidth="1"/>
    <col min="5904" max="6144" width="9.140625" style="1"/>
    <col min="6145" max="6145" width="16" style="1" customWidth="1"/>
    <col min="6146" max="6146" width="17" style="1" customWidth="1"/>
    <col min="6147" max="6147" width="14.28515625" style="1" customWidth="1"/>
    <col min="6148" max="6159" width="12.7109375" style="1" customWidth="1"/>
    <col min="6160" max="6400" width="9.140625" style="1"/>
    <col min="6401" max="6401" width="16" style="1" customWidth="1"/>
    <col min="6402" max="6402" width="17" style="1" customWidth="1"/>
    <col min="6403" max="6403" width="14.28515625" style="1" customWidth="1"/>
    <col min="6404" max="6415" width="12.7109375" style="1" customWidth="1"/>
    <col min="6416" max="6656" width="9.140625" style="1"/>
    <col min="6657" max="6657" width="16" style="1" customWidth="1"/>
    <col min="6658" max="6658" width="17" style="1" customWidth="1"/>
    <col min="6659" max="6659" width="14.28515625" style="1" customWidth="1"/>
    <col min="6660" max="6671" width="12.7109375" style="1" customWidth="1"/>
    <col min="6672" max="6912" width="9.140625" style="1"/>
    <col min="6913" max="6913" width="16" style="1" customWidth="1"/>
    <col min="6914" max="6914" width="17" style="1" customWidth="1"/>
    <col min="6915" max="6915" width="14.28515625" style="1" customWidth="1"/>
    <col min="6916" max="6927" width="12.7109375" style="1" customWidth="1"/>
    <col min="6928" max="7168" width="9.140625" style="1"/>
    <col min="7169" max="7169" width="16" style="1" customWidth="1"/>
    <col min="7170" max="7170" width="17" style="1" customWidth="1"/>
    <col min="7171" max="7171" width="14.28515625" style="1" customWidth="1"/>
    <col min="7172" max="7183" width="12.7109375" style="1" customWidth="1"/>
    <col min="7184" max="7424" width="9.140625" style="1"/>
    <col min="7425" max="7425" width="16" style="1" customWidth="1"/>
    <col min="7426" max="7426" width="17" style="1" customWidth="1"/>
    <col min="7427" max="7427" width="14.28515625" style="1" customWidth="1"/>
    <col min="7428" max="7439" width="12.7109375" style="1" customWidth="1"/>
    <col min="7440" max="7680" width="9.140625" style="1"/>
    <col min="7681" max="7681" width="16" style="1" customWidth="1"/>
    <col min="7682" max="7682" width="17" style="1" customWidth="1"/>
    <col min="7683" max="7683" width="14.28515625" style="1" customWidth="1"/>
    <col min="7684" max="7695" width="12.7109375" style="1" customWidth="1"/>
    <col min="7696" max="7936" width="9.140625" style="1"/>
    <col min="7937" max="7937" width="16" style="1" customWidth="1"/>
    <col min="7938" max="7938" width="17" style="1" customWidth="1"/>
    <col min="7939" max="7939" width="14.28515625" style="1" customWidth="1"/>
    <col min="7940" max="7951" width="12.7109375" style="1" customWidth="1"/>
    <col min="7952" max="8192" width="9.140625" style="1"/>
    <col min="8193" max="8193" width="16" style="1" customWidth="1"/>
    <col min="8194" max="8194" width="17" style="1" customWidth="1"/>
    <col min="8195" max="8195" width="14.28515625" style="1" customWidth="1"/>
    <col min="8196" max="8207" width="12.7109375" style="1" customWidth="1"/>
    <col min="8208" max="8448" width="9.140625" style="1"/>
    <col min="8449" max="8449" width="16" style="1" customWidth="1"/>
    <col min="8450" max="8450" width="17" style="1" customWidth="1"/>
    <col min="8451" max="8451" width="14.28515625" style="1" customWidth="1"/>
    <col min="8452" max="8463" width="12.7109375" style="1" customWidth="1"/>
    <col min="8464" max="8704" width="9.140625" style="1"/>
    <col min="8705" max="8705" width="16" style="1" customWidth="1"/>
    <col min="8706" max="8706" width="17" style="1" customWidth="1"/>
    <col min="8707" max="8707" width="14.28515625" style="1" customWidth="1"/>
    <col min="8708" max="8719" width="12.7109375" style="1" customWidth="1"/>
    <col min="8720" max="8960" width="9.140625" style="1"/>
    <col min="8961" max="8961" width="16" style="1" customWidth="1"/>
    <col min="8962" max="8962" width="17" style="1" customWidth="1"/>
    <col min="8963" max="8963" width="14.28515625" style="1" customWidth="1"/>
    <col min="8964" max="8975" width="12.7109375" style="1" customWidth="1"/>
    <col min="8976" max="9216" width="9.140625" style="1"/>
    <col min="9217" max="9217" width="16" style="1" customWidth="1"/>
    <col min="9218" max="9218" width="17" style="1" customWidth="1"/>
    <col min="9219" max="9219" width="14.28515625" style="1" customWidth="1"/>
    <col min="9220" max="9231" width="12.7109375" style="1" customWidth="1"/>
    <col min="9232" max="9472" width="9.140625" style="1"/>
    <col min="9473" max="9473" width="16" style="1" customWidth="1"/>
    <col min="9474" max="9474" width="17" style="1" customWidth="1"/>
    <col min="9475" max="9475" width="14.28515625" style="1" customWidth="1"/>
    <col min="9476" max="9487" width="12.7109375" style="1" customWidth="1"/>
    <col min="9488" max="9728" width="9.140625" style="1"/>
    <col min="9729" max="9729" width="16" style="1" customWidth="1"/>
    <col min="9730" max="9730" width="17" style="1" customWidth="1"/>
    <col min="9731" max="9731" width="14.28515625" style="1" customWidth="1"/>
    <col min="9732" max="9743" width="12.7109375" style="1" customWidth="1"/>
    <col min="9744" max="9984" width="9.140625" style="1"/>
    <col min="9985" max="9985" width="16" style="1" customWidth="1"/>
    <col min="9986" max="9986" width="17" style="1" customWidth="1"/>
    <col min="9987" max="9987" width="14.28515625" style="1" customWidth="1"/>
    <col min="9988" max="9999" width="12.7109375" style="1" customWidth="1"/>
    <col min="10000" max="10240" width="9.140625" style="1"/>
    <col min="10241" max="10241" width="16" style="1" customWidth="1"/>
    <col min="10242" max="10242" width="17" style="1" customWidth="1"/>
    <col min="10243" max="10243" width="14.28515625" style="1" customWidth="1"/>
    <col min="10244" max="10255" width="12.7109375" style="1" customWidth="1"/>
    <col min="10256" max="10496" width="9.140625" style="1"/>
    <col min="10497" max="10497" width="16" style="1" customWidth="1"/>
    <col min="10498" max="10498" width="17" style="1" customWidth="1"/>
    <col min="10499" max="10499" width="14.28515625" style="1" customWidth="1"/>
    <col min="10500" max="10511" width="12.7109375" style="1" customWidth="1"/>
    <col min="10512" max="10752" width="9.140625" style="1"/>
    <col min="10753" max="10753" width="16" style="1" customWidth="1"/>
    <col min="10754" max="10754" width="17" style="1" customWidth="1"/>
    <col min="10755" max="10755" width="14.28515625" style="1" customWidth="1"/>
    <col min="10756" max="10767" width="12.7109375" style="1" customWidth="1"/>
    <col min="10768" max="11008" width="9.140625" style="1"/>
    <col min="11009" max="11009" width="16" style="1" customWidth="1"/>
    <col min="11010" max="11010" width="17" style="1" customWidth="1"/>
    <col min="11011" max="11011" width="14.28515625" style="1" customWidth="1"/>
    <col min="11012" max="11023" width="12.7109375" style="1" customWidth="1"/>
    <col min="11024" max="11264" width="9.140625" style="1"/>
    <col min="11265" max="11265" width="16" style="1" customWidth="1"/>
    <col min="11266" max="11266" width="17" style="1" customWidth="1"/>
    <col min="11267" max="11267" width="14.28515625" style="1" customWidth="1"/>
    <col min="11268" max="11279" width="12.7109375" style="1" customWidth="1"/>
    <col min="11280" max="11520" width="9.140625" style="1"/>
    <col min="11521" max="11521" width="16" style="1" customWidth="1"/>
    <col min="11522" max="11522" width="17" style="1" customWidth="1"/>
    <col min="11523" max="11523" width="14.28515625" style="1" customWidth="1"/>
    <col min="11524" max="11535" width="12.7109375" style="1" customWidth="1"/>
    <col min="11536" max="11776" width="9.140625" style="1"/>
    <col min="11777" max="11777" width="16" style="1" customWidth="1"/>
    <col min="11778" max="11778" width="17" style="1" customWidth="1"/>
    <col min="11779" max="11779" width="14.28515625" style="1" customWidth="1"/>
    <col min="11780" max="11791" width="12.7109375" style="1" customWidth="1"/>
    <col min="11792" max="12032" width="9.140625" style="1"/>
    <col min="12033" max="12033" width="16" style="1" customWidth="1"/>
    <col min="12034" max="12034" width="17" style="1" customWidth="1"/>
    <col min="12035" max="12035" width="14.28515625" style="1" customWidth="1"/>
    <col min="12036" max="12047" width="12.7109375" style="1" customWidth="1"/>
    <col min="12048" max="12288" width="9.140625" style="1"/>
    <col min="12289" max="12289" width="16" style="1" customWidth="1"/>
    <col min="12290" max="12290" width="17" style="1" customWidth="1"/>
    <col min="12291" max="12291" width="14.28515625" style="1" customWidth="1"/>
    <col min="12292" max="12303" width="12.7109375" style="1" customWidth="1"/>
    <col min="12304" max="12544" width="9.140625" style="1"/>
    <col min="12545" max="12545" width="16" style="1" customWidth="1"/>
    <col min="12546" max="12546" width="17" style="1" customWidth="1"/>
    <col min="12547" max="12547" width="14.28515625" style="1" customWidth="1"/>
    <col min="12548" max="12559" width="12.7109375" style="1" customWidth="1"/>
    <col min="12560" max="12800" width="9.140625" style="1"/>
    <col min="12801" max="12801" width="16" style="1" customWidth="1"/>
    <col min="12802" max="12802" width="17" style="1" customWidth="1"/>
    <col min="12803" max="12803" width="14.28515625" style="1" customWidth="1"/>
    <col min="12804" max="12815" width="12.7109375" style="1" customWidth="1"/>
    <col min="12816" max="13056" width="9.140625" style="1"/>
    <col min="13057" max="13057" width="16" style="1" customWidth="1"/>
    <col min="13058" max="13058" width="17" style="1" customWidth="1"/>
    <col min="13059" max="13059" width="14.28515625" style="1" customWidth="1"/>
    <col min="13060" max="13071" width="12.7109375" style="1" customWidth="1"/>
    <col min="13072" max="13312" width="9.140625" style="1"/>
    <col min="13313" max="13313" width="16" style="1" customWidth="1"/>
    <col min="13314" max="13314" width="17" style="1" customWidth="1"/>
    <col min="13315" max="13315" width="14.28515625" style="1" customWidth="1"/>
    <col min="13316" max="13327" width="12.7109375" style="1" customWidth="1"/>
    <col min="13328" max="13568" width="9.140625" style="1"/>
    <col min="13569" max="13569" width="16" style="1" customWidth="1"/>
    <col min="13570" max="13570" width="17" style="1" customWidth="1"/>
    <col min="13571" max="13571" width="14.28515625" style="1" customWidth="1"/>
    <col min="13572" max="13583" width="12.7109375" style="1" customWidth="1"/>
    <col min="13584" max="13824" width="9.140625" style="1"/>
    <col min="13825" max="13825" width="16" style="1" customWidth="1"/>
    <col min="13826" max="13826" width="17" style="1" customWidth="1"/>
    <col min="13827" max="13827" width="14.28515625" style="1" customWidth="1"/>
    <col min="13828" max="13839" width="12.7109375" style="1" customWidth="1"/>
    <col min="13840" max="14080" width="9.140625" style="1"/>
    <col min="14081" max="14081" width="16" style="1" customWidth="1"/>
    <col min="14082" max="14082" width="17" style="1" customWidth="1"/>
    <col min="14083" max="14083" width="14.28515625" style="1" customWidth="1"/>
    <col min="14084" max="14095" width="12.7109375" style="1" customWidth="1"/>
    <col min="14096" max="14336" width="9.140625" style="1"/>
    <col min="14337" max="14337" width="16" style="1" customWidth="1"/>
    <col min="14338" max="14338" width="17" style="1" customWidth="1"/>
    <col min="14339" max="14339" width="14.28515625" style="1" customWidth="1"/>
    <col min="14340" max="14351" width="12.7109375" style="1" customWidth="1"/>
    <col min="14352" max="14592" width="9.140625" style="1"/>
    <col min="14593" max="14593" width="16" style="1" customWidth="1"/>
    <col min="14594" max="14594" width="17" style="1" customWidth="1"/>
    <col min="14595" max="14595" width="14.28515625" style="1" customWidth="1"/>
    <col min="14596" max="14607" width="12.7109375" style="1" customWidth="1"/>
    <col min="14608" max="14848" width="9.140625" style="1"/>
    <col min="14849" max="14849" width="16" style="1" customWidth="1"/>
    <col min="14850" max="14850" width="17" style="1" customWidth="1"/>
    <col min="14851" max="14851" width="14.28515625" style="1" customWidth="1"/>
    <col min="14852" max="14863" width="12.7109375" style="1" customWidth="1"/>
    <col min="14864" max="15104" width="9.140625" style="1"/>
    <col min="15105" max="15105" width="16" style="1" customWidth="1"/>
    <col min="15106" max="15106" width="17" style="1" customWidth="1"/>
    <col min="15107" max="15107" width="14.28515625" style="1" customWidth="1"/>
    <col min="15108" max="15119" width="12.7109375" style="1" customWidth="1"/>
    <col min="15120" max="15360" width="9.140625" style="1"/>
    <col min="15361" max="15361" width="16" style="1" customWidth="1"/>
    <col min="15362" max="15362" width="17" style="1" customWidth="1"/>
    <col min="15363" max="15363" width="14.28515625" style="1" customWidth="1"/>
    <col min="15364" max="15375" width="12.7109375" style="1" customWidth="1"/>
    <col min="15376" max="15616" width="9.140625" style="1"/>
    <col min="15617" max="15617" width="16" style="1" customWidth="1"/>
    <col min="15618" max="15618" width="17" style="1" customWidth="1"/>
    <col min="15619" max="15619" width="14.28515625" style="1" customWidth="1"/>
    <col min="15620" max="15631" width="12.7109375" style="1" customWidth="1"/>
    <col min="15632" max="15872" width="9.140625" style="1"/>
    <col min="15873" max="15873" width="16" style="1" customWidth="1"/>
    <col min="15874" max="15874" width="17" style="1" customWidth="1"/>
    <col min="15875" max="15875" width="14.28515625" style="1" customWidth="1"/>
    <col min="15876" max="15887" width="12.7109375" style="1" customWidth="1"/>
    <col min="15888" max="16128" width="9.140625" style="1"/>
    <col min="16129" max="16129" width="16" style="1" customWidth="1"/>
    <col min="16130" max="16130" width="17" style="1" customWidth="1"/>
    <col min="16131" max="16131" width="14.28515625" style="1" customWidth="1"/>
    <col min="16132" max="16143" width="12.7109375" style="1" customWidth="1"/>
    <col min="16144" max="16384" width="9.140625" style="1"/>
  </cols>
  <sheetData>
    <row r="1" spans="1:15" ht="12.95" customHeight="1">
      <c r="B1" s="2" t="s">
        <v>27</v>
      </c>
      <c r="G1" s="15">
        <f>45266.66/7</f>
        <v>6466.6657142857148</v>
      </c>
    </row>
    <row r="2" spans="1:15" ht="12.95" customHeight="1">
      <c r="B2" s="2" t="s">
        <v>36</v>
      </c>
      <c r="G2" s="15">
        <f>48095.83/7</f>
        <v>6870.8328571428574</v>
      </c>
      <c r="H2" s="15">
        <f>153906.66/7</f>
        <v>21986.665714285715</v>
      </c>
      <c r="I2" s="15">
        <f>41928.69/7</f>
        <v>5989.8128571428579</v>
      </c>
    </row>
    <row r="3" spans="1:15" ht="12.95" customHeight="1">
      <c r="B3" s="2" t="s">
        <v>5</v>
      </c>
      <c r="D3" s="4"/>
    </row>
    <row r="5" spans="1:15" s="3" customFormat="1" ht="12.95" customHeight="1">
      <c r="A5" s="16" t="s">
        <v>6</v>
      </c>
      <c r="B5" s="16" t="s">
        <v>28</v>
      </c>
      <c r="C5" s="16">
        <v>2015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6" t="s">
        <v>18</v>
      </c>
    </row>
    <row r="6" spans="1:15" ht="12.95" customHeight="1">
      <c r="D6" s="4"/>
      <c r="E6" s="4"/>
      <c r="F6" s="4"/>
      <c r="G6" s="4"/>
      <c r="H6" s="4"/>
      <c r="I6" s="4"/>
      <c r="J6" s="4"/>
    </row>
    <row r="7" spans="1:15" ht="12.95" customHeight="1">
      <c r="A7" s="22" t="s">
        <v>19</v>
      </c>
      <c r="B7" s="5" t="s">
        <v>0</v>
      </c>
      <c r="C7" s="6">
        <f t="shared" ref="C7:C17" si="0">SUM(D7:O7)</f>
        <v>788766000</v>
      </c>
      <c r="D7" s="7">
        <v>61050000</v>
      </c>
      <c r="E7" s="7">
        <v>61050000</v>
      </c>
      <c r="F7" s="7">
        <v>61050000</v>
      </c>
      <c r="G7" s="7">
        <v>63492000</v>
      </c>
      <c r="H7" s="7">
        <v>65934000</v>
      </c>
      <c r="I7" s="7">
        <f>48840000+19536000</f>
        <v>68376000</v>
      </c>
      <c r="J7" s="7">
        <f>48840000+19536000</f>
        <v>68376000</v>
      </c>
      <c r="K7" s="7">
        <v>68376000</v>
      </c>
      <c r="L7" s="7">
        <v>68376000</v>
      </c>
      <c r="M7" s="7">
        <v>68376000</v>
      </c>
      <c r="N7" s="7">
        <v>68376000</v>
      </c>
      <c r="O7" s="7">
        <v>65934000</v>
      </c>
    </row>
    <row r="8" spans="1:15" ht="12.95" customHeight="1">
      <c r="A8" s="22"/>
      <c r="B8" s="5" t="s">
        <v>1</v>
      </c>
      <c r="C8" s="6">
        <f t="shared" si="0"/>
        <v>3687857.1009311192</v>
      </c>
      <c r="D8" s="7">
        <v>265303.06</v>
      </c>
      <c r="E8" s="7">
        <v>222524.41266381001</v>
      </c>
      <c r="F8" s="7">
        <v>331135.52139719418</v>
      </c>
      <c r="G8" s="7">
        <v>267061.99</v>
      </c>
      <c r="H8" s="7">
        <v>535103.27</v>
      </c>
      <c r="I8" s="7">
        <v>277349.21393048996</v>
      </c>
      <c r="J8" s="7">
        <v>277345.15000000002</v>
      </c>
      <c r="K8" s="7">
        <v>500586.43</v>
      </c>
      <c r="L8" s="7">
        <v>359158.86293962499</v>
      </c>
      <c r="M8" s="7">
        <v>431676.36</v>
      </c>
      <c r="N8" s="7">
        <v>220612.83</v>
      </c>
      <c r="O8" s="7"/>
    </row>
    <row r="9" spans="1:15" ht="12.95" customHeight="1">
      <c r="A9" s="22"/>
      <c r="B9" s="5" t="s">
        <v>2</v>
      </c>
      <c r="C9" s="6">
        <f t="shared" si="0"/>
        <v>9148811.4000000004</v>
      </c>
      <c r="D9" s="7">
        <v>176212.4</v>
      </c>
      <c r="E9" s="7">
        <v>626850.19999999995</v>
      </c>
      <c r="F9" s="7">
        <v>729242.6</v>
      </c>
      <c r="G9" s="7">
        <v>773280.7</v>
      </c>
      <c r="H9" s="7">
        <v>670440.30000000005</v>
      </c>
      <c r="I9" s="7">
        <v>789102.3</v>
      </c>
      <c r="J9" s="7">
        <v>687193</v>
      </c>
      <c r="K9" s="7">
        <v>1043647.2</v>
      </c>
      <c r="L9" s="7">
        <v>677315</v>
      </c>
      <c r="M9" s="7">
        <v>595818.1</v>
      </c>
      <c r="N9" s="7">
        <v>833584</v>
      </c>
      <c r="O9" s="7">
        <v>1546125.5999999999</v>
      </c>
    </row>
    <row r="10" spans="1:15" ht="12.95" customHeight="1">
      <c r="A10" s="22"/>
      <c r="B10" s="5" t="s">
        <v>20</v>
      </c>
      <c r="C10" s="6">
        <f t="shared" si="0"/>
        <v>801602668.50093126</v>
      </c>
      <c r="D10" s="6">
        <f>SUM(D7:D9)</f>
        <v>61491515.460000001</v>
      </c>
      <c r="E10" s="6">
        <f t="shared" ref="E10:O10" si="1">SUM(E7:E9)</f>
        <v>61899374.612663813</v>
      </c>
      <c r="F10" s="6">
        <f t="shared" si="1"/>
        <v>62110378.121397197</v>
      </c>
      <c r="G10" s="6">
        <f t="shared" si="1"/>
        <v>64532342.690000005</v>
      </c>
      <c r="H10" s="6">
        <f t="shared" si="1"/>
        <v>67139543.570000008</v>
      </c>
      <c r="I10" s="6">
        <f t="shared" si="1"/>
        <v>69442451.513930485</v>
      </c>
      <c r="J10" s="6">
        <f t="shared" si="1"/>
        <v>69340538.150000006</v>
      </c>
      <c r="K10" s="6">
        <f t="shared" si="1"/>
        <v>69920233.63000001</v>
      </c>
      <c r="L10" s="6">
        <f t="shared" si="1"/>
        <v>69412473.862939626</v>
      </c>
      <c r="M10" s="6">
        <f t="shared" si="1"/>
        <v>69403494.459999993</v>
      </c>
      <c r="N10" s="6">
        <f t="shared" si="1"/>
        <v>69430196.829999998</v>
      </c>
      <c r="O10" s="6">
        <f t="shared" si="1"/>
        <v>67480125.599999994</v>
      </c>
    </row>
    <row r="11" spans="1:15" ht="12.95" customHeight="1">
      <c r="A11" s="22"/>
      <c r="B11" s="5" t="s">
        <v>21</v>
      </c>
      <c r="C11" s="6">
        <f t="shared" si="0"/>
        <v>801602668.50093126</v>
      </c>
      <c r="D11" s="6">
        <f t="shared" ref="D11:O11" si="2">D10*$C46</f>
        <v>61491515.460000001</v>
      </c>
      <c r="E11" s="6">
        <f t="shared" si="2"/>
        <v>61899374.612663813</v>
      </c>
      <c r="F11" s="6">
        <f t="shared" si="2"/>
        <v>62110378.121397197</v>
      </c>
      <c r="G11" s="6">
        <f t="shared" si="2"/>
        <v>64532342.690000005</v>
      </c>
      <c r="H11" s="6">
        <f t="shared" si="2"/>
        <v>67139543.570000008</v>
      </c>
      <c r="I11" s="6">
        <f t="shared" si="2"/>
        <v>69442451.513930485</v>
      </c>
      <c r="J11" s="6">
        <f t="shared" si="2"/>
        <v>69340538.150000006</v>
      </c>
      <c r="K11" s="6">
        <f t="shared" si="2"/>
        <v>69920233.63000001</v>
      </c>
      <c r="L11" s="6">
        <f t="shared" si="2"/>
        <v>69412473.862939626</v>
      </c>
      <c r="M11" s="6">
        <f t="shared" si="2"/>
        <v>69403494.459999993</v>
      </c>
      <c r="N11" s="6">
        <f t="shared" si="2"/>
        <v>69430196.829999998</v>
      </c>
      <c r="O11" s="6">
        <f t="shared" si="2"/>
        <v>67480125.599999994</v>
      </c>
    </row>
    <row r="12" spans="1:15" ht="12.95" customHeight="1">
      <c r="A12" s="23" t="s">
        <v>3</v>
      </c>
      <c r="B12" s="5" t="s">
        <v>0</v>
      </c>
      <c r="C12" s="6">
        <f t="shared" si="0"/>
        <v>39298172.399999999</v>
      </c>
      <c r="D12" s="7">
        <f>3119837.28+155010.42</f>
        <v>3274847.6999999997</v>
      </c>
      <c r="E12" s="7">
        <v>3274847.7</v>
      </c>
      <c r="F12" s="7">
        <v>3274847.7</v>
      </c>
      <c r="G12" s="7">
        <v>3274847.7</v>
      </c>
      <c r="H12" s="7">
        <v>3274847.7</v>
      </c>
      <c r="I12" s="7">
        <v>3274847.7</v>
      </c>
      <c r="J12" s="7">
        <v>3274847.7</v>
      </c>
      <c r="K12" s="7">
        <v>3274847.7</v>
      </c>
      <c r="L12" s="7">
        <v>3274847.7</v>
      </c>
      <c r="M12" s="7">
        <v>3274847.7</v>
      </c>
      <c r="N12" s="7">
        <v>3274847.7</v>
      </c>
      <c r="O12" s="7">
        <v>3274847.7</v>
      </c>
    </row>
    <row r="13" spans="1:15" ht="12.95" customHeight="1">
      <c r="A13" s="23"/>
      <c r="B13" s="5" t="s">
        <v>1</v>
      </c>
      <c r="C13" s="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12.95" customHeight="1">
      <c r="A14" s="23"/>
      <c r="B14" s="5" t="s">
        <v>2</v>
      </c>
      <c r="C14" s="6">
        <f t="shared" si="0"/>
        <v>2504765</v>
      </c>
      <c r="D14" s="7">
        <v>202350</v>
      </c>
      <c r="E14" s="7">
        <v>150085</v>
      </c>
      <c r="F14" s="7">
        <v>172675</v>
      </c>
      <c r="G14" s="7">
        <v>171037.5</v>
      </c>
      <c r="H14" s="7">
        <v>251379.5</v>
      </c>
      <c r="I14" s="7">
        <v>240023</v>
      </c>
      <c r="J14" s="7">
        <v>279593.5</v>
      </c>
      <c r="K14" s="7">
        <v>244273.5</v>
      </c>
      <c r="L14" s="7">
        <v>210600</v>
      </c>
      <c r="M14" s="7">
        <v>120955</v>
      </c>
      <c r="N14" s="7">
        <v>279918</v>
      </c>
      <c r="O14" s="7">
        <v>181875</v>
      </c>
    </row>
    <row r="15" spans="1:15" ht="12.95" customHeight="1">
      <c r="A15" s="23"/>
      <c r="B15" s="5" t="s">
        <v>20</v>
      </c>
      <c r="C15" s="6">
        <f t="shared" si="0"/>
        <v>41802937.400000006</v>
      </c>
      <c r="D15" s="6">
        <f>SUM(D12:D14)</f>
        <v>3477197.6999999997</v>
      </c>
      <c r="E15" s="6">
        <f t="shared" ref="E15:O15" si="3">SUM(E12:E14)</f>
        <v>3424932.7</v>
      </c>
      <c r="F15" s="6">
        <f t="shared" si="3"/>
        <v>3447522.7</v>
      </c>
      <c r="G15" s="6">
        <f t="shared" si="3"/>
        <v>3445885.2</v>
      </c>
      <c r="H15" s="6">
        <f t="shared" si="3"/>
        <v>3526227.2</v>
      </c>
      <c r="I15" s="6">
        <f t="shared" si="3"/>
        <v>3514870.7</v>
      </c>
      <c r="J15" s="6">
        <f t="shared" si="3"/>
        <v>3554441.2</v>
      </c>
      <c r="K15" s="6">
        <f t="shared" si="3"/>
        <v>3519121.2</v>
      </c>
      <c r="L15" s="6">
        <f t="shared" si="3"/>
        <v>3485447.7</v>
      </c>
      <c r="M15" s="6">
        <f t="shared" si="3"/>
        <v>3395802.7</v>
      </c>
      <c r="N15" s="6">
        <f t="shared" si="3"/>
        <v>3554765.7</v>
      </c>
      <c r="O15" s="6">
        <f t="shared" si="3"/>
        <v>3456722.7</v>
      </c>
    </row>
    <row r="16" spans="1:15" ht="12.95" customHeight="1">
      <c r="A16" s="23"/>
      <c r="B16" s="5" t="s">
        <v>21</v>
      </c>
      <c r="C16" s="6">
        <f t="shared" si="0"/>
        <v>41802937.400000006</v>
      </c>
      <c r="D16" s="6">
        <f t="shared" ref="D16:O16" si="4">D15*$C47</f>
        <v>3477197.6999999997</v>
      </c>
      <c r="E16" s="6">
        <f t="shared" si="4"/>
        <v>3424932.7</v>
      </c>
      <c r="F16" s="6">
        <f t="shared" si="4"/>
        <v>3447522.7</v>
      </c>
      <c r="G16" s="6">
        <f t="shared" si="4"/>
        <v>3445885.2</v>
      </c>
      <c r="H16" s="6">
        <f t="shared" si="4"/>
        <v>3526227.2</v>
      </c>
      <c r="I16" s="6">
        <f t="shared" si="4"/>
        <v>3514870.7</v>
      </c>
      <c r="J16" s="6">
        <f t="shared" si="4"/>
        <v>3554441.2</v>
      </c>
      <c r="K16" s="6">
        <f t="shared" si="4"/>
        <v>3519121.2</v>
      </c>
      <c r="L16" s="6">
        <f t="shared" si="4"/>
        <v>3485447.7</v>
      </c>
      <c r="M16" s="6">
        <f t="shared" si="4"/>
        <v>3395802.7</v>
      </c>
      <c r="N16" s="6">
        <f t="shared" si="4"/>
        <v>3554765.7</v>
      </c>
      <c r="O16" s="6">
        <f t="shared" si="4"/>
        <v>3456722.7</v>
      </c>
    </row>
    <row r="17" spans="1:16" s="3" customFormat="1" ht="12.95" customHeight="1">
      <c r="A17" s="24" t="s">
        <v>22</v>
      </c>
      <c r="B17" s="24"/>
      <c r="C17" s="9">
        <f t="shared" si="0"/>
        <v>843405605.90093112</v>
      </c>
      <c r="D17" s="9">
        <f t="shared" ref="D17:O17" si="5">D11+D16</f>
        <v>64968713.160000004</v>
      </c>
      <c r="E17" s="9">
        <f t="shared" si="5"/>
        <v>65324307.312663816</v>
      </c>
      <c r="F17" s="9">
        <f t="shared" si="5"/>
        <v>65557900.8213972</v>
      </c>
      <c r="G17" s="9">
        <f t="shared" si="5"/>
        <v>67978227.890000001</v>
      </c>
      <c r="H17" s="9">
        <f t="shared" si="5"/>
        <v>70665770.770000011</v>
      </c>
      <c r="I17" s="9">
        <f t="shared" si="5"/>
        <v>72957322.213930488</v>
      </c>
      <c r="J17" s="9">
        <f t="shared" si="5"/>
        <v>72894979.350000009</v>
      </c>
      <c r="K17" s="9">
        <f t="shared" si="5"/>
        <v>73439354.830000013</v>
      </c>
      <c r="L17" s="9">
        <f t="shared" si="5"/>
        <v>72897921.562939629</v>
      </c>
      <c r="M17" s="9">
        <f t="shared" si="5"/>
        <v>72799297.159999996</v>
      </c>
      <c r="N17" s="9">
        <f t="shared" si="5"/>
        <v>72984962.530000001</v>
      </c>
      <c r="O17" s="9">
        <f t="shared" si="5"/>
        <v>70936848.299999997</v>
      </c>
    </row>
    <row r="19" spans="1:16" ht="12.95" customHeight="1">
      <c r="A19" s="23" t="s">
        <v>23</v>
      </c>
      <c r="B19" s="5" t="s">
        <v>0</v>
      </c>
      <c r="C19" s="6">
        <f t="shared" ref="C19:C29" si="6">SUM(D19:O19)</f>
        <v>78481238.010000005</v>
      </c>
      <c r="D19" s="7">
        <v>6330253.1699999999</v>
      </c>
      <c r="E19" s="7">
        <v>6330253.1699999999</v>
      </c>
      <c r="F19" s="7">
        <v>6330253.1699999999</v>
      </c>
      <c r="G19" s="7">
        <v>6610053.1657142853</v>
      </c>
      <c r="H19" s="7">
        <v>6610053.1657142853</v>
      </c>
      <c r="I19" s="7">
        <v>6610053.1657142853</v>
      </c>
      <c r="J19" s="7">
        <v>6610053.1657142853</v>
      </c>
      <c r="K19" s="7">
        <v>6610053.1657142853</v>
      </c>
      <c r="L19" s="7">
        <v>6610053.1657142853</v>
      </c>
      <c r="M19" s="7">
        <v>6610053.1657142853</v>
      </c>
      <c r="N19" s="7">
        <v>6610053.1699999999</v>
      </c>
      <c r="O19" s="7">
        <v>6610053.1699999999</v>
      </c>
    </row>
    <row r="20" spans="1:16" ht="12.95" customHeight="1">
      <c r="A20" s="23"/>
      <c r="B20" s="5" t="s">
        <v>1</v>
      </c>
      <c r="C20" s="6">
        <f t="shared" si="6"/>
        <v>34334151.453046627</v>
      </c>
      <c r="D20" s="7">
        <v>3591385.61</v>
      </c>
      <c r="E20" s="7">
        <v>2311903.14141765</v>
      </c>
      <c r="F20" s="7">
        <v>675446.15826188133</v>
      </c>
      <c r="G20" s="7">
        <v>2920916.5910522402</v>
      </c>
      <c r="H20" s="7">
        <v>2555476.9027934596</v>
      </c>
      <c r="I20" s="7">
        <v>2179485.14</v>
      </c>
      <c r="J20" s="7">
        <f>4106322.79+128430.87</f>
        <v>4234753.66</v>
      </c>
      <c r="K20" s="7">
        <v>5323083.91</v>
      </c>
      <c r="L20" s="7">
        <v>3121688.28</v>
      </c>
      <c r="M20" s="7">
        <v>4845749.4030480934</v>
      </c>
      <c r="N20" s="7">
        <v>2574262.6564733</v>
      </c>
      <c r="O20" s="7"/>
    </row>
    <row r="21" spans="1:16" ht="12.95" customHeight="1">
      <c r="A21" s="23"/>
      <c r="B21" s="5" t="s">
        <v>2</v>
      </c>
      <c r="C21" s="6">
        <f t="shared" si="6"/>
        <v>59970</v>
      </c>
      <c r="D21" s="7"/>
      <c r="E21" s="7"/>
      <c r="F21" s="7"/>
      <c r="G21" s="7"/>
      <c r="H21" s="7"/>
      <c r="I21" s="7"/>
      <c r="J21" s="7"/>
      <c r="K21" s="7"/>
      <c r="L21" s="7">
        <v>47640</v>
      </c>
      <c r="M21" s="7">
        <v>12330.000000000002</v>
      </c>
      <c r="N21" s="7"/>
      <c r="O21" s="7"/>
      <c r="P21" s="17"/>
    </row>
    <row r="22" spans="1:16" ht="12.95" customHeight="1">
      <c r="A22" s="23"/>
      <c r="B22" s="5" t="s">
        <v>20</v>
      </c>
      <c r="C22" s="6">
        <f t="shared" si="6"/>
        <v>112875359.46304663</v>
      </c>
      <c r="D22" s="6">
        <f>SUM(D19:D21)</f>
        <v>9921638.7799999993</v>
      </c>
      <c r="E22" s="6">
        <f t="shared" ref="E22:O22" si="7">SUM(E19:E21)</f>
        <v>8642156.3114176504</v>
      </c>
      <c r="F22" s="6">
        <f t="shared" si="7"/>
        <v>7005699.3282618811</v>
      </c>
      <c r="G22" s="6">
        <f t="shared" si="7"/>
        <v>9530969.756766526</v>
      </c>
      <c r="H22" s="6">
        <f t="shared" si="7"/>
        <v>9165530.0685077459</v>
      </c>
      <c r="I22" s="6">
        <f t="shared" si="7"/>
        <v>8789538.305714285</v>
      </c>
      <c r="J22" s="6">
        <f t="shared" si="7"/>
        <v>10844806.825714286</v>
      </c>
      <c r="K22" s="6">
        <f t="shared" si="7"/>
        <v>11933137.075714286</v>
      </c>
      <c r="L22" s="6">
        <f t="shared" si="7"/>
        <v>9779381.4457142856</v>
      </c>
      <c r="M22" s="6">
        <f t="shared" si="7"/>
        <v>11468132.568762379</v>
      </c>
      <c r="N22" s="6">
        <f t="shared" si="7"/>
        <v>9184315.8264732994</v>
      </c>
      <c r="O22" s="6">
        <f t="shared" si="7"/>
        <v>6610053.1699999999</v>
      </c>
      <c r="P22" s="17"/>
    </row>
    <row r="23" spans="1:16" ht="12.95" customHeight="1">
      <c r="A23" s="23"/>
      <c r="B23" s="5" t="s">
        <v>21</v>
      </c>
      <c r="C23" s="6">
        <f t="shared" si="6"/>
        <v>42441135.15810553</v>
      </c>
      <c r="D23" s="6">
        <f t="shared" ref="D23:O23" si="8">D22*$C48</f>
        <v>3730536.1812799997</v>
      </c>
      <c r="E23" s="6">
        <f t="shared" si="8"/>
        <v>3249450.7730930364</v>
      </c>
      <c r="F23" s="6">
        <f t="shared" si="8"/>
        <v>2634142.9474264672</v>
      </c>
      <c r="G23" s="6">
        <f t="shared" si="8"/>
        <v>3583644.6285442137</v>
      </c>
      <c r="H23" s="6">
        <f t="shared" si="8"/>
        <v>3446239.3057589126</v>
      </c>
      <c r="I23" s="6">
        <f t="shared" si="8"/>
        <v>3304866.4029485714</v>
      </c>
      <c r="J23" s="6">
        <f t="shared" si="8"/>
        <v>4077647.3664685716</v>
      </c>
      <c r="K23" s="6">
        <f t="shared" si="8"/>
        <v>4486859.5404685717</v>
      </c>
      <c r="L23" s="6">
        <f t="shared" si="8"/>
        <v>3677047.4235885716</v>
      </c>
      <c r="M23" s="6">
        <f t="shared" si="8"/>
        <v>4312017.845854654</v>
      </c>
      <c r="N23" s="6">
        <f t="shared" si="8"/>
        <v>3453302.7507539606</v>
      </c>
      <c r="O23" s="6">
        <f t="shared" si="8"/>
        <v>2485379.9919199999</v>
      </c>
      <c r="P23" s="17"/>
    </row>
    <row r="24" spans="1:16" ht="12.95" customHeight="1">
      <c r="A24" s="23" t="s">
        <v>24</v>
      </c>
      <c r="B24" s="5" t="s">
        <v>0</v>
      </c>
      <c r="C24" s="6">
        <f t="shared" si="6"/>
        <v>81080612.5</v>
      </c>
      <c r="D24" s="7">
        <f>4728833.11+655477.47+636239.14+726136.04</f>
        <v>6746685.7599999998</v>
      </c>
      <c r="E24" s="7">
        <f>4728833.11+655477.47+636239.14+627030</f>
        <v>6647579.7199999997</v>
      </c>
      <c r="F24" s="7">
        <f>4728833.11+655477.47+636239.14+583086.56+59609.07</f>
        <v>6663245.3499999996</v>
      </c>
      <c r="G24" s="7">
        <v>6579948.4514285708</v>
      </c>
      <c r="H24" s="7">
        <v>7029649.2014285717</v>
      </c>
      <c r="I24" s="7">
        <v>7070481.5914285714</v>
      </c>
      <c r="J24" s="7">
        <v>6650860.7114285715</v>
      </c>
      <c r="K24" s="7">
        <v>6754711.0914285714</v>
      </c>
      <c r="L24" s="7">
        <v>7020529.731428571</v>
      </c>
      <c r="M24" s="7">
        <v>7025012.2814285709</v>
      </c>
      <c r="N24" s="7">
        <v>6612852.129999999</v>
      </c>
      <c r="O24" s="7">
        <v>6279056.4800000004</v>
      </c>
      <c r="P24" s="4"/>
    </row>
    <row r="25" spans="1:16" ht="12.95" customHeight="1">
      <c r="A25" s="23"/>
      <c r="B25" s="5" t="s">
        <v>1</v>
      </c>
      <c r="C25" s="6">
        <f t="shared" si="6"/>
        <v>12538485.139999999</v>
      </c>
      <c r="D25" s="7">
        <v>457872.3</v>
      </c>
      <c r="E25" s="7">
        <v>525479.05000000005</v>
      </c>
      <c r="F25" s="7">
        <f>704053.55+151637.44</f>
        <v>855690.99</v>
      </c>
      <c r="G25" s="7">
        <v>1160138.45</v>
      </c>
      <c r="H25" s="7">
        <v>627344.30000000005</v>
      </c>
      <c r="I25" s="7">
        <v>832299.5</v>
      </c>
      <c r="J25" s="7">
        <v>2049872.99</v>
      </c>
      <c r="K25" s="7">
        <v>879318.05</v>
      </c>
      <c r="L25" s="7">
        <v>2452658</v>
      </c>
      <c r="M25" s="7">
        <v>1075967.48</v>
      </c>
      <c r="N25" s="7">
        <v>849269</v>
      </c>
      <c r="O25" s="7">
        <v>772575.03</v>
      </c>
      <c r="P25" s="17"/>
    </row>
    <row r="26" spans="1:16" ht="12.95" customHeight="1">
      <c r="A26" s="23"/>
      <c r="B26" s="5" t="s">
        <v>2</v>
      </c>
      <c r="C26" s="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7"/>
    </row>
    <row r="27" spans="1:16" ht="12.95" customHeight="1">
      <c r="A27" s="23"/>
      <c r="B27" s="5" t="s">
        <v>20</v>
      </c>
      <c r="C27" s="6">
        <f t="shared" si="6"/>
        <v>93619097.640000001</v>
      </c>
      <c r="D27" s="6">
        <f>SUM(D24:D26)</f>
        <v>7204558.0599999996</v>
      </c>
      <c r="E27" s="6">
        <f>SUM(E24:E26)</f>
        <v>7173058.7699999996</v>
      </c>
      <c r="F27" s="6">
        <f t="shared" ref="F27:O27" si="9">SUM(F24:F26)</f>
        <v>7518936.3399999999</v>
      </c>
      <c r="G27" s="6">
        <f t="shared" si="9"/>
        <v>7740086.901428571</v>
      </c>
      <c r="H27" s="6">
        <f t="shared" si="9"/>
        <v>7656993.5014285715</v>
      </c>
      <c r="I27" s="6">
        <f t="shared" si="9"/>
        <v>7902781.0914285714</v>
      </c>
      <c r="J27" s="6">
        <f t="shared" si="9"/>
        <v>8700733.7014285717</v>
      </c>
      <c r="K27" s="6">
        <f t="shared" si="9"/>
        <v>7634029.1414285712</v>
      </c>
      <c r="L27" s="6">
        <f t="shared" si="9"/>
        <v>9473187.731428571</v>
      </c>
      <c r="M27" s="6">
        <f t="shared" si="9"/>
        <v>8100979.7614285704</v>
      </c>
      <c r="N27" s="6">
        <f t="shared" si="9"/>
        <v>7462121.129999999</v>
      </c>
      <c r="O27" s="6">
        <f t="shared" si="9"/>
        <v>7051631.5100000007</v>
      </c>
    </row>
    <row r="28" spans="1:16" ht="12.95" customHeight="1">
      <c r="A28" s="23"/>
      <c r="B28" s="5" t="s">
        <v>21</v>
      </c>
      <c r="C28" s="6">
        <f t="shared" si="6"/>
        <v>93619097.640000001</v>
      </c>
      <c r="D28" s="6">
        <f t="shared" ref="D28:O28" si="10">D27*$C49</f>
        <v>7204558.0599999996</v>
      </c>
      <c r="E28" s="6">
        <f t="shared" si="10"/>
        <v>7173058.7699999996</v>
      </c>
      <c r="F28" s="6">
        <f t="shared" si="10"/>
        <v>7518936.3399999999</v>
      </c>
      <c r="G28" s="6">
        <f t="shared" si="10"/>
        <v>7740086.901428571</v>
      </c>
      <c r="H28" s="6">
        <f t="shared" si="10"/>
        <v>7656993.5014285715</v>
      </c>
      <c r="I28" s="6">
        <f t="shared" si="10"/>
        <v>7902781.0914285714</v>
      </c>
      <c r="J28" s="6">
        <f t="shared" si="10"/>
        <v>8700733.7014285717</v>
      </c>
      <c r="K28" s="6">
        <f t="shared" si="10"/>
        <v>7634029.1414285712</v>
      </c>
      <c r="L28" s="6">
        <f t="shared" si="10"/>
        <v>9473187.731428571</v>
      </c>
      <c r="M28" s="6">
        <f t="shared" si="10"/>
        <v>8100979.7614285704</v>
      </c>
      <c r="N28" s="6">
        <f t="shared" si="10"/>
        <v>7462121.129999999</v>
      </c>
      <c r="O28" s="6">
        <f t="shared" si="10"/>
        <v>7051631.5100000007</v>
      </c>
    </row>
    <row r="29" spans="1:16" s="3" customFormat="1" ht="12.95" customHeight="1">
      <c r="A29" s="24" t="s">
        <v>25</v>
      </c>
      <c r="B29" s="24"/>
      <c r="C29" s="6">
        <f t="shared" si="6"/>
        <v>136060232.79810554</v>
      </c>
      <c r="D29" s="9">
        <f>D23+D28</f>
        <v>10935094.241279999</v>
      </c>
      <c r="E29" s="9">
        <f t="shared" ref="E29:O29" si="11">E23+E28</f>
        <v>10422509.543093037</v>
      </c>
      <c r="F29" s="9">
        <f t="shared" si="11"/>
        <v>10153079.287426468</v>
      </c>
      <c r="G29" s="9">
        <f t="shared" si="11"/>
        <v>11323731.529972784</v>
      </c>
      <c r="H29" s="9">
        <f t="shared" si="11"/>
        <v>11103232.807187485</v>
      </c>
      <c r="I29" s="9">
        <f t="shared" si="11"/>
        <v>11207647.494377144</v>
      </c>
      <c r="J29" s="9">
        <f t="shared" si="11"/>
        <v>12778381.067897143</v>
      </c>
      <c r="K29" s="9">
        <f t="shared" si="11"/>
        <v>12120888.681897143</v>
      </c>
      <c r="L29" s="9">
        <f t="shared" si="11"/>
        <v>13150235.155017143</v>
      </c>
      <c r="M29" s="9">
        <f t="shared" si="11"/>
        <v>12412997.607283223</v>
      </c>
      <c r="N29" s="9">
        <f t="shared" si="11"/>
        <v>10915423.88075396</v>
      </c>
      <c r="O29" s="9">
        <f t="shared" si="11"/>
        <v>9537011.5019199997</v>
      </c>
    </row>
    <row r="30" spans="1:16" ht="12.95" customHeight="1">
      <c r="F30" s="10">
        <f>+F22-F23</f>
        <v>4371556.3808354139</v>
      </c>
      <c r="G30" s="4"/>
    </row>
    <row r="31" spans="1:16" ht="12.95" customHeight="1">
      <c r="A31" s="23" t="s">
        <v>4</v>
      </c>
      <c r="B31" s="5" t="s">
        <v>0</v>
      </c>
      <c r="C31" s="6">
        <f t="shared" ref="C31:C36" si="12">SUM(D31:O31)</f>
        <v>27283035.02</v>
      </c>
      <c r="D31" s="7">
        <v>2226900</v>
      </c>
      <c r="E31" s="7">
        <v>2226899.9900000002</v>
      </c>
      <c r="F31" s="7">
        <v>2226899.98</v>
      </c>
      <c r="G31" s="7">
        <v>2226900</v>
      </c>
      <c r="H31" s="7">
        <v>2226900.0099999998</v>
      </c>
      <c r="I31" s="7">
        <v>2226900.0099999998</v>
      </c>
      <c r="J31" s="7">
        <v>2226900.02</v>
      </c>
      <c r="K31" s="7">
        <v>2226900.0099999998</v>
      </c>
      <c r="L31" s="7">
        <v>2226900</v>
      </c>
      <c r="M31" s="7">
        <v>2413645</v>
      </c>
      <c r="N31" s="7">
        <v>2413645</v>
      </c>
      <c r="O31" s="7">
        <v>2413645</v>
      </c>
    </row>
    <row r="32" spans="1:16" ht="12.95" customHeight="1">
      <c r="A32" s="23"/>
      <c r="B32" s="5" t="s">
        <v>1</v>
      </c>
      <c r="C32" s="6">
        <f t="shared" si="12"/>
        <v>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2.95" customHeight="1">
      <c r="A33" s="23"/>
      <c r="B33" s="5" t="s">
        <v>2</v>
      </c>
      <c r="C33" s="6">
        <f t="shared" si="12"/>
        <v>156511</v>
      </c>
      <c r="D33" s="7">
        <v>79135</v>
      </c>
      <c r="E33" s="7"/>
      <c r="F33" s="7"/>
      <c r="G33" s="7"/>
      <c r="H33" s="7">
        <v>77376</v>
      </c>
      <c r="I33" s="7"/>
      <c r="J33" s="7"/>
      <c r="K33" s="7"/>
      <c r="L33" s="7"/>
      <c r="M33" s="7"/>
      <c r="N33" s="7"/>
      <c r="O33" s="7"/>
    </row>
    <row r="34" spans="1:15" ht="12.95" customHeight="1">
      <c r="A34" s="23"/>
      <c r="B34" s="5" t="s">
        <v>20</v>
      </c>
      <c r="C34" s="6">
        <f t="shared" si="12"/>
        <v>27439546.02</v>
      </c>
      <c r="D34" s="6">
        <f>SUM(D31:D33)</f>
        <v>2306035</v>
      </c>
      <c r="E34" s="6">
        <f t="shared" ref="E34:O34" si="13">SUM(E31:E33)</f>
        <v>2226899.9900000002</v>
      </c>
      <c r="F34" s="6">
        <f t="shared" si="13"/>
        <v>2226899.98</v>
      </c>
      <c r="G34" s="6">
        <f t="shared" si="13"/>
        <v>2226900</v>
      </c>
      <c r="H34" s="6">
        <f t="shared" si="13"/>
        <v>2304276.0099999998</v>
      </c>
      <c r="I34" s="6">
        <f t="shared" si="13"/>
        <v>2226900.0099999998</v>
      </c>
      <c r="J34" s="6">
        <f t="shared" si="13"/>
        <v>2226900.02</v>
      </c>
      <c r="K34" s="6">
        <f t="shared" si="13"/>
        <v>2226900.0099999998</v>
      </c>
      <c r="L34" s="6">
        <f t="shared" si="13"/>
        <v>2226900</v>
      </c>
      <c r="M34" s="6">
        <f t="shared" si="13"/>
        <v>2413645</v>
      </c>
      <c r="N34" s="6">
        <f t="shared" si="13"/>
        <v>2413645</v>
      </c>
      <c r="O34" s="6">
        <f t="shared" si="13"/>
        <v>2413645</v>
      </c>
    </row>
    <row r="35" spans="1:15" ht="12.95" customHeight="1">
      <c r="A35" s="23"/>
      <c r="B35" s="5" t="s">
        <v>21</v>
      </c>
      <c r="C35" s="6">
        <f t="shared" si="12"/>
        <v>25024865.970240004</v>
      </c>
      <c r="D35" s="6">
        <f t="shared" ref="D35:O35" si="14">D34*$C50</f>
        <v>2103103.92</v>
      </c>
      <c r="E35" s="6">
        <f t="shared" si="14"/>
        <v>2030932.7908800002</v>
      </c>
      <c r="F35" s="6">
        <f t="shared" si="14"/>
        <v>2030932.7817600002</v>
      </c>
      <c r="G35" s="6">
        <f t="shared" si="14"/>
        <v>2030932.8</v>
      </c>
      <c r="H35" s="6">
        <f t="shared" si="14"/>
        <v>2101499.7211199999</v>
      </c>
      <c r="I35" s="6">
        <f t="shared" si="14"/>
        <v>2030932.8091199999</v>
      </c>
      <c r="J35" s="6">
        <f t="shared" si="14"/>
        <v>2030932.8182400002</v>
      </c>
      <c r="K35" s="6">
        <f t="shared" si="14"/>
        <v>2030932.8091199999</v>
      </c>
      <c r="L35" s="6">
        <f t="shared" si="14"/>
        <v>2030932.8</v>
      </c>
      <c r="M35" s="6">
        <f t="shared" si="14"/>
        <v>2201244.2400000002</v>
      </c>
      <c r="N35" s="6">
        <f t="shared" si="14"/>
        <v>2201244.2400000002</v>
      </c>
      <c r="O35" s="6">
        <f t="shared" si="14"/>
        <v>2201244.2400000002</v>
      </c>
    </row>
    <row r="36" spans="1:15" s="3" customFormat="1" ht="12.95" customHeight="1">
      <c r="A36" s="24" t="s">
        <v>29</v>
      </c>
      <c r="B36" s="24"/>
      <c r="C36" s="9">
        <f t="shared" si="12"/>
        <v>25024865.970240004</v>
      </c>
      <c r="D36" s="9">
        <f>D35</f>
        <v>2103103.92</v>
      </c>
      <c r="E36" s="9">
        <f t="shared" ref="E36:O36" si="15">E35</f>
        <v>2030932.7908800002</v>
      </c>
      <c r="F36" s="9">
        <f t="shared" si="15"/>
        <v>2030932.7817600002</v>
      </c>
      <c r="G36" s="9">
        <f t="shared" si="15"/>
        <v>2030932.8</v>
      </c>
      <c r="H36" s="9">
        <f t="shared" si="15"/>
        <v>2101499.7211199999</v>
      </c>
      <c r="I36" s="9">
        <f t="shared" si="15"/>
        <v>2030932.8091199999</v>
      </c>
      <c r="J36" s="9">
        <f t="shared" si="15"/>
        <v>2030932.8182400002</v>
      </c>
      <c r="K36" s="9">
        <f t="shared" si="15"/>
        <v>2030932.8091199999</v>
      </c>
      <c r="L36" s="9">
        <f t="shared" si="15"/>
        <v>2030932.8</v>
      </c>
      <c r="M36" s="9">
        <f t="shared" si="15"/>
        <v>2201244.2400000002</v>
      </c>
      <c r="N36" s="9">
        <f t="shared" si="15"/>
        <v>2201244.2400000002</v>
      </c>
      <c r="O36" s="9">
        <f t="shared" si="15"/>
        <v>2201244.2400000002</v>
      </c>
    </row>
    <row r="38" spans="1:15" s="3" customFormat="1" ht="12.95" customHeight="1">
      <c r="A38" s="25" t="s">
        <v>31</v>
      </c>
      <c r="B38" s="25"/>
      <c r="C38" s="9">
        <f>SUM(D38:O38)</f>
        <v>1004490704.6692766</v>
      </c>
      <c r="D38" s="9">
        <f t="shared" ref="D38:O38" si="16">D17+D29+D36</f>
        <v>78006911.321280003</v>
      </c>
      <c r="E38" s="9">
        <f t="shared" si="16"/>
        <v>77777749.646636844</v>
      </c>
      <c r="F38" s="9">
        <f t="shared" si="16"/>
        <v>77741912.890583679</v>
      </c>
      <c r="G38" s="9">
        <f t="shared" si="16"/>
        <v>81332892.219972774</v>
      </c>
      <c r="H38" s="9">
        <f t="shared" si="16"/>
        <v>83870503.298307493</v>
      </c>
      <c r="I38" s="9">
        <f t="shared" si="16"/>
        <v>86195902.517427623</v>
      </c>
      <c r="J38" s="9">
        <f t="shared" si="16"/>
        <v>87704293.236137152</v>
      </c>
      <c r="K38" s="9">
        <f t="shared" si="16"/>
        <v>87591176.321017161</v>
      </c>
      <c r="L38" s="9">
        <f t="shared" si="16"/>
        <v>88079089.517956764</v>
      </c>
      <c r="M38" s="9">
        <f t="shared" si="16"/>
        <v>87413539.007283211</v>
      </c>
      <c r="N38" s="9">
        <f t="shared" si="16"/>
        <v>86101630.65075396</v>
      </c>
      <c r="O38" s="9">
        <f t="shared" si="16"/>
        <v>82675104.041919991</v>
      </c>
    </row>
    <row r="39" spans="1:15" ht="12.95" customHeight="1">
      <c r="I39" s="4"/>
    </row>
    <row r="40" spans="1:15" ht="12.95" customHeight="1">
      <c r="A40" s="18" t="s">
        <v>30</v>
      </c>
      <c r="B40" s="18"/>
      <c r="C40" s="11">
        <f>'[1]2015'!D34</f>
        <v>1216206446.1351998</v>
      </c>
    </row>
    <row r="41" spans="1:15" ht="12.95" customHeight="1">
      <c r="A41" s="18" t="s">
        <v>37</v>
      </c>
      <c r="B41" s="18"/>
      <c r="C41" s="11">
        <f>C38</f>
        <v>1004490704.6692766</v>
      </c>
    </row>
    <row r="42" spans="1:15" ht="12.95" customHeight="1">
      <c r="A42" s="18" t="s">
        <v>32</v>
      </c>
      <c r="B42" s="18"/>
      <c r="C42" s="11"/>
    </row>
    <row r="43" spans="1:15" ht="12.95" customHeight="1">
      <c r="A43" s="18" t="s">
        <v>26</v>
      </c>
      <c r="B43" s="18"/>
      <c r="C43" s="11">
        <f>C40-C41-C42</f>
        <v>211715741.46592319</v>
      </c>
    </row>
    <row r="44" spans="1:15" ht="12.95" customHeight="1">
      <c r="A44" s="12"/>
      <c r="B44" s="12"/>
      <c r="C44" s="13"/>
    </row>
    <row r="45" spans="1:15" ht="12.95" customHeight="1">
      <c r="A45" s="19" t="s">
        <v>38</v>
      </c>
      <c r="B45" s="20"/>
      <c r="C45" s="21"/>
    </row>
    <row r="46" spans="1:15" ht="12.95" customHeight="1">
      <c r="A46" s="18" t="s">
        <v>33</v>
      </c>
      <c r="B46" s="18"/>
      <c r="C46" s="14">
        <v>1</v>
      </c>
    </row>
    <row r="47" spans="1:15" ht="12.95" customHeight="1">
      <c r="A47" s="18" t="s">
        <v>3</v>
      </c>
      <c r="B47" s="18"/>
      <c r="C47" s="14">
        <v>1</v>
      </c>
    </row>
    <row r="48" spans="1:15" ht="12.95" customHeight="1">
      <c r="A48" s="18" t="s">
        <v>34</v>
      </c>
      <c r="B48" s="18"/>
      <c r="C48" s="14">
        <v>0.376</v>
      </c>
    </row>
    <row r="49" spans="1:3" ht="12.95" customHeight="1">
      <c r="A49" s="18" t="s">
        <v>35</v>
      </c>
      <c r="B49" s="18"/>
      <c r="C49" s="14">
        <v>1</v>
      </c>
    </row>
    <row r="50" spans="1:3" ht="12.95" customHeight="1">
      <c r="A50" s="18" t="s">
        <v>4</v>
      </c>
      <c r="B50" s="18"/>
      <c r="C50" s="14">
        <v>0.91200000000000003</v>
      </c>
    </row>
  </sheetData>
  <mergeCells count="19">
    <mergeCell ref="A42:B42"/>
    <mergeCell ref="A7:A11"/>
    <mergeCell ref="A12:A16"/>
    <mergeCell ref="A17:B17"/>
    <mergeCell ref="A19:A23"/>
    <mergeCell ref="A24:A28"/>
    <mergeCell ref="A29:B29"/>
    <mergeCell ref="A31:A35"/>
    <mergeCell ref="A36:B36"/>
    <mergeCell ref="A38:B38"/>
    <mergeCell ref="A40:B40"/>
    <mergeCell ref="A41:B41"/>
    <mergeCell ref="A50:B50"/>
    <mergeCell ref="A43:B43"/>
    <mergeCell ref="A45:C45"/>
    <mergeCell ref="A46:B46"/>
    <mergeCell ref="A47:B47"/>
    <mergeCell ref="A48:B48"/>
    <mergeCell ref="A49:B49"/>
  </mergeCells>
  <printOptions horizontalCentered="1" verticalCentered="1"/>
  <pageMargins left="0" right="0" top="0" bottom="0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DE xmlns="02fb9184-f59e-4684-aad0-03bf93b17f1c">Valores Reembolsados por Mês de Referência - Carvão Mineral</CDE>
    <Ano xmlns="02fb9184-f59e-4684-aad0-03bf93b17f1c">2015</Ano>
    <TipoCDE xmlns="02fb9184-f59e-4684-aad0-03bf93b17f1c">5</TipoC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57A72-B4EC-4A50-8ECB-60515F9432FF}"/>
</file>

<file path=customXml/itemProps2.xml><?xml version="1.0" encoding="utf-8"?>
<ds:datastoreItem xmlns:ds="http://schemas.openxmlformats.org/officeDocument/2006/customXml" ds:itemID="{5530326E-FCD8-496D-88A9-AF1B6C62AD7F}"/>
</file>

<file path=customXml/itemProps3.xml><?xml version="1.0" encoding="utf-8"?>
<ds:datastoreItem xmlns:ds="http://schemas.openxmlformats.org/officeDocument/2006/customXml" ds:itemID="{B435F46E-CFC5-4996-B71C-F5465DA96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$</vt:lpstr>
    </vt:vector>
  </TitlesOfParts>
  <Company>Eletrobras - Centrais Eletricas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Valores Reembolsados por Mês de Referência - 2015</dc:title>
  <dc:creator>doaxnxr</dc:creator>
  <cp:lastModifiedBy>fsantos</cp:lastModifiedBy>
  <cp:lastPrinted>2016-02-05T13:54:49Z</cp:lastPrinted>
  <dcterms:created xsi:type="dcterms:W3CDTF">2014-06-27T11:46:19Z</dcterms:created>
  <dcterms:modified xsi:type="dcterms:W3CDTF">2016-03-28T17:31:08Z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