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8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5360" windowHeight="5100" tabRatio="759" firstSheet="7" activeTab="14"/>
  </bookViews>
  <sheets>
    <sheet name="Banco" sheetId="8" state="hidden" r:id="rId1"/>
    <sheet name="Plan1" sheetId="9" r:id="rId2"/>
    <sheet name="infos de e-mails" sheetId="48" state="hidden" r:id="rId3"/>
    <sheet name="JANEIRO-2019" sheetId="35" r:id="rId4"/>
    <sheet name="FEVEREIRO-2019" sheetId="36" r:id="rId5"/>
    <sheet name="MARCO-2019" sheetId="37" r:id="rId6"/>
    <sheet name="ABRIL-2019" sheetId="38" r:id="rId7"/>
    <sheet name="MAIO-2019" sheetId="39" r:id="rId8"/>
    <sheet name="JUNHO-2019" sheetId="40" r:id="rId9"/>
    <sheet name="JULHO-2019" sheetId="41" r:id="rId10"/>
    <sheet name="AGOSTO-2019" sheetId="42" r:id="rId11"/>
    <sheet name="SETEMBRO-2019" sheetId="43" r:id="rId12"/>
    <sheet name="OUTUBRO-2019" sheetId="44" r:id="rId13"/>
    <sheet name="NOVEMBRO-2019" sheetId="45" r:id="rId14"/>
    <sheet name="DEZEMBRO-2019" sheetId="46" r:id="rId15"/>
    <sheet name="DEZEMBRO-2019 (2)" sheetId="47" state="hidden" r:id="rId16"/>
    <sheet name="Liberações 1ª parcela 2017_2020" sheetId="10" state="hidden" r:id="rId17"/>
  </sheets>
  <externalReferences>
    <externalReference r:id="rId18"/>
  </externalReferences>
  <definedNames>
    <definedName name="_xlnm._FilterDatabase" localSheetId="0" hidden="1">Banco!$B$1:$F$70</definedName>
    <definedName name="_xlnm._FilterDatabase" localSheetId="1" hidden="1">Plan1!$A$4:$J$134</definedName>
    <definedName name="_xlnm.Print_Area" localSheetId="16">'Liberações 1ª parcela 2017_2020'!$A$1:$I$45</definedName>
    <definedName name="_xlnm.Print_Titles" localSheetId="16">'Liberações 1ª parcela 2017_2020'!$1:$10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9"/>
  <c r="J133" s="1"/>
  <c r="F132"/>
  <c r="C132"/>
  <c r="F131"/>
  <c r="C131"/>
  <c r="F130"/>
  <c r="J130" s="1"/>
  <c r="F129"/>
  <c r="C129"/>
  <c r="F128"/>
  <c r="C128"/>
  <c r="F127"/>
  <c r="F126"/>
  <c r="F125"/>
  <c r="F124"/>
  <c r="F123"/>
  <c r="J123" s="1"/>
  <c r="C123"/>
  <c r="F122"/>
  <c r="C122"/>
  <c r="F121"/>
  <c r="C121"/>
  <c r="F120"/>
  <c r="C120"/>
  <c r="F119"/>
  <c r="J119" s="1"/>
  <c r="C119"/>
  <c r="F118"/>
  <c r="J118" s="1"/>
  <c r="C118"/>
  <c r="F117"/>
  <c r="C117"/>
  <c r="I116"/>
  <c r="F116"/>
  <c r="J116" s="1"/>
  <c r="C116"/>
  <c r="F115"/>
  <c r="C115"/>
  <c r="F114"/>
  <c r="C114"/>
  <c r="F113"/>
  <c r="J113" s="1"/>
  <c r="C113"/>
  <c r="F112"/>
  <c r="J112" s="1"/>
  <c r="C112"/>
  <c r="F111"/>
  <c r="J111" s="1"/>
  <c r="C111"/>
  <c r="F110"/>
  <c r="C110"/>
  <c r="F109"/>
  <c r="C109"/>
  <c r="F108"/>
  <c r="C108"/>
  <c r="F107"/>
  <c r="C107"/>
  <c r="J106"/>
  <c r="F106"/>
  <c r="C106"/>
  <c r="J105"/>
  <c r="F105"/>
  <c r="C105"/>
  <c r="F104"/>
  <c r="J104" s="1"/>
  <c r="C104"/>
  <c r="F103"/>
  <c r="J103" s="1"/>
  <c r="C103"/>
  <c r="F102"/>
  <c r="C102"/>
  <c r="J101"/>
  <c r="F101"/>
  <c r="C101"/>
  <c r="J100"/>
  <c r="F100"/>
  <c r="C100"/>
  <c r="F99"/>
  <c r="J99" s="1"/>
  <c r="C99"/>
  <c r="F98"/>
  <c r="J98" s="1"/>
  <c r="C98"/>
  <c r="F97"/>
  <c r="C97"/>
  <c r="F96"/>
  <c r="C96"/>
  <c r="F95"/>
  <c r="F94"/>
  <c r="C94"/>
  <c r="F93"/>
  <c r="J93" s="1"/>
  <c r="C93"/>
  <c r="F92"/>
  <c r="J92" s="1"/>
  <c r="C92"/>
  <c r="F91"/>
  <c r="C91"/>
  <c r="F90"/>
  <c r="J90" s="1"/>
  <c r="C90"/>
  <c r="F89"/>
  <c r="J89" s="1"/>
  <c r="F88"/>
  <c r="J88" s="1"/>
  <c r="C88"/>
  <c r="F87"/>
  <c r="J87" s="1"/>
  <c r="C87"/>
  <c r="F86"/>
  <c r="J86" s="1"/>
  <c r="C86"/>
  <c r="F85"/>
  <c r="J85" s="1"/>
  <c r="C85"/>
  <c r="F84"/>
  <c r="J84" s="1"/>
  <c r="C84"/>
  <c r="J83"/>
  <c r="F83"/>
  <c r="C83"/>
  <c r="J82"/>
  <c r="F82"/>
  <c r="C82"/>
  <c r="F81"/>
  <c r="J81" s="1"/>
  <c r="C81"/>
  <c r="F80"/>
  <c r="J80" s="1"/>
  <c r="C80"/>
  <c r="F79"/>
  <c r="J79" s="1"/>
  <c r="F78"/>
  <c r="J78" s="1"/>
  <c r="C78"/>
  <c r="J77"/>
  <c r="F77"/>
  <c r="C77"/>
  <c r="F76"/>
  <c r="J76" s="1"/>
  <c r="C76"/>
  <c r="F75"/>
  <c r="J75" s="1"/>
  <c r="C75"/>
  <c r="J74"/>
  <c r="F74"/>
  <c r="C74"/>
  <c r="F73"/>
  <c r="J73" s="1"/>
  <c r="F72"/>
  <c r="J72" s="1"/>
  <c r="C72"/>
  <c r="F71"/>
  <c r="J71" s="1"/>
  <c r="C71"/>
  <c r="J70"/>
  <c r="F70"/>
  <c r="C70"/>
  <c r="F69"/>
  <c r="J69" s="1"/>
  <c r="C69"/>
  <c r="F68"/>
  <c r="J68" s="1"/>
  <c r="C68"/>
  <c r="J67"/>
  <c r="F67"/>
  <c r="C67"/>
  <c r="F66"/>
  <c r="J66" s="1"/>
  <c r="C66"/>
  <c r="F65"/>
  <c r="J65" s="1"/>
  <c r="C65"/>
  <c r="F64"/>
  <c r="J64" s="1"/>
  <c r="C64"/>
  <c r="F63"/>
  <c r="J63" s="1"/>
  <c r="C63"/>
  <c r="F62"/>
  <c r="J62" s="1"/>
  <c r="C62"/>
  <c r="J61"/>
  <c r="F61"/>
  <c r="C61"/>
  <c r="F60"/>
  <c r="J60" s="1"/>
  <c r="C60"/>
  <c r="J59"/>
  <c r="F59"/>
  <c r="C59"/>
  <c r="F58"/>
  <c r="J58" s="1"/>
  <c r="J57"/>
  <c r="F57"/>
  <c r="C57"/>
  <c r="F56"/>
  <c r="J56" s="1"/>
  <c r="C56"/>
  <c r="F55"/>
  <c r="J55" s="1"/>
  <c r="C55"/>
  <c r="F54"/>
  <c r="J54" s="1"/>
  <c r="C54"/>
  <c r="F53"/>
  <c r="J53" s="1"/>
  <c r="C53"/>
  <c r="J52"/>
  <c r="F52"/>
  <c r="C52"/>
  <c r="J51"/>
  <c r="F51"/>
  <c r="C51"/>
  <c r="J50"/>
  <c r="F50"/>
  <c r="C50"/>
  <c r="J49"/>
  <c r="F49"/>
  <c r="C49"/>
  <c r="J48"/>
  <c r="F48"/>
  <c r="C48"/>
  <c r="J47"/>
  <c r="F47"/>
  <c r="C47"/>
  <c r="J46"/>
  <c r="F46"/>
  <c r="C46"/>
  <c r="J45"/>
  <c r="F45"/>
  <c r="C45"/>
  <c r="J44"/>
  <c r="F44"/>
  <c r="C44"/>
  <c r="J43"/>
  <c r="F43"/>
  <c r="C43"/>
  <c r="J42"/>
  <c r="F42"/>
  <c r="C42"/>
  <c r="F41"/>
  <c r="J41" s="1"/>
  <c r="C41"/>
  <c r="F40"/>
  <c r="J40" s="1"/>
  <c r="F39"/>
  <c r="J39" s="1"/>
  <c r="F38"/>
  <c r="J38" s="1"/>
  <c r="C38"/>
  <c r="F37"/>
  <c r="J37" s="1"/>
  <c r="F36"/>
  <c r="J36" s="1"/>
  <c r="F35"/>
  <c r="J35" s="1"/>
  <c r="F34"/>
  <c r="J34" s="1"/>
  <c r="C34"/>
  <c r="F33"/>
  <c r="J33" s="1"/>
  <c r="F32"/>
  <c r="J32" s="1"/>
  <c r="F31"/>
  <c r="J31" s="1"/>
  <c r="C31"/>
  <c r="F30"/>
  <c r="J30" s="1"/>
  <c r="C30"/>
  <c r="J29"/>
  <c r="F29"/>
  <c r="C29"/>
  <c r="F28"/>
  <c r="J28" s="1"/>
  <c r="F27"/>
  <c r="J27" s="1"/>
  <c r="J26"/>
  <c r="F26"/>
  <c r="C26"/>
  <c r="F25"/>
  <c r="J25" s="1"/>
  <c r="C25"/>
  <c r="F24"/>
  <c r="J24" s="1"/>
  <c r="C24"/>
  <c r="F23"/>
  <c r="J23" s="1"/>
  <c r="C23"/>
  <c r="F22"/>
  <c r="J22" s="1"/>
  <c r="J21"/>
  <c r="F21"/>
  <c r="C21"/>
  <c r="J20"/>
  <c r="F20"/>
  <c r="C20"/>
  <c r="F19"/>
  <c r="J19" s="1"/>
  <c r="C19"/>
  <c r="F18"/>
  <c r="J18" s="1"/>
  <c r="F17"/>
  <c r="J17" s="1"/>
  <c r="F16"/>
  <c r="J16" s="1"/>
  <c r="F15"/>
  <c r="J15" s="1"/>
  <c r="C15"/>
  <c r="F14"/>
  <c r="J14" s="1"/>
  <c r="C14"/>
  <c r="J13"/>
  <c r="F13"/>
  <c r="J12"/>
  <c r="F12"/>
  <c r="C12"/>
  <c r="F11"/>
  <c r="J11" s="1"/>
  <c r="F10"/>
  <c r="J10" s="1"/>
  <c r="F9"/>
  <c r="J9" s="1"/>
  <c r="F8"/>
  <c r="J8" s="1"/>
  <c r="F7"/>
  <c r="J7" s="1"/>
  <c r="F6"/>
  <c r="J6" s="1"/>
  <c r="J5"/>
  <c r="F5"/>
  <c r="J12" i="47" l="1"/>
  <c r="D12"/>
  <c r="B12" s="1"/>
  <c r="J11"/>
  <c r="D11"/>
  <c r="C11" s="1"/>
  <c r="J10"/>
  <c r="D10"/>
  <c r="B10" s="1"/>
  <c r="J9"/>
  <c r="D9"/>
  <c r="E9" s="1"/>
  <c r="J8"/>
  <c r="D8"/>
  <c r="B8" s="1"/>
  <c r="B4"/>
  <c r="B4" i="45"/>
  <c r="B4" i="44"/>
  <c r="B4" i="43"/>
  <c r="B4" i="42"/>
  <c r="B4" i="41"/>
  <c r="B4" i="40"/>
  <c r="B4" i="39"/>
  <c r="B4" i="38"/>
  <c r="B4" i="37"/>
  <c r="B4" i="36"/>
  <c r="B4" i="35"/>
  <c r="C10" i="47" l="1"/>
  <c r="E10"/>
  <c r="C8"/>
  <c r="B9"/>
  <c r="C12"/>
  <c r="C9"/>
  <c r="E11"/>
  <c r="E8"/>
  <c r="B11"/>
  <c r="E12"/>
  <c r="H7" i="10" l="1"/>
</calcChain>
</file>

<file path=xl/sharedStrings.xml><?xml version="1.0" encoding="utf-8"?>
<sst xmlns="http://schemas.openxmlformats.org/spreadsheetml/2006/main" count="1801" uniqueCount="577">
  <si>
    <t>AMAZONAS</t>
  </si>
  <si>
    <t>CEEE-D</t>
  </si>
  <si>
    <t>ELETRONORTE</t>
  </si>
  <si>
    <t>25.086.034/0001-71</t>
  </si>
  <si>
    <t>ENERGISA TO</t>
  </si>
  <si>
    <t>CELPA</t>
  </si>
  <si>
    <t>CEDRI</t>
  </si>
  <si>
    <t>CELG</t>
  </si>
  <si>
    <t>CEMAR</t>
  </si>
  <si>
    <t>CONTRATO</t>
  </si>
  <si>
    <t>CNPJ</t>
  </si>
  <si>
    <t>EMPRESA</t>
  </si>
  <si>
    <t xml:space="preserve">Diretoria Financeira - DF </t>
  </si>
  <si>
    <t xml:space="preserve">Centrais Elétricas Brasileiras S/A. - ELETROBRAS  </t>
  </si>
  <si>
    <t>Dt. Liberação</t>
  </si>
  <si>
    <t>Valor Lib. Fin.</t>
  </si>
  <si>
    <t>DATA</t>
  </si>
  <si>
    <t>AMAZONAS ENERGIA</t>
  </si>
  <si>
    <t>ECFS-0349-O/2017</t>
  </si>
  <si>
    <t>ECFS-0353-A/2017</t>
  </si>
  <si>
    <t>ECO-0008/2017</t>
  </si>
  <si>
    <t>BOA VISTA ENERGIA</t>
  </si>
  <si>
    <t>02.341.470.0001-44</t>
  </si>
  <si>
    <t>ECO-0009/2017</t>
  </si>
  <si>
    <t>CEA</t>
  </si>
  <si>
    <t>05.965.546/0001-09</t>
  </si>
  <si>
    <t>ECO-0011/2018</t>
  </si>
  <si>
    <t>CEAL</t>
  </si>
  <si>
    <t>12.272.084.0001-00</t>
  </si>
  <si>
    <t>ECFS-0350-C/2017</t>
  </si>
  <si>
    <t>ECFS-0335-C/2016</t>
  </si>
  <si>
    <t>ECFS-302/2010</t>
  </si>
  <si>
    <t>CELG-D</t>
  </si>
  <si>
    <t>ECOT-016/2017</t>
  </si>
  <si>
    <t>ECF-0346-C/2017</t>
  </si>
  <si>
    <t>ECFS-0354-A/2017</t>
  </si>
  <si>
    <t>ECFS-0355-A/2017</t>
  </si>
  <si>
    <t>ECO-0007/2017</t>
  </si>
  <si>
    <t>ECO-0012/2018</t>
  </si>
  <si>
    <t>ECO-0014/2019</t>
  </si>
  <si>
    <t>UPE-013/2010</t>
  </si>
  <si>
    <t>UPE-014/2010</t>
  </si>
  <si>
    <t>UPE-015/2010</t>
  </si>
  <si>
    <t>UPE-016/2010</t>
  </si>
  <si>
    <t>ECFS-0352-O/2017</t>
  </si>
  <si>
    <t>ECO-0013/2018</t>
  </si>
  <si>
    <t>ECO-0015/2019</t>
  </si>
  <si>
    <t>CEPISA</t>
  </si>
  <si>
    <t>ECFS-0351-C/2018</t>
  </si>
  <si>
    <t>ECO-0016/2019</t>
  </si>
  <si>
    <t>CERON</t>
  </si>
  <si>
    <t>ECFS-0347-O/2017</t>
  </si>
  <si>
    <t>ECO-0004/2017</t>
  </si>
  <si>
    <t>CLFSC PR</t>
  </si>
  <si>
    <t>61.116.265/0001-44</t>
  </si>
  <si>
    <t>ECFS-101/2005</t>
  </si>
  <si>
    <t>CLFSC SP</t>
  </si>
  <si>
    <t>ECFS-108/2005</t>
  </si>
  <si>
    <t>COELBA</t>
  </si>
  <si>
    <t>ECFS-0345-C/2020</t>
  </si>
  <si>
    <t>ECO-0001/2017</t>
  </si>
  <si>
    <t>ECO-0001-A/2018</t>
  </si>
  <si>
    <t>ECO-0018/2019</t>
  </si>
  <si>
    <t>ELETROACRE</t>
  </si>
  <si>
    <t>ECFS-0202-E/2012</t>
  </si>
  <si>
    <t>ECFS-0318-E/2017</t>
  </si>
  <si>
    <t>ECFS-0342-B/2017</t>
  </si>
  <si>
    <t>ECFS-0342-D/2020</t>
  </si>
  <si>
    <t>ECO-0010/2018</t>
  </si>
  <si>
    <t>ELEKTRO SP</t>
  </si>
  <si>
    <t>02.328.280.0001-97</t>
  </si>
  <si>
    <t>ECFS-307/2010</t>
  </si>
  <si>
    <t>ENERGISA MATO GROSSO</t>
  </si>
  <si>
    <t>03.467.321.0001-99</t>
  </si>
  <si>
    <t>ECO-0005/2017</t>
  </si>
  <si>
    <t>ECO-0005-A/2019</t>
  </si>
  <si>
    <t>ECFS-284/2010</t>
  </si>
  <si>
    <t>ENERGISA TOCANTINS</t>
  </si>
  <si>
    <t>ECO-0002/2017</t>
  </si>
  <si>
    <t>Liberações de Recursos Efetuados - Detalhado</t>
  </si>
  <si>
    <t>Empresa</t>
  </si>
  <si>
    <t>Tranche</t>
  </si>
  <si>
    <t>PROGRAMA LUZ PARA TODOS</t>
  </si>
  <si>
    <t>LIBERAÇÃO DE RECURSOS DA CDE REFERENTES À 1ª PARCELA</t>
  </si>
  <si>
    <t>Item</t>
  </si>
  <si>
    <t>Agente Executor</t>
  </si>
  <si>
    <t>UF</t>
  </si>
  <si>
    <t>Contrato</t>
  </si>
  <si>
    <t>Liberação de Recursos da CDE pela Eletrobras</t>
  </si>
  <si>
    <t>Parcela</t>
  </si>
  <si>
    <t>Data</t>
  </si>
  <si>
    <t>Total (R$)</t>
  </si>
  <si>
    <t>PA</t>
  </si>
  <si>
    <t>Remotos 1ª</t>
  </si>
  <si>
    <t>ECOT-015/17</t>
  </si>
  <si>
    <t>TOTAL</t>
  </si>
  <si>
    <t>Liberação de Recursos da CDE pela CCEE</t>
  </si>
  <si>
    <t>Carta à CCEE comunicando condições para liberação</t>
  </si>
  <si>
    <t>BA</t>
  </si>
  <si>
    <t>ECO-001/17</t>
  </si>
  <si>
    <t>PRF-1686/2017 de 26/06/2017</t>
  </si>
  <si>
    <t>CELTINS</t>
  </si>
  <si>
    <t>TO</t>
  </si>
  <si>
    <t>ECO-002/17</t>
  </si>
  <si>
    <t>PRF-2508/2017 de 06/09/2017</t>
  </si>
  <si>
    <t>AM</t>
  </si>
  <si>
    <t>ECOT-014/17</t>
  </si>
  <si>
    <t>DFFG-2636/2017 de 26/09/2017</t>
  </si>
  <si>
    <t>ECO-007/17</t>
  </si>
  <si>
    <t>PRF-3101/2017 de 29/11/2017</t>
  </si>
  <si>
    <t>RO</t>
  </si>
  <si>
    <t>ECO-004/17</t>
  </si>
  <si>
    <t>PRF-3123/2017 de 04/12/2017</t>
  </si>
  <si>
    <t>AC</t>
  </si>
  <si>
    <t>ECOT-012/17</t>
  </si>
  <si>
    <t>DFFG-3006/2017 de 13/11/2017</t>
  </si>
  <si>
    <t>CEMAT</t>
  </si>
  <si>
    <t>MT</t>
  </si>
  <si>
    <t>ECO-005/17</t>
  </si>
  <si>
    <t>PRF-3347/2017 de 28/12/2017</t>
  </si>
  <si>
    <t>BOA VISTA</t>
  </si>
  <si>
    <t>RR</t>
  </si>
  <si>
    <t>ECO-009/17</t>
  </si>
  <si>
    <t>PRF-1262/2018 de 02/04/2018</t>
  </si>
  <si>
    <t>Remotos 2ª</t>
  </si>
  <si>
    <t>ECO-012/18</t>
  </si>
  <si>
    <t>PRF-1816/2018 de 22/05/2018</t>
  </si>
  <si>
    <t>AP</t>
  </si>
  <si>
    <t>ECO-010/18</t>
  </si>
  <si>
    <t>PRF-1882/2018 de 28/05/2018</t>
  </si>
  <si>
    <t>ECO-011/18</t>
  </si>
  <si>
    <t>PRF-2095/2018 de 19/06/2018</t>
  </si>
  <si>
    <t>ECO-006/17</t>
  </si>
  <si>
    <t>PRF-2455/2018 de 18/07/2018</t>
  </si>
  <si>
    <t>ECO-008/17</t>
  </si>
  <si>
    <t>PRF-2456/2018 de 18/07/2018</t>
  </si>
  <si>
    <t>MA</t>
  </si>
  <si>
    <t>ECO-013/18</t>
  </si>
  <si>
    <t>PRF-2663/2018 de 30/07/2018</t>
  </si>
  <si>
    <t>Remotos 3ª</t>
  </si>
  <si>
    <t>ECO-014/19</t>
  </si>
  <si>
    <t>PRF-2818/2019 de 19/09/2019</t>
  </si>
  <si>
    <t>ECO-015/19</t>
  </si>
  <si>
    <t>PRF-2819/2019 de 19/09/2019</t>
  </si>
  <si>
    <t>PI</t>
  </si>
  <si>
    <t>ECO-016/19</t>
  </si>
  <si>
    <t>PRF-2820/2019 de 19/09/2019</t>
  </si>
  <si>
    <t>ECO-018/19</t>
  </si>
  <si>
    <t>PRF-3059/2019 de 11/10/2019</t>
  </si>
  <si>
    <t>Previsão de Liberação de Recursos da CDE pela CCEE</t>
  </si>
  <si>
    <t>GO</t>
  </si>
  <si>
    <t>ECO-017/19</t>
  </si>
  <si>
    <t>sem previsão</t>
  </si>
  <si>
    <t>No momento ainda não atende às condições para habilitação de recebimento de recursos. O Avanço Físico do Contrato precedente não atingiu 70%.</t>
  </si>
  <si>
    <t>VALOR DO CONTRATO</t>
  </si>
  <si>
    <t>LIBERAÇÃO</t>
  </si>
  <si>
    <t>SALDO DO CONTRATO</t>
  </si>
  <si>
    <t>ECFS-232/2008</t>
  </si>
  <si>
    <t>ECFS-353/2016</t>
  </si>
  <si>
    <t>ECFS-342/2013</t>
  </si>
  <si>
    <t>ECFS-355/2016</t>
  </si>
  <si>
    <t>ANTIGO CONTRATO</t>
  </si>
  <si>
    <t>não</t>
  </si>
  <si>
    <t>NA</t>
  </si>
  <si>
    <t>EFS-0284/2010</t>
  </si>
  <si>
    <t>ECOT-002/17</t>
  </si>
  <si>
    <t>Período: De 01/01/2017 a 31/12/2020</t>
  </si>
  <si>
    <t>Agrupado por: Origem de Recurso</t>
  </si>
  <si>
    <t>Valor Lib. Econ.</t>
  </si>
  <si>
    <t>PDS-0003/2017</t>
  </si>
  <si>
    <t>ECFS-0318-D/2016</t>
  </si>
  <si>
    <t>PDS-0005/2017</t>
  </si>
  <si>
    <t>CPFL</t>
  </si>
  <si>
    <t>ECFS-0268-A/2011</t>
  </si>
  <si>
    <t>PDS-0017/2017</t>
  </si>
  <si>
    <t>PDS-0006/2018</t>
  </si>
  <si>
    <t>PDS-0005/2019</t>
  </si>
  <si>
    <t>ECO-0009-A/2019</t>
  </si>
  <si>
    <t>PSC-0001/2017</t>
  </si>
  <si>
    <t>ECFS-0355/2016</t>
  </si>
  <si>
    <t>PSC-0002/2017</t>
  </si>
  <si>
    <t>ECFS-0349-B/2016</t>
  </si>
  <si>
    <t>PSC-0004/2017</t>
  </si>
  <si>
    <t>ECFS-0347-B/2016</t>
  </si>
  <si>
    <t>PSC-0008/2017</t>
  </si>
  <si>
    <t>PSC-0009/2017</t>
  </si>
  <si>
    <t>PSC-0010/2017</t>
  </si>
  <si>
    <t>PSC-0011/2017</t>
  </si>
  <si>
    <t>PSC-0012/2017</t>
  </si>
  <si>
    <t>PSC-0013/2017</t>
  </si>
  <si>
    <t>PSC-0014/2017</t>
  </si>
  <si>
    <t>PSC-0015/2017</t>
  </si>
  <si>
    <t>PSC-0016/2017</t>
  </si>
  <si>
    <t>PSC-0018/2017</t>
  </si>
  <si>
    <t>PSC-0019/2017</t>
  </si>
  <si>
    <t>PSC-0020/2017</t>
  </si>
  <si>
    <t>PSC-0021/2017</t>
  </si>
  <si>
    <t>PSC-0022/2017</t>
  </si>
  <si>
    <t>PSC-0023/2017</t>
  </si>
  <si>
    <t>PSC-0001/2018</t>
  </si>
  <si>
    <t>PSC-0002/2018</t>
  </si>
  <si>
    <t>PSC-0003/2018</t>
  </si>
  <si>
    <t>PSC-0004/2018</t>
  </si>
  <si>
    <t>PSC-0005/2018</t>
  </si>
  <si>
    <t>PSC-0007/2018</t>
  </si>
  <si>
    <t>PSC-0008/2018</t>
  </si>
  <si>
    <t>PSC-0009/2018</t>
  </si>
  <si>
    <t>PSC-0010/2018</t>
  </si>
  <si>
    <t>PSC-0011/2018</t>
  </si>
  <si>
    <t>PSC-0013/2018</t>
  </si>
  <si>
    <t>PSC-0014/2018</t>
  </si>
  <si>
    <t>PSC-0015/2018</t>
  </si>
  <si>
    <t>PSC-0016/2018</t>
  </si>
  <si>
    <t>PSC-0019/2018</t>
  </si>
  <si>
    <t>PSC-0020/2018</t>
  </si>
  <si>
    <t>PSC-0021/2018</t>
  </si>
  <si>
    <t>PSC-0022/2018</t>
  </si>
  <si>
    <t>PSC-0023/2018</t>
  </si>
  <si>
    <t>PSC-0024/2018</t>
  </si>
  <si>
    <t>PSC-0001/2019</t>
  </si>
  <si>
    <t>PSC-0002/2019</t>
  </si>
  <si>
    <t>PSC-0003/2019</t>
  </si>
  <si>
    <t>PSC-0004/2019</t>
  </si>
  <si>
    <t>PSC-0006/2019</t>
  </si>
  <si>
    <t>PSC-0008/2019</t>
  </si>
  <si>
    <t>PSC-0009/2019</t>
  </si>
  <si>
    <t>PSC-0010/2019</t>
  </si>
  <si>
    <t>PSC-0001/2020</t>
  </si>
  <si>
    <t>PSC-0005/2020</t>
  </si>
  <si>
    <t>PSC-0010/2020</t>
  </si>
  <si>
    <t>PSC-0011/2020</t>
  </si>
  <si>
    <t>33.050.196/0001-88</t>
  </si>
  <si>
    <t>/2017</t>
  </si>
  <si>
    <t>/2019</t>
  </si>
  <si>
    <t>/2018</t>
  </si>
  <si>
    <t>Valor do Contrato</t>
  </si>
  <si>
    <t>/17</t>
  </si>
  <si>
    <t>/18</t>
  </si>
  <si>
    <t>/19</t>
  </si>
  <si>
    <t>1° liberação</t>
  </si>
  <si>
    <t>ECO-1/2017</t>
  </si>
  <si>
    <t>NÚMERO DO CONTRATO ORIGINAL</t>
  </si>
  <si>
    <t>NÚMERO DO CONTRATO PERFORMADO</t>
  </si>
  <si>
    <t>ECOT-14/17</t>
  </si>
  <si>
    <t>ECO-6/17</t>
  </si>
  <si>
    <t>ECO-8/17</t>
  </si>
  <si>
    <t>ECO-9/17</t>
  </si>
  <si>
    <t>ECO-11/18</t>
  </si>
  <si>
    <t>ECO-17/19</t>
  </si>
  <si>
    <t>ECO-7/17</t>
  </si>
  <si>
    <t>ECO-12/18</t>
  </si>
  <si>
    <t>ECO-14/19</t>
  </si>
  <si>
    <t>ECOT-15/17</t>
  </si>
  <si>
    <t>ECO-2/17</t>
  </si>
  <si>
    <t>ECOT-2/17</t>
  </si>
  <si>
    <t>ECO-13/18</t>
  </si>
  <si>
    <t>ECO-15/19</t>
  </si>
  <si>
    <t>ECO-5/17</t>
  </si>
  <si>
    <t>ECO-16/19</t>
  </si>
  <si>
    <t>ECO-4/17</t>
  </si>
  <si>
    <t>ECO-1/17</t>
  </si>
  <si>
    <t>ECO-18/19</t>
  </si>
  <si>
    <t>ECOT-12/17</t>
  </si>
  <si>
    <t>ECFS-349-O/2017</t>
  </si>
  <si>
    <t>ECFS-349-B/2016</t>
  </si>
  <si>
    <t>ECFS-353-A/2017</t>
  </si>
  <si>
    <t>ECFS-350-C/2017</t>
  </si>
  <si>
    <t>ECFS-335-C/2016</t>
  </si>
  <si>
    <t>ECOT-16/2017</t>
  </si>
  <si>
    <t>ECF-346-C/2017</t>
  </si>
  <si>
    <t>ECFS-354-A/2017</t>
  </si>
  <si>
    <t>ECFS-355-A/2017</t>
  </si>
  <si>
    <t>UPE-13/2010</t>
  </si>
  <si>
    <t>UPE-14/2010</t>
  </si>
  <si>
    <t>UPE-15/2010</t>
  </si>
  <si>
    <t>UPE-16/2010</t>
  </si>
  <si>
    <t>ECFS-352-O/2017</t>
  </si>
  <si>
    <t>ECFS-351-C/2018</t>
  </si>
  <si>
    <t>ECFS-347-O/2017</t>
  </si>
  <si>
    <t>ECFS-347-B/2016</t>
  </si>
  <si>
    <t>ECFS-345-C/2020</t>
  </si>
  <si>
    <t>ECFS-202-E/2012</t>
  </si>
  <si>
    <t>ECFS-318-D/2016</t>
  </si>
  <si>
    <t>ECFS-318-E/2017</t>
  </si>
  <si>
    <t>ECFS-342-B/2017</t>
  </si>
  <si>
    <t>ECFS-342-D/2020</t>
  </si>
  <si>
    <t>ECO-10/18</t>
  </si>
  <si>
    <t>ECFS-268-A/2011</t>
  </si>
  <si>
    <t>ECO-11/2018</t>
  </si>
  <si>
    <t>ECO-12/2018</t>
  </si>
  <si>
    <t>ECO-14/2019</t>
  </si>
  <si>
    <t>ECO-13/2018</t>
  </si>
  <si>
    <t>ECO-15/2019</t>
  </si>
  <si>
    <t>ECO-16/2019</t>
  </si>
  <si>
    <t>ECO-18/2019</t>
  </si>
  <si>
    <t>ECO-10/2018</t>
  </si>
  <si>
    <t>ECO-8/2017</t>
  </si>
  <si>
    <t>ECO-9-A/2019</t>
  </si>
  <si>
    <t>ECO-9/2017</t>
  </si>
  <si>
    <t>ECO-7/2017</t>
  </si>
  <si>
    <t>ECO-4/2017</t>
  </si>
  <si>
    <t>ECO-1-A/2018</t>
  </si>
  <si>
    <t>ECO-5/2017</t>
  </si>
  <si>
    <t>ECO-5-A/2019</t>
  </si>
  <si>
    <t>ECO-2/2017</t>
  </si>
  <si>
    <t>-A/2011</t>
  </si>
  <si>
    <t>-A/2017</t>
  </si>
  <si>
    <t>-C/2016</t>
  </si>
  <si>
    <t>-A/2019</t>
  </si>
  <si>
    <t>-E/2012</t>
  </si>
  <si>
    <t>check da data</t>
  </si>
  <si>
    <t>Saldo do Contrato</t>
  </si>
  <si>
    <t>Demostrativo de liberações habilitadas com recursos da conta CDE relativas aos programa LUZ PARA TODOS</t>
  </si>
  <si>
    <t>ENERGISA MT</t>
  </si>
  <si>
    <t>-</t>
  </si>
  <si>
    <t>ECO-006/2017</t>
  </si>
  <si>
    <t>ECO-6/2017</t>
  </si>
  <si>
    <t>ECFS-328/2013</t>
  </si>
  <si>
    <t>AMPLA</t>
  </si>
  <si>
    <t>ECFS-326/2012</t>
  </si>
  <si>
    <t>ECO-007/2017</t>
  </si>
  <si>
    <t>ECO-012/2018</t>
  </si>
  <si>
    <t>ECFS-339/2013</t>
  </si>
  <si>
    <t>CELPE</t>
  </si>
  <si>
    <t>ECFS-332/2013</t>
  </si>
  <si>
    <t>ECFS-306/2010</t>
  </si>
  <si>
    <t>CERCI</t>
  </si>
  <si>
    <t>ECFS-333/2013</t>
  </si>
  <si>
    <t>COPEL</t>
  </si>
  <si>
    <t>ECOT-013/2017</t>
  </si>
  <si>
    <t>ECOT-13/2017</t>
  </si>
  <si>
    <t>ECO-018/2019</t>
  </si>
  <si>
    <t>ECFS-340/2013</t>
  </si>
  <si>
    <t>COSERN</t>
  </si>
  <si>
    <t>ECFS-329/2013</t>
  </si>
  <si>
    <t>ELEKTRO MS</t>
  </si>
  <si>
    <t>ECFS-330/2013</t>
  </si>
  <si>
    <t>ECFS-144/2006</t>
  </si>
  <si>
    <t>ECFS-280/2009</t>
  </si>
  <si>
    <t>ECFS-130/2006</t>
  </si>
  <si>
    <t>ECOT-010/2017</t>
  </si>
  <si>
    <t>ECOT-10/2017</t>
  </si>
  <si>
    <t>ECFS-338/2013</t>
  </si>
  <si>
    <t>ENERGISA MS</t>
  </si>
  <si>
    <t>ECFS-341/2013</t>
  </si>
  <si>
    <t>ENERGISA SE</t>
  </si>
  <si>
    <t>ECFS-343/2013</t>
  </si>
  <si>
    <t>ECOT-15</t>
  </si>
  <si>
    <t>ECFS-268</t>
  </si>
  <si>
    <t>ECO-1</t>
  </si>
  <si>
    <t>não cadastrado no AFI</t>
  </si>
  <si>
    <t>ECFS-333</t>
  </si>
  <si>
    <t>/2013</t>
  </si>
  <si>
    <t>ECFS-332</t>
  </si>
  <si>
    <t>ECO-2</t>
  </si>
  <si>
    <t>ECOT-14</t>
  </si>
  <si>
    <t>ECFS-144</t>
  </si>
  <si>
    <t>/2006</t>
  </si>
  <si>
    <t>ECO-4</t>
  </si>
  <si>
    <t>ECO-7</t>
  </si>
  <si>
    <t>ECOT-12</t>
  </si>
  <si>
    <t>ECO-5</t>
  </si>
  <si>
    <t>ECFS-341</t>
  </si>
  <si>
    <t>ECO-9</t>
  </si>
  <si>
    <t>ECFS-307</t>
  </si>
  <si>
    <t>/2010</t>
  </si>
  <si>
    <t>ECO-12</t>
  </si>
  <si>
    <t>ECFS-302</t>
  </si>
  <si>
    <t>ECO-10</t>
  </si>
  <si>
    <t>ECO-11</t>
  </si>
  <si>
    <t>ECFS-335</t>
  </si>
  <si>
    <t>ECO-6</t>
  </si>
  <si>
    <t>ECO-8</t>
  </si>
  <si>
    <t>ECO-13</t>
  </si>
  <si>
    <t>ECFS-340</t>
  </si>
  <si>
    <t>ECFS-202</t>
  </si>
  <si>
    <t>ECFS-330</t>
  </si>
  <si>
    <t>ECO-14</t>
  </si>
  <si>
    <t>ECO-15</t>
  </si>
  <si>
    <t>ECFS-284</t>
  </si>
  <si>
    <t>ECO-18</t>
  </si>
  <si>
    <t>ECO-16</t>
  </si>
  <si>
    <t>ECFS-328</t>
  </si>
  <si>
    <t>ECFS-339</t>
  </si>
  <si>
    <t>ECFS-306</t>
  </si>
  <si>
    <t>ECFS-280</t>
  </si>
  <si>
    <t>/2009</t>
  </si>
  <si>
    <t>ECFS-329</t>
  </si>
  <si>
    <t>ECFS-130</t>
  </si>
  <si>
    <t>ECOT-10</t>
  </si>
  <si>
    <t>ECOT-13</t>
  </si>
  <si>
    <t>ECFS-338</t>
  </si>
  <si>
    <t>ECOT-16</t>
  </si>
  <si>
    <t>ECFS-326</t>
  </si>
  <si>
    <t>/2012</t>
  </si>
  <si>
    <t>ECFS-343</t>
  </si>
  <si>
    <t>ECFS-101</t>
  </si>
  <si>
    <t>/2005</t>
  </si>
  <si>
    <t>ECFS-108</t>
  </si>
  <si>
    <t>27.707.397/0001-02</t>
  </si>
  <si>
    <t>04.368.898/0001-06</t>
  </si>
  <si>
    <t>08.324.196.0001-81</t>
  </si>
  <si>
    <t>15.413.826.0001-50</t>
  </si>
  <si>
    <t>02.341.467/0001-20</t>
  </si>
  <si>
    <t>50.105.865/0001-90</t>
  </si>
  <si>
    <t>08.467.115/0001-00</t>
  </si>
  <si>
    <t>01.543.032/0001-04</t>
  </si>
  <si>
    <t>04.895.728/0001-80</t>
  </si>
  <si>
    <t>06.272.793/0001-84</t>
  </si>
  <si>
    <t>06.840.748.0001-89</t>
  </si>
  <si>
    <t>05.914.650.0001-66</t>
  </si>
  <si>
    <t>15.139.629.0001-94</t>
  </si>
  <si>
    <t>04.065.033.0001-70</t>
  </si>
  <si>
    <t>00.357.038/0001-15</t>
  </si>
  <si>
    <t>E-MAIL Alterar ECFS-351 para ECOT-002/2017; alterar também o saldo devedor porque esta liberação era a segunda liberação deste contrato, então o saldo devedor neste mês era de R$ 74.712.370,00;</t>
  </si>
  <si>
    <t>ECOT-2/2017</t>
  </si>
  <si>
    <t>ECOT-2</t>
  </si>
  <si>
    <t>email - alterar também o saldo devedor porque esta liberação era a quarta liberação deste contrato, então o saldo devedor neste mês era de R$ 19.532.097,00;</t>
  </si>
  <si>
    <t>ECOT-3/2017</t>
  </si>
  <si>
    <t>ECOT-3</t>
  </si>
  <si>
    <t>e-mail - alterar também o saldo devedor porque esta liberação era a terceira liberação deste contrato, então o saldo devedor neste mês era de R$ 10.789.323,00;</t>
  </si>
  <si>
    <t>ECOT-11/2017</t>
  </si>
  <si>
    <t>ECOT-11</t>
  </si>
  <si>
    <t>EMAIL - alterar também o saldo devedor porque esta liberação era ajuste da parcela após aditivo, então o saldo devedor neste mês era de R$ 51.399.093,00</t>
  </si>
  <si>
    <t>e- mail alterar também o saldo devedor porque esta liberação era a terceira liberação deste contrato, então o saldo devedor neste mês era de R$ 17.778.906,00</t>
  </si>
  <si>
    <t>ECOT-6/2017</t>
  </si>
  <si>
    <t>ECOT-6</t>
  </si>
  <si>
    <t>e - mail alterar também o saldo devedor porque esta liberação era a 2ª/3ª liberações deste contrato, então o saldo devedor neste mês era de R$ 36.563.292,00;</t>
  </si>
  <si>
    <t>ECOT-9/2017</t>
  </si>
  <si>
    <t>ECOT-9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</si>
  <si>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3ª/4ª liberação deste contrato, então o saldo devedor neste mês era de R$ 10.531.781,00;</t>
  </si>
  <si>
    <t>ECOT-8/2017</t>
  </si>
  <si>
    <t>ECOT-8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</si>
  <si>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terceira liberação deste contrato, então o saldo devedor neste mês era de R$ 16.223.199,00;</t>
  </si>
  <si>
    <t>EXCLUÍDO POR DUPLICIDADE OU SOLICITAÇÃO</t>
  </si>
  <si>
    <t>ECOT-12/2017</t>
  </si>
  <si>
    <t>UPE-13</t>
  </si>
  <si>
    <t>UPE-14</t>
  </si>
  <si>
    <t>UPE-15</t>
  </si>
  <si>
    <t>UPE-16</t>
  </si>
  <si>
    <t xml:space="preserve">ECOT-007/2017 </t>
  </si>
  <si>
    <t xml:space="preserve">/2017 </t>
  </si>
  <si>
    <t>ECOT-7</t>
  </si>
  <si>
    <t>33.050.071/0001-58</t>
  </si>
  <si>
    <t>10.835.932/0001-08</t>
  </si>
  <si>
    <t>13.017.462/0001-63</t>
  </si>
  <si>
    <t>ECOT-002/2017</t>
  </si>
  <si>
    <t>ECOT-003/2017</t>
  </si>
  <si>
    <t>ECOT-011/2017</t>
  </si>
  <si>
    <t>ECOT-012/2017</t>
  </si>
  <si>
    <t>ECOT-006/2017</t>
  </si>
  <si>
    <t>ECOT-009/2017</t>
  </si>
  <si>
    <t>ECOT-008/2017</t>
  </si>
  <si>
    <t>ECOT-005/2017</t>
  </si>
  <si>
    <t>ECOT-5/2017</t>
  </si>
  <si>
    <t>ECOT-015/2017</t>
  </si>
  <si>
    <t>ECOT-15/2017</t>
  </si>
  <si>
    <t>ECOT-014/2017</t>
  </si>
  <si>
    <t>ECOT-14/2017</t>
  </si>
  <si>
    <t xml:space="preserve">ECOT-7/2017 </t>
  </si>
  <si>
    <t>VALOR DO CONTRATO CDE</t>
  </si>
  <si>
    <t>VALOR DO CONTRATO CDE + RGR</t>
  </si>
  <si>
    <t>Valor Liberado</t>
  </si>
  <si>
    <t>Liberação</t>
  </si>
  <si>
    <t>Valor CDE Contrato</t>
  </si>
  <si>
    <t>8ª</t>
  </si>
  <si>
    <t>-  1.926.106,41</t>
  </si>
  <si>
    <t>Devol Final</t>
  </si>
  <si>
    <t>5ª</t>
  </si>
  <si>
    <t>Liber Final</t>
  </si>
  <si>
    <t>3ª</t>
  </si>
  <si>
    <t>2ª</t>
  </si>
  <si>
    <t>-  79.604,23</t>
  </si>
  <si>
    <t>6ª</t>
  </si>
  <si>
    <t>4ª</t>
  </si>
  <si>
    <t>Encaminho os 8 contratos que também tinham recursos da RGR para que você possa atualizar o valor do contrato considerando somente a parcela CDE. Favor considerar a coluna valor CDE Contrato como valor do contrato. Todos estes vão ter saldo zero.</t>
  </si>
  <si>
    <t>Favor também incluir as UPEs da CELPA na planilha. Os 4 contratos tem saldo contratual igual a zero.</t>
  </si>
  <si>
    <t>Nr. Contrato</t>
  </si>
  <si>
    <t>Dt. Carta CCEE</t>
  </si>
  <si>
    <t xml:space="preserve">Valor Liberado </t>
  </si>
  <si>
    <t>Valor Contrato</t>
  </si>
  <si>
    <t>Saldo Contrato</t>
  </si>
  <si>
    <t>% Liberado</t>
  </si>
  <si>
    <t>1ª</t>
  </si>
  <si>
    <t xml:space="preserve">                  258.710,18 </t>
  </si>
  <si>
    <t xml:space="preserve">             335.900,00 </t>
  </si>
  <si>
    <t xml:space="preserve">                               -   </t>
  </si>
  <si>
    <t xml:space="preserve">                  312.816,69 </t>
  </si>
  <si>
    <t xml:space="preserve">             375.350,00 </t>
  </si>
  <si>
    <t xml:space="preserve">                  662.493,93 </t>
  </si>
  <si>
    <t xml:space="preserve">             860.270,00 </t>
  </si>
  <si>
    <t xml:space="preserve">                     76.666,66 </t>
  </si>
  <si>
    <t xml:space="preserve">             104.280,00 </t>
  </si>
  <si>
    <t>Todos os contratos que foram encerrados, também possuem saldo contratual igual a zero, conforme abaixo. Favor atualizar as planilhas. Esta primeira linha relativa a devolução da Amazonas Remotos também precisa ser incluída.</t>
  </si>
  <si>
    <t>Remotos</t>
  </si>
  <si>
    <t>xx</t>
  </si>
  <si>
    <t xml:space="preserve">-           21.015.483,00 </t>
  </si>
  <si>
    <t xml:space="preserve">       70.051.710,00 </t>
  </si>
  <si>
    <t xml:space="preserve">-             1.467.759,58 </t>
  </si>
  <si>
    <t xml:space="preserve">          7.550.160,00 </t>
  </si>
  <si>
    <t xml:space="preserve">-             1.926.106,41 </t>
  </si>
  <si>
    <t xml:space="preserve">       21.861.550,00 </t>
  </si>
  <si>
    <t xml:space="preserve">                  209.832,92 </t>
  </si>
  <si>
    <t>ECFS-335/2013</t>
  </si>
  <si>
    <t xml:space="preserve">          1.201.010,00 </t>
  </si>
  <si>
    <t xml:space="preserve">                     26.817,84 </t>
  </si>
  <si>
    <t xml:space="preserve">          1.715.180,00 </t>
  </si>
  <si>
    <t xml:space="preserve">                     32.439,75 </t>
  </si>
  <si>
    <t xml:space="preserve">          3.959.370,00 </t>
  </si>
  <si>
    <t xml:space="preserve">               2.719.615,32 </t>
  </si>
  <si>
    <t xml:space="preserve">     108.616.760,00 </t>
  </si>
  <si>
    <t xml:space="preserve">             335.900,00 </t>
  </si>
  <si>
    <t xml:space="preserve">                     76.666,66 </t>
  </si>
  <si>
    <t xml:space="preserve">-             6.190.786,47 </t>
  </si>
  <si>
    <t xml:space="preserve">       24.069.030,00 </t>
  </si>
  <si>
    <t>7ª</t>
  </si>
  <si>
    <t xml:space="preserve">-             3.880.227,23 </t>
  </si>
  <si>
    <t xml:space="preserve">     213.946.460,00 </t>
  </si>
  <si>
    <t xml:space="preserve">-                   79.604,23 </t>
  </si>
  <si>
    <t xml:space="preserve">          1.516.710,00 </t>
  </si>
  <si>
    <t xml:space="preserve">               3.588.540,73 </t>
  </si>
  <si>
    <t xml:space="preserve">          5.661.490,00 </t>
  </si>
  <si>
    <t xml:space="preserve">            10.876.567,68 </t>
  </si>
  <si>
    <t xml:space="preserve">     513.990.930,00 </t>
  </si>
  <si>
    <t xml:space="preserve">-             3.277.496,14 </t>
  </si>
  <si>
    <t xml:space="preserve">       17.641.300,00 </t>
  </si>
  <si>
    <t xml:space="preserve">-                 113.436,99 </t>
  </si>
  <si>
    <t xml:space="preserve">          1.081.570,00 </t>
  </si>
  <si>
    <t xml:space="preserve">-                 838.284,14 </t>
  </si>
  <si>
    <t xml:space="preserve">          2.698.050,00 </t>
  </si>
  <si>
    <t xml:space="preserve">-           13.591.746,62 </t>
  </si>
  <si>
    <t xml:space="preserve">       87.972.470,00 </t>
  </si>
  <si>
    <t xml:space="preserve">               1.840.143,97 </t>
  </si>
  <si>
    <t>ECFS-202/2007</t>
  </si>
  <si>
    <t xml:space="preserve">       88.468.460,00 </t>
  </si>
  <si>
    <t xml:space="preserve">-             4.986.476,80 </t>
  </si>
  <si>
    <t xml:space="preserve">       36.807.580,00 </t>
  </si>
  <si>
    <t xml:space="preserve">-                 232.904,01 </t>
  </si>
  <si>
    <t xml:space="preserve">       11.768.420,00 </t>
  </si>
  <si>
    <t>                               -   </t>
  </si>
  <si>
    <t>ECFS-348/2014</t>
  </si>
  <si>
    <t xml:space="preserve">            12.267.570,73 </t>
  </si>
  <si>
    <t xml:space="preserve">       58.450.960,00 </t>
  </si>
  <si>
    <t xml:space="preserve">                  500.649,15 </t>
  </si>
  <si>
    <t xml:space="preserve">       20.267.610,00 </t>
  </si>
  <si>
    <t xml:space="preserve">               4.446.256,79 </t>
  </si>
  <si>
    <t xml:space="preserve">     268.281.400,00 </t>
  </si>
  <si>
    <t xml:space="preserve">            12.604.397,56 </t>
  </si>
  <si>
    <t xml:space="preserve">       88.486.120,00 </t>
  </si>
  <si>
    <t>ECOT-5</t>
  </si>
  <si>
    <t>PSC-0012/2018 // INCLUIR CEDRI / TRANSFERIR CEDRI DE XXX PARA 02/10/2017</t>
  </si>
  <si>
    <t xml:space="preserve">PSC-0018/2018 // email - AMAZONAS ENERGIA está duplicado.
Alterações: ocultar a coluna da data. Precisa excluir a linha que está destacada abaixo,  // AMAZONAS ENERGIA
EXCLUIR A LINHA TODA   02.341.467/0001-20   ECO-0008/2017        295.302.080,00           88.590.624,00      118.120.832,00 
</t>
  </si>
  <si>
    <t>ECOT-007/2017</t>
  </si>
  <si>
    <t>ECO-001/2017</t>
  </si>
  <si>
    <t>PSC-0002/2020 // E-MAIL DA KATIA DE 11/09</t>
  </si>
  <si>
    <t>não cadastrado no AFI / E-MAIL DA KATIA DE 11/09</t>
  </si>
  <si>
    <t>não cadastrado no AFI  / E-MAIL DA KATIA DE 11/09</t>
  </si>
  <si>
    <t>PSC-0009/2020 / Elmail de 15/09</t>
  </si>
  <si>
    <t>e-mail da Katia - planilha // Favor também incluir as UPEs da CELPA na planilha. Os 4 contratos tem saldo contratual igual a zero /  / E-MAIL DA KATIA DE 11/09</t>
  </si>
  <si>
    <t>e-mail da Katia - planilha // Favor também incluir as UPEs da CELPA na planilha. Os 4 contratos tem saldo contratual igual a zero  / E-MAIL DA KATIA DE 11/09</t>
  </si>
  <si>
    <t>não cadastrado no AFI/ E-MAIL DA KATIA DE 11/09</t>
  </si>
  <si>
    <t xml:space="preserve">não cadastrado no AFI / </t>
  </si>
  <si>
    <t xml:space="preserve"> ECO-019/2020 </t>
  </si>
  <si>
    <t xml:space="preserve">ECO-19/2020 </t>
  </si>
  <si>
    <t>ECO-19</t>
  </si>
  <si>
    <t xml:space="preserve">/2020 </t>
  </si>
  <si>
    <t>não cadastrado no AFI // EMAIL DA KATIA DE 15/09</t>
  </si>
  <si>
    <t>Não houve liberações</t>
  </si>
  <si>
    <t>PDS-0007/2019 // ELETROACRE – ECFS-202, liberação final – o saldo é zero; /  / E-mail da Katia de 14/09</t>
  </si>
  <si>
    <t>não cadastrado no AFI /  / E-mail da Katia de 14/09</t>
  </si>
  <si>
    <t>e-mail da Katia - planilh</t>
  </si>
  <si>
    <t>não cadastrado no AFI // AMAZONAS ENERGIA – ECO-006/2017 – o valor de R$ 21.015.483,00 é uma devolução, pode colocar o valor negativo e com saldo zero a / E-mail da Katia de 14/09</t>
  </si>
  <si>
    <t>não cadastrado no AFI // E-mail da Katia de 14/09</t>
  </si>
  <si>
    <t>não cadastrado no AFI // E-mail da Katia de 14/10</t>
  </si>
  <si>
    <t>não cadastrado no AFI // E-mail da Katia de 14/11</t>
  </si>
  <si>
    <t>não cadastrado no AFI // E-mail da Katia de 14/12</t>
  </si>
  <si>
    <t>Período de Referência: 01/12/2019 a 31/12/2019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</si>
</sst>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\ª"/>
    <numFmt numFmtId="166" formatCode="dd/mm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164" fontId="1" fillId="0" borderId="0" applyFont="0" applyFill="0" applyBorder="0" applyAlignment="0" applyProtection="0"/>
    <xf numFmtId="0" fontId="5" fillId="0" borderId="0"/>
  </cellStyleXfs>
  <cellXfs count="199">
    <xf numFmtId="0" fontId="0" fillId="0" borderId="0" xfId="0"/>
    <xf numFmtId="0" fontId="0" fillId="0" borderId="0" xfId="0" applyNumberFormat="1"/>
    <xf numFmtId="4" fontId="1" fillId="0" borderId="1" xfId="2" quotePrefix="1" applyNumberFormat="1" applyFont="1" applyFill="1" applyBorder="1" applyAlignment="1">
      <alignment horizontal="right" vertical="center" wrapText="1"/>
    </xf>
    <xf numFmtId="43" fontId="1" fillId="0" borderId="1" xfId="2" quotePrefix="1" applyFont="1" applyFill="1" applyBorder="1" applyAlignment="1">
      <alignment horizontal="left" vertical="center"/>
    </xf>
    <xf numFmtId="0" fontId="0" fillId="0" borderId="0" xfId="0" applyFont="1"/>
    <xf numFmtId="164" fontId="1" fillId="3" borderId="1" xfId="2" quotePrefix="1" applyNumberFormat="1" applyFont="1" applyFill="1" applyBorder="1" applyAlignment="1">
      <alignment horizontal="center" vertical="center" wrapText="1"/>
    </xf>
    <xf numFmtId="17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7" fontId="1" fillId="3" borderId="1" xfId="2" quotePrefix="1" applyNumberFormat="1" applyFont="1" applyFill="1" applyBorder="1" applyAlignment="1">
      <alignment horizontal="center" vertical="center"/>
    </xf>
    <xf numFmtId="0" fontId="1" fillId="3" borderId="1" xfId="2" quotePrefix="1" applyNumberFormat="1" applyFont="1" applyFill="1" applyBorder="1" applyAlignment="1">
      <alignment horizontal="center" vertical="center"/>
    </xf>
    <xf numFmtId="164" fontId="2" fillId="4" borderId="1" xfId="2" quotePrefix="1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3" applyNumberFormat="1" applyFont="1" applyFill="1" applyBorder="1" applyAlignment="1">
      <alignment horizontal="left" vertical="center" indent="17"/>
    </xf>
    <xf numFmtId="164" fontId="0" fillId="0" borderId="0" xfId="0" applyNumberFormat="1"/>
    <xf numFmtId="164" fontId="0" fillId="0" borderId="1" xfId="1" applyFont="1" applyFill="1" applyBorder="1" applyAlignment="1">
      <alignment horizontal="left" vertical="center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164" fontId="0" fillId="0" borderId="1" xfId="1" quotePrefix="1" applyFont="1" applyFill="1" applyBorder="1" applyAlignment="1">
      <alignment horizontal="left" vertical="center"/>
    </xf>
    <xf numFmtId="164" fontId="0" fillId="0" borderId="0" xfId="1" applyFont="1"/>
    <xf numFmtId="0" fontId="7" fillId="0" borderId="0" xfId="5" applyFont="1"/>
    <xf numFmtId="0" fontId="5" fillId="0" borderId="0" xfId="5" applyFont="1"/>
    <xf numFmtId="0" fontId="9" fillId="0" borderId="0" xfId="5" applyFont="1" applyAlignment="1">
      <alignment horizontal="right"/>
    </xf>
    <xf numFmtId="14" fontId="10" fillId="0" borderId="0" xfId="5" applyNumberFormat="1" applyFont="1" applyAlignment="1">
      <alignment horizontal="left"/>
    </xf>
    <xf numFmtId="0" fontId="8" fillId="6" borderId="11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 wrapText="1"/>
    </xf>
    <xf numFmtId="0" fontId="8" fillId="6" borderId="12" xfId="5" applyFont="1" applyFill="1" applyBorder="1" applyAlignment="1">
      <alignment horizontal="center" vertical="center" wrapText="1"/>
    </xf>
    <xf numFmtId="4" fontId="7" fillId="0" borderId="0" xfId="5" applyNumberFormat="1" applyFont="1"/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center" vertical="center"/>
    </xf>
    <xf numFmtId="165" fontId="11" fillId="0" borderId="3" xfId="5" applyNumberFormat="1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14" fontId="11" fillId="0" borderId="14" xfId="5" applyNumberFormat="1" applyFont="1" applyFill="1" applyBorder="1" applyAlignment="1">
      <alignment horizontal="center" vertical="center"/>
    </xf>
    <xf numFmtId="4" fontId="11" fillId="0" borderId="15" xfId="5" applyNumberFormat="1" applyFont="1" applyFill="1" applyBorder="1" applyAlignment="1">
      <alignment horizontal="right" vertical="center"/>
    </xf>
    <xf numFmtId="4" fontId="8" fillId="7" borderId="19" xfId="5" applyNumberFormat="1" applyFont="1" applyFill="1" applyBorder="1" applyAlignment="1">
      <alignment horizontal="right"/>
    </xf>
    <xf numFmtId="0" fontId="8" fillId="8" borderId="11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 wrapText="1"/>
    </xf>
    <xf numFmtId="0" fontId="8" fillId="8" borderId="12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left" vertical="center"/>
    </xf>
    <xf numFmtId="4" fontId="11" fillId="0" borderId="14" xfId="5" applyNumberFormat="1" applyFont="1" applyFill="1" applyBorder="1" applyAlignment="1">
      <alignment horizontal="right"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 wrapText="1"/>
    </xf>
    <xf numFmtId="14" fontId="11" fillId="9" borderId="3" xfId="5" applyNumberFormat="1" applyFont="1" applyFill="1" applyBorder="1" applyAlignment="1">
      <alignment horizontal="center" vertical="center" wrapText="1"/>
    </xf>
    <xf numFmtId="4" fontId="11" fillId="9" borderId="3" xfId="5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0" fontId="11" fillId="0" borderId="12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 wrapText="1"/>
    </xf>
    <xf numFmtId="0" fontId="8" fillId="9" borderId="12" xfId="5" applyFont="1" applyFill="1" applyBorder="1" applyAlignment="1">
      <alignment horizontal="center" vertical="center" wrapText="1"/>
    </xf>
    <xf numFmtId="0" fontId="11" fillId="0" borderId="28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left" vertical="center"/>
    </xf>
    <xf numFmtId="0" fontId="11" fillId="0" borderId="29" xfId="5" applyFont="1" applyFill="1" applyBorder="1" applyAlignment="1">
      <alignment horizontal="center" vertical="center"/>
    </xf>
    <xf numFmtId="165" fontId="11" fillId="0" borderId="29" xfId="5" applyNumberFormat="1" applyFont="1" applyFill="1" applyBorder="1" applyAlignment="1">
      <alignment horizontal="center" vertical="center"/>
    </xf>
    <xf numFmtId="0" fontId="12" fillId="10" borderId="29" xfId="5" applyFont="1" applyFill="1" applyBorder="1" applyAlignment="1">
      <alignment horizontal="center" vertical="center"/>
    </xf>
    <xf numFmtId="4" fontId="12" fillId="10" borderId="29" xfId="5" applyNumberFormat="1" applyFont="1" applyFill="1" applyBorder="1" applyAlignment="1">
      <alignment horizontal="right" vertical="center"/>
    </xf>
    <xf numFmtId="0" fontId="12" fillId="10" borderId="19" xfId="5" applyFont="1" applyFill="1" applyBorder="1" applyAlignment="1">
      <alignment horizontal="justify" vertical="center" wrapText="1"/>
    </xf>
    <xf numFmtId="166" fontId="0" fillId="0" borderId="0" xfId="0" applyNumberFormat="1"/>
    <xf numFmtId="166" fontId="2" fillId="4" borderId="1" xfId="2" quotePrefix="1" applyNumberFormat="1" applyFont="1" applyFill="1" applyBorder="1" applyAlignment="1">
      <alignment horizontal="center" vertical="center" wrapText="1"/>
    </xf>
    <xf numFmtId="166" fontId="1" fillId="3" borderId="1" xfId="2" quotePrefix="1" applyNumberFormat="1" applyFont="1" applyFill="1" applyBorder="1" applyAlignment="1">
      <alignment horizontal="center" vertical="center" wrapText="1"/>
    </xf>
    <xf numFmtId="166" fontId="1" fillId="0" borderId="1" xfId="2" quotePrefix="1" applyNumberFormat="1" applyFont="1" applyFill="1" applyBorder="1" applyAlignment="1">
      <alignment horizontal="right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" fontId="2" fillId="4" borderId="1" xfId="1" applyNumberFormat="1" applyFont="1" applyFill="1" applyBorder="1" applyAlignment="1">
      <alignment horizontal="right" vertical="center"/>
    </xf>
    <xf numFmtId="17" fontId="1" fillId="3" borderId="1" xfId="1" applyNumberFormat="1" applyFont="1" applyFill="1" applyBorder="1" applyAlignment="1">
      <alignment horizontal="right" vertical="center"/>
    </xf>
    <xf numFmtId="164" fontId="0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2" xfId="1" quotePrefix="1" applyFont="1" applyFill="1" applyBorder="1" applyAlignment="1">
      <alignment horizontal="left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17" fontId="1" fillId="3" borderId="1" xfId="1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left" vertical="center"/>
    </xf>
    <xf numFmtId="164" fontId="0" fillId="2" borderId="1" xfId="1" quotePrefix="1" applyFont="1" applyFill="1" applyBorder="1" applyAlignment="1">
      <alignment horizontal="left" vertical="center"/>
    </xf>
    <xf numFmtId="164" fontId="0" fillId="2" borderId="1" xfId="1" applyFont="1" applyFill="1" applyBorder="1" applyAlignment="1">
      <alignment horizontal="right" vertical="center"/>
    </xf>
    <xf numFmtId="164" fontId="0" fillId="2" borderId="1" xfId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/>
    <xf numFmtId="14" fontId="0" fillId="0" borderId="0" xfId="0" applyNumberFormat="1"/>
    <xf numFmtId="14" fontId="0" fillId="10" borderId="0" xfId="0" applyNumberFormat="1" applyFill="1"/>
    <xf numFmtId="0" fontId="0" fillId="11" borderId="0" xfId="0" applyFill="1"/>
    <xf numFmtId="14" fontId="0" fillId="11" borderId="0" xfId="0" applyNumberFormat="1" applyFill="1"/>
    <xf numFmtId="0" fontId="0" fillId="12" borderId="0" xfId="0" applyFill="1"/>
    <xf numFmtId="14" fontId="0" fillId="12" borderId="0" xfId="0" applyNumberFormat="1" applyFill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1" borderId="33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164" fontId="0" fillId="10" borderId="0" xfId="1" applyFont="1" applyFill="1"/>
    <xf numFmtId="164" fontId="0" fillId="11" borderId="0" xfId="1" applyFont="1" applyFill="1"/>
    <xf numFmtId="164" fontId="0" fillId="12" borderId="0" xfId="1" applyFont="1" applyFill="1"/>
    <xf numFmtId="164" fontId="0" fillId="0" borderId="0" xfId="1" applyFont="1" applyAlignment="1">
      <alignment horizontal="center"/>
    </xf>
    <xf numFmtId="17" fontId="2" fillId="4" borderId="1" xfId="1" applyNumberFormat="1" applyFont="1" applyFill="1" applyBorder="1" applyAlignment="1">
      <alignment horizontal="center" vertical="center" wrapText="1"/>
    </xf>
    <xf numFmtId="0" fontId="0" fillId="13" borderId="0" xfId="0" applyFill="1"/>
    <xf numFmtId="0" fontId="0" fillId="13" borderId="0" xfId="0" applyFill="1" applyBorder="1" applyAlignment="1">
      <alignment horizontal="left"/>
    </xf>
    <xf numFmtId="164" fontId="0" fillId="13" borderId="0" xfId="1" applyFont="1" applyFill="1" applyAlignment="1">
      <alignment horizontal="center"/>
    </xf>
    <xf numFmtId="14" fontId="0" fillId="13" borderId="0" xfId="0" applyNumberFormat="1" applyFill="1"/>
    <xf numFmtId="0" fontId="14" fillId="0" borderId="0" xfId="0" applyFont="1"/>
    <xf numFmtId="0" fontId="0" fillId="0" borderId="32" xfId="0" applyBorder="1"/>
    <xf numFmtId="166" fontId="13" fillId="0" borderId="0" xfId="0" applyNumberFormat="1" applyFont="1" applyAlignment="1">
      <alignment horizontal="center"/>
    </xf>
    <xf numFmtId="0" fontId="0" fillId="0" borderId="33" xfId="0" quotePrefix="1" applyBorder="1" applyAlignment="1">
      <alignment horizontal="left"/>
    </xf>
    <xf numFmtId="0" fontId="0" fillId="14" borderId="0" xfId="0" applyFill="1"/>
    <xf numFmtId="0" fontId="0" fillId="14" borderId="0" xfId="0" applyFont="1" applyFill="1"/>
    <xf numFmtId="14" fontId="13" fillId="5" borderId="0" xfId="3" applyNumberFormat="1" applyFont="1" applyFill="1" applyBorder="1" applyAlignment="1">
      <alignment horizontal="center" vertical="center"/>
    </xf>
    <xf numFmtId="164" fontId="0" fillId="0" borderId="1" xfId="1" applyFont="1" applyBorder="1"/>
    <xf numFmtId="164" fontId="0" fillId="0" borderId="1" xfId="0" applyNumberFormat="1" applyBorder="1"/>
    <xf numFmtId="0" fontId="14" fillId="0" borderId="0" xfId="0" applyFont="1" applyFill="1"/>
    <xf numFmtId="0" fontId="14" fillId="0" borderId="33" xfId="1" applyNumberFormat="1" applyFont="1" applyFill="1" applyBorder="1"/>
    <xf numFmtId="14" fontId="14" fillId="0" borderId="0" xfId="0" applyNumberFormat="1" applyFont="1" applyFill="1"/>
    <xf numFmtId="0" fontId="14" fillId="10" borderId="0" xfId="0" applyFont="1" applyFill="1"/>
    <xf numFmtId="0" fontId="14" fillId="10" borderId="33" xfId="1" applyNumberFormat="1" applyFont="1" applyFill="1" applyBorder="1"/>
    <xf numFmtId="14" fontId="14" fillId="10" borderId="0" xfId="0" applyNumberFormat="1" applyFont="1" applyFill="1"/>
    <xf numFmtId="0" fontId="14" fillId="0" borderId="0" xfId="1" applyNumberFormat="1" applyFont="1" applyFill="1"/>
    <xf numFmtId="0" fontId="0" fillId="0" borderId="0" xfId="0" quotePrefix="1" applyBorder="1" applyAlignment="1">
      <alignment horizontal="left"/>
    </xf>
    <xf numFmtId="0" fontId="15" fillId="0" borderId="0" xfId="0" applyFont="1"/>
    <xf numFmtId="14" fontId="0" fillId="0" borderId="0" xfId="0" applyNumberFormat="1" applyAlignment="1">
      <alignment horizontal="right"/>
    </xf>
    <xf numFmtId="4" fontId="15" fillId="0" borderId="0" xfId="0" applyNumberFormat="1" applyFont="1"/>
    <xf numFmtId="0" fontId="15" fillId="0" borderId="0" xfId="0" applyFont="1" applyBorder="1"/>
    <xf numFmtId="0" fontId="15" fillId="0" borderId="32" xfId="0" applyFont="1" applyBorder="1"/>
    <xf numFmtId="0" fontId="15" fillId="0" borderId="33" xfId="0" applyFont="1" applyBorder="1"/>
    <xf numFmtId="0" fontId="0" fillId="0" borderId="0" xfId="0" applyBorder="1"/>
    <xf numFmtId="0" fontId="14" fillId="0" borderId="0" xfId="1" applyNumberFormat="1" applyFont="1" applyFill="1" applyBorder="1"/>
    <xf numFmtId="0" fontId="16" fillId="0" borderId="3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4" fontId="17" fillId="10" borderId="36" xfId="0" applyNumberFormat="1" applyFont="1" applyFill="1" applyBorder="1" applyAlignment="1">
      <alignment horizontal="center" vertical="center"/>
    </xf>
    <xf numFmtId="4" fontId="16" fillId="10" borderId="3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0" fontId="16" fillId="10" borderId="0" xfId="0" applyFont="1" applyFill="1" applyAlignment="1">
      <alignment vertical="center"/>
    </xf>
    <xf numFmtId="14" fontId="16" fillId="10" borderId="0" xfId="0" applyNumberFormat="1" applyFont="1" applyFill="1" applyAlignment="1">
      <alignment horizontal="right" vertical="center"/>
    </xf>
    <xf numFmtId="10" fontId="17" fillId="10" borderId="0" xfId="0" applyNumberFormat="1" applyFont="1" applyFill="1" applyAlignment="1">
      <alignment horizontal="right" vertical="center"/>
    </xf>
    <xf numFmtId="0" fontId="18" fillId="0" borderId="0" xfId="0" applyFont="1"/>
    <xf numFmtId="14" fontId="16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14" fontId="19" fillId="10" borderId="0" xfId="0" applyNumberFormat="1" applyFont="1" applyFill="1" applyAlignment="1">
      <alignment horizontal="right" vertical="center"/>
    </xf>
    <xf numFmtId="10" fontId="20" fillId="0" borderId="0" xfId="0" applyNumberFormat="1" applyFont="1" applyAlignment="1">
      <alignment horizontal="right" vertical="center"/>
    </xf>
    <xf numFmtId="0" fontId="0" fillId="11" borderId="0" xfId="0" applyFill="1" applyAlignment="1">
      <alignment wrapText="1"/>
    </xf>
    <xf numFmtId="0" fontId="0" fillId="10" borderId="0" xfId="0" quotePrefix="1" applyFill="1" applyBorder="1" applyAlignment="1">
      <alignment horizontal="left"/>
    </xf>
    <xf numFmtId="164" fontId="0" fillId="10" borderId="0" xfId="0" applyNumberFormat="1" applyFill="1"/>
    <xf numFmtId="0" fontId="8" fillId="7" borderId="16" xfId="5" applyFont="1" applyFill="1" applyBorder="1" applyAlignment="1">
      <alignment horizontal="center"/>
    </xf>
    <xf numFmtId="0" fontId="8" fillId="7" borderId="17" xfId="5" applyFont="1" applyFill="1" applyBorder="1" applyAlignment="1">
      <alignment horizontal="center"/>
    </xf>
    <xf numFmtId="0" fontId="8" fillId="7" borderId="18" xfId="5" applyFont="1" applyFill="1" applyBorder="1" applyAlignment="1">
      <alignment horizontal="center"/>
    </xf>
    <xf numFmtId="0" fontId="8" fillId="9" borderId="5" xfId="5" applyFont="1" applyFill="1" applyBorder="1" applyAlignment="1">
      <alignment horizontal="center" vertical="center"/>
    </xf>
    <xf numFmtId="0" fontId="8" fillId="9" borderId="10" xfId="5" applyFont="1" applyFill="1" applyBorder="1" applyAlignment="1">
      <alignment horizontal="center" vertical="center"/>
    </xf>
    <xf numFmtId="0" fontId="8" fillId="9" borderId="6" xfId="5" applyFont="1" applyFill="1" applyBorder="1" applyAlignment="1">
      <alignment horizontal="center" vertical="center" wrapText="1"/>
    </xf>
    <xf numFmtId="0" fontId="8" fillId="9" borderId="11" xfId="5" applyFont="1" applyFill="1" applyBorder="1" applyAlignment="1">
      <alignment horizontal="center" vertical="center" wrapText="1"/>
    </xf>
    <xf numFmtId="0" fontId="8" fillId="9" borderId="6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7" xfId="5" applyFont="1" applyFill="1" applyBorder="1" applyAlignment="1">
      <alignment horizontal="center" vertical="center"/>
    </xf>
    <xf numFmtId="0" fontId="5" fillId="9" borderId="8" xfId="5" applyFont="1" applyFill="1" applyBorder="1"/>
    <xf numFmtId="0" fontId="5" fillId="9" borderId="9" xfId="5" applyFont="1" applyFill="1" applyBorder="1"/>
    <xf numFmtId="0" fontId="11" fillId="0" borderId="24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0" fontId="11" fillId="0" borderId="26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4" xfId="5" applyNumberFormat="1" applyFont="1" applyFill="1" applyBorder="1" applyAlignment="1">
      <alignment horizontal="center" vertical="center"/>
    </xf>
    <xf numFmtId="165" fontId="11" fillId="0" borderId="26" xfId="5" applyNumberFormat="1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0" fontId="8" fillId="8" borderId="5" xfId="5" applyFont="1" applyFill="1" applyBorder="1" applyAlignment="1">
      <alignment horizontal="center" vertical="center"/>
    </xf>
    <xf numFmtId="0" fontId="8" fillId="8" borderId="10" xfId="5" applyFont="1" applyFill="1" applyBorder="1" applyAlignment="1">
      <alignment horizontal="center" vertical="center"/>
    </xf>
    <xf numFmtId="0" fontId="8" fillId="8" borderId="6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6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0" fontId="5" fillId="8" borderId="8" xfId="5" applyFont="1" applyFill="1" applyBorder="1"/>
    <xf numFmtId="0" fontId="5" fillId="8" borderId="9" xfId="5" applyFont="1" applyFill="1" applyBorder="1"/>
    <xf numFmtId="0" fontId="6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8" fillId="6" borderId="5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 wrapText="1"/>
    </xf>
    <xf numFmtId="0" fontId="8" fillId="6" borderId="11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 wrapText="1"/>
    </xf>
    <xf numFmtId="0" fontId="8" fillId="6" borderId="8" xfId="5" applyFont="1" applyFill="1" applyBorder="1" applyAlignment="1">
      <alignment horizontal="center" vertical="center" wrapText="1"/>
    </xf>
    <xf numFmtId="0" fontId="8" fillId="6" borderId="9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_APLJF-9A" xfId="3"/>
    <cellStyle name="Separador de milhares" xfId="1" builtinId="3"/>
    <cellStyle name="Vírgula 2" xfId="2"/>
    <cellStyle name="Vírgula 2 2" xfId="4"/>
  </cellStyles>
  <dxfs count="113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IC/2%20-%20Arquivos%20para%20divulga&#231;&#227;o%20na%20Internet/Libera&#231;&#245;es%20CDE/TCU%20-%20CDE%20-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co"/>
      <sheetName val="Info de email"/>
      <sheetName val="Plan1"/>
      <sheetName val="JANEIRO-2020"/>
      <sheetName val="FEVEREIRO-2020"/>
      <sheetName val="MARÇO-2020"/>
      <sheetName val="ABRIL-2020"/>
      <sheetName val="MAIO-2020"/>
      <sheetName val="JUNHO-2020"/>
      <sheetName val="JULHO-2020"/>
      <sheetName val="AGOSTO-2020"/>
      <sheetName val="E-MAIL DE 1109"/>
      <sheetName val="Liberações 1ª parcela 2017_2020"/>
    </sheetNames>
    <sheetDataSet>
      <sheetData sheetId="0">
        <row r="1">
          <cell r="D1" t="str">
            <v>NÚMERO DO CONTRATO PERFORMADO</v>
          </cell>
          <cell r="E1" t="str">
            <v>VALOR DO CONTRATO CDE</v>
          </cell>
        </row>
        <row r="2">
          <cell r="D2">
            <v>0</v>
          </cell>
          <cell r="E2">
            <v>0</v>
          </cell>
        </row>
        <row r="3">
          <cell r="D3" t="str">
            <v>ECOT-14/17</v>
          </cell>
          <cell r="E3">
            <v>182966790</v>
          </cell>
        </row>
        <row r="4">
          <cell r="D4" t="str">
            <v>ECO-6/17</v>
          </cell>
          <cell r="E4">
            <v>70051610</v>
          </cell>
        </row>
        <row r="5">
          <cell r="D5" t="str">
            <v>ECO-8/17</v>
          </cell>
          <cell r="E5">
            <v>295302080</v>
          </cell>
        </row>
        <row r="6">
          <cell r="D6" t="str">
            <v>ECFS-349-O/2017</v>
          </cell>
          <cell r="E6">
            <v>195320970</v>
          </cell>
        </row>
        <row r="7">
          <cell r="D7" t="str">
            <v>ECFS-349-B/2016</v>
          </cell>
          <cell r="E7">
            <v>195320970</v>
          </cell>
        </row>
        <row r="8">
          <cell r="D8" t="str">
            <v>ECFS-353-A/2017</v>
          </cell>
          <cell r="E8">
            <v>182966790</v>
          </cell>
        </row>
        <row r="9">
          <cell r="D9" t="str">
            <v>ECO-8/2017</v>
          </cell>
          <cell r="E9">
            <v>295302080</v>
          </cell>
        </row>
        <row r="10">
          <cell r="D10" t="str">
            <v>ECO-9/17</v>
          </cell>
          <cell r="E10">
            <v>10523330</v>
          </cell>
        </row>
        <row r="11">
          <cell r="D11" t="str">
            <v>ECO-9-A/2019</v>
          </cell>
          <cell r="E11">
            <v>10523330</v>
          </cell>
        </row>
        <row r="12">
          <cell r="D12" t="str">
            <v>ECO-9/2017</v>
          </cell>
          <cell r="E12">
            <v>10523310</v>
          </cell>
        </row>
        <row r="13">
          <cell r="D13" t="str">
            <v>ECO-11/2018</v>
          </cell>
          <cell r="E13">
            <v>74373550</v>
          </cell>
        </row>
        <row r="14">
          <cell r="D14" t="str">
            <v>ECO-11/18</v>
          </cell>
          <cell r="E14">
            <v>74373550</v>
          </cell>
        </row>
        <row r="15">
          <cell r="D15" t="str">
            <v>ECFS-350-C/2017</v>
          </cell>
          <cell r="E15">
            <v>54077330</v>
          </cell>
        </row>
        <row r="16">
          <cell r="D16" t="str">
            <v>ECFS-335-C/2016</v>
          </cell>
          <cell r="E16">
            <v>1201010</v>
          </cell>
        </row>
        <row r="17">
          <cell r="D17" t="str">
            <v>ECFS-302/2010</v>
          </cell>
          <cell r="E17">
            <v>16681170</v>
          </cell>
        </row>
        <row r="18">
          <cell r="D18" t="str">
            <v>ECO-17/19</v>
          </cell>
          <cell r="E18">
            <v>104342730</v>
          </cell>
        </row>
        <row r="19">
          <cell r="D19" t="str">
            <v>ECOT-16/2017</v>
          </cell>
          <cell r="E19">
            <v>75559480</v>
          </cell>
        </row>
        <row r="20">
          <cell r="D20" t="str">
            <v>ECF-346-C/2017</v>
          </cell>
          <cell r="E20">
            <v>17429750</v>
          </cell>
        </row>
        <row r="21">
          <cell r="D21" t="str">
            <v>ECFS-354-A/2017</v>
          </cell>
          <cell r="E21">
            <v>121877640</v>
          </cell>
        </row>
        <row r="22">
          <cell r="D22" t="str">
            <v>ECFS-355/2016</v>
          </cell>
          <cell r="E22">
            <v>55928090</v>
          </cell>
        </row>
        <row r="23">
          <cell r="D23" t="str">
            <v>ECFS-355-A/2017</v>
          </cell>
          <cell r="E23">
            <v>55928090</v>
          </cell>
        </row>
        <row r="24">
          <cell r="D24" t="str">
            <v>ECO-7/2017</v>
          </cell>
          <cell r="E24">
            <v>360655360</v>
          </cell>
        </row>
        <row r="25">
          <cell r="D25" t="str">
            <v>ECO-12/2018</v>
          </cell>
          <cell r="E25">
            <v>31862860</v>
          </cell>
        </row>
        <row r="26">
          <cell r="D26" t="str">
            <v>ECO-14/2019</v>
          </cell>
          <cell r="E26">
            <v>51732750</v>
          </cell>
        </row>
        <row r="27">
          <cell r="D27" t="str">
            <v>UPE-13/2010</v>
          </cell>
          <cell r="E27">
            <v>335900</v>
          </cell>
        </row>
        <row r="28">
          <cell r="D28" t="str">
            <v>UPE-14/2010</v>
          </cell>
          <cell r="E28">
            <v>375350</v>
          </cell>
        </row>
        <row r="29">
          <cell r="D29" t="str">
            <v>UPE-15/2010</v>
          </cell>
          <cell r="E29">
            <v>860270</v>
          </cell>
        </row>
        <row r="30">
          <cell r="D30" t="str">
            <v>UPE-16/2010</v>
          </cell>
          <cell r="E30">
            <v>104280</v>
          </cell>
        </row>
        <row r="31">
          <cell r="D31" t="str">
            <v>ECO-7/17</v>
          </cell>
          <cell r="E31">
            <v>360655360</v>
          </cell>
        </row>
        <row r="32">
          <cell r="D32" t="str">
            <v>ECO-12/18</v>
          </cell>
          <cell r="E32">
            <v>31862860</v>
          </cell>
        </row>
        <row r="33">
          <cell r="D33" t="str">
            <v>ECO-14/19</v>
          </cell>
          <cell r="E33">
            <v>51732750</v>
          </cell>
        </row>
        <row r="34">
          <cell r="D34" t="str">
            <v>ECOT-15/17</v>
          </cell>
          <cell r="E34">
            <v>55928090</v>
          </cell>
        </row>
        <row r="35">
          <cell r="D35" t="str">
            <v>ECO-2/17</v>
          </cell>
          <cell r="E35">
            <v>79387520</v>
          </cell>
        </row>
        <row r="36">
          <cell r="D36" t="str">
            <v>ECOT-2/17</v>
          </cell>
          <cell r="E36">
            <v>79387520</v>
          </cell>
        </row>
        <row r="37">
          <cell r="D37" t="str">
            <v>ECFS-352-O/2017</v>
          </cell>
          <cell r="E37">
            <v>105317810</v>
          </cell>
        </row>
        <row r="38">
          <cell r="D38" t="str">
            <v>ECO-13/2018</v>
          </cell>
          <cell r="E38">
            <v>108991120</v>
          </cell>
        </row>
        <row r="39">
          <cell r="D39" t="str">
            <v>ECO-15/2019</v>
          </cell>
          <cell r="E39">
            <v>182497060</v>
          </cell>
        </row>
        <row r="40">
          <cell r="D40" t="str">
            <v>ECO-13/18</v>
          </cell>
          <cell r="E40">
            <v>108991770</v>
          </cell>
        </row>
        <row r="41">
          <cell r="D41" t="str">
            <v>ECO-15/19</v>
          </cell>
          <cell r="E41">
            <v>182497060</v>
          </cell>
        </row>
        <row r="42">
          <cell r="D42" t="str">
            <v>ECO-5/17</v>
          </cell>
          <cell r="E42">
            <v>227566630</v>
          </cell>
        </row>
        <row r="43">
          <cell r="D43" t="str">
            <v>ECFS-351-C/2018</v>
          </cell>
          <cell r="E43">
            <v>149424740</v>
          </cell>
        </row>
        <row r="44">
          <cell r="D44" t="str">
            <v>ECO-16/2019</v>
          </cell>
          <cell r="E44">
            <v>164761180</v>
          </cell>
        </row>
        <row r="45">
          <cell r="D45" t="str">
            <v>ECO-16/19</v>
          </cell>
          <cell r="E45">
            <v>164761180</v>
          </cell>
        </row>
        <row r="46">
          <cell r="D46" t="str">
            <v>ECFS-347-O/2017</v>
          </cell>
          <cell r="E46">
            <v>59263020</v>
          </cell>
        </row>
        <row r="47">
          <cell r="D47" t="str">
            <v>ECFS-347-B/2016</v>
          </cell>
          <cell r="E47">
            <v>59263020</v>
          </cell>
        </row>
        <row r="48">
          <cell r="D48" t="str">
            <v>ECO-4/2017</v>
          </cell>
          <cell r="E48">
            <v>106992500</v>
          </cell>
        </row>
        <row r="49">
          <cell r="D49" t="str">
            <v>ECO-4/17</v>
          </cell>
          <cell r="E49">
            <v>106992500</v>
          </cell>
        </row>
        <row r="50">
          <cell r="D50" t="str">
            <v>ECFS-101/2005</v>
          </cell>
          <cell r="E50">
            <v>857590</v>
          </cell>
        </row>
        <row r="51">
          <cell r="D51" t="str">
            <v>ECFS-108/2005</v>
          </cell>
          <cell r="E51">
            <v>527920</v>
          </cell>
        </row>
        <row r="52">
          <cell r="D52" t="str">
            <v>ECFS-345-C/2020</v>
          </cell>
          <cell r="E52">
            <v>513990930</v>
          </cell>
        </row>
        <row r="53">
          <cell r="D53" t="str">
            <v>ECO-1/2017</v>
          </cell>
          <cell r="E53">
            <v>587197160</v>
          </cell>
        </row>
        <row r="54">
          <cell r="D54" t="str">
            <v>ECO-1-A/2018</v>
          </cell>
          <cell r="E54">
            <v>587197160</v>
          </cell>
        </row>
        <row r="55">
          <cell r="D55" t="str">
            <v>ECO-18/2019</v>
          </cell>
          <cell r="E55">
            <v>684394220</v>
          </cell>
        </row>
        <row r="56">
          <cell r="D56" t="str">
            <v>ECO-1/17</v>
          </cell>
          <cell r="E56">
            <v>587197160</v>
          </cell>
        </row>
        <row r="57">
          <cell r="D57" t="str">
            <v>ECO-18/19</v>
          </cell>
          <cell r="E57">
            <v>684394220</v>
          </cell>
        </row>
        <row r="58">
          <cell r="D58" t="str">
            <v>ECFS-307/2010</v>
          </cell>
          <cell r="E58">
            <v>18183210</v>
          </cell>
        </row>
        <row r="59">
          <cell r="D59" t="str">
            <v>ECFS-202-E/2012</v>
          </cell>
          <cell r="E59">
            <v>88468460</v>
          </cell>
        </row>
        <row r="60">
          <cell r="D60" t="str">
            <v>ECFS-318-D/2016</v>
          </cell>
          <cell r="E60">
            <v>35964410</v>
          </cell>
        </row>
        <row r="61">
          <cell r="D61" t="str">
            <v>ECFS-318-E/2017</v>
          </cell>
          <cell r="E61">
            <v>35964410</v>
          </cell>
        </row>
        <row r="62">
          <cell r="D62" t="str">
            <v>ECFS-342-B/2017</v>
          </cell>
          <cell r="E62">
            <v>35973870</v>
          </cell>
        </row>
        <row r="63">
          <cell r="D63" t="str">
            <v>ECFS-342-D/2020</v>
          </cell>
          <cell r="E63">
            <v>35973870</v>
          </cell>
        </row>
        <row r="64">
          <cell r="D64" t="str">
            <v>ECOT-12/17</v>
          </cell>
          <cell r="E64">
            <v>35973870</v>
          </cell>
        </row>
        <row r="65">
          <cell r="D65" t="str">
            <v>ECO-10/2018</v>
          </cell>
          <cell r="E65">
            <v>164392290</v>
          </cell>
        </row>
        <row r="66">
          <cell r="D66" t="str">
            <v>ECO-10/18</v>
          </cell>
          <cell r="E66">
            <v>164392290</v>
          </cell>
        </row>
        <row r="67">
          <cell r="D67" t="str">
            <v>ECO-5/2017</v>
          </cell>
          <cell r="E67">
            <v>227566630</v>
          </cell>
        </row>
        <row r="68">
          <cell r="D68" t="str">
            <v>ECO-5-A/2019</v>
          </cell>
          <cell r="E68">
            <v>227566630</v>
          </cell>
        </row>
        <row r="69">
          <cell r="D69" t="str">
            <v>ECFS-284/2010</v>
          </cell>
          <cell r="E69">
            <v>232510550</v>
          </cell>
        </row>
        <row r="70">
          <cell r="D70" t="str">
            <v>ECO-2/2017</v>
          </cell>
          <cell r="E70">
            <v>79387520</v>
          </cell>
        </row>
        <row r="71">
          <cell r="D71" t="str">
            <v>ECFS-268-A/2011</v>
          </cell>
          <cell r="E71">
            <v>17761860</v>
          </cell>
        </row>
        <row r="72">
          <cell r="D72" t="str">
            <v>ECO-6/2017</v>
          </cell>
          <cell r="E72">
            <v>70051710</v>
          </cell>
        </row>
        <row r="73">
          <cell r="D73" t="str">
            <v>ECFS-328/2013</v>
          </cell>
          <cell r="E73">
            <v>7550160</v>
          </cell>
        </row>
        <row r="74">
          <cell r="D74" t="str">
            <v>ECFS-326/2012</v>
          </cell>
          <cell r="E74">
            <v>18003630</v>
          </cell>
        </row>
        <row r="75">
          <cell r="D75" t="str">
            <v>ECFS-339/2013</v>
          </cell>
          <cell r="E75">
            <v>24069030</v>
          </cell>
        </row>
        <row r="76">
          <cell r="D76" t="str">
            <v>ECFS-332/2013</v>
          </cell>
          <cell r="E76">
            <v>213946460</v>
          </cell>
        </row>
        <row r="77">
          <cell r="D77" t="str">
            <v>ECFS-306/2010</v>
          </cell>
          <cell r="E77">
            <v>325010</v>
          </cell>
        </row>
        <row r="78">
          <cell r="D78" t="str">
            <v>ECFS-333/2013</v>
          </cell>
          <cell r="E78">
            <v>5661490</v>
          </cell>
        </row>
        <row r="79">
          <cell r="D79" t="str">
            <v>ECFS-340/2013</v>
          </cell>
          <cell r="E79">
            <v>17641300</v>
          </cell>
        </row>
        <row r="80">
          <cell r="D80" t="str">
            <v>ECFS-329/2013</v>
          </cell>
          <cell r="E80">
            <v>1081570</v>
          </cell>
        </row>
        <row r="81">
          <cell r="D81" t="str">
            <v>ECFS-330/2013</v>
          </cell>
          <cell r="E81">
            <v>2698050</v>
          </cell>
        </row>
        <row r="82">
          <cell r="D82" t="str">
            <v>ECFS-144/2006</v>
          </cell>
          <cell r="E82">
            <v>87972470</v>
          </cell>
        </row>
        <row r="83">
          <cell r="D83" t="str">
            <v>ECFS-280/2009</v>
          </cell>
          <cell r="E83">
            <v>36807580</v>
          </cell>
        </row>
        <row r="84">
          <cell r="D84" t="str">
            <v>ECFS-130/2006</v>
          </cell>
          <cell r="E84">
            <v>11768420</v>
          </cell>
        </row>
        <row r="85">
          <cell r="D85" t="str">
            <v>ECOT-10/2017</v>
          </cell>
          <cell r="E85">
            <v>58450960</v>
          </cell>
        </row>
        <row r="86">
          <cell r="D86" t="str">
            <v>ECFS-338/2013</v>
          </cell>
          <cell r="E86">
            <v>20267610</v>
          </cell>
        </row>
        <row r="87">
          <cell r="D87" t="str">
            <v>ECFS-341/2013</v>
          </cell>
          <cell r="E87">
            <v>9120250</v>
          </cell>
        </row>
        <row r="88">
          <cell r="D88" t="str">
            <v>ECFS-343/2013</v>
          </cell>
          <cell r="E88">
            <v>88486120</v>
          </cell>
        </row>
        <row r="89">
          <cell r="D89" t="str">
            <v>ECOT-2/2017</v>
          </cell>
          <cell r="E89">
            <v>149424740</v>
          </cell>
        </row>
        <row r="90">
          <cell r="D90" t="str">
            <v>ECOT-3/2017</v>
          </cell>
          <cell r="E90">
            <v>195320970</v>
          </cell>
        </row>
        <row r="91">
          <cell r="D91" t="str">
            <v>ECOT-11/2017</v>
          </cell>
          <cell r="E91">
            <v>35964410</v>
          </cell>
        </row>
        <row r="92">
          <cell r="D92" t="str">
            <v>ECOT-13/2017</v>
          </cell>
          <cell r="E92">
            <v>513990930</v>
          </cell>
        </row>
        <row r="93">
          <cell r="D93" t="str">
            <v>ECOT-12/2017</v>
          </cell>
          <cell r="E93">
            <v>35973870</v>
          </cell>
        </row>
        <row r="94">
          <cell r="D94" t="str">
            <v>ECOT-6/2017</v>
          </cell>
          <cell r="E94">
            <v>59263020</v>
          </cell>
        </row>
        <row r="95">
          <cell r="D95" t="str">
            <v>ECOT-9/2017</v>
          </cell>
          <cell r="E95">
            <v>121877640</v>
          </cell>
        </row>
        <row r="96">
          <cell r="D96" t="str">
            <v>ECOT-8/2017</v>
          </cell>
          <cell r="E96">
            <v>105317810</v>
          </cell>
        </row>
        <row r="97">
          <cell r="D97" t="str">
            <v>ECOT-5/2017</v>
          </cell>
          <cell r="E97">
            <v>54077330</v>
          </cell>
        </row>
        <row r="98">
          <cell r="D98" t="str">
            <v>ECOT-15/2017</v>
          </cell>
          <cell r="E98">
            <v>55928090</v>
          </cell>
        </row>
        <row r="99">
          <cell r="D99" t="str">
            <v>ECOT-14/2017</v>
          </cell>
          <cell r="E99">
            <v>182966790</v>
          </cell>
        </row>
        <row r="100">
          <cell r="D100" t="str">
            <v xml:space="preserve">ECOT-7/2017 </v>
          </cell>
          <cell r="E100">
            <v>17429750</v>
          </cell>
        </row>
        <row r="101">
          <cell r="D101" t="str">
            <v xml:space="preserve">ECO-19/2020 </v>
          </cell>
          <cell r="E101">
            <v>94173890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"/>
  <sheetViews>
    <sheetView topLeftCell="A97" workbookViewId="0">
      <selection activeCell="A97" sqref="A1:XFD1048576"/>
    </sheetView>
  </sheetViews>
  <sheetFormatPr defaultColWidth="14.42578125" defaultRowHeight="15"/>
  <cols>
    <col min="1" max="1" width="18.5703125" style="82" bestFit="1" customWidth="1"/>
    <col min="2" max="2" width="26.42578125" style="82" customWidth="1"/>
    <col min="3" max="3" width="19.42578125" style="82" bestFit="1" customWidth="1"/>
    <col min="4" max="4" width="18.5703125" style="82" bestFit="1" customWidth="1"/>
    <col min="5" max="5" width="15.28515625" style="73" bestFit="1" customWidth="1"/>
    <col min="6" max="6" width="18.7109375" style="82" hidden="1" customWidth="1"/>
    <col min="7" max="7" width="18.5703125" style="82" bestFit="1" customWidth="1"/>
    <col min="8" max="8" width="15.28515625" style="82" bestFit="1" customWidth="1"/>
    <col min="9" max="16384" width="14.42578125" style="82"/>
  </cols>
  <sheetData>
    <row r="1" spans="1:8" ht="45">
      <c r="A1" s="100" t="s">
        <v>241</v>
      </c>
      <c r="B1" s="18" t="s">
        <v>11</v>
      </c>
      <c r="C1" s="19" t="s">
        <v>10</v>
      </c>
      <c r="D1" s="100" t="s">
        <v>242</v>
      </c>
      <c r="E1" s="100" t="s">
        <v>460</v>
      </c>
      <c r="F1" s="70" t="s">
        <v>161</v>
      </c>
      <c r="G1" s="100" t="s">
        <v>241</v>
      </c>
      <c r="H1" s="100" t="s">
        <v>461</v>
      </c>
    </row>
    <row r="2" spans="1:8">
      <c r="A2" s="76"/>
      <c r="B2" s="75"/>
      <c r="C2" s="75"/>
      <c r="D2" s="76"/>
      <c r="E2" s="71"/>
      <c r="F2" s="71"/>
      <c r="G2" s="76"/>
      <c r="H2" s="71"/>
    </row>
    <row r="3" spans="1:8">
      <c r="A3" s="74" t="s">
        <v>106</v>
      </c>
      <c r="B3" s="20" t="s">
        <v>17</v>
      </c>
      <c r="C3" s="74" t="s">
        <v>403</v>
      </c>
      <c r="D3" s="74" t="s">
        <v>243</v>
      </c>
      <c r="E3" s="72">
        <v>182966790</v>
      </c>
      <c r="F3" s="17" t="s">
        <v>158</v>
      </c>
      <c r="G3" s="74" t="s">
        <v>106</v>
      </c>
      <c r="H3" s="72"/>
    </row>
    <row r="4" spans="1:8">
      <c r="A4" s="20" t="s">
        <v>132</v>
      </c>
      <c r="B4" s="20" t="s">
        <v>17</v>
      </c>
      <c r="C4" s="20" t="s">
        <v>403</v>
      </c>
      <c r="D4" s="20" t="s">
        <v>244</v>
      </c>
      <c r="E4" s="72">
        <v>70051610</v>
      </c>
      <c r="F4" s="17" t="s">
        <v>162</v>
      </c>
      <c r="G4" s="20" t="s">
        <v>132</v>
      </c>
      <c r="H4" s="72"/>
    </row>
    <row r="5" spans="1:8">
      <c r="A5" s="20" t="s">
        <v>134</v>
      </c>
      <c r="B5" s="20" t="s">
        <v>17</v>
      </c>
      <c r="C5" s="20" t="s">
        <v>403</v>
      </c>
      <c r="D5" s="20" t="s">
        <v>245</v>
      </c>
      <c r="E5" s="72">
        <v>295302080</v>
      </c>
      <c r="F5" s="17" t="s">
        <v>162</v>
      </c>
      <c r="G5" s="20" t="s">
        <v>134</v>
      </c>
      <c r="H5" s="72"/>
    </row>
    <row r="6" spans="1:8">
      <c r="A6" s="20" t="s">
        <v>18</v>
      </c>
      <c r="B6" s="20" t="s">
        <v>17</v>
      </c>
      <c r="C6" s="20" t="s">
        <v>403</v>
      </c>
      <c r="D6" s="20" t="s">
        <v>263</v>
      </c>
      <c r="E6" s="72">
        <v>195320970</v>
      </c>
      <c r="F6" s="80" t="s">
        <v>163</v>
      </c>
      <c r="G6" s="20" t="s">
        <v>18</v>
      </c>
      <c r="H6" s="72"/>
    </row>
    <row r="7" spans="1:8">
      <c r="A7" s="82" t="s">
        <v>181</v>
      </c>
      <c r="B7" s="20" t="s">
        <v>17</v>
      </c>
      <c r="C7" s="20" t="s">
        <v>403</v>
      </c>
      <c r="D7" s="82" t="s">
        <v>264</v>
      </c>
      <c r="E7" s="72">
        <v>195320970</v>
      </c>
      <c r="F7" s="80" t="s">
        <v>163</v>
      </c>
      <c r="G7" s="82" t="s">
        <v>181</v>
      </c>
      <c r="H7" s="72"/>
    </row>
    <row r="8" spans="1:8">
      <c r="A8" s="20" t="s">
        <v>19</v>
      </c>
      <c r="B8" s="20" t="s">
        <v>17</v>
      </c>
      <c r="C8" s="20" t="s">
        <v>403</v>
      </c>
      <c r="D8" s="20" t="s">
        <v>265</v>
      </c>
      <c r="E8" s="72">
        <v>182966790</v>
      </c>
      <c r="F8" s="80" t="s">
        <v>163</v>
      </c>
      <c r="G8" s="20" t="s">
        <v>19</v>
      </c>
      <c r="H8" s="72"/>
    </row>
    <row r="9" spans="1:8">
      <c r="A9" s="20" t="s">
        <v>20</v>
      </c>
      <c r="B9" s="20" t="s">
        <v>17</v>
      </c>
      <c r="C9" s="20" t="s">
        <v>403</v>
      </c>
      <c r="D9" s="20" t="s">
        <v>296</v>
      </c>
      <c r="E9" s="72">
        <v>295302080</v>
      </c>
      <c r="F9" s="17" t="s">
        <v>162</v>
      </c>
      <c r="G9" s="20" t="s">
        <v>20</v>
      </c>
      <c r="H9" s="72"/>
    </row>
    <row r="10" spans="1:8">
      <c r="A10" s="20" t="s">
        <v>122</v>
      </c>
      <c r="B10" s="20" t="s">
        <v>120</v>
      </c>
      <c r="C10" s="20" t="s">
        <v>22</v>
      </c>
      <c r="D10" s="20" t="s">
        <v>246</v>
      </c>
      <c r="E10" s="72">
        <v>10523330</v>
      </c>
      <c r="F10" s="17" t="s">
        <v>162</v>
      </c>
      <c r="G10" s="20" t="s">
        <v>122</v>
      </c>
      <c r="H10" s="72"/>
    </row>
    <row r="11" spans="1:8">
      <c r="A11" s="82" t="s">
        <v>177</v>
      </c>
      <c r="B11" s="20" t="s">
        <v>120</v>
      </c>
      <c r="C11" s="20" t="s">
        <v>22</v>
      </c>
      <c r="D11" s="82" t="s">
        <v>297</v>
      </c>
      <c r="E11" s="72">
        <v>10523330</v>
      </c>
      <c r="F11" s="17" t="s">
        <v>162</v>
      </c>
      <c r="G11" s="82" t="s">
        <v>177</v>
      </c>
      <c r="H11" s="72"/>
    </row>
    <row r="12" spans="1:8">
      <c r="A12" s="20" t="s">
        <v>23</v>
      </c>
      <c r="B12" s="20" t="s">
        <v>21</v>
      </c>
      <c r="C12" s="20" t="s">
        <v>22</v>
      </c>
      <c r="D12" s="20" t="s">
        <v>298</v>
      </c>
      <c r="E12" s="72">
        <v>10523310</v>
      </c>
      <c r="F12" s="17" t="s">
        <v>162</v>
      </c>
      <c r="G12" s="20" t="s">
        <v>23</v>
      </c>
      <c r="H12" s="72"/>
    </row>
    <row r="13" spans="1:8">
      <c r="A13" s="20" t="s">
        <v>26</v>
      </c>
      <c r="B13" s="20" t="s">
        <v>24</v>
      </c>
      <c r="C13" s="20" t="s">
        <v>25</v>
      </c>
      <c r="D13" s="20" t="s">
        <v>288</v>
      </c>
      <c r="E13" s="72">
        <v>74373550</v>
      </c>
      <c r="F13" s="17" t="s">
        <v>162</v>
      </c>
      <c r="G13" s="20" t="s">
        <v>26</v>
      </c>
      <c r="H13" s="72"/>
    </row>
    <row r="14" spans="1:8">
      <c r="A14" s="78" t="s">
        <v>130</v>
      </c>
      <c r="B14" s="78" t="s">
        <v>24</v>
      </c>
      <c r="C14" s="78" t="s">
        <v>25</v>
      </c>
      <c r="D14" s="78" t="s">
        <v>247</v>
      </c>
      <c r="E14" s="79">
        <v>74373550</v>
      </c>
      <c r="F14" s="17" t="s">
        <v>162</v>
      </c>
      <c r="G14" s="78" t="s">
        <v>130</v>
      </c>
      <c r="H14" s="79"/>
    </row>
    <row r="15" spans="1:8">
      <c r="A15" s="78" t="s">
        <v>29</v>
      </c>
      <c r="B15" s="78" t="s">
        <v>27</v>
      </c>
      <c r="C15" s="78" t="s">
        <v>28</v>
      </c>
      <c r="D15" s="78" t="s">
        <v>266</v>
      </c>
      <c r="E15" s="79">
        <v>54077330</v>
      </c>
      <c r="F15" s="80" t="s">
        <v>163</v>
      </c>
      <c r="G15" s="78" t="s">
        <v>29</v>
      </c>
      <c r="H15" s="79"/>
    </row>
    <row r="16" spans="1:8">
      <c r="A16" s="78" t="s">
        <v>30</v>
      </c>
      <c r="B16" s="78" t="s">
        <v>6</v>
      </c>
      <c r="C16" s="78" t="s">
        <v>404</v>
      </c>
      <c r="D16" s="78" t="s">
        <v>267</v>
      </c>
      <c r="E16" s="79">
        <v>1201010</v>
      </c>
      <c r="F16" s="80" t="s">
        <v>163</v>
      </c>
      <c r="G16" s="78" t="s">
        <v>30</v>
      </c>
      <c r="H16" s="79"/>
    </row>
    <row r="17" spans="1:8">
      <c r="A17" s="78" t="s">
        <v>31</v>
      </c>
      <c r="B17" s="78" t="s">
        <v>1</v>
      </c>
      <c r="C17" s="78" t="s">
        <v>405</v>
      </c>
      <c r="D17" s="78" t="s">
        <v>31</v>
      </c>
      <c r="E17" s="79">
        <v>16681170</v>
      </c>
      <c r="F17" s="80" t="s">
        <v>163</v>
      </c>
      <c r="G17" s="78" t="s">
        <v>31</v>
      </c>
      <c r="H17" s="79">
        <v>16681170</v>
      </c>
    </row>
    <row r="18" spans="1:8">
      <c r="A18" s="78" t="s">
        <v>151</v>
      </c>
      <c r="B18" s="78" t="s">
        <v>7</v>
      </c>
      <c r="C18" s="78" t="s">
        <v>406</v>
      </c>
      <c r="D18" s="78" t="s">
        <v>248</v>
      </c>
      <c r="E18" s="79">
        <v>104342730</v>
      </c>
      <c r="F18" s="17" t="s">
        <v>162</v>
      </c>
      <c r="G18" s="78" t="s">
        <v>151</v>
      </c>
      <c r="H18" s="79"/>
    </row>
    <row r="19" spans="1:8">
      <c r="A19" s="78" t="s">
        <v>33</v>
      </c>
      <c r="B19" s="78" t="s">
        <v>32</v>
      </c>
      <c r="C19" s="78" t="s">
        <v>406</v>
      </c>
      <c r="D19" s="78" t="s">
        <v>268</v>
      </c>
      <c r="E19" s="79">
        <v>108616760</v>
      </c>
      <c r="F19" s="80" t="s">
        <v>157</v>
      </c>
      <c r="G19" s="78" t="s">
        <v>33</v>
      </c>
      <c r="H19" s="79">
        <v>108616760</v>
      </c>
    </row>
    <row r="20" spans="1:8">
      <c r="A20" s="78" t="s">
        <v>34</v>
      </c>
      <c r="B20" s="78" t="s">
        <v>32</v>
      </c>
      <c r="C20" s="78" t="s">
        <v>406</v>
      </c>
      <c r="D20" s="78" t="s">
        <v>269</v>
      </c>
      <c r="E20" s="79">
        <v>17429750</v>
      </c>
      <c r="F20" s="80" t="s">
        <v>163</v>
      </c>
      <c r="G20" s="78" t="s">
        <v>34</v>
      </c>
      <c r="H20" s="79"/>
    </row>
    <row r="21" spans="1:8">
      <c r="A21" s="78" t="s">
        <v>35</v>
      </c>
      <c r="B21" s="78" t="s">
        <v>5</v>
      </c>
      <c r="C21" s="78" t="s">
        <v>407</v>
      </c>
      <c r="D21" s="78" t="s">
        <v>270</v>
      </c>
      <c r="E21" s="79">
        <v>121877640</v>
      </c>
      <c r="F21" s="80" t="s">
        <v>163</v>
      </c>
      <c r="G21" s="78" t="s">
        <v>35</v>
      </c>
      <c r="H21" s="79"/>
    </row>
    <row r="22" spans="1:8">
      <c r="A22" s="82" t="s">
        <v>179</v>
      </c>
      <c r="B22" s="78" t="s">
        <v>5</v>
      </c>
      <c r="C22" s="78" t="s">
        <v>407</v>
      </c>
      <c r="D22" s="82" t="s">
        <v>160</v>
      </c>
      <c r="E22" s="79">
        <v>55928090</v>
      </c>
      <c r="F22" s="80" t="s">
        <v>163</v>
      </c>
      <c r="G22" s="82" t="s">
        <v>179</v>
      </c>
      <c r="H22" s="79"/>
    </row>
    <row r="23" spans="1:8">
      <c r="A23" s="78" t="s">
        <v>36</v>
      </c>
      <c r="B23" s="78" t="s">
        <v>5</v>
      </c>
      <c r="C23" s="78" t="s">
        <v>407</v>
      </c>
      <c r="D23" s="78" t="s">
        <v>271</v>
      </c>
      <c r="E23" s="79">
        <v>55928090</v>
      </c>
      <c r="F23" s="80" t="s">
        <v>163</v>
      </c>
      <c r="G23" s="78" t="s">
        <v>36</v>
      </c>
      <c r="H23" s="79"/>
    </row>
    <row r="24" spans="1:8">
      <c r="A24" s="78" t="s">
        <v>37</v>
      </c>
      <c r="B24" s="78" t="s">
        <v>5</v>
      </c>
      <c r="C24" s="78" t="s">
        <v>407</v>
      </c>
      <c r="D24" s="78" t="s">
        <v>299</v>
      </c>
      <c r="E24" s="79">
        <v>360655360</v>
      </c>
      <c r="F24" s="17" t="s">
        <v>162</v>
      </c>
      <c r="G24" s="78" t="s">
        <v>37</v>
      </c>
      <c r="H24" s="79"/>
    </row>
    <row r="25" spans="1:8">
      <c r="A25" s="78" t="s">
        <v>38</v>
      </c>
      <c r="B25" s="78" t="s">
        <v>5</v>
      </c>
      <c r="C25" s="78" t="s">
        <v>407</v>
      </c>
      <c r="D25" s="78" t="s">
        <v>289</v>
      </c>
      <c r="E25" s="79">
        <v>31862860</v>
      </c>
      <c r="F25" s="17" t="s">
        <v>162</v>
      </c>
      <c r="G25" s="78" t="s">
        <v>38</v>
      </c>
      <c r="H25" s="79"/>
    </row>
    <row r="26" spans="1:8">
      <c r="A26" s="78" t="s">
        <v>39</v>
      </c>
      <c r="B26" s="78" t="s">
        <v>5</v>
      </c>
      <c r="C26" s="78" t="s">
        <v>407</v>
      </c>
      <c r="D26" s="78" t="s">
        <v>290</v>
      </c>
      <c r="E26" s="79">
        <v>51732750</v>
      </c>
      <c r="F26" s="17" t="s">
        <v>162</v>
      </c>
      <c r="G26" s="78" t="s">
        <v>39</v>
      </c>
      <c r="H26" s="79"/>
    </row>
    <row r="27" spans="1:8">
      <c r="A27" s="78" t="s">
        <v>40</v>
      </c>
      <c r="B27" s="78" t="s">
        <v>5</v>
      </c>
      <c r="C27" s="78" t="s">
        <v>407</v>
      </c>
      <c r="D27" s="78" t="s">
        <v>272</v>
      </c>
      <c r="E27" s="79">
        <v>335900</v>
      </c>
      <c r="F27" s="80" t="s">
        <v>163</v>
      </c>
      <c r="G27" s="78" t="s">
        <v>40</v>
      </c>
      <c r="H27" s="79"/>
    </row>
    <row r="28" spans="1:8">
      <c r="A28" s="78" t="s">
        <v>41</v>
      </c>
      <c r="B28" s="78" t="s">
        <v>5</v>
      </c>
      <c r="C28" s="78" t="s">
        <v>407</v>
      </c>
      <c r="D28" s="78" t="s">
        <v>273</v>
      </c>
      <c r="E28" s="79">
        <v>375350</v>
      </c>
      <c r="F28" s="80" t="s">
        <v>163</v>
      </c>
      <c r="G28" s="78" t="s">
        <v>41</v>
      </c>
      <c r="H28" s="79"/>
    </row>
    <row r="29" spans="1:8">
      <c r="A29" s="78" t="s">
        <v>42</v>
      </c>
      <c r="B29" s="78" t="s">
        <v>5</v>
      </c>
      <c r="C29" s="78" t="s">
        <v>407</v>
      </c>
      <c r="D29" s="78" t="s">
        <v>274</v>
      </c>
      <c r="E29" s="79">
        <v>860270</v>
      </c>
      <c r="F29" s="80" t="s">
        <v>163</v>
      </c>
      <c r="G29" s="78" t="s">
        <v>42</v>
      </c>
      <c r="H29" s="79"/>
    </row>
    <row r="30" spans="1:8">
      <c r="A30" s="78" t="s">
        <v>43</v>
      </c>
      <c r="B30" s="78" t="s">
        <v>5</v>
      </c>
      <c r="C30" s="78" t="s">
        <v>407</v>
      </c>
      <c r="D30" s="78" t="s">
        <v>275</v>
      </c>
      <c r="E30" s="79">
        <v>104280</v>
      </c>
      <c r="F30" s="80" t="s">
        <v>163</v>
      </c>
      <c r="G30" s="78" t="s">
        <v>43</v>
      </c>
      <c r="H30" s="79"/>
    </row>
    <row r="31" spans="1:8">
      <c r="A31" s="78" t="s">
        <v>108</v>
      </c>
      <c r="B31" s="78" t="s">
        <v>5</v>
      </c>
      <c r="C31" s="78" t="s">
        <v>407</v>
      </c>
      <c r="D31" s="78" t="s">
        <v>249</v>
      </c>
      <c r="E31" s="79">
        <v>360655360</v>
      </c>
      <c r="F31" s="17" t="s">
        <v>162</v>
      </c>
      <c r="G31" s="78" t="s">
        <v>108</v>
      </c>
      <c r="H31" s="79"/>
    </row>
    <row r="32" spans="1:8">
      <c r="A32" s="78" t="s">
        <v>125</v>
      </c>
      <c r="B32" s="78" t="s">
        <v>5</v>
      </c>
      <c r="C32" s="78" t="s">
        <v>407</v>
      </c>
      <c r="D32" s="78" t="s">
        <v>250</v>
      </c>
      <c r="E32" s="79">
        <v>31862860</v>
      </c>
      <c r="F32" s="17" t="s">
        <v>162</v>
      </c>
      <c r="G32" s="78" t="s">
        <v>125</v>
      </c>
      <c r="H32" s="79"/>
    </row>
    <row r="33" spans="1:8">
      <c r="A33" s="78" t="s">
        <v>140</v>
      </c>
      <c r="B33" s="78" t="s">
        <v>5</v>
      </c>
      <c r="C33" s="78" t="s">
        <v>407</v>
      </c>
      <c r="D33" s="78" t="s">
        <v>251</v>
      </c>
      <c r="E33" s="79">
        <v>51732750</v>
      </c>
      <c r="F33" s="17" t="s">
        <v>162</v>
      </c>
      <c r="G33" s="78" t="s">
        <v>140</v>
      </c>
      <c r="H33" s="79"/>
    </row>
    <row r="34" spans="1:8">
      <c r="A34" s="78" t="s">
        <v>94</v>
      </c>
      <c r="B34" s="78" t="s">
        <v>5</v>
      </c>
      <c r="C34" s="78" t="s">
        <v>407</v>
      </c>
      <c r="D34" s="78" t="s">
        <v>252</v>
      </c>
      <c r="E34" s="79">
        <v>55928090</v>
      </c>
      <c r="F34" s="80" t="s">
        <v>160</v>
      </c>
      <c r="G34" s="78" t="s">
        <v>94</v>
      </c>
      <c r="H34" s="79"/>
    </row>
    <row r="35" spans="1:8">
      <c r="A35" s="78" t="s">
        <v>103</v>
      </c>
      <c r="B35" s="78" t="s">
        <v>4</v>
      </c>
      <c r="C35" s="78" t="s">
        <v>3</v>
      </c>
      <c r="D35" s="78" t="s">
        <v>253</v>
      </c>
      <c r="E35" s="79">
        <v>79387520</v>
      </c>
      <c r="F35" s="77" t="s">
        <v>164</v>
      </c>
      <c r="G35" s="78" t="s">
        <v>103</v>
      </c>
      <c r="H35" s="79"/>
    </row>
    <row r="36" spans="1:8">
      <c r="A36" s="78" t="s">
        <v>165</v>
      </c>
      <c r="B36" s="78" t="s">
        <v>4</v>
      </c>
      <c r="C36" s="78" t="s">
        <v>3</v>
      </c>
      <c r="D36" s="78" t="s">
        <v>254</v>
      </c>
      <c r="E36" s="79">
        <v>79387520</v>
      </c>
      <c r="F36" s="77" t="s">
        <v>164</v>
      </c>
      <c r="G36" s="78" t="s">
        <v>165</v>
      </c>
      <c r="H36" s="79"/>
    </row>
    <row r="37" spans="1:8">
      <c r="A37" s="78" t="s">
        <v>44</v>
      </c>
      <c r="B37" s="78" t="s">
        <v>8</v>
      </c>
      <c r="C37" s="78" t="s">
        <v>408</v>
      </c>
      <c r="D37" s="78" t="s">
        <v>276</v>
      </c>
      <c r="E37" s="79">
        <v>105317810</v>
      </c>
      <c r="F37" s="80" t="s">
        <v>163</v>
      </c>
      <c r="G37" s="78" t="s">
        <v>44</v>
      </c>
      <c r="H37" s="79"/>
    </row>
    <row r="38" spans="1:8">
      <c r="A38" s="78" t="s">
        <v>45</v>
      </c>
      <c r="B38" s="78" t="s">
        <v>8</v>
      </c>
      <c r="C38" s="78" t="s">
        <v>408</v>
      </c>
      <c r="D38" s="78" t="s">
        <v>291</v>
      </c>
      <c r="E38" s="79">
        <v>108991120</v>
      </c>
      <c r="F38" s="17" t="s">
        <v>162</v>
      </c>
      <c r="G38" s="78" t="s">
        <v>45</v>
      </c>
      <c r="H38" s="79"/>
    </row>
    <row r="39" spans="1:8">
      <c r="A39" s="78" t="s">
        <v>46</v>
      </c>
      <c r="B39" s="78" t="s">
        <v>8</v>
      </c>
      <c r="C39" s="78" t="s">
        <v>408</v>
      </c>
      <c r="D39" s="78" t="s">
        <v>292</v>
      </c>
      <c r="E39" s="79">
        <v>182497060</v>
      </c>
      <c r="F39" s="17" t="s">
        <v>162</v>
      </c>
      <c r="G39" s="78" t="s">
        <v>46</v>
      </c>
      <c r="H39" s="79"/>
    </row>
    <row r="40" spans="1:8">
      <c r="A40" s="78" t="s">
        <v>137</v>
      </c>
      <c r="B40" s="78" t="s">
        <v>8</v>
      </c>
      <c r="C40" s="78" t="s">
        <v>408</v>
      </c>
      <c r="D40" s="78" t="s">
        <v>255</v>
      </c>
      <c r="E40" s="79">
        <v>108991770</v>
      </c>
      <c r="F40" s="17" t="s">
        <v>162</v>
      </c>
      <c r="G40" s="78" t="s">
        <v>137</v>
      </c>
      <c r="H40" s="79"/>
    </row>
    <row r="41" spans="1:8">
      <c r="A41" s="78" t="s">
        <v>142</v>
      </c>
      <c r="B41" s="78" t="s">
        <v>8</v>
      </c>
      <c r="C41" s="78" t="s">
        <v>408</v>
      </c>
      <c r="D41" s="78" t="s">
        <v>256</v>
      </c>
      <c r="E41" s="79">
        <v>182497060</v>
      </c>
      <c r="F41" s="17" t="s">
        <v>162</v>
      </c>
      <c r="G41" s="78" t="s">
        <v>142</v>
      </c>
      <c r="H41" s="79"/>
    </row>
    <row r="42" spans="1:8">
      <c r="A42" s="78" t="s">
        <v>118</v>
      </c>
      <c r="B42" s="78" t="s">
        <v>313</v>
      </c>
      <c r="C42" s="78" t="s">
        <v>73</v>
      </c>
      <c r="D42" s="78" t="s">
        <v>257</v>
      </c>
      <c r="E42" s="79">
        <v>227566630</v>
      </c>
      <c r="F42" s="17" t="s">
        <v>162</v>
      </c>
      <c r="G42" s="78" t="s">
        <v>118</v>
      </c>
      <c r="H42" s="79"/>
    </row>
    <row r="43" spans="1:8">
      <c r="A43" s="78" t="s">
        <v>48</v>
      </c>
      <c r="B43" s="78" t="s">
        <v>47</v>
      </c>
      <c r="C43" s="78" t="s">
        <v>409</v>
      </c>
      <c r="D43" s="78" t="s">
        <v>277</v>
      </c>
      <c r="E43" s="79">
        <v>149424740</v>
      </c>
      <c r="F43" s="80" t="s">
        <v>163</v>
      </c>
      <c r="G43" s="78" t="s">
        <v>48</v>
      </c>
      <c r="H43" s="79"/>
    </row>
    <row r="44" spans="1:8">
      <c r="A44" s="78" t="s">
        <v>49</v>
      </c>
      <c r="B44" s="78" t="s">
        <v>47</v>
      </c>
      <c r="C44" s="78" t="s">
        <v>409</v>
      </c>
      <c r="D44" s="78" t="s">
        <v>293</v>
      </c>
      <c r="E44" s="79">
        <v>164761180</v>
      </c>
      <c r="F44" s="17" t="s">
        <v>162</v>
      </c>
      <c r="G44" s="78" t="s">
        <v>49</v>
      </c>
      <c r="H44" s="79"/>
    </row>
    <row r="45" spans="1:8">
      <c r="A45" s="78" t="s">
        <v>145</v>
      </c>
      <c r="B45" s="78" t="s">
        <v>47</v>
      </c>
      <c r="C45" s="78" t="s">
        <v>409</v>
      </c>
      <c r="D45" s="78" t="s">
        <v>258</v>
      </c>
      <c r="E45" s="79">
        <v>164761180</v>
      </c>
      <c r="F45" s="17" t="s">
        <v>162</v>
      </c>
      <c r="G45" s="78" t="s">
        <v>145</v>
      </c>
      <c r="H45" s="79"/>
    </row>
    <row r="46" spans="1:8">
      <c r="A46" s="78" t="s">
        <v>51</v>
      </c>
      <c r="B46" s="78" t="s">
        <v>50</v>
      </c>
      <c r="C46" s="78" t="s">
        <v>410</v>
      </c>
      <c r="D46" s="78" t="s">
        <v>278</v>
      </c>
      <c r="E46" s="79">
        <v>59263020</v>
      </c>
      <c r="F46" s="80" t="s">
        <v>163</v>
      </c>
      <c r="G46" s="78" t="s">
        <v>51</v>
      </c>
      <c r="H46" s="79"/>
    </row>
    <row r="47" spans="1:8">
      <c r="A47" s="82" t="s">
        <v>183</v>
      </c>
      <c r="B47" s="78" t="s">
        <v>50</v>
      </c>
      <c r="C47" s="78" t="s">
        <v>410</v>
      </c>
      <c r="D47" s="82" t="s">
        <v>279</v>
      </c>
      <c r="E47" s="79">
        <v>59263020</v>
      </c>
      <c r="F47" s="80" t="s">
        <v>163</v>
      </c>
      <c r="G47" s="82" t="s">
        <v>183</v>
      </c>
      <c r="H47" s="79"/>
    </row>
    <row r="48" spans="1:8">
      <c r="A48" s="78" t="s">
        <v>52</v>
      </c>
      <c r="B48" s="78" t="s">
        <v>50</v>
      </c>
      <c r="C48" s="78" t="s">
        <v>410</v>
      </c>
      <c r="D48" s="78" t="s">
        <v>300</v>
      </c>
      <c r="E48" s="79">
        <v>106992500</v>
      </c>
      <c r="F48" s="17" t="s">
        <v>162</v>
      </c>
      <c r="G48" s="78" t="s">
        <v>52</v>
      </c>
      <c r="H48" s="79"/>
    </row>
    <row r="49" spans="1:8">
      <c r="A49" s="78" t="s">
        <v>111</v>
      </c>
      <c r="B49" s="78" t="s">
        <v>50</v>
      </c>
      <c r="C49" s="78" t="s">
        <v>410</v>
      </c>
      <c r="D49" s="78" t="s">
        <v>259</v>
      </c>
      <c r="E49" s="79">
        <v>106992500</v>
      </c>
      <c r="F49" s="17" t="s">
        <v>162</v>
      </c>
      <c r="G49" s="78" t="s">
        <v>111</v>
      </c>
      <c r="H49" s="79"/>
    </row>
    <row r="50" spans="1:8">
      <c r="A50" s="78" t="s">
        <v>55</v>
      </c>
      <c r="B50" s="78" t="s">
        <v>53</v>
      </c>
      <c r="C50" s="78" t="s">
        <v>54</v>
      </c>
      <c r="D50" s="78" t="s">
        <v>55</v>
      </c>
      <c r="E50" s="79">
        <v>1715180</v>
      </c>
      <c r="F50" s="80" t="s">
        <v>163</v>
      </c>
      <c r="G50" s="78" t="s">
        <v>55</v>
      </c>
      <c r="H50" s="79">
        <v>1715180</v>
      </c>
    </row>
    <row r="51" spans="1:8">
      <c r="A51" s="78" t="s">
        <v>57</v>
      </c>
      <c r="B51" s="78" t="s">
        <v>56</v>
      </c>
      <c r="C51" s="78" t="s">
        <v>54</v>
      </c>
      <c r="D51" s="78" t="s">
        <v>57</v>
      </c>
      <c r="E51" s="79">
        <v>3959370</v>
      </c>
      <c r="F51" s="80" t="s">
        <v>163</v>
      </c>
      <c r="G51" s="78" t="s">
        <v>57</v>
      </c>
      <c r="H51" s="79">
        <v>3959370</v>
      </c>
    </row>
    <row r="52" spans="1:8">
      <c r="A52" s="78" t="s">
        <v>59</v>
      </c>
      <c r="B52" s="78" t="s">
        <v>58</v>
      </c>
      <c r="C52" s="78" t="s">
        <v>411</v>
      </c>
      <c r="D52" s="78" t="s">
        <v>280</v>
      </c>
      <c r="E52" s="79">
        <v>513990930</v>
      </c>
      <c r="F52" s="80" t="s">
        <v>163</v>
      </c>
      <c r="G52" s="78" t="s">
        <v>59</v>
      </c>
      <c r="H52" s="79"/>
    </row>
    <row r="53" spans="1:8">
      <c r="A53" s="78" t="s">
        <v>60</v>
      </c>
      <c r="B53" s="78" t="s">
        <v>58</v>
      </c>
      <c r="C53" s="78" t="s">
        <v>411</v>
      </c>
      <c r="D53" s="78" t="s">
        <v>240</v>
      </c>
      <c r="E53" s="79">
        <v>587197160</v>
      </c>
      <c r="F53" s="17" t="s">
        <v>162</v>
      </c>
      <c r="G53" s="78" t="s">
        <v>60</v>
      </c>
      <c r="H53" s="79"/>
    </row>
    <row r="54" spans="1:8">
      <c r="A54" s="78" t="s">
        <v>61</v>
      </c>
      <c r="B54" s="78" t="s">
        <v>58</v>
      </c>
      <c r="C54" s="78" t="s">
        <v>411</v>
      </c>
      <c r="D54" s="78" t="s">
        <v>301</v>
      </c>
      <c r="E54" s="79">
        <v>587197160</v>
      </c>
      <c r="F54" s="17" t="s">
        <v>162</v>
      </c>
      <c r="G54" s="78" t="s">
        <v>61</v>
      </c>
      <c r="H54" s="79"/>
    </row>
    <row r="55" spans="1:8">
      <c r="A55" s="78" t="s">
        <v>62</v>
      </c>
      <c r="B55" s="78" t="s">
        <v>58</v>
      </c>
      <c r="C55" s="78" t="s">
        <v>411</v>
      </c>
      <c r="D55" s="78" t="s">
        <v>294</v>
      </c>
      <c r="E55" s="79">
        <v>684394220</v>
      </c>
      <c r="F55" s="17" t="s">
        <v>162</v>
      </c>
      <c r="G55" s="78" t="s">
        <v>62</v>
      </c>
      <c r="H55" s="79"/>
    </row>
    <row r="56" spans="1:8">
      <c r="A56" s="78" t="s">
        <v>99</v>
      </c>
      <c r="B56" s="78" t="s">
        <v>58</v>
      </c>
      <c r="C56" s="78" t="s">
        <v>411</v>
      </c>
      <c r="D56" s="78" t="s">
        <v>260</v>
      </c>
      <c r="E56" s="79">
        <v>587197160</v>
      </c>
      <c r="F56" s="17" t="s">
        <v>162</v>
      </c>
      <c r="G56" s="78" t="s">
        <v>99</v>
      </c>
      <c r="H56" s="79"/>
    </row>
    <row r="57" spans="1:8">
      <c r="A57" s="78" t="s">
        <v>147</v>
      </c>
      <c r="B57" s="78" t="s">
        <v>58</v>
      </c>
      <c r="C57" s="78" t="s">
        <v>411</v>
      </c>
      <c r="D57" s="78" t="s">
        <v>261</v>
      </c>
      <c r="E57" s="79">
        <v>684394220</v>
      </c>
      <c r="F57" s="17" t="s">
        <v>162</v>
      </c>
      <c r="G57" s="78" t="s">
        <v>147</v>
      </c>
      <c r="H57" s="79"/>
    </row>
    <row r="58" spans="1:8">
      <c r="A58" s="78" t="s">
        <v>71</v>
      </c>
      <c r="B58" s="78" t="s">
        <v>69</v>
      </c>
      <c r="C58" s="78" t="s">
        <v>70</v>
      </c>
      <c r="D58" s="78" t="s">
        <v>71</v>
      </c>
      <c r="E58" s="79">
        <v>18183210</v>
      </c>
      <c r="F58" s="80" t="s">
        <v>163</v>
      </c>
      <c r="G58" s="78" t="s">
        <v>71</v>
      </c>
      <c r="H58" s="79">
        <v>18183210</v>
      </c>
    </row>
    <row r="59" spans="1:8">
      <c r="A59" s="78" t="s">
        <v>64</v>
      </c>
      <c r="B59" s="78" t="s">
        <v>63</v>
      </c>
      <c r="C59" s="78" t="s">
        <v>412</v>
      </c>
      <c r="D59" s="78" t="s">
        <v>281</v>
      </c>
      <c r="E59" s="79">
        <v>88468460</v>
      </c>
      <c r="F59" s="80" t="s">
        <v>163</v>
      </c>
      <c r="G59" s="78" t="s">
        <v>64</v>
      </c>
      <c r="H59" s="79"/>
    </row>
    <row r="60" spans="1:8">
      <c r="A60" s="82" t="s">
        <v>170</v>
      </c>
      <c r="B60" s="78" t="s">
        <v>63</v>
      </c>
      <c r="C60" s="78" t="s">
        <v>412</v>
      </c>
      <c r="D60" s="82" t="s">
        <v>282</v>
      </c>
      <c r="E60" s="79">
        <v>35964410</v>
      </c>
      <c r="F60" s="80" t="s">
        <v>163</v>
      </c>
      <c r="G60" s="82" t="s">
        <v>170</v>
      </c>
      <c r="H60" s="79"/>
    </row>
    <row r="61" spans="1:8">
      <c r="A61" s="78" t="s">
        <v>65</v>
      </c>
      <c r="B61" s="78" t="s">
        <v>63</v>
      </c>
      <c r="C61" s="78" t="s">
        <v>412</v>
      </c>
      <c r="D61" s="78" t="s">
        <v>283</v>
      </c>
      <c r="E61" s="79">
        <v>35964410</v>
      </c>
      <c r="F61" s="80" t="s">
        <v>163</v>
      </c>
      <c r="G61" s="78" t="s">
        <v>65</v>
      </c>
      <c r="H61" s="79"/>
    </row>
    <row r="62" spans="1:8">
      <c r="A62" s="78" t="s">
        <v>66</v>
      </c>
      <c r="B62" s="78" t="s">
        <v>63</v>
      </c>
      <c r="C62" s="78" t="s">
        <v>412</v>
      </c>
      <c r="D62" s="78" t="s">
        <v>284</v>
      </c>
      <c r="E62" s="79">
        <v>35973870</v>
      </c>
      <c r="F62" s="80" t="s">
        <v>163</v>
      </c>
      <c r="G62" s="78" t="s">
        <v>66</v>
      </c>
      <c r="H62" s="79"/>
    </row>
    <row r="63" spans="1:8">
      <c r="A63" s="78" t="s">
        <v>67</v>
      </c>
      <c r="B63" s="78" t="s">
        <v>63</v>
      </c>
      <c r="C63" s="78" t="s">
        <v>412</v>
      </c>
      <c r="D63" s="78" t="s">
        <v>285</v>
      </c>
      <c r="E63" s="79">
        <v>35973870</v>
      </c>
      <c r="F63" s="80" t="s">
        <v>163</v>
      </c>
      <c r="G63" s="78" t="s">
        <v>67</v>
      </c>
      <c r="H63" s="79"/>
    </row>
    <row r="64" spans="1:8">
      <c r="A64" s="78" t="s">
        <v>114</v>
      </c>
      <c r="B64" s="78" t="s">
        <v>63</v>
      </c>
      <c r="C64" s="78" t="s">
        <v>412</v>
      </c>
      <c r="D64" s="78" t="s">
        <v>262</v>
      </c>
      <c r="E64" s="79">
        <v>35973870</v>
      </c>
      <c r="F64" s="80" t="s">
        <v>159</v>
      </c>
      <c r="G64" s="78" t="s">
        <v>114</v>
      </c>
      <c r="H64" s="79"/>
    </row>
    <row r="65" spans="1:8">
      <c r="A65" s="78" t="s">
        <v>68</v>
      </c>
      <c r="B65" s="78" t="s">
        <v>2</v>
      </c>
      <c r="C65" s="78" t="s">
        <v>413</v>
      </c>
      <c r="D65" s="78" t="s">
        <v>295</v>
      </c>
      <c r="E65" s="79">
        <v>164392290</v>
      </c>
      <c r="F65" s="17" t="s">
        <v>162</v>
      </c>
      <c r="G65" s="78" t="s">
        <v>68</v>
      </c>
      <c r="H65" s="79"/>
    </row>
    <row r="66" spans="1:8">
      <c r="A66" s="78" t="s">
        <v>128</v>
      </c>
      <c r="B66" s="78" t="s">
        <v>2</v>
      </c>
      <c r="C66" s="78" t="s">
        <v>413</v>
      </c>
      <c r="D66" s="78" t="s">
        <v>286</v>
      </c>
      <c r="E66" s="79">
        <v>164392290</v>
      </c>
      <c r="F66" s="17" t="s">
        <v>162</v>
      </c>
      <c r="G66" s="78" t="s">
        <v>128</v>
      </c>
      <c r="H66" s="79"/>
    </row>
    <row r="67" spans="1:8">
      <c r="A67" s="78" t="s">
        <v>74</v>
      </c>
      <c r="B67" s="78" t="s">
        <v>72</v>
      </c>
      <c r="C67" s="78" t="s">
        <v>73</v>
      </c>
      <c r="D67" s="78" t="s">
        <v>302</v>
      </c>
      <c r="E67" s="79">
        <v>227566630</v>
      </c>
      <c r="F67" s="17" t="s">
        <v>162</v>
      </c>
      <c r="G67" s="78" t="s">
        <v>74</v>
      </c>
      <c r="H67" s="79"/>
    </row>
    <row r="68" spans="1:8">
      <c r="A68" s="78" t="s">
        <v>75</v>
      </c>
      <c r="B68" s="78" t="s">
        <v>72</v>
      </c>
      <c r="C68" s="78" t="s">
        <v>73</v>
      </c>
      <c r="D68" s="78" t="s">
        <v>303</v>
      </c>
      <c r="E68" s="79">
        <v>227566630</v>
      </c>
      <c r="F68" s="17" t="s">
        <v>162</v>
      </c>
      <c r="G68" s="78" t="s">
        <v>75</v>
      </c>
      <c r="H68" s="79"/>
    </row>
    <row r="69" spans="1:8">
      <c r="A69" s="78" t="s">
        <v>76</v>
      </c>
      <c r="B69" s="78" t="s">
        <v>4</v>
      </c>
      <c r="C69" s="78" t="s">
        <v>3</v>
      </c>
      <c r="D69" s="78" t="s">
        <v>76</v>
      </c>
      <c r="E69" s="79">
        <v>232510550</v>
      </c>
      <c r="F69" s="17" t="s">
        <v>162</v>
      </c>
      <c r="G69" s="78" t="s">
        <v>76</v>
      </c>
      <c r="H69" s="79">
        <v>268281400</v>
      </c>
    </row>
    <row r="70" spans="1:8">
      <c r="A70" s="78" t="s">
        <v>78</v>
      </c>
      <c r="B70" s="78" t="s">
        <v>77</v>
      </c>
      <c r="C70" s="78" t="s">
        <v>3</v>
      </c>
      <c r="D70" s="78" t="s">
        <v>304</v>
      </c>
      <c r="E70" s="79">
        <v>79387520</v>
      </c>
      <c r="F70" s="77" t="s">
        <v>164</v>
      </c>
      <c r="G70" s="78" t="s">
        <v>78</v>
      </c>
      <c r="H70" s="79"/>
    </row>
    <row r="71" spans="1:8">
      <c r="A71" s="78" t="s">
        <v>173</v>
      </c>
      <c r="B71" s="78" t="s">
        <v>172</v>
      </c>
      <c r="C71" s="78" t="s">
        <v>231</v>
      </c>
      <c r="D71" s="78" t="s">
        <v>287</v>
      </c>
      <c r="E71" s="79">
        <v>17761860</v>
      </c>
      <c r="F71" s="17" t="s">
        <v>314</v>
      </c>
      <c r="G71" s="78" t="s">
        <v>173</v>
      </c>
      <c r="H71" s="79"/>
    </row>
    <row r="72" spans="1:8">
      <c r="A72" s="78" t="s">
        <v>315</v>
      </c>
      <c r="B72" s="78" t="s">
        <v>17</v>
      </c>
      <c r="C72" s="20" t="s">
        <v>403</v>
      </c>
      <c r="D72" s="78" t="s">
        <v>316</v>
      </c>
      <c r="E72" s="79">
        <v>70051710</v>
      </c>
      <c r="F72" s="17" t="s">
        <v>314</v>
      </c>
      <c r="G72" s="78" t="s">
        <v>315</v>
      </c>
      <c r="H72" s="79"/>
    </row>
    <row r="73" spans="1:8">
      <c r="A73" s="78" t="s">
        <v>317</v>
      </c>
      <c r="B73" s="78" t="s">
        <v>318</v>
      </c>
      <c r="C73" s="78" t="s">
        <v>443</v>
      </c>
      <c r="D73" s="78" t="s">
        <v>317</v>
      </c>
      <c r="E73" s="79">
        <v>7550160</v>
      </c>
      <c r="F73" s="17" t="s">
        <v>314</v>
      </c>
      <c r="G73" s="78" t="s">
        <v>317</v>
      </c>
      <c r="H73" s="79"/>
    </row>
    <row r="74" spans="1:8">
      <c r="A74" s="78" t="s">
        <v>319</v>
      </c>
      <c r="B74" s="78" t="s">
        <v>27</v>
      </c>
      <c r="C74" s="78" t="s">
        <v>28</v>
      </c>
      <c r="D74" s="78" t="s">
        <v>319</v>
      </c>
      <c r="E74" s="79">
        <v>18003630</v>
      </c>
      <c r="F74" s="17" t="s">
        <v>314</v>
      </c>
      <c r="G74" s="78" t="s">
        <v>319</v>
      </c>
      <c r="H74" s="79">
        <v>21861550</v>
      </c>
    </row>
    <row r="75" spans="1:8">
      <c r="A75" s="78" t="s">
        <v>320</v>
      </c>
      <c r="B75" s="78" t="s">
        <v>5</v>
      </c>
      <c r="C75" s="78" t="s">
        <v>407</v>
      </c>
      <c r="D75" s="78" t="s">
        <v>299</v>
      </c>
      <c r="E75" s="79">
        <v>360655360</v>
      </c>
      <c r="F75" s="17" t="s">
        <v>314</v>
      </c>
      <c r="G75" s="78" t="s">
        <v>320</v>
      </c>
      <c r="H75" s="79"/>
    </row>
    <row r="76" spans="1:8">
      <c r="A76" s="78" t="s">
        <v>321</v>
      </c>
      <c r="B76" s="78" t="s">
        <v>5</v>
      </c>
      <c r="C76" s="78" t="s">
        <v>407</v>
      </c>
      <c r="D76" s="78" t="s">
        <v>289</v>
      </c>
      <c r="E76" s="79">
        <v>31862860</v>
      </c>
      <c r="F76" s="17" t="s">
        <v>314</v>
      </c>
      <c r="G76" s="78" t="s">
        <v>321</v>
      </c>
      <c r="H76" s="79"/>
    </row>
    <row r="77" spans="1:8">
      <c r="A77" s="78" t="s">
        <v>322</v>
      </c>
      <c r="B77" s="78" t="s">
        <v>323</v>
      </c>
      <c r="C77" s="78" t="s">
        <v>444</v>
      </c>
      <c r="D77" s="78" t="s">
        <v>322</v>
      </c>
      <c r="E77" s="79">
        <v>24069030</v>
      </c>
      <c r="F77" s="17" t="s">
        <v>314</v>
      </c>
      <c r="G77" s="78" t="s">
        <v>322</v>
      </c>
      <c r="H77" s="79"/>
    </row>
    <row r="78" spans="1:8">
      <c r="A78" s="78" t="s">
        <v>324</v>
      </c>
      <c r="B78" s="78" t="s">
        <v>8</v>
      </c>
      <c r="C78" s="78" t="s">
        <v>408</v>
      </c>
      <c r="D78" s="78" t="s">
        <v>324</v>
      </c>
      <c r="E78" s="79">
        <v>213946460</v>
      </c>
      <c r="F78" s="17" t="s">
        <v>314</v>
      </c>
      <c r="G78" s="78" t="s">
        <v>324</v>
      </c>
      <c r="H78" s="79"/>
    </row>
    <row r="79" spans="1:8">
      <c r="A79" s="78" t="s">
        <v>325</v>
      </c>
      <c r="B79" s="78" t="s">
        <v>326</v>
      </c>
      <c r="C79" s="20" t="s">
        <v>399</v>
      </c>
      <c r="D79" s="78" t="s">
        <v>325</v>
      </c>
      <c r="E79" s="79">
        <v>325010</v>
      </c>
      <c r="F79" s="17" t="s">
        <v>314</v>
      </c>
      <c r="G79" s="78" t="s">
        <v>325</v>
      </c>
      <c r="H79" s="79">
        <v>1516710</v>
      </c>
    </row>
    <row r="80" spans="1:8">
      <c r="A80" s="78" t="s">
        <v>327</v>
      </c>
      <c r="B80" s="78" t="s">
        <v>328</v>
      </c>
      <c r="C80" s="20" t="s">
        <v>400</v>
      </c>
      <c r="D80" s="78" t="s">
        <v>327</v>
      </c>
      <c r="E80" s="79">
        <v>5661490</v>
      </c>
      <c r="F80" s="17" t="s">
        <v>314</v>
      </c>
      <c r="G80" s="78" t="s">
        <v>327</v>
      </c>
      <c r="H80" s="79"/>
    </row>
    <row r="81" spans="1:8">
      <c r="A81" s="78" t="s">
        <v>329</v>
      </c>
      <c r="B81" s="78" t="s">
        <v>58</v>
      </c>
      <c r="C81" s="78" t="s">
        <v>411</v>
      </c>
      <c r="D81" s="78" t="s">
        <v>330</v>
      </c>
      <c r="E81" s="79">
        <v>513990930</v>
      </c>
      <c r="F81" s="17" t="s">
        <v>314</v>
      </c>
      <c r="G81" s="78" t="s">
        <v>329</v>
      </c>
      <c r="H81" s="79"/>
    </row>
    <row r="82" spans="1:8">
      <c r="A82" s="78" t="s">
        <v>331</v>
      </c>
      <c r="B82" s="78" t="s">
        <v>58</v>
      </c>
      <c r="C82" s="78" t="s">
        <v>411</v>
      </c>
      <c r="D82" s="78" t="s">
        <v>294</v>
      </c>
      <c r="E82" s="79">
        <v>684394220</v>
      </c>
      <c r="F82" s="17" t="s">
        <v>314</v>
      </c>
      <c r="G82" s="78" t="s">
        <v>331</v>
      </c>
      <c r="H82" s="79"/>
    </row>
    <row r="83" spans="1:8">
      <c r="A83" s="78" t="s">
        <v>332</v>
      </c>
      <c r="B83" s="78" t="s">
        <v>333</v>
      </c>
      <c r="C83" s="78" t="s">
        <v>401</v>
      </c>
      <c r="D83" s="78" t="s">
        <v>332</v>
      </c>
      <c r="E83" s="79">
        <v>17641300</v>
      </c>
      <c r="F83" s="17" t="s">
        <v>314</v>
      </c>
      <c r="G83" s="78" t="s">
        <v>332</v>
      </c>
      <c r="H83" s="79"/>
    </row>
    <row r="84" spans="1:8">
      <c r="A84" s="78" t="s">
        <v>334</v>
      </c>
      <c r="B84" s="78" t="s">
        <v>335</v>
      </c>
      <c r="C84" s="78" t="s">
        <v>70</v>
      </c>
      <c r="D84" s="78" t="s">
        <v>334</v>
      </c>
      <c r="E84" s="79">
        <v>1081570</v>
      </c>
      <c r="F84" s="17" t="s">
        <v>314</v>
      </c>
      <c r="G84" s="78" t="s">
        <v>334</v>
      </c>
      <c r="H84" s="79"/>
    </row>
    <row r="85" spans="1:8">
      <c r="A85" s="78" t="s">
        <v>336</v>
      </c>
      <c r="B85" s="78" t="s">
        <v>69</v>
      </c>
      <c r="C85" s="78" t="s">
        <v>70</v>
      </c>
      <c r="D85" s="78" t="s">
        <v>336</v>
      </c>
      <c r="E85" s="79">
        <v>2698050</v>
      </c>
      <c r="F85" s="17" t="s">
        <v>314</v>
      </c>
      <c r="G85" s="78" t="s">
        <v>336</v>
      </c>
      <c r="H85" s="79"/>
    </row>
    <row r="86" spans="1:8">
      <c r="A86" s="78" t="s">
        <v>337</v>
      </c>
      <c r="B86" s="78" t="s">
        <v>63</v>
      </c>
      <c r="C86" s="78" t="s">
        <v>412</v>
      </c>
      <c r="D86" s="78" t="s">
        <v>337</v>
      </c>
      <c r="E86" s="79">
        <v>87972470</v>
      </c>
      <c r="F86" s="17" t="s">
        <v>314</v>
      </c>
      <c r="G86" s="78" t="s">
        <v>337</v>
      </c>
      <c r="H86" s="79"/>
    </row>
    <row r="87" spans="1:8">
      <c r="A87" s="78" t="s">
        <v>338</v>
      </c>
      <c r="B87" s="78" t="s">
        <v>63</v>
      </c>
      <c r="C87" s="78" t="s">
        <v>412</v>
      </c>
      <c r="D87" s="78" t="s">
        <v>338</v>
      </c>
      <c r="E87" s="79">
        <v>36807580</v>
      </c>
      <c r="F87" s="17" t="s">
        <v>314</v>
      </c>
      <c r="G87" s="78" t="s">
        <v>338</v>
      </c>
      <c r="H87" s="79"/>
    </row>
    <row r="88" spans="1:8">
      <c r="A88" s="78" t="s">
        <v>339</v>
      </c>
      <c r="B88" s="78" t="s">
        <v>2</v>
      </c>
      <c r="C88" s="78" t="s">
        <v>413</v>
      </c>
      <c r="D88" s="78" t="s">
        <v>339</v>
      </c>
      <c r="E88" s="79">
        <v>11768420</v>
      </c>
      <c r="F88" s="17" t="s">
        <v>314</v>
      </c>
      <c r="G88" s="78" t="s">
        <v>339</v>
      </c>
      <c r="H88" s="79"/>
    </row>
    <row r="89" spans="1:8">
      <c r="A89" s="78" t="s">
        <v>340</v>
      </c>
      <c r="B89" s="78" t="s">
        <v>72</v>
      </c>
      <c r="C89" s="78" t="s">
        <v>73</v>
      </c>
      <c r="D89" s="78" t="s">
        <v>341</v>
      </c>
      <c r="E89" s="79">
        <v>58450960</v>
      </c>
      <c r="F89" s="17" t="s">
        <v>314</v>
      </c>
      <c r="G89" s="78" t="s">
        <v>340</v>
      </c>
      <c r="H89" s="79"/>
    </row>
    <row r="90" spans="1:8">
      <c r="A90" s="78" t="s">
        <v>342</v>
      </c>
      <c r="B90" s="78" t="s">
        <v>343</v>
      </c>
      <c r="C90" s="78" t="s">
        <v>402</v>
      </c>
      <c r="D90" s="78" t="s">
        <v>342</v>
      </c>
      <c r="E90" s="79">
        <v>20267610</v>
      </c>
      <c r="F90" s="17" t="s">
        <v>314</v>
      </c>
      <c r="G90" s="78" t="s">
        <v>342</v>
      </c>
      <c r="H90" s="79"/>
    </row>
    <row r="91" spans="1:8">
      <c r="A91" s="78" t="s">
        <v>344</v>
      </c>
      <c r="B91" s="78" t="s">
        <v>345</v>
      </c>
      <c r="C91" s="78" t="s">
        <v>445</v>
      </c>
      <c r="D91" s="78" t="s">
        <v>344</v>
      </c>
      <c r="E91" s="79">
        <v>9120250</v>
      </c>
      <c r="F91" s="17" t="s">
        <v>314</v>
      </c>
      <c r="G91" s="78" t="s">
        <v>344</v>
      </c>
      <c r="H91" s="79"/>
    </row>
    <row r="92" spans="1:8">
      <c r="A92" s="78" t="s">
        <v>346</v>
      </c>
      <c r="B92" s="78" t="s">
        <v>77</v>
      </c>
      <c r="C92" s="78" t="s">
        <v>3</v>
      </c>
      <c r="D92" s="78" t="s">
        <v>346</v>
      </c>
      <c r="E92" s="79">
        <v>88486120</v>
      </c>
      <c r="F92" s="17" t="s">
        <v>314</v>
      </c>
      <c r="G92" s="78" t="s">
        <v>346</v>
      </c>
      <c r="H92" s="79"/>
    </row>
    <row r="93" spans="1:8">
      <c r="A93" s="78" t="s">
        <v>446</v>
      </c>
      <c r="B93" s="78" t="s">
        <v>47</v>
      </c>
      <c r="C93" s="78" t="s">
        <v>409</v>
      </c>
      <c r="D93" s="78" t="s">
        <v>415</v>
      </c>
      <c r="E93" s="79">
        <v>149424740</v>
      </c>
      <c r="F93" s="17" t="s">
        <v>314</v>
      </c>
      <c r="G93" s="78" t="s">
        <v>446</v>
      </c>
      <c r="H93" s="79"/>
    </row>
    <row r="94" spans="1:8">
      <c r="A94" s="78" t="s">
        <v>447</v>
      </c>
      <c r="B94" s="78" t="s">
        <v>17</v>
      </c>
      <c r="C94" s="78" t="s">
        <v>403</v>
      </c>
      <c r="D94" s="78" t="s">
        <v>418</v>
      </c>
      <c r="E94" s="79">
        <v>195320970</v>
      </c>
      <c r="F94" s="17" t="s">
        <v>314</v>
      </c>
      <c r="G94" s="78" t="s">
        <v>447</v>
      </c>
      <c r="H94" s="79"/>
    </row>
    <row r="95" spans="1:8">
      <c r="A95" s="78" t="s">
        <v>448</v>
      </c>
      <c r="B95" s="78" t="s">
        <v>63</v>
      </c>
      <c r="C95" s="78" t="s">
        <v>412</v>
      </c>
      <c r="D95" s="78" t="s">
        <v>421</v>
      </c>
      <c r="E95" s="79">
        <v>35964410</v>
      </c>
      <c r="F95" s="17" t="s">
        <v>314</v>
      </c>
      <c r="G95" s="78" t="s">
        <v>448</v>
      </c>
      <c r="H95" s="79"/>
    </row>
    <row r="96" spans="1:8">
      <c r="A96" s="78" t="s">
        <v>329</v>
      </c>
      <c r="B96" s="78" t="s">
        <v>58</v>
      </c>
      <c r="C96" s="78" t="s">
        <v>411</v>
      </c>
      <c r="D96" s="78" t="s">
        <v>330</v>
      </c>
      <c r="E96" s="79">
        <v>513990930</v>
      </c>
      <c r="F96" s="17" t="s">
        <v>314</v>
      </c>
      <c r="G96" s="78" t="s">
        <v>329</v>
      </c>
      <c r="H96" s="79"/>
    </row>
    <row r="97" spans="1:8">
      <c r="A97" s="78" t="s">
        <v>449</v>
      </c>
      <c r="B97" s="78" t="s">
        <v>63</v>
      </c>
      <c r="C97" s="78" t="s">
        <v>412</v>
      </c>
      <c r="D97" s="78" t="s">
        <v>435</v>
      </c>
      <c r="E97" s="79">
        <v>35973870</v>
      </c>
      <c r="F97" s="17" t="s">
        <v>314</v>
      </c>
      <c r="G97" s="78" t="s">
        <v>449</v>
      </c>
      <c r="H97" s="79"/>
    </row>
    <row r="98" spans="1:8">
      <c r="A98" s="78" t="s">
        <v>450</v>
      </c>
      <c r="B98" s="78" t="s">
        <v>50</v>
      </c>
      <c r="C98" s="78" t="s">
        <v>410</v>
      </c>
      <c r="D98" s="78" t="s">
        <v>425</v>
      </c>
      <c r="E98" s="79">
        <v>59263020</v>
      </c>
      <c r="F98" s="17" t="s">
        <v>314</v>
      </c>
      <c r="G98" s="78" t="s">
        <v>450</v>
      </c>
      <c r="H98" s="79"/>
    </row>
    <row r="99" spans="1:8">
      <c r="A99" s="78" t="s">
        <v>451</v>
      </c>
      <c r="B99" s="78" t="s">
        <v>5</v>
      </c>
      <c r="C99" s="78" t="s">
        <v>407</v>
      </c>
      <c r="D99" s="78" t="s">
        <v>428</v>
      </c>
      <c r="E99" s="79">
        <v>121877640</v>
      </c>
      <c r="F99" s="17" t="s">
        <v>314</v>
      </c>
      <c r="G99" s="78" t="s">
        <v>451</v>
      </c>
      <c r="H99" s="79"/>
    </row>
    <row r="100" spans="1:8">
      <c r="A100" s="78" t="s">
        <v>452</v>
      </c>
      <c r="B100" s="78" t="s">
        <v>8</v>
      </c>
      <c r="C100" s="78" t="s">
        <v>408</v>
      </c>
      <c r="D100" s="78" t="s">
        <v>431</v>
      </c>
      <c r="E100" s="79">
        <v>105317810</v>
      </c>
      <c r="F100" s="17" t="s">
        <v>314</v>
      </c>
      <c r="G100" s="78" t="s">
        <v>452</v>
      </c>
      <c r="H100" s="79"/>
    </row>
    <row r="101" spans="1:8">
      <c r="A101" s="78" t="s">
        <v>453</v>
      </c>
      <c r="B101" s="78" t="s">
        <v>27</v>
      </c>
      <c r="C101" s="78" t="s">
        <v>28</v>
      </c>
      <c r="D101" s="78" t="s">
        <v>454</v>
      </c>
      <c r="E101" s="79">
        <v>54077330</v>
      </c>
      <c r="F101" s="17" t="s">
        <v>314</v>
      </c>
      <c r="G101" s="78" t="s">
        <v>453</v>
      </c>
      <c r="H101" s="79"/>
    </row>
    <row r="102" spans="1:8">
      <c r="A102" s="78" t="s">
        <v>455</v>
      </c>
      <c r="B102" s="78" t="s">
        <v>5</v>
      </c>
      <c r="C102" s="78" t="s">
        <v>407</v>
      </c>
      <c r="D102" s="78" t="s">
        <v>456</v>
      </c>
      <c r="E102" s="79">
        <v>55928090</v>
      </c>
      <c r="F102" s="17"/>
      <c r="G102" s="78" t="s">
        <v>455</v>
      </c>
      <c r="H102" s="79"/>
    </row>
    <row r="103" spans="1:8">
      <c r="A103" s="78" t="s">
        <v>457</v>
      </c>
      <c r="B103" s="78" t="s">
        <v>17</v>
      </c>
      <c r="C103" s="78" t="s">
        <v>403</v>
      </c>
      <c r="D103" s="78" t="s">
        <v>458</v>
      </c>
      <c r="E103" s="79">
        <v>182966790</v>
      </c>
      <c r="F103" s="17" t="s">
        <v>163</v>
      </c>
      <c r="G103" s="78" t="s">
        <v>457</v>
      </c>
      <c r="H103" s="79"/>
    </row>
    <row r="104" spans="1:8">
      <c r="A104" s="78" t="s">
        <v>552</v>
      </c>
      <c r="B104" s="78" t="s">
        <v>32</v>
      </c>
      <c r="C104" s="78" t="s">
        <v>406</v>
      </c>
      <c r="D104" s="78" t="s">
        <v>459</v>
      </c>
      <c r="E104" s="79">
        <v>17429750</v>
      </c>
      <c r="F104" s="17" t="s">
        <v>163</v>
      </c>
      <c r="G104" s="78" t="s">
        <v>552</v>
      </c>
      <c r="H104" s="79"/>
    </row>
    <row r="105" spans="1:8">
      <c r="A105" s="78" t="s">
        <v>553</v>
      </c>
      <c r="B105" s="78" t="s">
        <v>58</v>
      </c>
      <c r="C105" s="78" t="s">
        <v>411</v>
      </c>
      <c r="D105" s="78" t="s">
        <v>240</v>
      </c>
      <c r="E105" s="79">
        <v>587197160</v>
      </c>
      <c r="G105" s="78" t="s">
        <v>553</v>
      </c>
    </row>
  </sheetData>
  <conditionalFormatting sqref="D6:D8">
    <cfRule type="duplicateValues" dxfId="112" priority="16"/>
  </conditionalFormatting>
  <conditionalFormatting sqref="D1">
    <cfRule type="duplicateValues" dxfId="111" priority="17"/>
  </conditionalFormatting>
  <conditionalFormatting sqref="G6:G8">
    <cfRule type="duplicateValues" dxfId="110" priority="15"/>
  </conditionalFormatting>
  <conditionalFormatting sqref="A6:A8">
    <cfRule type="duplicateValues" dxfId="109" priority="14"/>
  </conditionalFormatting>
  <conditionalFormatting sqref="D71:D82 D92">
    <cfRule type="duplicateValues" dxfId="108" priority="13"/>
  </conditionalFormatting>
  <conditionalFormatting sqref="G71:G82 G92">
    <cfRule type="duplicateValues" dxfId="107" priority="12"/>
  </conditionalFormatting>
  <conditionalFormatting sqref="D93">
    <cfRule type="duplicateValues" dxfId="106" priority="11"/>
  </conditionalFormatting>
  <conditionalFormatting sqref="D94:D97">
    <cfRule type="duplicateValues" dxfId="105" priority="10"/>
  </conditionalFormatting>
  <conditionalFormatting sqref="D98:D99">
    <cfRule type="duplicateValues" dxfId="104" priority="9"/>
  </conditionalFormatting>
  <conditionalFormatting sqref="G106:G1048576 G1 G3">
    <cfRule type="duplicateValues" dxfId="103" priority="18"/>
  </conditionalFormatting>
  <conditionalFormatting sqref="A106:A1048576 A1 A3">
    <cfRule type="duplicateValues" dxfId="102" priority="19"/>
  </conditionalFormatting>
  <conditionalFormatting sqref="D106:D1048576 D3">
    <cfRule type="duplicateValues" dxfId="101" priority="20"/>
  </conditionalFormatting>
  <conditionalFormatting sqref="D106:D1048576 D1:D70">
    <cfRule type="duplicateValues" dxfId="100" priority="21"/>
  </conditionalFormatting>
  <conditionalFormatting sqref="G106:G1048576 G1:G70">
    <cfRule type="duplicateValues" dxfId="99" priority="22"/>
  </conditionalFormatting>
  <conditionalFormatting sqref="D100:D104">
    <cfRule type="duplicateValues" dxfId="98" priority="8"/>
  </conditionalFormatting>
  <conditionalFormatting sqref="D83:D91">
    <cfRule type="duplicateValues" dxfId="97" priority="7"/>
  </conditionalFormatting>
  <conditionalFormatting sqref="G83:G91">
    <cfRule type="duplicateValues" dxfId="96" priority="6"/>
  </conditionalFormatting>
  <conditionalFormatting sqref="D105">
    <cfRule type="duplicateValues" dxfId="95" priority="5"/>
  </conditionalFormatting>
  <conditionalFormatting sqref="A105">
    <cfRule type="duplicateValues" dxfId="94" priority="2"/>
  </conditionalFormatting>
  <conditionalFormatting sqref="G105">
    <cfRule type="duplicateValues" dxfId="93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01/07/2019 a 31/07/2019</v>
      </c>
      <c r="C4" s="13"/>
      <c r="F4" s="111">
        <v>43647</v>
      </c>
      <c r="G4" s="107">
        <v>43677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1" t="s">
        <v>567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01/08/2019 a 31/08/2019</v>
      </c>
      <c r="C4" s="13"/>
      <c r="F4" s="111">
        <v>43678</v>
      </c>
      <c r="G4" s="107">
        <v>43708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120</v>
      </c>
      <c r="C8" s="3" t="s">
        <v>22</v>
      </c>
      <c r="D8" s="3" t="s">
        <v>177</v>
      </c>
      <c r="E8" s="3">
        <v>10523330</v>
      </c>
      <c r="F8" s="112">
        <v>1052333</v>
      </c>
      <c r="G8" s="113">
        <v>6313998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12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01/09/2019 a 30/09/2019</v>
      </c>
      <c r="C4" s="13"/>
      <c r="F4" s="111">
        <v>43709</v>
      </c>
      <c r="G4" s="107">
        <v>43738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17</v>
      </c>
      <c r="C8" s="3" t="s">
        <v>403</v>
      </c>
      <c r="D8" s="3" t="s">
        <v>315</v>
      </c>
      <c r="E8" s="3">
        <v>70051710</v>
      </c>
      <c r="F8" s="112">
        <v>-21015483</v>
      </c>
      <c r="G8" s="113">
        <v>0</v>
      </c>
    </row>
    <row r="9" spans="2:7">
      <c r="B9" s="3" t="s">
        <v>63</v>
      </c>
      <c r="C9" s="3" t="s">
        <v>412</v>
      </c>
      <c r="D9" s="3" t="s">
        <v>64</v>
      </c>
      <c r="E9" s="3">
        <v>88468460</v>
      </c>
      <c r="F9" s="112">
        <v>1840143.97</v>
      </c>
      <c r="G9" s="113">
        <v>0</v>
      </c>
    </row>
    <row r="10" spans="2:7">
      <c r="B10" s="3" t="s">
        <v>69</v>
      </c>
      <c r="C10" s="3" t="s">
        <v>70</v>
      </c>
      <c r="D10" s="3" t="s">
        <v>336</v>
      </c>
      <c r="E10" s="3">
        <v>2698050</v>
      </c>
      <c r="F10" s="112">
        <v>-838284.14</v>
      </c>
      <c r="G10" s="113">
        <v>0</v>
      </c>
    </row>
    <row r="11" spans="2:7">
      <c r="B11" s="3" t="s">
        <v>5</v>
      </c>
      <c r="C11" s="3" t="s">
        <v>407</v>
      </c>
      <c r="D11" s="3" t="s">
        <v>39</v>
      </c>
      <c r="E11" s="3">
        <v>51732750</v>
      </c>
      <c r="F11" s="112">
        <v>15519825</v>
      </c>
      <c r="G11" s="113">
        <v>36212925</v>
      </c>
    </row>
    <row r="12" spans="2:7">
      <c r="B12" s="3" t="s">
        <v>8</v>
      </c>
      <c r="C12" s="3" t="s">
        <v>408</v>
      </c>
      <c r="D12" s="3" t="s">
        <v>46</v>
      </c>
      <c r="E12" s="3">
        <v>182497060</v>
      </c>
      <c r="F12" s="112">
        <v>36499412</v>
      </c>
      <c r="G12" s="113">
        <v>145997648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10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01/10/2019 a 31/10/2019</v>
      </c>
      <c r="C4" s="13"/>
      <c r="F4" s="111">
        <v>43739</v>
      </c>
      <c r="G4" s="107">
        <v>43769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4</v>
      </c>
      <c r="C8" s="3" t="s">
        <v>3</v>
      </c>
      <c r="D8" s="3" t="s">
        <v>76</v>
      </c>
      <c r="E8" s="3">
        <v>232510550</v>
      </c>
      <c r="F8" s="112">
        <v>4446256.79</v>
      </c>
      <c r="G8" s="113">
        <v>0</v>
      </c>
    </row>
    <row r="9" spans="2:7">
      <c r="B9" s="3" t="s">
        <v>58</v>
      </c>
      <c r="C9" s="3" t="s">
        <v>411</v>
      </c>
      <c r="D9" s="3" t="s">
        <v>62</v>
      </c>
      <c r="E9" s="3">
        <v>684394220</v>
      </c>
      <c r="F9" s="112">
        <v>136878844</v>
      </c>
      <c r="G9" s="113">
        <v>547515376</v>
      </c>
    </row>
    <row r="10" spans="2:7">
      <c r="B10" s="3" t="s">
        <v>47</v>
      </c>
      <c r="C10" s="3" t="s">
        <v>409</v>
      </c>
      <c r="D10" s="3" t="s">
        <v>49</v>
      </c>
      <c r="E10" s="3">
        <v>164761180</v>
      </c>
      <c r="F10" s="112">
        <v>32952236</v>
      </c>
      <c r="G10" s="113">
        <v>131808944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01/11/2019 a 30/11/2019</v>
      </c>
      <c r="C4" s="13"/>
      <c r="F4" s="111">
        <v>43770</v>
      </c>
      <c r="G4" s="107">
        <v>43799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1" t="s">
        <v>567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12"/>
  <sheetViews>
    <sheetView showGridLines="0" tabSelected="1" workbookViewId="0">
      <selection activeCell="K18" sqref="K18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">
        <v>576</v>
      </c>
      <c r="C4" s="13"/>
      <c r="F4" s="111">
        <v>43800</v>
      </c>
      <c r="G4" s="107">
        <v>43830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318</v>
      </c>
      <c r="C8" s="3" t="s">
        <v>443</v>
      </c>
      <c r="D8" s="3" t="s">
        <v>317</v>
      </c>
      <c r="E8" s="3">
        <v>7550160</v>
      </c>
      <c r="F8" s="112">
        <v>-1467759.58</v>
      </c>
      <c r="G8" s="113">
        <v>0</v>
      </c>
    </row>
    <row r="9" spans="2:7">
      <c r="B9" s="3" t="s">
        <v>323</v>
      </c>
      <c r="C9" s="3" t="s">
        <v>444</v>
      </c>
      <c r="D9" s="3" t="s">
        <v>322</v>
      </c>
      <c r="E9" s="3">
        <v>24069030</v>
      </c>
      <c r="F9" s="112">
        <v>-6190786.4699999997</v>
      </c>
      <c r="G9" s="113">
        <v>0</v>
      </c>
    </row>
    <row r="10" spans="2:7">
      <c r="B10" s="3" t="s">
        <v>326</v>
      </c>
      <c r="C10" s="3" t="s">
        <v>399</v>
      </c>
      <c r="D10" s="3" t="s">
        <v>325</v>
      </c>
      <c r="E10" s="3">
        <v>325010</v>
      </c>
      <c r="F10" s="112">
        <v>-79604.23</v>
      </c>
      <c r="G10" s="113">
        <v>0</v>
      </c>
    </row>
    <row r="11" spans="2:7">
      <c r="B11" s="3" t="s">
        <v>63</v>
      </c>
      <c r="C11" s="3" t="s">
        <v>412</v>
      </c>
      <c r="D11" s="3" t="s">
        <v>338</v>
      </c>
      <c r="E11" s="3">
        <v>36807580</v>
      </c>
      <c r="F11" s="112">
        <v>-4986476.8</v>
      </c>
      <c r="G11" s="113">
        <v>0</v>
      </c>
    </row>
    <row r="12" spans="2:7">
      <c r="B12" s="3" t="s">
        <v>58</v>
      </c>
      <c r="C12" s="3" t="s">
        <v>411</v>
      </c>
      <c r="D12" s="3" t="s">
        <v>62</v>
      </c>
      <c r="E12" s="3">
        <v>684394220</v>
      </c>
      <c r="F12" s="112">
        <v>136878844</v>
      </c>
      <c r="G12" s="113">
        <v>410636532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J12"/>
  <sheetViews>
    <sheetView showGridLines="0" workbookViewId="0">
      <selection activeCell="G4" sqref="G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5.7109375" style="63" customWidth="1"/>
    <col min="7" max="7" width="16.85546875" style="82" bestFit="1" customWidth="1"/>
    <col min="8" max="8" width="15.5703125" style="82" customWidth="1"/>
    <col min="9" max="9" width="9.140625" style="82"/>
    <col min="10" max="10" width="12.85546875" style="109" bestFit="1" customWidth="1"/>
    <col min="11" max="16384" width="9.140625" style="82"/>
  </cols>
  <sheetData>
    <row r="1" spans="2:10">
      <c r="B1" s="15" t="s">
        <v>13</v>
      </c>
    </row>
    <row r="2" spans="2:10">
      <c r="B2" s="15" t="s">
        <v>12</v>
      </c>
      <c r="C2" s="13"/>
      <c r="D2" s="14"/>
      <c r="E2" s="13"/>
    </row>
    <row r="3" spans="2:10">
      <c r="B3" s="15" t="s">
        <v>312</v>
      </c>
      <c r="C3" s="13"/>
      <c r="D3" s="14"/>
      <c r="E3" s="13"/>
    </row>
    <row r="4" spans="2:10">
      <c r="B4" s="15" t="str">
        <f>"Período de Referência: "&amp;TEXT(G4,"DD/MM/AAAA")&amp;" a "&amp;TEXT(H4,"dd/mm/AAAA")</f>
        <v>Período de Referência: 01/12/2018 a 31/12/2018</v>
      </c>
      <c r="C4" s="13"/>
      <c r="G4" s="111">
        <v>43435</v>
      </c>
      <c r="H4" s="107">
        <v>43465</v>
      </c>
    </row>
    <row r="5" spans="2:10" ht="7.5" customHeight="1"/>
    <row r="6" spans="2:10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64" t="s">
        <v>16</v>
      </c>
      <c r="G6" s="10" t="s">
        <v>155</v>
      </c>
      <c r="H6" s="10" t="s">
        <v>156</v>
      </c>
    </row>
    <row r="7" spans="2:10" s="4" customFormat="1">
      <c r="B7" s="9"/>
      <c r="C7" s="8"/>
      <c r="D7" s="7"/>
      <c r="E7" s="6"/>
      <c r="F7" s="65"/>
      <c r="G7" s="5"/>
      <c r="H7" s="5"/>
      <c r="J7" s="110" t="s">
        <v>310</v>
      </c>
    </row>
    <row r="8" spans="2:10">
      <c r="B8" s="3" t="str">
        <f>VLOOKUP(D8,Banco!A:E,2,0)</f>
        <v>CEMAR</v>
      </c>
      <c r="C8" s="3" t="str">
        <f>VLOOKUP(D8,Banco!A:E,3,0)</f>
        <v>06.272.793/0001-84</v>
      </c>
      <c r="D8" s="3" t="str">
        <f>VLOOKUP(Plan1!C88,Banco!D:G,4,0)</f>
        <v>ECO-0013/2018</v>
      </c>
      <c r="E8" s="3">
        <f>VLOOKUP(D8,Banco!A:E,5,0)</f>
        <v>108991120</v>
      </c>
      <c r="F8" s="66">
        <v>43866</v>
      </c>
      <c r="G8" s="2">
        <v>45513326</v>
      </c>
      <c r="H8" s="2">
        <v>0</v>
      </c>
      <c r="J8" s="109" t="str">
        <f t="shared" ref="J8:J12" si="0">IF(F8="","-",IF(AND(F8&lt;=$H$4,F8&gt;=$G$4),"-","FALHA"))</f>
        <v>FALHA</v>
      </c>
    </row>
    <row r="9" spans="2:10">
      <c r="B9" s="3" t="str">
        <f>VLOOKUP(D9,Banco!A:E,2,0)</f>
        <v>CELG-D</v>
      </c>
      <c r="C9" s="3" t="str">
        <f>VLOOKUP(D9,Banco!A:E,3,0)</f>
        <v>01.543.032/0001-04</v>
      </c>
      <c r="D9" s="3" t="str">
        <f>VLOOKUP(Plan1!C89,Banco!D:G,4,0)</f>
        <v>ECOT-007/2017</v>
      </c>
      <c r="E9" s="3">
        <f>VLOOKUP(D9,Banco!A:E,5,0)</f>
        <v>17429750</v>
      </c>
      <c r="F9" s="66">
        <v>43896</v>
      </c>
      <c r="G9" s="2">
        <v>32952236</v>
      </c>
      <c r="H9" s="2">
        <v>65904472</v>
      </c>
      <c r="J9" s="109" t="str">
        <f t="shared" si="0"/>
        <v>FALHA</v>
      </c>
    </row>
    <row r="10" spans="2:10">
      <c r="B10" s="3" t="str">
        <f>VLOOKUP(D10,Banco!A:E,2,0)</f>
        <v>COELBA</v>
      </c>
      <c r="C10" s="3" t="str">
        <f>VLOOKUP(D10,Banco!A:E,3,0)</f>
        <v>15.139.629.0001-94</v>
      </c>
      <c r="D10" s="3" t="str">
        <f>VLOOKUP(Plan1!C90,Banco!D:G,4,0)</f>
        <v>ECO-0001/2017</v>
      </c>
      <c r="E10" s="3">
        <f>VLOOKUP(D10,Banco!A:E,5,0)</f>
        <v>587197160</v>
      </c>
      <c r="F10" s="66">
        <v>43965</v>
      </c>
      <c r="G10" s="2">
        <v>36499412</v>
      </c>
      <c r="H10" s="2">
        <v>56220397</v>
      </c>
      <c r="J10" s="109" t="str">
        <f t="shared" si="0"/>
        <v>FALHA</v>
      </c>
    </row>
    <row r="11" spans="2:10">
      <c r="B11" s="3" t="str">
        <f>VLOOKUP(D11,Banco!A:E,2,0)</f>
        <v>COSERN</v>
      </c>
      <c r="C11" s="3" t="str">
        <f>VLOOKUP(D11,Banco!A:E,3,0)</f>
        <v>08.324.196.0001-81</v>
      </c>
      <c r="D11" s="3" t="str">
        <f>VLOOKUP(Plan1!C91,Banco!D:G,4,0)</f>
        <v>ECFS-340/2013</v>
      </c>
      <c r="E11" s="3">
        <f>VLOOKUP(D11,Banco!A:E,5,0)</f>
        <v>17641300</v>
      </c>
      <c r="F11" s="66">
        <v>43986</v>
      </c>
      <c r="G11" s="2">
        <v>45513326</v>
      </c>
      <c r="H11" s="2">
        <v>-45513326</v>
      </c>
      <c r="J11" s="109" t="str">
        <f t="shared" si="0"/>
        <v>FALHA</v>
      </c>
    </row>
    <row r="12" spans="2:10">
      <c r="B12" s="3" t="str">
        <f>VLOOKUP(D12,Banco!A:E,2,0)</f>
        <v>COELBA</v>
      </c>
      <c r="C12" s="3" t="str">
        <f>VLOOKUP(D12,Banco!A:E,3,0)</f>
        <v>15.139.629.0001-94</v>
      </c>
      <c r="D12" s="3" t="str">
        <f>VLOOKUP(Plan1!C92,Banco!D:G,4,0)</f>
        <v>ECO-0001/2017</v>
      </c>
      <c r="E12" s="3">
        <f>VLOOKUP(D12,Banco!A:E,5,0)</f>
        <v>587197160</v>
      </c>
      <c r="F12" s="66">
        <v>44015</v>
      </c>
      <c r="G12" s="2">
        <v>14389548</v>
      </c>
      <c r="H12" s="2">
        <v>3597387</v>
      </c>
      <c r="J12" s="109" t="str">
        <f t="shared" si="0"/>
        <v>FALHA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B6" sqref="B6:H6"/>
    </sheetView>
  </sheetViews>
  <sheetFormatPr defaultColWidth="10.28515625" defaultRowHeight="12.75"/>
  <cols>
    <col min="1" max="1" width="7.140625" style="22" bestFit="1" customWidth="1"/>
    <col min="2" max="2" width="16.28515625" style="22" customWidth="1"/>
    <col min="3" max="3" width="4.5703125" style="22" customWidth="1"/>
    <col min="4" max="4" width="13.140625" style="22" customWidth="1"/>
    <col min="5" max="5" width="14.5703125" style="22" customWidth="1"/>
    <col min="6" max="6" width="11.42578125" style="22" customWidth="1"/>
    <col min="7" max="7" width="16.5703125" style="22" customWidth="1"/>
    <col min="8" max="8" width="28.28515625" style="22" customWidth="1"/>
    <col min="9" max="9" width="53.42578125" style="22" customWidth="1"/>
    <col min="10" max="10" width="12.7109375" style="22" bestFit="1" customWidth="1"/>
    <col min="11" max="16384" width="10.28515625" style="22"/>
  </cols>
  <sheetData>
    <row r="1" spans="1:10" ht="15">
      <c r="A1" s="188" t="s">
        <v>82</v>
      </c>
      <c r="B1" s="188"/>
      <c r="C1" s="188"/>
      <c r="D1" s="188"/>
      <c r="E1" s="188"/>
      <c r="F1" s="188"/>
      <c r="G1" s="188"/>
      <c r="H1" s="188"/>
      <c r="I1" s="188"/>
    </row>
    <row r="2" spans="1:10" ht="14.25">
      <c r="A2" s="189" t="s">
        <v>83</v>
      </c>
      <c r="B2" s="189"/>
      <c r="C2" s="189"/>
      <c r="D2" s="189"/>
      <c r="E2" s="189"/>
      <c r="F2" s="189"/>
      <c r="G2" s="189"/>
      <c r="H2" s="189"/>
      <c r="I2" s="189"/>
    </row>
    <row r="3" spans="1:10" ht="13.5" thickBot="1">
      <c r="A3" s="23"/>
      <c r="B3" s="23"/>
      <c r="C3" s="23"/>
      <c r="D3" s="23"/>
      <c r="E3" s="23"/>
      <c r="F3" s="23"/>
      <c r="G3" s="23"/>
      <c r="H3" s="24"/>
      <c r="I3" s="25"/>
    </row>
    <row r="4" spans="1:10" ht="14.25">
      <c r="A4" s="190" t="s">
        <v>84</v>
      </c>
      <c r="B4" s="192" t="s">
        <v>85</v>
      </c>
      <c r="C4" s="194" t="s">
        <v>86</v>
      </c>
      <c r="D4" s="194" t="s">
        <v>81</v>
      </c>
      <c r="E4" s="194" t="s">
        <v>87</v>
      </c>
      <c r="F4" s="196" t="s">
        <v>88</v>
      </c>
      <c r="G4" s="197"/>
      <c r="H4" s="198"/>
      <c r="I4" s="23"/>
    </row>
    <row r="5" spans="1:10" ht="15" customHeight="1" thickBot="1">
      <c r="A5" s="191"/>
      <c r="B5" s="193"/>
      <c r="C5" s="195"/>
      <c r="D5" s="195"/>
      <c r="E5" s="195"/>
      <c r="F5" s="26" t="s">
        <v>89</v>
      </c>
      <c r="G5" s="27" t="s">
        <v>90</v>
      </c>
      <c r="H5" s="28" t="s">
        <v>91</v>
      </c>
      <c r="I5" s="23"/>
      <c r="J5" s="29"/>
    </row>
    <row r="6" spans="1:10" ht="15" customHeight="1" thickBot="1">
      <c r="A6" s="30">
        <v>1</v>
      </c>
      <c r="B6" s="31" t="s">
        <v>5</v>
      </c>
      <c r="C6" s="32" t="s">
        <v>92</v>
      </c>
      <c r="D6" s="33" t="s">
        <v>93</v>
      </c>
      <c r="E6" s="34" t="s">
        <v>94</v>
      </c>
      <c r="F6" s="35">
        <v>1</v>
      </c>
      <c r="G6" s="36">
        <v>42772</v>
      </c>
      <c r="H6" s="37">
        <v>16778427</v>
      </c>
      <c r="I6" s="23"/>
    </row>
    <row r="7" spans="1:10" ht="15" customHeight="1" thickBot="1">
      <c r="A7" s="152" t="s">
        <v>95</v>
      </c>
      <c r="B7" s="153"/>
      <c r="C7" s="153"/>
      <c r="D7" s="153"/>
      <c r="E7" s="153"/>
      <c r="F7" s="153"/>
      <c r="G7" s="154"/>
      <c r="H7" s="38">
        <f>H6</f>
        <v>16778427</v>
      </c>
      <c r="I7" s="25"/>
    </row>
    <row r="8" spans="1:10" ht="13.5" thickBot="1">
      <c r="A8" s="23"/>
      <c r="B8" s="23"/>
      <c r="C8" s="23"/>
      <c r="D8" s="23"/>
      <c r="E8" s="23"/>
      <c r="F8" s="23"/>
      <c r="G8" s="23"/>
      <c r="H8" s="24"/>
      <c r="I8" s="25"/>
    </row>
    <row r="9" spans="1:10" ht="15" customHeight="1">
      <c r="A9" s="179" t="s">
        <v>84</v>
      </c>
      <c r="B9" s="181" t="s">
        <v>85</v>
      </c>
      <c r="C9" s="183" t="s">
        <v>86</v>
      </c>
      <c r="D9" s="183" t="s">
        <v>81</v>
      </c>
      <c r="E9" s="183" t="s">
        <v>87</v>
      </c>
      <c r="F9" s="185" t="s">
        <v>96</v>
      </c>
      <c r="G9" s="186"/>
      <c r="H9" s="186"/>
      <c r="I9" s="187"/>
    </row>
    <row r="10" spans="1:10" ht="29.25" thickBot="1">
      <c r="A10" s="180"/>
      <c r="B10" s="182"/>
      <c r="C10" s="184"/>
      <c r="D10" s="184"/>
      <c r="E10" s="184"/>
      <c r="F10" s="39" t="s">
        <v>89</v>
      </c>
      <c r="G10" s="40" t="s">
        <v>90</v>
      </c>
      <c r="H10" s="40" t="s">
        <v>91</v>
      </c>
      <c r="I10" s="41" t="s">
        <v>97</v>
      </c>
    </row>
    <row r="11" spans="1:10" ht="14.25" customHeight="1">
      <c r="A11" s="30">
        <v>1</v>
      </c>
      <c r="B11" s="42" t="s">
        <v>58</v>
      </c>
      <c r="C11" s="34" t="s">
        <v>98</v>
      </c>
      <c r="D11" s="35">
        <v>9</v>
      </c>
      <c r="E11" s="34" t="s">
        <v>99</v>
      </c>
      <c r="F11" s="35">
        <v>1</v>
      </c>
      <c r="G11" s="36">
        <v>42916</v>
      </c>
      <c r="H11" s="43">
        <v>176159148</v>
      </c>
      <c r="I11" s="44" t="s">
        <v>100</v>
      </c>
    </row>
    <row r="12" spans="1:10">
      <c r="A12" s="45">
        <v>2</v>
      </c>
      <c r="B12" s="31" t="s">
        <v>101</v>
      </c>
      <c r="C12" s="32" t="s">
        <v>102</v>
      </c>
      <c r="D12" s="33">
        <v>6</v>
      </c>
      <c r="E12" s="32" t="s">
        <v>103</v>
      </c>
      <c r="F12" s="33">
        <v>1</v>
      </c>
      <c r="G12" s="46">
        <v>42998</v>
      </c>
      <c r="H12" s="43">
        <v>23816256</v>
      </c>
      <c r="I12" s="47" t="s">
        <v>104</v>
      </c>
    </row>
    <row r="13" spans="1:10">
      <c r="A13" s="45">
        <v>3</v>
      </c>
      <c r="B13" s="31" t="s">
        <v>0</v>
      </c>
      <c r="C13" s="32" t="s">
        <v>105</v>
      </c>
      <c r="D13" s="33">
        <v>8</v>
      </c>
      <c r="E13" s="32" t="s">
        <v>106</v>
      </c>
      <c r="F13" s="33">
        <v>1</v>
      </c>
      <c r="G13" s="46">
        <v>43006</v>
      </c>
      <c r="H13" s="43">
        <v>54890037</v>
      </c>
      <c r="I13" s="47" t="s">
        <v>107</v>
      </c>
    </row>
    <row r="14" spans="1:10">
      <c r="A14" s="167">
        <v>4</v>
      </c>
      <c r="B14" s="170" t="s">
        <v>5</v>
      </c>
      <c r="C14" s="173" t="s">
        <v>92</v>
      </c>
      <c r="D14" s="176">
        <v>6</v>
      </c>
      <c r="E14" s="68" t="s">
        <v>108</v>
      </c>
      <c r="F14" s="176">
        <v>1</v>
      </c>
      <c r="G14" s="48">
        <v>43083</v>
      </c>
      <c r="H14" s="43">
        <v>73238764.799999997</v>
      </c>
      <c r="I14" s="164" t="s">
        <v>109</v>
      </c>
    </row>
    <row r="15" spans="1:10">
      <c r="A15" s="168"/>
      <c r="B15" s="171"/>
      <c r="C15" s="174"/>
      <c r="D15" s="177"/>
      <c r="E15" s="68" t="s">
        <v>108</v>
      </c>
      <c r="F15" s="177"/>
      <c r="G15" s="48">
        <v>43097</v>
      </c>
      <c r="H15" s="43">
        <v>11321545.700000001</v>
      </c>
      <c r="I15" s="165"/>
    </row>
    <row r="16" spans="1:10">
      <c r="A16" s="168"/>
      <c r="B16" s="171"/>
      <c r="C16" s="174"/>
      <c r="D16" s="177"/>
      <c r="E16" s="68" t="s">
        <v>108</v>
      </c>
      <c r="F16" s="177"/>
      <c r="G16" s="48">
        <v>43115</v>
      </c>
      <c r="H16" s="43">
        <v>23636297.5</v>
      </c>
      <c r="I16" s="165"/>
    </row>
    <row r="17" spans="1:9">
      <c r="A17" s="169"/>
      <c r="B17" s="172"/>
      <c r="C17" s="175"/>
      <c r="D17" s="178"/>
      <c r="E17" s="69"/>
      <c r="F17" s="178"/>
      <c r="G17" s="49" t="s">
        <v>95</v>
      </c>
      <c r="H17" s="50">
        <v>108196608</v>
      </c>
      <c r="I17" s="166"/>
    </row>
    <row r="18" spans="1:9">
      <c r="A18" s="167">
        <v>5</v>
      </c>
      <c r="B18" s="170" t="s">
        <v>50</v>
      </c>
      <c r="C18" s="173" t="s">
        <v>110</v>
      </c>
      <c r="D18" s="176">
        <v>6</v>
      </c>
      <c r="E18" s="68" t="s">
        <v>111</v>
      </c>
      <c r="F18" s="176">
        <v>1</v>
      </c>
      <c r="G18" s="48">
        <v>43083</v>
      </c>
      <c r="H18" s="43">
        <v>21634687.149999999</v>
      </c>
      <c r="I18" s="164" t="s">
        <v>112</v>
      </c>
    </row>
    <row r="19" spans="1:9">
      <c r="A19" s="168"/>
      <c r="B19" s="171"/>
      <c r="C19" s="174"/>
      <c r="D19" s="177"/>
      <c r="E19" s="68" t="s">
        <v>111</v>
      </c>
      <c r="F19" s="177"/>
      <c r="G19" s="48">
        <v>43097</v>
      </c>
      <c r="H19" s="43">
        <v>3344377.8000000003</v>
      </c>
      <c r="I19" s="165"/>
    </row>
    <row r="20" spans="1:9">
      <c r="A20" s="168"/>
      <c r="B20" s="171"/>
      <c r="C20" s="174"/>
      <c r="D20" s="177"/>
      <c r="E20" s="68" t="s">
        <v>111</v>
      </c>
      <c r="F20" s="177"/>
      <c r="G20" s="48">
        <v>43115</v>
      </c>
      <c r="H20" s="43">
        <v>7118685.0500000007</v>
      </c>
      <c r="I20" s="165"/>
    </row>
    <row r="21" spans="1:9">
      <c r="A21" s="169"/>
      <c r="B21" s="172"/>
      <c r="C21" s="175"/>
      <c r="D21" s="178"/>
      <c r="E21" s="69"/>
      <c r="F21" s="178"/>
      <c r="G21" s="49" t="s">
        <v>95</v>
      </c>
      <c r="H21" s="50">
        <v>32097750</v>
      </c>
      <c r="I21" s="166"/>
    </row>
    <row r="22" spans="1:9">
      <c r="A22" s="45">
        <v>6</v>
      </c>
      <c r="B22" s="31" t="s">
        <v>63</v>
      </c>
      <c r="C22" s="32" t="s">
        <v>113</v>
      </c>
      <c r="D22" s="33">
        <v>6</v>
      </c>
      <c r="E22" s="32" t="s">
        <v>114</v>
      </c>
      <c r="F22" s="33">
        <v>1</v>
      </c>
      <c r="G22" s="46">
        <v>43097</v>
      </c>
      <c r="H22" s="43">
        <v>10792161</v>
      </c>
      <c r="I22" s="47" t="s">
        <v>115</v>
      </c>
    </row>
    <row r="23" spans="1:9" ht="12.75" customHeight="1">
      <c r="A23" s="167">
        <v>7</v>
      </c>
      <c r="B23" s="170" t="s">
        <v>116</v>
      </c>
      <c r="C23" s="173" t="s">
        <v>117</v>
      </c>
      <c r="D23" s="176">
        <v>7</v>
      </c>
      <c r="E23" s="68" t="s">
        <v>118</v>
      </c>
      <c r="F23" s="176">
        <v>1</v>
      </c>
      <c r="G23" s="48">
        <v>43115</v>
      </c>
      <c r="H23" s="43">
        <v>67986746.340000004</v>
      </c>
      <c r="I23" s="164" t="s">
        <v>119</v>
      </c>
    </row>
    <row r="24" spans="1:9">
      <c r="A24" s="168"/>
      <c r="B24" s="171"/>
      <c r="C24" s="174"/>
      <c r="D24" s="177"/>
      <c r="E24" s="68" t="s">
        <v>118</v>
      </c>
      <c r="F24" s="177"/>
      <c r="G24" s="48">
        <v>43153</v>
      </c>
      <c r="H24" s="43">
        <v>3784267.66</v>
      </c>
      <c r="I24" s="165"/>
    </row>
    <row r="25" spans="1:9">
      <c r="A25" s="168"/>
      <c r="B25" s="171"/>
      <c r="C25" s="174"/>
      <c r="D25" s="177"/>
      <c r="E25" s="68" t="s">
        <v>118</v>
      </c>
      <c r="F25" s="177"/>
      <c r="G25" s="48">
        <v>43182</v>
      </c>
      <c r="H25" s="43">
        <v>-3501025</v>
      </c>
      <c r="I25" s="165"/>
    </row>
    <row r="26" spans="1:9">
      <c r="A26" s="169"/>
      <c r="B26" s="172"/>
      <c r="C26" s="175"/>
      <c r="D26" s="178"/>
      <c r="E26" s="69"/>
      <c r="F26" s="178"/>
      <c r="G26" s="49" t="s">
        <v>95</v>
      </c>
      <c r="H26" s="50">
        <v>68269989</v>
      </c>
      <c r="I26" s="166"/>
    </row>
    <row r="27" spans="1:9">
      <c r="A27" s="45">
        <v>8</v>
      </c>
      <c r="B27" s="31" t="s">
        <v>120</v>
      </c>
      <c r="C27" s="32" t="s">
        <v>121</v>
      </c>
      <c r="D27" s="33">
        <v>4</v>
      </c>
      <c r="E27" s="32" t="s">
        <v>122</v>
      </c>
      <c r="F27" s="33">
        <v>1</v>
      </c>
      <c r="G27" s="46">
        <v>43203</v>
      </c>
      <c r="H27" s="43">
        <v>3156999</v>
      </c>
      <c r="I27" s="47" t="s">
        <v>123</v>
      </c>
    </row>
    <row r="28" spans="1:9">
      <c r="A28" s="45">
        <v>9</v>
      </c>
      <c r="B28" s="31" t="s">
        <v>5</v>
      </c>
      <c r="C28" s="32" t="s">
        <v>92</v>
      </c>
      <c r="D28" s="33" t="s">
        <v>124</v>
      </c>
      <c r="E28" s="32" t="s">
        <v>125</v>
      </c>
      <c r="F28" s="33">
        <v>1</v>
      </c>
      <c r="G28" s="46">
        <v>43250</v>
      </c>
      <c r="H28" s="43">
        <v>9243774</v>
      </c>
      <c r="I28" s="47" t="s">
        <v>126</v>
      </c>
    </row>
    <row r="29" spans="1:9">
      <c r="A29" s="45">
        <v>10</v>
      </c>
      <c r="B29" s="31" t="s">
        <v>2</v>
      </c>
      <c r="C29" s="32" t="s">
        <v>127</v>
      </c>
      <c r="D29" s="33">
        <v>3</v>
      </c>
      <c r="E29" s="32" t="s">
        <v>128</v>
      </c>
      <c r="F29" s="33">
        <v>1</v>
      </c>
      <c r="G29" s="46">
        <v>43265</v>
      </c>
      <c r="H29" s="43">
        <v>49317687</v>
      </c>
      <c r="I29" s="47" t="s">
        <v>129</v>
      </c>
    </row>
    <row r="30" spans="1:9" ht="12.75" customHeight="1">
      <c r="A30" s="167">
        <v>11</v>
      </c>
      <c r="B30" s="170" t="s">
        <v>24</v>
      </c>
      <c r="C30" s="173" t="s">
        <v>127</v>
      </c>
      <c r="D30" s="176">
        <v>1</v>
      </c>
      <c r="E30" s="68" t="s">
        <v>130</v>
      </c>
      <c r="F30" s="176">
        <v>1</v>
      </c>
      <c r="G30" s="48">
        <v>43280</v>
      </c>
      <c r="H30" s="43">
        <v>826372.8</v>
      </c>
      <c r="I30" s="164" t="s">
        <v>131</v>
      </c>
    </row>
    <row r="31" spans="1:9">
      <c r="A31" s="168"/>
      <c r="B31" s="171"/>
      <c r="C31" s="174"/>
      <c r="D31" s="177"/>
      <c r="E31" s="68" t="s">
        <v>130</v>
      </c>
      <c r="F31" s="177"/>
      <c r="G31" s="48">
        <v>43311</v>
      </c>
      <c r="H31" s="43">
        <v>13418596.039999999</v>
      </c>
      <c r="I31" s="165"/>
    </row>
    <row r="32" spans="1:9">
      <c r="A32" s="168"/>
      <c r="B32" s="171"/>
      <c r="C32" s="174"/>
      <c r="D32" s="177"/>
      <c r="E32" s="68" t="s">
        <v>130</v>
      </c>
      <c r="F32" s="177"/>
      <c r="G32" s="48">
        <v>43404</v>
      </c>
      <c r="H32" s="43">
        <v>8067096.1600000001</v>
      </c>
      <c r="I32" s="165"/>
    </row>
    <row r="33" spans="1:9">
      <c r="A33" s="169"/>
      <c r="B33" s="172"/>
      <c r="C33" s="175"/>
      <c r="D33" s="178"/>
      <c r="E33" s="69"/>
      <c r="F33" s="178"/>
      <c r="G33" s="49" t="s">
        <v>95</v>
      </c>
      <c r="H33" s="50">
        <v>22312065</v>
      </c>
      <c r="I33" s="166"/>
    </row>
    <row r="34" spans="1:9">
      <c r="A34" s="45">
        <v>12</v>
      </c>
      <c r="B34" s="31" t="s">
        <v>0</v>
      </c>
      <c r="C34" s="32" t="s">
        <v>105</v>
      </c>
      <c r="D34" s="33" t="s">
        <v>93</v>
      </c>
      <c r="E34" s="32" t="s">
        <v>132</v>
      </c>
      <c r="F34" s="33">
        <v>1</v>
      </c>
      <c r="G34" s="46">
        <v>43311</v>
      </c>
      <c r="H34" s="43">
        <v>21015483</v>
      </c>
      <c r="I34" s="47" t="s">
        <v>133</v>
      </c>
    </row>
    <row r="35" spans="1:9">
      <c r="A35" s="45">
        <v>13</v>
      </c>
      <c r="B35" s="31" t="s">
        <v>0</v>
      </c>
      <c r="C35" s="32" t="s">
        <v>105</v>
      </c>
      <c r="D35" s="33">
        <v>9</v>
      </c>
      <c r="E35" s="32" t="s">
        <v>134</v>
      </c>
      <c r="F35" s="33">
        <v>1</v>
      </c>
      <c r="G35" s="46">
        <v>43311</v>
      </c>
      <c r="H35" s="43">
        <v>88590624</v>
      </c>
      <c r="I35" s="47" t="s">
        <v>135</v>
      </c>
    </row>
    <row r="36" spans="1:9">
      <c r="A36" s="45">
        <v>14</v>
      </c>
      <c r="B36" s="31" t="s">
        <v>8</v>
      </c>
      <c r="C36" s="32" t="s">
        <v>136</v>
      </c>
      <c r="D36" s="33">
        <v>9</v>
      </c>
      <c r="E36" s="32" t="s">
        <v>137</v>
      </c>
      <c r="F36" s="33">
        <v>1</v>
      </c>
      <c r="G36" s="46">
        <v>43327</v>
      </c>
      <c r="H36" s="43">
        <v>32697531</v>
      </c>
      <c r="I36" s="47" t="s">
        <v>138</v>
      </c>
    </row>
    <row r="37" spans="1:9">
      <c r="A37" s="45">
        <v>15</v>
      </c>
      <c r="B37" s="31" t="s">
        <v>5</v>
      </c>
      <c r="C37" s="32" t="s">
        <v>92</v>
      </c>
      <c r="D37" s="33" t="s">
        <v>139</v>
      </c>
      <c r="E37" s="32" t="s">
        <v>140</v>
      </c>
      <c r="F37" s="33">
        <v>1</v>
      </c>
      <c r="G37" s="46">
        <v>43738</v>
      </c>
      <c r="H37" s="43">
        <v>15519825</v>
      </c>
      <c r="I37" s="47" t="s">
        <v>141</v>
      </c>
    </row>
    <row r="38" spans="1:9">
      <c r="A38" s="45">
        <v>16</v>
      </c>
      <c r="B38" s="31" t="s">
        <v>8</v>
      </c>
      <c r="C38" s="32" t="s">
        <v>136</v>
      </c>
      <c r="D38" s="33">
        <v>10</v>
      </c>
      <c r="E38" s="32" t="s">
        <v>142</v>
      </c>
      <c r="F38" s="33">
        <v>1</v>
      </c>
      <c r="G38" s="46">
        <v>43738</v>
      </c>
      <c r="H38" s="43">
        <v>36499412</v>
      </c>
      <c r="I38" s="47" t="s">
        <v>143</v>
      </c>
    </row>
    <row r="39" spans="1:9">
      <c r="A39" s="45">
        <v>17</v>
      </c>
      <c r="B39" s="31" t="s">
        <v>47</v>
      </c>
      <c r="C39" s="32" t="s">
        <v>144</v>
      </c>
      <c r="D39" s="33">
        <v>6</v>
      </c>
      <c r="E39" s="32" t="s">
        <v>145</v>
      </c>
      <c r="F39" s="33">
        <v>1</v>
      </c>
      <c r="G39" s="46">
        <v>43752</v>
      </c>
      <c r="H39" s="51">
        <v>32952236</v>
      </c>
      <c r="I39" s="47" t="s">
        <v>146</v>
      </c>
    </row>
    <row r="40" spans="1:9" ht="13.5" thickBot="1">
      <c r="A40" s="45">
        <v>18</v>
      </c>
      <c r="B40" s="31" t="s">
        <v>58</v>
      </c>
      <c r="C40" s="32" t="s">
        <v>98</v>
      </c>
      <c r="D40" s="33">
        <v>10</v>
      </c>
      <c r="E40" s="32" t="s">
        <v>147</v>
      </c>
      <c r="F40" s="33">
        <v>1</v>
      </c>
      <c r="G40" s="46">
        <v>43759</v>
      </c>
      <c r="H40" s="51">
        <v>136878844</v>
      </c>
      <c r="I40" s="52" t="s">
        <v>148</v>
      </c>
    </row>
    <row r="41" spans="1:9" ht="15" thickBot="1">
      <c r="A41" s="152" t="s">
        <v>95</v>
      </c>
      <c r="B41" s="153"/>
      <c r="C41" s="153"/>
      <c r="D41" s="153"/>
      <c r="E41" s="153"/>
      <c r="F41" s="153"/>
      <c r="G41" s="154"/>
      <c r="H41" s="38">
        <v>922406429</v>
      </c>
      <c r="I41" s="23"/>
    </row>
    <row r="42" spans="1:9" ht="13.5" thickBot="1">
      <c r="A42" s="23"/>
      <c r="B42" s="23"/>
      <c r="C42" s="23"/>
      <c r="D42" s="23"/>
      <c r="E42" s="23"/>
      <c r="F42" s="23"/>
      <c r="G42" s="23"/>
      <c r="H42" s="23"/>
      <c r="I42" s="23"/>
    </row>
    <row r="43" spans="1:9" ht="14.25">
      <c r="A43" s="155" t="s">
        <v>84</v>
      </c>
      <c r="B43" s="157" t="s">
        <v>85</v>
      </c>
      <c r="C43" s="159" t="s">
        <v>86</v>
      </c>
      <c r="D43" s="159" t="s">
        <v>81</v>
      </c>
      <c r="E43" s="159" t="s">
        <v>87</v>
      </c>
      <c r="F43" s="161" t="s">
        <v>149</v>
      </c>
      <c r="G43" s="162"/>
      <c r="H43" s="162"/>
      <c r="I43" s="163"/>
    </row>
    <row r="44" spans="1:9" ht="29.25" thickBot="1">
      <c r="A44" s="156"/>
      <c r="B44" s="158"/>
      <c r="C44" s="160"/>
      <c r="D44" s="160"/>
      <c r="E44" s="160"/>
      <c r="F44" s="53" t="s">
        <v>89</v>
      </c>
      <c r="G44" s="54" t="s">
        <v>90</v>
      </c>
      <c r="H44" s="54" t="s">
        <v>91</v>
      </c>
      <c r="I44" s="55" t="s">
        <v>97</v>
      </c>
    </row>
    <row r="45" spans="1:9" ht="40.5" customHeight="1" thickBot="1">
      <c r="A45" s="56">
        <v>1</v>
      </c>
      <c r="B45" s="57" t="s">
        <v>7</v>
      </c>
      <c r="C45" s="58" t="s">
        <v>150</v>
      </c>
      <c r="D45" s="59">
        <v>5</v>
      </c>
      <c r="E45" s="58" t="s">
        <v>151</v>
      </c>
      <c r="F45" s="59">
        <v>1</v>
      </c>
      <c r="G45" s="60" t="s">
        <v>152</v>
      </c>
      <c r="H45" s="61">
        <v>20868546</v>
      </c>
      <c r="I45" s="62" t="s">
        <v>153</v>
      </c>
    </row>
  </sheetData>
  <mergeCells count="46">
    <mergeCell ref="A1:I1"/>
    <mergeCell ref="A2:I2"/>
    <mergeCell ref="A4:A5"/>
    <mergeCell ref="B4:B5"/>
    <mergeCell ref="C4:C5"/>
    <mergeCell ref="D4:D5"/>
    <mergeCell ref="E4:E5"/>
    <mergeCell ref="F4:H4"/>
    <mergeCell ref="A7:G7"/>
    <mergeCell ref="A9:A10"/>
    <mergeCell ref="B9:B10"/>
    <mergeCell ref="C9:C10"/>
    <mergeCell ref="D9:D10"/>
    <mergeCell ref="E9:E10"/>
    <mergeCell ref="F9:I9"/>
    <mergeCell ref="I14:I17"/>
    <mergeCell ref="A18:A21"/>
    <mergeCell ref="B18:B21"/>
    <mergeCell ref="C18:C21"/>
    <mergeCell ref="D18:D21"/>
    <mergeCell ref="F18:F21"/>
    <mergeCell ref="I18:I21"/>
    <mergeCell ref="A14:A17"/>
    <mergeCell ref="B14:B17"/>
    <mergeCell ref="C14:C17"/>
    <mergeCell ref="D14:D17"/>
    <mergeCell ref="F14:F17"/>
    <mergeCell ref="I23:I26"/>
    <mergeCell ref="A30:A33"/>
    <mergeCell ref="B30:B33"/>
    <mergeCell ref="C30:C33"/>
    <mergeCell ref="D30:D33"/>
    <mergeCell ref="F30:F33"/>
    <mergeCell ref="I30:I33"/>
    <mergeCell ref="A23:A26"/>
    <mergeCell ref="B23:B26"/>
    <mergeCell ref="C23:C26"/>
    <mergeCell ref="D23:D26"/>
    <mergeCell ref="F23:F26"/>
    <mergeCell ref="A41:G41"/>
    <mergeCell ref="A43:A44"/>
    <mergeCell ref="B43:B44"/>
    <mergeCell ref="C43:C44"/>
    <mergeCell ref="D43:D44"/>
    <mergeCell ref="E43:E44"/>
    <mergeCell ref="F43:I43"/>
  </mergeCells>
  <conditionalFormatting sqref="A11:I40">
    <cfRule type="expression" dxfId="72" priority="73" stopIfTrue="1">
      <formula>$U11="X"</formula>
    </cfRule>
  </conditionalFormatting>
  <conditionalFormatting sqref="H40 H45">
    <cfRule type="cellIs" dxfId="71" priority="72" operator="equal">
      <formula>0</formula>
    </cfRule>
  </conditionalFormatting>
  <conditionalFormatting sqref="G37">
    <cfRule type="expression" dxfId="70" priority="71" stopIfTrue="1">
      <formula>$U37="X"</formula>
    </cfRule>
  </conditionalFormatting>
  <conditionalFormatting sqref="I37">
    <cfRule type="expression" dxfId="69" priority="70" stopIfTrue="1">
      <formula>$U37="X"</formula>
    </cfRule>
  </conditionalFormatting>
  <conditionalFormatting sqref="I37">
    <cfRule type="expression" dxfId="68" priority="69" stopIfTrue="1">
      <formula>$U37="X"</formula>
    </cfRule>
  </conditionalFormatting>
  <conditionalFormatting sqref="I37">
    <cfRule type="expression" dxfId="67" priority="68" stopIfTrue="1">
      <formula>$U37="X"</formula>
    </cfRule>
  </conditionalFormatting>
  <conditionalFormatting sqref="G38">
    <cfRule type="expression" dxfId="66" priority="67" stopIfTrue="1">
      <formula>$U38="X"</formula>
    </cfRule>
  </conditionalFormatting>
  <conditionalFormatting sqref="I38">
    <cfRule type="expression" dxfId="65" priority="66" stopIfTrue="1">
      <formula>$U38="X"</formula>
    </cfRule>
  </conditionalFormatting>
  <conditionalFormatting sqref="I38">
    <cfRule type="expression" dxfId="64" priority="65" stopIfTrue="1">
      <formula>$U38="X"</formula>
    </cfRule>
  </conditionalFormatting>
  <conditionalFormatting sqref="I38">
    <cfRule type="expression" dxfId="63" priority="64" stopIfTrue="1">
      <formula>$U38="X"</formula>
    </cfRule>
  </conditionalFormatting>
  <conditionalFormatting sqref="G39">
    <cfRule type="expression" dxfId="62" priority="63" stopIfTrue="1">
      <formula>$U39="X"</formula>
    </cfRule>
  </conditionalFormatting>
  <conditionalFormatting sqref="I39">
    <cfRule type="expression" dxfId="61" priority="62" stopIfTrue="1">
      <formula>$U39="X"</formula>
    </cfRule>
  </conditionalFormatting>
  <conditionalFormatting sqref="I39">
    <cfRule type="expression" dxfId="60" priority="61" stopIfTrue="1">
      <formula>$U39="X"</formula>
    </cfRule>
  </conditionalFormatting>
  <conditionalFormatting sqref="I39">
    <cfRule type="expression" dxfId="59" priority="60" stopIfTrue="1">
      <formula>$U39="X"</formula>
    </cfRule>
  </conditionalFormatting>
  <conditionalFormatting sqref="G37:G38">
    <cfRule type="expression" dxfId="58" priority="59" stopIfTrue="1">
      <formula>$U37="X"</formula>
    </cfRule>
  </conditionalFormatting>
  <conditionalFormatting sqref="G37:G38">
    <cfRule type="expression" dxfId="57" priority="58" stopIfTrue="1">
      <formula>$U37="X"</formula>
    </cfRule>
  </conditionalFormatting>
  <conditionalFormatting sqref="G37:G38">
    <cfRule type="expression" dxfId="56" priority="57" stopIfTrue="1">
      <formula>$U37="X"</formula>
    </cfRule>
  </conditionalFormatting>
  <conditionalFormatting sqref="G38">
    <cfRule type="expression" dxfId="55" priority="56" stopIfTrue="1">
      <formula>$U38="X"</formula>
    </cfRule>
  </conditionalFormatting>
  <conditionalFormatting sqref="G40">
    <cfRule type="expression" dxfId="54" priority="55" stopIfTrue="1">
      <formula>$U40="X"</formula>
    </cfRule>
  </conditionalFormatting>
  <conditionalFormatting sqref="I40">
    <cfRule type="expression" dxfId="53" priority="54" stopIfTrue="1">
      <formula>$U40="X"</formula>
    </cfRule>
  </conditionalFormatting>
  <conditionalFormatting sqref="I40">
    <cfRule type="expression" dxfId="52" priority="53" stopIfTrue="1">
      <formula>$U40="X"</formula>
    </cfRule>
  </conditionalFormatting>
  <conditionalFormatting sqref="I40">
    <cfRule type="expression" dxfId="51" priority="52" stopIfTrue="1">
      <formula>$U40="X"</formula>
    </cfRule>
  </conditionalFormatting>
  <conditionalFormatting sqref="H40">
    <cfRule type="expression" dxfId="50" priority="51" stopIfTrue="1">
      <formula>$U40="X"</formula>
    </cfRule>
  </conditionalFormatting>
  <conditionalFormatting sqref="H40">
    <cfRule type="expression" dxfId="49" priority="50" stopIfTrue="1">
      <formula>$U40="X"</formula>
    </cfRule>
  </conditionalFormatting>
  <conditionalFormatting sqref="H40">
    <cfRule type="expression" dxfId="48" priority="49" stopIfTrue="1">
      <formula>$U40="X"</formula>
    </cfRule>
  </conditionalFormatting>
  <conditionalFormatting sqref="H40">
    <cfRule type="expression" dxfId="47" priority="48" stopIfTrue="1">
      <formula>$U40="X"</formula>
    </cfRule>
  </conditionalFormatting>
  <conditionalFormatting sqref="H40">
    <cfRule type="expression" dxfId="46" priority="47" stopIfTrue="1">
      <formula>$U40="X"</formula>
    </cfRule>
  </conditionalFormatting>
  <conditionalFormatting sqref="H40">
    <cfRule type="expression" dxfId="45" priority="46" stopIfTrue="1">
      <formula>$U40="X"</formula>
    </cfRule>
  </conditionalFormatting>
  <conditionalFormatting sqref="H40">
    <cfRule type="expression" dxfId="44" priority="45" stopIfTrue="1">
      <formula>$U40="X"</formula>
    </cfRule>
  </conditionalFormatting>
  <conditionalFormatting sqref="I40">
    <cfRule type="expression" dxfId="43" priority="44" stopIfTrue="1">
      <formula>$U40="X"</formula>
    </cfRule>
  </conditionalFormatting>
  <conditionalFormatting sqref="I40">
    <cfRule type="expression" dxfId="42" priority="43" stopIfTrue="1">
      <formula>$U40="X"</formula>
    </cfRule>
  </conditionalFormatting>
  <conditionalFormatting sqref="I40">
    <cfRule type="expression" dxfId="41" priority="42" stopIfTrue="1">
      <formula>$U40="X"</formula>
    </cfRule>
  </conditionalFormatting>
  <conditionalFormatting sqref="I40">
    <cfRule type="expression" dxfId="40" priority="41" stopIfTrue="1">
      <formula>$U40="X"</formula>
    </cfRule>
  </conditionalFormatting>
  <conditionalFormatting sqref="I40">
    <cfRule type="expression" dxfId="39" priority="40" stopIfTrue="1">
      <formula>$U40="X"</formula>
    </cfRule>
  </conditionalFormatting>
  <conditionalFormatting sqref="I40">
    <cfRule type="expression" dxfId="38" priority="39" stopIfTrue="1">
      <formula>$U40="X"</formula>
    </cfRule>
  </conditionalFormatting>
  <conditionalFormatting sqref="G40">
    <cfRule type="expression" dxfId="37" priority="38" stopIfTrue="1">
      <formula>$U40="X"</formula>
    </cfRule>
  </conditionalFormatting>
  <conditionalFormatting sqref="G40">
    <cfRule type="expression" dxfId="36" priority="37" stopIfTrue="1">
      <formula>$U40="X"</formula>
    </cfRule>
  </conditionalFormatting>
  <conditionalFormatting sqref="G40">
    <cfRule type="expression" dxfId="35" priority="36" stopIfTrue="1">
      <formula>$U40="X"</formula>
    </cfRule>
  </conditionalFormatting>
  <conditionalFormatting sqref="G40">
    <cfRule type="expression" dxfId="34" priority="35" stopIfTrue="1">
      <formula>$U40="X"</formula>
    </cfRule>
  </conditionalFormatting>
  <conditionalFormatting sqref="G40">
    <cfRule type="expression" dxfId="33" priority="34" stopIfTrue="1">
      <formula>$U40="X"</formula>
    </cfRule>
  </conditionalFormatting>
  <conditionalFormatting sqref="H39">
    <cfRule type="expression" dxfId="32" priority="33" stopIfTrue="1">
      <formula>$U39="X"</formula>
    </cfRule>
  </conditionalFormatting>
  <conditionalFormatting sqref="H39">
    <cfRule type="expression" dxfId="31" priority="32" stopIfTrue="1">
      <formula>$U39="X"</formula>
    </cfRule>
  </conditionalFormatting>
  <conditionalFormatting sqref="H39">
    <cfRule type="expression" dxfId="30" priority="31" stopIfTrue="1">
      <formula>$U39="X"</formula>
    </cfRule>
  </conditionalFormatting>
  <conditionalFormatting sqref="H39">
    <cfRule type="expression" dxfId="29" priority="30" stopIfTrue="1">
      <formula>$U39="X"</formula>
    </cfRule>
  </conditionalFormatting>
  <conditionalFormatting sqref="H39">
    <cfRule type="expression" dxfId="28" priority="29" stopIfTrue="1">
      <formula>$U39="X"</formula>
    </cfRule>
  </conditionalFormatting>
  <conditionalFormatting sqref="H39">
    <cfRule type="expression" dxfId="27" priority="28" stopIfTrue="1">
      <formula>$U39="X"</formula>
    </cfRule>
  </conditionalFormatting>
  <conditionalFormatting sqref="H39">
    <cfRule type="expression" dxfId="26" priority="27" stopIfTrue="1">
      <formula>$U39="X"</formula>
    </cfRule>
  </conditionalFormatting>
  <conditionalFormatting sqref="G39">
    <cfRule type="expression" dxfId="25" priority="26" stopIfTrue="1">
      <formula>$U39="X"</formula>
    </cfRule>
  </conditionalFormatting>
  <conditionalFormatting sqref="G39">
    <cfRule type="expression" dxfId="24" priority="25" stopIfTrue="1">
      <formula>$U39="X"</formula>
    </cfRule>
  </conditionalFormatting>
  <conditionalFormatting sqref="G39">
    <cfRule type="expression" dxfId="23" priority="24" stopIfTrue="1">
      <formula>$U39="X"</formula>
    </cfRule>
  </conditionalFormatting>
  <conditionalFormatting sqref="G39">
    <cfRule type="expression" dxfId="22" priority="23" stopIfTrue="1">
      <formula>$U39="X"</formula>
    </cfRule>
  </conditionalFormatting>
  <conditionalFormatting sqref="G39">
    <cfRule type="expression" dxfId="21" priority="22" stopIfTrue="1">
      <formula>$U39="X"</formula>
    </cfRule>
  </conditionalFormatting>
  <conditionalFormatting sqref="G39">
    <cfRule type="expression" dxfId="20" priority="21" stopIfTrue="1">
      <formula>$U39="X"</formula>
    </cfRule>
  </conditionalFormatting>
  <conditionalFormatting sqref="I39">
    <cfRule type="expression" dxfId="19" priority="20" stopIfTrue="1">
      <formula>$U39="X"</formula>
    </cfRule>
  </conditionalFormatting>
  <conditionalFormatting sqref="I39">
    <cfRule type="expression" dxfId="18" priority="19" stopIfTrue="1">
      <formula>$U39="X"</formula>
    </cfRule>
  </conditionalFormatting>
  <conditionalFormatting sqref="I39">
    <cfRule type="expression" dxfId="17" priority="18" stopIfTrue="1">
      <formula>$U39="X"</formula>
    </cfRule>
  </conditionalFormatting>
  <conditionalFormatting sqref="I39">
    <cfRule type="expression" dxfId="16" priority="17" stopIfTrue="1">
      <formula>$U39="X"</formula>
    </cfRule>
  </conditionalFormatting>
  <conditionalFormatting sqref="I39">
    <cfRule type="expression" dxfId="15" priority="16" stopIfTrue="1">
      <formula>$U39="X"</formula>
    </cfRule>
  </conditionalFormatting>
  <conditionalFormatting sqref="I39">
    <cfRule type="expression" dxfId="14" priority="15" stopIfTrue="1">
      <formula>$U39="X"</formula>
    </cfRule>
  </conditionalFormatting>
  <conditionalFormatting sqref="A6:H6">
    <cfRule type="expression" dxfId="13" priority="14" stopIfTrue="1">
      <formula>$U6="X"</formula>
    </cfRule>
  </conditionalFormatting>
  <conditionalFormatting sqref="B6:D6">
    <cfRule type="expression" dxfId="12" priority="13" stopIfTrue="1">
      <formula>$U6="X"</formula>
    </cfRule>
  </conditionalFormatting>
  <conditionalFormatting sqref="A45:I45">
    <cfRule type="expression" dxfId="11" priority="12" stopIfTrue="1">
      <formula>$U45="X"</formula>
    </cfRule>
  </conditionalFormatting>
  <conditionalFormatting sqref="A45:I45">
    <cfRule type="expression" dxfId="10" priority="11" stopIfTrue="1">
      <formula>$U45="X"</formula>
    </cfRule>
  </conditionalFormatting>
  <conditionalFormatting sqref="G45">
    <cfRule type="expression" dxfId="9" priority="10" stopIfTrue="1">
      <formula>$T45="X"</formula>
    </cfRule>
  </conditionalFormatting>
  <conditionalFormatting sqref="A45">
    <cfRule type="expression" dxfId="8" priority="9" stopIfTrue="1">
      <formula>$U45="X"</formula>
    </cfRule>
  </conditionalFormatting>
  <conditionalFormatting sqref="H45">
    <cfRule type="expression" dxfId="7" priority="8" stopIfTrue="1">
      <formula>$T45="X"</formula>
    </cfRule>
  </conditionalFormatting>
  <conditionalFormatting sqref="H45">
    <cfRule type="expression" dxfId="6" priority="7" stopIfTrue="1">
      <formula>$U45="X"</formula>
    </cfRule>
  </conditionalFormatting>
  <conditionalFormatting sqref="H45">
    <cfRule type="expression" dxfId="5" priority="6" stopIfTrue="1">
      <formula>$U45="X"</formula>
    </cfRule>
  </conditionalFormatting>
  <conditionalFormatting sqref="D34">
    <cfRule type="expression" dxfId="4" priority="5" stopIfTrue="1">
      <formula>$U34="X"</formula>
    </cfRule>
  </conditionalFormatting>
  <conditionalFormatting sqref="D34">
    <cfRule type="expression" dxfId="3" priority="4" stopIfTrue="1">
      <formula>$U34="X"</formula>
    </cfRule>
  </conditionalFormatting>
  <conditionalFormatting sqref="D37">
    <cfRule type="expression" dxfId="2" priority="3" stopIfTrue="1">
      <formula>$U37="X"</formula>
    </cfRule>
  </conditionalFormatting>
  <conditionalFormatting sqref="D37">
    <cfRule type="expression" dxfId="1" priority="2" stopIfTrue="1">
      <formula>$U37="X"</formula>
    </cfRule>
  </conditionalFormatting>
  <conditionalFormatting sqref="E11:E40">
    <cfRule type="duplicateValues" dxfId="0" priority="1"/>
  </conditionalFormatting>
  <printOptions horizontalCentered="1"/>
  <pageMargins left="0" right="0" top="0.39370078740157483" bottom="0.31496062992125984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4"/>
  <sheetViews>
    <sheetView workbookViewId="0">
      <selection sqref="A1:XFD1048576"/>
    </sheetView>
  </sheetViews>
  <sheetFormatPr defaultRowHeight="15"/>
  <cols>
    <col min="1" max="1" width="43.5703125" style="82" customWidth="1"/>
    <col min="2" max="2" width="23.7109375" style="82" bestFit="1" customWidth="1"/>
    <col min="3" max="3" width="23.7109375" style="106" customWidth="1"/>
    <col min="4" max="4" width="17" style="91" customWidth="1"/>
    <col min="5" max="5" width="17" style="92" customWidth="1"/>
    <col min="6" max="6" width="19" style="99" bestFit="1" customWidth="1"/>
    <col min="7" max="7" width="19.5703125" style="21" bestFit="1" customWidth="1"/>
    <col min="8" max="8" width="19.5703125" style="82" bestFit="1" customWidth="1"/>
    <col min="9" max="9" width="15.42578125" style="21" bestFit="1" customWidth="1"/>
    <col min="10" max="10" width="19.140625" style="82" bestFit="1" customWidth="1"/>
    <col min="11" max="16384" width="9.140625" style="82"/>
  </cols>
  <sheetData>
    <row r="1" spans="1:10">
      <c r="A1" s="82" t="s">
        <v>79</v>
      </c>
      <c r="D1" s="89"/>
      <c r="E1" s="90"/>
      <c r="F1" s="21"/>
      <c r="G1" s="82"/>
    </row>
    <row r="2" spans="1:10">
      <c r="A2" s="82" t="s">
        <v>166</v>
      </c>
      <c r="F2" s="21"/>
      <c r="G2" s="82"/>
    </row>
    <row r="3" spans="1:10">
      <c r="A3" s="82" t="s">
        <v>167</v>
      </c>
      <c r="F3" s="21"/>
      <c r="G3" s="82"/>
    </row>
    <row r="4" spans="1:10">
      <c r="B4" s="82" t="s">
        <v>80</v>
      </c>
      <c r="F4" s="21" t="s">
        <v>235</v>
      </c>
      <c r="G4" s="82" t="s">
        <v>14</v>
      </c>
      <c r="H4" s="82" t="s">
        <v>168</v>
      </c>
      <c r="I4" s="21" t="s">
        <v>15</v>
      </c>
      <c r="J4" s="82" t="s">
        <v>311</v>
      </c>
    </row>
    <row r="5" spans="1:10">
      <c r="A5" s="82" t="s">
        <v>414</v>
      </c>
      <c r="B5" s="82" t="s">
        <v>47</v>
      </c>
      <c r="C5" s="106" t="s">
        <v>415</v>
      </c>
      <c r="D5" s="122" t="s">
        <v>416</v>
      </c>
      <c r="E5" s="108" t="s">
        <v>232</v>
      </c>
      <c r="F5" s="99">
        <f>IF(D5=$D$21,0,VLOOKUP(D5&amp;E5,[1]Banco!D:E,2,0))</f>
        <v>149424740</v>
      </c>
      <c r="G5" s="123">
        <v>42370</v>
      </c>
      <c r="I5" s="124">
        <v>45050284</v>
      </c>
      <c r="J5" s="16">
        <f>IF(D5=$D$22,0,F5-I5)</f>
        <v>0</v>
      </c>
    </row>
    <row r="6" spans="1:10">
      <c r="A6" s="122" t="s">
        <v>417</v>
      </c>
      <c r="B6" s="82" t="s">
        <v>17</v>
      </c>
      <c r="C6" s="125" t="s">
        <v>418</v>
      </c>
      <c r="D6" s="122" t="s">
        <v>419</v>
      </c>
      <c r="E6" s="122" t="s">
        <v>232</v>
      </c>
      <c r="F6" s="99">
        <f>IF(D6=$D$21,0,VLOOKUP(D6&amp;E6,[1]Banco!D:E,2,0))</f>
        <v>195320970</v>
      </c>
      <c r="G6" s="123">
        <v>42370</v>
      </c>
      <c r="I6" s="21">
        <v>97660485</v>
      </c>
      <c r="J6" s="16">
        <f>IF(D6=$D$21,0,F6-I6-SUMIF($D$4:D5,D6,$I$4:I5))</f>
        <v>97660485</v>
      </c>
    </row>
    <row r="7" spans="1:10">
      <c r="A7" s="122" t="s">
        <v>420</v>
      </c>
      <c r="B7" s="82" t="s">
        <v>63</v>
      </c>
      <c r="C7" s="125" t="s">
        <v>421</v>
      </c>
      <c r="D7" s="91" t="s">
        <v>422</v>
      </c>
      <c r="E7" s="108" t="s">
        <v>232</v>
      </c>
      <c r="F7" s="99">
        <f>IF(D7=$D$21,0,VLOOKUP(D7&amp;E7,[1]Banco!D:E,2,0))</f>
        <v>35964410</v>
      </c>
      <c r="G7" s="123">
        <v>42370</v>
      </c>
      <c r="I7" s="21">
        <v>10789323</v>
      </c>
      <c r="J7" s="16">
        <f>IF(D7=$D$21,0,F7-I7-SUMIF($D$4:D6,D7,$I$4:I6))</f>
        <v>25175087</v>
      </c>
    </row>
    <row r="8" spans="1:10">
      <c r="A8" s="122" t="s">
        <v>423</v>
      </c>
      <c r="C8" s="125" t="s">
        <v>330</v>
      </c>
      <c r="D8" s="122" t="s">
        <v>390</v>
      </c>
      <c r="E8" s="122" t="s">
        <v>232</v>
      </c>
      <c r="F8" s="99">
        <f>IF(D8=$D$21,0,VLOOKUP(D8&amp;E8,[1]Banco!D:E,2,0))</f>
        <v>513990930</v>
      </c>
      <c r="G8" s="123">
        <v>42370</v>
      </c>
      <c r="I8" s="21">
        <v>511583598</v>
      </c>
      <c r="J8" s="16">
        <f>IF(D8=$D$21,0,F8-I8-SUMIF($D$4:D7,D8,$I$4:I7))</f>
        <v>2407332</v>
      </c>
    </row>
    <row r="9" spans="1:10">
      <c r="A9" s="122" t="s">
        <v>424</v>
      </c>
      <c r="B9" s="82" t="s">
        <v>50</v>
      </c>
      <c r="C9" s="125" t="s">
        <v>425</v>
      </c>
      <c r="D9" s="122" t="s">
        <v>426</v>
      </c>
      <c r="E9" s="125" t="s">
        <v>232</v>
      </c>
      <c r="F9" s="99">
        <f>IF(D9=$D$21,0,VLOOKUP(D9&amp;E9,[1]Banco!D:E,2,0))</f>
        <v>59263020</v>
      </c>
      <c r="G9" s="123">
        <v>42370</v>
      </c>
      <c r="I9" s="21">
        <v>17778906</v>
      </c>
      <c r="J9" s="16">
        <f>IF(D9=$D$21,0,F9-I9-SUMIF($D$4:D8,D9,$I$4:I8))</f>
        <v>41484114</v>
      </c>
    </row>
    <row r="10" spans="1:10">
      <c r="A10" s="122" t="s">
        <v>427</v>
      </c>
      <c r="B10" s="82" t="s">
        <v>5</v>
      </c>
      <c r="C10" s="125" t="s">
        <v>428</v>
      </c>
      <c r="D10" s="122" t="s">
        <v>429</v>
      </c>
      <c r="E10" s="125" t="s">
        <v>232</v>
      </c>
      <c r="F10" s="99">
        <f>IF(D10=$D$21,0,VLOOKUP(D10&amp;E10,[1]Banco!D:E,2,0))</f>
        <v>121877640</v>
      </c>
      <c r="G10" s="123">
        <v>42370</v>
      </c>
      <c r="I10" s="21">
        <v>36563292</v>
      </c>
      <c r="J10" s="16">
        <f>IF(D10=$D$21,0,F10-I10-SUMIF($D$4:D9,D10,$I$4:I9))</f>
        <v>85314348</v>
      </c>
    </row>
    <row r="11" spans="1:10">
      <c r="A11" s="82" t="s">
        <v>430</v>
      </c>
      <c r="B11" s="82" t="s">
        <v>8</v>
      </c>
      <c r="C11" s="125" t="s">
        <v>431</v>
      </c>
      <c r="D11" s="122" t="s">
        <v>432</v>
      </c>
      <c r="E11" s="125" t="s">
        <v>232</v>
      </c>
      <c r="F11" s="99">
        <f>IF(D11=$D$21,0,VLOOKUP(D11&amp;E11,[1]Banco!D:E,2,0))</f>
        <v>105317810</v>
      </c>
      <c r="G11" s="123">
        <v>42370</v>
      </c>
      <c r="I11" s="21">
        <v>52658905</v>
      </c>
      <c r="J11" s="16">
        <f>IF(D11=$D$21,0,F11-I11-SUMIF($D$4:D10,D11,$I$4:I10))</f>
        <v>52658905</v>
      </c>
    </row>
    <row r="12" spans="1:10">
      <c r="A12" s="82" t="s">
        <v>433</v>
      </c>
      <c r="B12" s="82" t="s">
        <v>27</v>
      </c>
      <c r="C12" s="106" t="str">
        <f>D12&amp;E12</f>
        <v>ECOT-5/2017</v>
      </c>
      <c r="D12" s="91" t="s">
        <v>549</v>
      </c>
      <c r="E12" s="108" t="s">
        <v>232</v>
      </c>
      <c r="F12" s="99">
        <f>IF(D12=$D$21,0,VLOOKUP(D12&amp;E12,[1]Banco!D:E,2,0))</f>
        <v>54077330</v>
      </c>
      <c r="G12" s="123">
        <v>42370</v>
      </c>
      <c r="I12" s="21">
        <v>27306330</v>
      </c>
      <c r="J12" s="16">
        <f>IF(D12=$D$21,0,F12-I12-SUMIF($D$4:D11,D12,$I$4:I11))</f>
        <v>26771000</v>
      </c>
    </row>
    <row r="13" spans="1:10">
      <c r="A13" s="82" t="s">
        <v>219</v>
      </c>
      <c r="B13" s="82" t="s">
        <v>32</v>
      </c>
      <c r="C13" s="122" t="s">
        <v>440</v>
      </c>
      <c r="D13" s="122" t="s">
        <v>442</v>
      </c>
      <c r="E13" s="122" t="s">
        <v>441</v>
      </c>
      <c r="F13" s="99">
        <f>IF(D13=$D$21,0,VLOOKUP(D13&amp;E13,[1]Banco!D:E,2,0))</f>
        <v>17429750</v>
      </c>
      <c r="G13" s="83">
        <v>42370</v>
      </c>
      <c r="I13" s="21">
        <v>5228925</v>
      </c>
      <c r="J13" s="16">
        <f>IF(D13=$D$21,0,F13-I13-SUMIF($D$4:D12,D13,$I$4:I12))</f>
        <v>12200825</v>
      </c>
    </row>
    <row r="14" spans="1:10">
      <c r="A14" s="82" t="s">
        <v>178</v>
      </c>
      <c r="B14" s="82" t="s">
        <v>5</v>
      </c>
      <c r="C14" s="106" t="str">
        <f>D14&amp;E14</f>
        <v>ECOT-15/2017</v>
      </c>
      <c r="D14" s="91" t="s">
        <v>347</v>
      </c>
      <c r="E14" s="92" t="s">
        <v>232</v>
      </c>
      <c r="F14" s="99">
        <f>IF(D14=$D$21,0,VLOOKUP(D14&amp;E14,[1]Banco!D:E,2,0))</f>
        <v>55928090</v>
      </c>
      <c r="G14" s="83">
        <v>42772</v>
      </c>
      <c r="I14" s="21">
        <v>16778427</v>
      </c>
      <c r="J14" s="16">
        <f>IF(D14=$D$21,0,F14-I14-SUMIF($D$4:D13,D14,$I$4:I13))</f>
        <v>39149663</v>
      </c>
    </row>
    <row r="15" spans="1:10">
      <c r="A15" s="82" t="s">
        <v>239</v>
      </c>
      <c r="B15" s="82" t="s">
        <v>5</v>
      </c>
      <c r="C15" s="106" t="str">
        <f>D15&amp;E15</f>
        <v>ECOT-15/17</v>
      </c>
      <c r="D15" s="91" t="s">
        <v>347</v>
      </c>
      <c r="E15" s="92" t="s">
        <v>236</v>
      </c>
      <c r="F15" s="99">
        <f>IF(D15=$D$21,0,VLOOKUP(D15&amp;E15,[1]Banco!D:E,2,0))</f>
        <v>55928090</v>
      </c>
      <c r="G15" s="83">
        <v>42772</v>
      </c>
      <c r="I15" s="99">
        <v>16778427</v>
      </c>
      <c r="J15" s="16">
        <f>IF(D15=$D$21,0,F15-I15-SUMIF($D$4:D14,D15,$I$4:I14))</f>
        <v>22371236</v>
      </c>
    </row>
    <row r="16" spans="1:10">
      <c r="A16" s="82" t="s">
        <v>180</v>
      </c>
      <c r="B16" s="82" t="s">
        <v>17</v>
      </c>
      <c r="C16" s="126" t="s">
        <v>418</v>
      </c>
      <c r="D16" s="122" t="s">
        <v>419</v>
      </c>
      <c r="E16" s="127" t="s">
        <v>232</v>
      </c>
      <c r="F16" s="99">
        <f>IF(D16=$D$21,0,VLOOKUP(D16&amp;E16,[1]Banco!D:E,2,0))</f>
        <v>195320970</v>
      </c>
      <c r="G16" s="83">
        <v>42818</v>
      </c>
      <c r="I16" s="21">
        <v>39064194</v>
      </c>
      <c r="J16" s="16">
        <f>IF(D16=$D$21,0,F16-I16-SUMIF($D$4:D15,D16,$I$4:I15))</f>
        <v>58596291</v>
      </c>
    </row>
    <row r="17" spans="1:10">
      <c r="A17" s="82" t="s">
        <v>169</v>
      </c>
      <c r="B17" s="82" t="s">
        <v>63</v>
      </c>
      <c r="C17" s="122" t="s">
        <v>421</v>
      </c>
      <c r="D17" s="91" t="s">
        <v>422</v>
      </c>
      <c r="E17" s="121" t="s">
        <v>232</v>
      </c>
      <c r="F17" s="99">
        <f>IF(D17=$D$21,0,VLOOKUP(D17&amp;E17,[1]Banco!D:E,2,0))</f>
        <v>35964410</v>
      </c>
      <c r="G17" s="83">
        <v>42822</v>
      </c>
      <c r="I17" s="21">
        <v>7192882</v>
      </c>
      <c r="J17" s="16">
        <f>IF(D17=$D$21,0,F17-I17-SUMIF($D$4:D16,D17,$I$4:I16))</f>
        <v>17982205</v>
      </c>
    </row>
    <row r="18" spans="1:10">
      <c r="A18" s="82" t="s">
        <v>182</v>
      </c>
      <c r="B18" s="82" t="s">
        <v>50</v>
      </c>
      <c r="C18" s="122" t="s">
        <v>425</v>
      </c>
      <c r="D18" s="122" t="s">
        <v>426</v>
      </c>
      <c r="E18" s="127" t="s">
        <v>232</v>
      </c>
      <c r="F18" s="99">
        <f>IF(D18=$D$21,0,VLOOKUP(D18&amp;E18,[1]Banco!D:E,2,0))</f>
        <v>59263020</v>
      </c>
      <c r="G18" s="83">
        <v>42824</v>
      </c>
      <c r="I18" s="21">
        <v>11852604</v>
      </c>
      <c r="J18" s="16">
        <f>IF(D18=$D$21,0,F18-I18-SUMIF($D$4:D17,D18,$I$4:I17))</f>
        <v>29631510</v>
      </c>
    </row>
    <row r="19" spans="1:10">
      <c r="A19" s="82" t="s">
        <v>171</v>
      </c>
      <c r="B19" s="82" t="s">
        <v>172</v>
      </c>
      <c r="C19" s="128" t="str">
        <f>D19&amp;E19</f>
        <v>ECFS-268-A/2011</v>
      </c>
      <c r="D19" s="91" t="s">
        <v>348</v>
      </c>
      <c r="E19" s="121" t="s">
        <v>305</v>
      </c>
      <c r="F19" s="99">
        <f>IF(D19=$D$21,0,VLOOKUP(D19&amp;E19,[1]Banco!D:E,2,0))</f>
        <v>17761860</v>
      </c>
      <c r="G19" s="83">
        <v>42836</v>
      </c>
      <c r="I19" s="21">
        <v>1021325.85</v>
      </c>
      <c r="J19" s="16">
        <f>IF(D19=$D$21,0,F19-I19-SUMIF($D$4:D18,D19,$I$4:I18))</f>
        <v>16740534.15</v>
      </c>
    </row>
    <row r="20" spans="1:10">
      <c r="A20" s="82" t="s">
        <v>186</v>
      </c>
      <c r="B20" s="82" t="s">
        <v>58</v>
      </c>
      <c r="C20" s="106" t="str">
        <f>D20&amp;E20</f>
        <v>ECO-1/2017</v>
      </c>
      <c r="D20" s="91" t="s">
        <v>349</v>
      </c>
      <c r="E20" s="92" t="s">
        <v>232</v>
      </c>
      <c r="F20" s="99">
        <f>IF(D20=$D$21,0,VLOOKUP(D20&amp;E20,[1]Banco!D:E,2,0))</f>
        <v>587197160</v>
      </c>
      <c r="G20" s="83">
        <v>42912</v>
      </c>
      <c r="I20" s="21">
        <v>176159147.30000001</v>
      </c>
      <c r="J20" s="16">
        <f>IF(D20=$D$21,0,F20-I20-SUMIF($D$4:D19,D20,$I$4:I19))</f>
        <v>411038012.69999999</v>
      </c>
    </row>
    <row r="21" spans="1:10">
      <c r="A21" s="82" t="s">
        <v>239</v>
      </c>
      <c r="B21" s="82" t="s">
        <v>58</v>
      </c>
      <c r="C21" s="106" t="str">
        <f>D21&amp;E21</f>
        <v>EXCLUÍDO POR DUPLICIDADE OU SOLICITAÇÃO/17</v>
      </c>
      <c r="D21" s="91" t="s">
        <v>434</v>
      </c>
      <c r="E21" s="92" t="s">
        <v>236</v>
      </c>
      <c r="F21" s="99">
        <f>IF(D21=$D$21,0,VLOOKUP(D21&amp;E21,[1]Banco!D:E,2,0))</f>
        <v>0</v>
      </c>
      <c r="G21" s="83">
        <v>42916</v>
      </c>
      <c r="I21" s="99">
        <v>176159148</v>
      </c>
      <c r="J21" s="16">
        <f>IF(D21=$D$21,0,F21-I21-SUMIF($D$4:D20,D21,$I$4:I20))</f>
        <v>0</v>
      </c>
    </row>
    <row r="22" spans="1:10">
      <c r="A22" s="82" t="s">
        <v>188</v>
      </c>
      <c r="B22" s="82" t="s">
        <v>47</v>
      </c>
      <c r="C22" s="106" t="s">
        <v>415</v>
      </c>
      <c r="D22" s="122" t="s">
        <v>416</v>
      </c>
      <c r="E22" s="108" t="s">
        <v>232</v>
      </c>
      <c r="F22" s="99">
        <f>IF(D22=$D$21,0,VLOOKUP(D22&amp;E22,[1]Banco!D:E,2,0))</f>
        <v>149424740</v>
      </c>
      <c r="G22" s="83">
        <v>42958</v>
      </c>
      <c r="I22" s="21">
        <v>29662086</v>
      </c>
      <c r="J22" s="16">
        <f>IF(D22=$D$21,0,F22-I22-SUMIF($D$4:D21,D22,$I$4:I21))</f>
        <v>74712370</v>
      </c>
    </row>
    <row r="23" spans="1:10">
      <c r="A23" s="105" t="s">
        <v>350</v>
      </c>
      <c r="B23" s="114" t="s">
        <v>328</v>
      </c>
      <c r="C23" s="106" t="str">
        <f>D23&amp;E23</f>
        <v>ECFS-333/2013</v>
      </c>
      <c r="D23" s="91" t="s">
        <v>351</v>
      </c>
      <c r="E23" s="115" t="s">
        <v>352</v>
      </c>
      <c r="F23" s="99">
        <f>IF(D23=$D$21,0,VLOOKUP(D23&amp;E23,[1]Banco!D:E,2,0))</f>
        <v>5661490</v>
      </c>
      <c r="G23" s="116">
        <v>42971</v>
      </c>
      <c r="H23" s="105"/>
      <c r="I23" s="21">
        <v>3588540.73</v>
      </c>
      <c r="J23" s="16">
        <f>IF(D23=$D$21,0,F23-I23-SUMIF($D$4:D22,D23,$I$4:I22))</f>
        <v>2072949.27</v>
      </c>
    </row>
    <row r="24" spans="1:10">
      <c r="A24" s="117" t="s">
        <v>350</v>
      </c>
      <c r="B24" s="117" t="s">
        <v>8</v>
      </c>
      <c r="C24" s="106" t="str">
        <f>D24&amp;E24</f>
        <v>ECFS-332/2013</v>
      </c>
      <c r="D24" s="93" t="s">
        <v>353</v>
      </c>
      <c r="E24" s="118" t="s">
        <v>352</v>
      </c>
      <c r="F24" s="99">
        <f>IF(D24=$D$21,0,VLOOKUP(D24&amp;E24,[1]Banco!D:E,2,0))</f>
        <v>213946460</v>
      </c>
      <c r="G24" s="119">
        <v>42984</v>
      </c>
      <c r="H24" s="117"/>
      <c r="I24" s="96">
        <v>-3880227.23</v>
      </c>
      <c r="J24" s="16">
        <f>IF(D24=$D$21,0,F24-I24-SUMIF($D$4:D23,D24,$I$4:I23))</f>
        <v>217826687.22999999</v>
      </c>
    </row>
    <row r="25" spans="1:10">
      <c r="A25" s="82" t="s">
        <v>196</v>
      </c>
      <c r="B25" s="82" t="s">
        <v>77</v>
      </c>
      <c r="C25" s="106" t="str">
        <f>D25&amp;E25</f>
        <v>ECO-2/2017</v>
      </c>
      <c r="D25" s="91" t="s">
        <v>354</v>
      </c>
      <c r="E25" s="92" t="s">
        <v>232</v>
      </c>
      <c r="F25" s="99">
        <f>IF(D25=$D$21,0,VLOOKUP(D25&amp;E25,[1]Banco!D:E,2,0))</f>
        <v>79387520</v>
      </c>
      <c r="G25" s="83">
        <v>42998</v>
      </c>
      <c r="I25" s="21">
        <v>23816256</v>
      </c>
      <c r="J25" s="16">
        <f>IF(D25=$D$21,0,F25-I25-SUMIF($D$4:D24,D25,$I$4:I24))</f>
        <v>55571264</v>
      </c>
    </row>
    <row r="26" spans="1:10">
      <c r="A26" s="82" t="s">
        <v>239</v>
      </c>
      <c r="B26" s="82" t="s">
        <v>101</v>
      </c>
      <c r="C26" s="106" t="str">
        <f>D26&amp;E26</f>
        <v>EXCLUÍDO POR DUPLICIDADE OU SOLICITAÇÃO/17</v>
      </c>
      <c r="D26" s="91" t="s">
        <v>434</v>
      </c>
      <c r="E26" s="92" t="s">
        <v>236</v>
      </c>
      <c r="F26" s="99">
        <f>IF(D26=$D$21,0,VLOOKUP(D26&amp;E26,[1]Banco!D:E,2,0))</f>
        <v>0</v>
      </c>
      <c r="G26" s="83">
        <v>42998</v>
      </c>
      <c r="I26" s="99">
        <v>23816256</v>
      </c>
      <c r="J26" s="16">
        <f>IF(D26=$D$21,0,F26-I26-SUMIF($D$4:D25,D26,$I$4:I25))</f>
        <v>0</v>
      </c>
    </row>
    <row r="27" spans="1:10">
      <c r="A27" s="82" t="s">
        <v>184</v>
      </c>
      <c r="B27" s="82" t="s">
        <v>17</v>
      </c>
      <c r="C27" s="126" t="s">
        <v>418</v>
      </c>
      <c r="D27" s="122" t="s">
        <v>419</v>
      </c>
      <c r="E27" s="127" t="s">
        <v>232</v>
      </c>
      <c r="F27" s="99">
        <f>IF(D27=$D$21,0,VLOOKUP(D27&amp;E27,[1]Banco!D:E,2,0))</f>
        <v>195320970</v>
      </c>
      <c r="G27" s="83">
        <v>43005</v>
      </c>
      <c r="I27" s="21">
        <v>39064194</v>
      </c>
      <c r="J27" s="16">
        <f>IF(D27=$D$21,0,F27-I27-SUMIF($D$4:D26,D27,$I$4:I26))</f>
        <v>19532097</v>
      </c>
    </row>
    <row r="28" spans="1:10">
      <c r="A28" s="82" t="s">
        <v>174</v>
      </c>
      <c r="B28" s="82" t="s">
        <v>63</v>
      </c>
      <c r="C28" s="125" t="s">
        <v>421</v>
      </c>
      <c r="D28" s="91" t="s">
        <v>422</v>
      </c>
      <c r="E28" s="121" t="s">
        <v>232</v>
      </c>
      <c r="F28" s="99">
        <f>IF(D28=$D$21,0,VLOOKUP(D28&amp;E28,[1]Banco!D:E,2,0))</f>
        <v>35964410</v>
      </c>
      <c r="G28" s="83">
        <v>43006</v>
      </c>
      <c r="I28" s="21">
        <v>7192882</v>
      </c>
      <c r="J28" s="16">
        <f>IF(D28=$D$21,0,F28-I28-SUMIF($D$4:D27,D28,$I$4:I27))</f>
        <v>10789323</v>
      </c>
    </row>
    <row r="29" spans="1:10">
      <c r="A29" s="82" t="s">
        <v>185</v>
      </c>
      <c r="B29" s="82" t="s">
        <v>17</v>
      </c>
      <c r="C29" s="128" t="str">
        <f>D29&amp;E29</f>
        <v>EXCLUÍDO POR DUPLICIDADE OU SOLICITAÇÃO-A/2017</v>
      </c>
      <c r="D29" s="91" t="s">
        <v>434</v>
      </c>
      <c r="E29" s="108" t="s">
        <v>306</v>
      </c>
      <c r="F29" s="99">
        <f>IF(D29=$D$21,0,VLOOKUP(D29&amp;E29,[1]Banco!D:E,2,0))</f>
        <v>0</v>
      </c>
      <c r="G29" s="83">
        <v>43006</v>
      </c>
      <c r="I29" s="21">
        <v>54890037</v>
      </c>
      <c r="J29" s="16">
        <f>IF(D29=$D$21,0,F29-I29-SUMIF($D$4:D28,D29,$I$4:I28))</f>
        <v>0</v>
      </c>
    </row>
    <row r="30" spans="1:10">
      <c r="A30" s="82" t="s">
        <v>239</v>
      </c>
      <c r="B30" s="82" t="s">
        <v>0</v>
      </c>
      <c r="C30" s="106" t="str">
        <f>D30&amp;E30</f>
        <v>ECOT-14/17</v>
      </c>
      <c r="D30" s="91" t="s">
        <v>355</v>
      </c>
      <c r="E30" s="92" t="s">
        <v>236</v>
      </c>
      <c r="F30" s="99">
        <f>IF(D30=$D$21,0,VLOOKUP(D30&amp;E30,[1]Banco!D:E,2,0))</f>
        <v>182966790</v>
      </c>
      <c r="G30" s="83">
        <v>43006</v>
      </c>
      <c r="I30" s="99">
        <v>54890037</v>
      </c>
      <c r="J30" s="16">
        <f>IF(D30=$D$21,0,F30-I30-SUMIF($D$4:D29,D30,$I$4:I29))</f>
        <v>128076753</v>
      </c>
    </row>
    <row r="31" spans="1:10">
      <c r="A31" s="82" t="s">
        <v>550</v>
      </c>
      <c r="B31" s="82" t="s">
        <v>6</v>
      </c>
      <c r="C31" s="106" t="str">
        <f>D31&amp;E31</f>
        <v>ECFS-335-C/2016</v>
      </c>
      <c r="D31" s="91" t="s">
        <v>370</v>
      </c>
      <c r="E31" s="108" t="s">
        <v>307</v>
      </c>
      <c r="F31" s="99">
        <f>IF(D31=$D$21,0,VLOOKUP(D31&amp;E31,[1]Banco!D:E,2,0))</f>
        <v>1201010</v>
      </c>
      <c r="G31" s="83">
        <v>43010</v>
      </c>
      <c r="I31" s="21">
        <v>209832.92</v>
      </c>
      <c r="J31" s="16">
        <f>IF(D31=$D$21,0,F31-I31-SUMIF($D$4:D30,D31,$I$4:I30))</f>
        <v>991177.08</v>
      </c>
    </row>
    <row r="32" spans="1:10">
      <c r="A32" s="82" t="s">
        <v>198</v>
      </c>
      <c r="B32" s="82" t="s">
        <v>58</v>
      </c>
      <c r="C32" s="125" t="s">
        <v>330</v>
      </c>
      <c r="D32" s="122" t="s">
        <v>390</v>
      </c>
      <c r="E32" s="125" t="s">
        <v>232</v>
      </c>
      <c r="F32" s="99">
        <f>IF(D32=$D$21,0,VLOOKUP(D32&amp;E32,[1]Banco!D:E,2,0))</f>
        <v>513990930</v>
      </c>
      <c r="G32" s="83">
        <v>43018</v>
      </c>
      <c r="I32" s="21">
        <v>-48991761</v>
      </c>
      <c r="J32" s="16">
        <f>IF(D32=$D$21,0,F32-I32-SUMIF($D$4:D31,D32,$I$4:I31))</f>
        <v>51399093</v>
      </c>
    </row>
    <row r="33" spans="1:10">
      <c r="A33" s="82" t="s">
        <v>192</v>
      </c>
      <c r="B33" s="82" t="s">
        <v>63</v>
      </c>
      <c r="C33" s="125" t="s">
        <v>435</v>
      </c>
      <c r="D33" s="122" t="s">
        <v>360</v>
      </c>
      <c r="E33" s="125" t="s">
        <v>232</v>
      </c>
      <c r="F33" s="99">
        <f>IF(D33=$D$21,0,VLOOKUP(D33&amp;E33,[1]Banco!D:E,2,0))</f>
        <v>35973870</v>
      </c>
      <c r="G33" s="83">
        <v>43021</v>
      </c>
      <c r="I33" s="21">
        <v>10792161</v>
      </c>
      <c r="J33" s="16">
        <f>IF(D33=$D$21,0,F33-I33-SUMIF($D$4:D32,D33,$I$4:I32))</f>
        <v>25181709</v>
      </c>
    </row>
    <row r="34" spans="1:10">
      <c r="A34" s="105" t="s">
        <v>350</v>
      </c>
      <c r="B34" s="114" t="s">
        <v>63</v>
      </c>
      <c r="C34" s="106" t="str">
        <f>D34&amp;E34</f>
        <v>ECFS-144/2006</v>
      </c>
      <c r="D34" s="91" t="s">
        <v>356</v>
      </c>
      <c r="E34" s="115" t="s">
        <v>357</v>
      </c>
      <c r="F34" s="99">
        <f>IF(D34=$D$21,0,VLOOKUP(D34&amp;E34,[1]Banco!D:E,2,0))</f>
        <v>87972470</v>
      </c>
      <c r="G34" s="116">
        <v>43021</v>
      </c>
      <c r="H34" s="105"/>
      <c r="I34" s="21">
        <v>-13591746.619999999</v>
      </c>
      <c r="J34" s="16">
        <f>IF(D34=$D$21,0,F34-I34-SUMIF($D$4:D33,D34,$I$4:I33))</f>
        <v>101564216.62</v>
      </c>
    </row>
    <row r="35" spans="1:10">
      <c r="A35" s="82" t="s">
        <v>193</v>
      </c>
      <c r="B35" s="82" t="s">
        <v>50</v>
      </c>
      <c r="C35" s="125" t="s">
        <v>425</v>
      </c>
      <c r="D35" s="122" t="s">
        <v>426</v>
      </c>
      <c r="E35" s="125" t="s">
        <v>232</v>
      </c>
      <c r="F35" s="99">
        <f>IF(D35=$D$21,0,VLOOKUP(D35&amp;E35,[1]Banco!D:E,2,0))</f>
        <v>59263020</v>
      </c>
      <c r="G35" s="83">
        <v>43031</v>
      </c>
      <c r="I35" s="21">
        <v>11852604</v>
      </c>
      <c r="J35" s="16">
        <f>IF(D35=$D$21,0,F35-I35-SUMIF($D$4:D34,D35,$I$4:I34))</f>
        <v>17778906</v>
      </c>
    </row>
    <row r="36" spans="1:10">
      <c r="A36" s="82" t="s">
        <v>191</v>
      </c>
      <c r="B36" s="82" t="s">
        <v>5</v>
      </c>
      <c r="C36" s="125" t="s">
        <v>428</v>
      </c>
      <c r="D36" s="122" t="s">
        <v>429</v>
      </c>
      <c r="E36" s="125" t="s">
        <v>232</v>
      </c>
      <c r="F36" s="99">
        <f>IF(D36=$D$21,0,VLOOKUP(D36&amp;E36,[1]Banco!D:E,2,0))</f>
        <v>121877640</v>
      </c>
      <c r="G36" s="83">
        <v>43035</v>
      </c>
      <c r="I36" s="21">
        <v>48751056</v>
      </c>
      <c r="J36" s="16">
        <f>IF(D36=$D$21,0,F36-I36-SUMIF($D$4:D35,D36,$I$4:I35))</f>
        <v>36563292</v>
      </c>
    </row>
    <row r="37" spans="1:10">
      <c r="A37" s="81" t="s">
        <v>194</v>
      </c>
      <c r="B37" s="81" t="s">
        <v>50</v>
      </c>
      <c r="C37" s="122" t="s">
        <v>425</v>
      </c>
      <c r="D37" s="122" t="s">
        <v>426</v>
      </c>
      <c r="E37" s="122" t="s">
        <v>232</v>
      </c>
      <c r="F37" s="99">
        <f>IF(D37=$D$21,0,VLOOKUP(D37&amp;E37,[1]Banco!D:E,2,0))</f>
        <v>59263020</v>
      </c>
      <c r="G37" s="84">
        <v>43045</v>
      </c>
      <c r="H37" s="81"/>
      <c r="I37" s="96">
        <v>11852604</v>
      </c>
      <c r="J37" s="16">
        <f>IF(D37=$D$21,0,F37-I37-SUMIF($D$4:D36,D37,$I$4:I36))</f>
        <v>5926302</v>
      </c>
    </row>
    <row r="38" spans="1:10">
      <c r="A38" s="82" t="s">
        <v>187</v>
      </c>
      <c r="B38" s="82" t="s">
        <v>58</v>
      </c>
      <c r="C38" s="106" t="str">
        <f>D38&amp;E38</f>
        <v>ECO-1/2017</v>
      </c>
      <c r="D38" s="91" t="s">
        <v>349</v>
      </c>
      <c r="E38" s="92" t="s">
        <v>232</v>
      </c>
      <c r="F38" s="99">
        <f>IF(D38=$D$21,0,VLOOKUP(D38&amp;E38,[1]Banco!D:E,2,0))</f>
        <v>587197160</v>
      </c>
      <c r="G38" s="83">
        <v>43066</v>
      </c>
      <c r="I38" s="21">
        <v>117439432</v>
      </c>
      <c r="J38" s="16">
        <f>IF(D38=$D$21,0,F38-I38-SUMIF($D$4:D37,D38,$I$4:I37))</f>
        <v>293598580.69999999</v>
      </c>
    </row>
    <row r="39" spans="1:10">
      <c r="A39" s="82" t="s">
        <v>195</v>
      </c>
      <c r="B39" s="82" t="s">
        <v>8</v>
      </c>
      <c r="C39" s="125" t="s">
        <v>431</v>
      </c>
      <c r="D39" s="122" t="s">
        <v>432</v>
      </c>
      <c r="E39" s="125" t="s">
        <v>232</v>
      </c>
      <c r="F39" s="99">
        <f>IF(D39=$D$21,0,VLOOKUP(D39&amp;E39,[1]Banco!D:E,2,0))</f>
        <v>105317810</v>
      </c>
      <c r="G39" s="83">
        <v>43075</v>
      </c>
      <c r="I39" s="21">
        <v>42127124</v>
      </c>
      <c r="J39" s="16">
        <f>IF(D39=$D$21,0,F39-I39-SUMIF($D$4:D38,D39,$I$4:I38))</f>
        <v>10531781</v>
      </c>
    </row>
    <row r="40" spans="1:10">
      <c r="A40" s="82" t="s">
        <v>189</v>
      </c>
      <c r="B40" s="82" t="s">
        <v>47</v>
      </c>
      <c r="C40" s="106" t="s">
        <v>415</v>
      </c>
      <c r="D40" s="122" t="s">
        <v>416</v>
      </c>
      <c r="E40" s="108" t="s">
        <v>232</v>
      </c>
      <c r="F40" s="99">
        <f>IF(D40=$D$21,0,VLOOKUP(D40&amp;E40,[1]Banco!D:E,2,0))</f>
        <v>149424740</v>
      </c>
      <c r="G40" s="83">
        <v>43077</v>
      </c>
      <c r="I40" s="21">
        <v>29662086</v>
      </c>
      <c r="J40" s="16">
        <f>IF(D40=$D$21,0,F40-I40-SUMIF($D$4:D39,D40,$I$4:I39))</f>
        <v>45050284</v>
      </c>
    </row>
    <row r="41" spans="1:10">
      <c r="A41" s="82" t="s">
        <v>197</v>
      </c>
      <c r="B41" s="82" t="s">
        <v>50</v>
      </c>
      <c r="C41" s="106" t="str">
        <f t="shared" ref="C41:C57" si="0">D41&amp;E41</f>
        <v>ECO-4/2017</v>
      </c>
      <c r="D41" s="91" t="s">
        <v>358</v>
      </c>
      <c r="E41" s="92" t="s">
        <v>232</v>
      </c>
      <c r="F41" s="99">
        <f>IF(D41=$D$21,0,VLOOKUP(D41&amp;E41,[1]Banco!D:E,2,0))</f>
        <v>106992500</v>
      </c>
      <c r="G41" s="83">
        <v>43083</v>
      </c>
      <c r="I41" s="21">
        <v>32097750</v>
      </c>
      <c r="J41" s="16">
        <f>IF(D41=$D$21,0,F41-I41-SUMIF($D$4:D40,D41,$I$4:I40))</f>
        <v>74894750</v>
      </c>
    </row>
    <row r="42" spans="1:10">
      <c r="A42" s="82" t="s">
        <v>239</v>
      </c>
      <c r="B42" s="82" t="s">
        <v>5</v>
      </c>
      <c r="C42" s="106" t="str">
        <f t="shared" si="0"/>
        <v>EXCLUÍDO POR DUPLICIDADE OU SOLICITAÇÃO/17</v>
      </c>
      <c r="D42" s="91" t="s">
        <v>434</v>
      </c>
      <c r="E42" s="92" t="s">
        <v>236</v>
      </c>
      <c r="F42" s="99">
        <f>IF(D42=$D$21,0,VLOOKUP(D42&amp;E42,[1]Banco!D:E,2,0))</f>
        <v>0</v>
      </c>
      <c r="G42" s="83">
        <v>43083</v>
      </c>
      <c r="I42" s="99">
        <v>73238764.799999997</v>
      </c>
      <c r="J42" s="16">
        <f>IF(D42=$D$21,0,F42-I42-SUMIF($D$4:D41,D42,$I$4:I41))</f>
        <v>0</v>
      </c>
    </row>
    <row r="43" spans="1:10">
      <c r="A43" s="82" t="s">
        <v>239</v>
      </c>
      <c r="B43" s="82" t="s">
        <v>50</v>
      </c>
      <c r="C43" s="106" t="str">
        <f t="shared" si="0"/>
        <v>EXCLUÍDO POR DUPLICIDADE OU SOLICITAÇÃO/17</v>
      </c>
      <c r="D43" s="91" t="s">
        <v>434</v>
      </c>
      <c r="E43" s="92" t="s">
        <v>236</v>
      </c>
      <c r="F43" s="99">
        <f>IF(D43=$D$21,0,VLOOKUP(D43&amp;E43,[1]Banco!D:E,2,0))</f>
        <v>0</v>
      </c>
      <c r="G43" s="83">
        <v>43083</v>
      </c>
      <c r="I43" s="99">
        <v>21634687.149999999</v>
      </c>
      <c r="J43" s="16">
        <f>IF(D43=$D$21,0,F43-I43-SUMIF($D$4:D42,D43,$I$4:I42))</f>
        <v>0</v>
      </c>
    </row>
    <row r="44" spans="1:10">
      <c r="A44" s="82" t="s">
        <v>190</v>
      </c>
      <c r="B44" s="82" t="s">
        <v>27</v>
      </c>
      <c r="C44" s="106" t="str">
        <f t="shared" si="0"/>
        <v>ECOT-5/2017</v>
      </c>
      <c r="D44" s="91" t="s">
        <v>549</v>
      </c>
      <c r="E44" s="108" t="s">
        <v>232</v>
      </c>
      <c r="F44" s="99">
        <f>IF(D44=$D$21,0,VLOOKUP(D44&amp;E44,[1]Banco!D:E,2,0))</f>
        <v>54077330</v>
      </c>
      <c r="G44" s="83">
        <v>43096</v>
      </c>
      <c r="I44" s="21">
        <v>10547801</v>
      </c>
      <c r="J44" s="16">
        <f>IF(D44=$D$21,0,F44-I44-SUMIF($D$4:D43,D44,$I$4:I43))</f>
        <v>16223199</v>
      </c>
    </row>
    <row r="45" spans="1:10">
      <c r="A45" s="82" t="s">
        <v>239</v>
      </c>
      <c r="B45" s="82" t="s">
        <v>5</v>
      </c>
      <c r="C45" s="106" t="str">
        <f t="shared" si="0"/>
        <v>EXCLUÍDO POR DUPLICIDADE OU SOLICITAÇÃO/17</v>
      </c>
      <c r="D45" s="91" t="s">
        <v>434</v>
      </c>
      <c r="E45" s="92" t="s">
        <v>236</v>
      </c>
      <c r="F45" s="99">
        <f>IF(D45=$D$21,0,VLOOKUP(D45&amp;E45,[1]Banco!D:E,2,0))</f>
        <v>0</v>
      </c>
      <c r="G45" s="83">
        <v>43097</v>
      </c>
      <c r="I45" s="99">
        <v>11321545.700000001</v>
      </c>
      <c r="J45" s="16">
        <f>IF(D45=$D$21,0,F45-I45-SUMIF($D$4:D44,D45,$I$4:I44))</f>
        <v>0</v>
      </c>
    </row>
    <row r="46" spans="1:10">
      <c r="A46" s="82" t="s">
        <v>239</v>
      </c>
      <c r="B46" s="82" t="s">
        <v>50</v>
      </c>
      <c r="C46" s="106" t="str">
        <f t="shared" si="0"/>
        <v>EXCLUÍDO POR DUPLICIDADE OU SOLICITAÇÃO/17</v>
      </c>
      <c r="D46" s="91" t="s">
        <v>434</v>
      </c>
      <c r="E46" s="92" t="s">
        <v>236</v>
      </c>
      <c r="F46" s="99">
        <f>IF(D46=$D$21,0,VLOOKUP(D46&amp;E46,[1]Banco!D:E,2,0))</f>
        <v>0</v>
      </c>
      <c r="G46" s="83">
        <v>43097</v>
      </c>
      <c r="I46" s="99">
        <v>3344377.8000000003</v>
      </c>
      <c r="J46" s="16">
        <f>IF(D46=$D$21,0,F46-I46-SUMIF($D$4:D45,D46,$I$4:I45))</f>
        <v>0</v>
      </c>
    </row>
    <row r="47" spans="1:10">
      <c r="A47" s="82" t="s">
        <v>239</v>
      </c>
      <c r="B47" s="82" t="s">
        <v>63</v>
      </c>
      <c r="C47" s="106" t="str">
        <f t="shared" si="0"/>
        <v>EXCLUÍDO POR DUPLICIDADE OU SOLICITAÇÃO/17</v>
      </c>
      <c r="D47" s="91" t="s">
        <v>434</v>
      </c>
      <c r="E47" s="92" t="s">
        <v>236</v>
      </c>
      <c r="F47" s="99">
        <f>IF(D47=$D$21,0,VLOOKUP(D47&amp;E47,[1]Banco!D:E,2,0))</f>
        <v>0</v>
      </c>
      <c r="G47" s="83">
        <v>43097</v>
      </c>
      <c r="I47" s="99">
        <v>10792161</v>
      </c>
      <c r="J47" s="16">
        <f>IF(D47=$D$21,0,F47-I47-SUMIF($D$4:D46,D47,$I$4:I46))</f>
        <v>0</v>
      </c>
    </row>
    <row r="48" spans="1:10">
      <c r="A48" s="82" t="s">
        <v>199</v>
      </c>
      <c r="B48" s="82" t="s">
        <v>17</v>
      </c>
      <c r="C48" s="106" t="str">
        <f t="shared" si="0"/>
        <v>ECOT-14/2017</v>
      </c>
      <c r="D48" s="91" t="s">
        <v>355</v>
      </c>
      <c r="E48" s="108" t="s">
        <v>232</v>
      </c>
      <c r="F48" s="99">
        <f>IF(D48=$D$21,0,VLOOKUP(D48&amp;E48,[1]Banco!D:E,2,0))</f>
        <v>182966790</v>
      </c>
      <c r="G48" s="83">
        <v>43115</v>
      </c>
      <c r="I48" s="21">
        <v>36593358</v>
      </c>
      <c r="J48" s="16">
        <f>IF(D48=$D$21,0,F48-I48-SUMIF($D$4:D47,D48,$I$4:I47))</f>
        <v>91483395</v>
      </c>
    </row>
    <row r="49" spans="1:10">
      <c r="A49" s="82" t="s">
        <v>239</v>
      </c>
      <c r="B49" s="82" t="s">
        <v>5</v>
      </c>
      <c r="C49" s="106" t="str">
        <f t="shared" si="0"/>
        <v>EXCLUÍDO POR DUPLICIDADE OU SOLICITAÇÃO/17</v>
      </c>
      <c r="D49" s="91" t="s">
        <v>434</v>
      </c>
      <c r="E49" s="92" t="s">
        <v>236</v>
      </c>
      <c r="F49" s="99">
        <f>IF(D49=$D$21,0,VLOOKUP(D49&amp;E49,[1]Banco!D:E,2,0))</f>
        <v>0</v>
      </c>
      <c r="G49" s="83">
        <v>43115</v>
      </c>
      <c r="I49" s="99">
        <v>23636297.5</v>
      </c>
      <c r="J49" s="16">
        <f>IF(D49=$D$21,0,F49-I49-SUMIF($D$4:D48,D49,$I$4:I48))</f>
        <v>0</v>
      </c>
    </row>
    <row r="50" spans="1:10">
      <c r="A50" s="82" t="s">
        <v>239</v>
      </c>
      <c r="B50" s="82" t="s">
        <v>50</v>
      </c>
      <c r="C50" s="106" t="str">
        <f t="shared" si="0"/>
        <v>EXCLUÍDO POR DUPLICIDADE OU SOLICITAÇÃO/17</v>
      </c>
      <c r="D50" s="91" t="s">
        <v>434</v>
      </c>
      <c r="E50" s="92" t="s">
        <v>236</v>
      </c>
      <c r="F50" s="99">
        <f>IF(D50=$D$21,0,VLOOKUP(D50&amp;E50,[1]Banco!D:E,2,0))</f>
        <v>0</v>
      </c>
      <c r="G50" s="83">
        <v>43115</v>
      </c>
      <c r="I50" s="99">
        <v>7118685.0500000007</v>
      </c>
      <c r="J50" s="16">
        <f>IF(D50=$D$21,0,F50-I50-SUMIF($D$4:D49,D50,$I$4:I49))</f>
        <v>0</v>
      </c>
    </row>
    <row r="51" spans="1:10">
      <c r="A51" s="82" t="s">
        <v>239</v>
      </c>
      <c r="B51" s="82" t="s">
        <v>116</v>
      </c>
      <c r="C51" s="106" t="str">
        <f t="shared" si="0"/>
        <v>EXCLUÍDO POR DUPLICIDADE OU SOLICITAÇÃO/17</v>
      </c>
      <c r="D51" s="91" t="s">
        <v>434</v>
      </c>
      <c r="E51" s="92" t="s">
        <v>236</v>
      </c>
      <c r="F51" s="99">
        <f>IF(D51=$D$21,0,VLOOKUP(D51&amp;E51,[1]Banco!D:E,2,0))</f>
        <v>0</v>
      </c>
      <c r="G51" s="83">
        <v>43115</v>
      </c>
      <c r="I51" s="99">
        <v>67986746.340000004</v>
      </c>
      <c r="J51" s="16">
        <f>IF(D51=$D$21,0,F51-I51-SUMIF($D$4:D50,D51,$I$4:I50))</f>
        <v>0</v>
      </c>
    </row>
    <row r="52" spans="1:10">
      <c r="A52" s="105" t="s">
        <v>350</v>
      </c>
      <c r="B52" s="114" t="s">
        <v>345</v>
      </c>
      <c r="C52" s="106" t="str">
        <f t="shared" si="0"/>
        <v>ECFS-341/2013</v>
      </c>
      <c r="D52" s="91" t="s">
        <v>362</v>
      </c>
      <c r="E52" s="115" t="s">
        <v>352</v>
      </c>
      <c r="F52" s="99">
        <f>IF(D52=$D$21,0,VLOOKUP(D52&amp;E52,[1]Banco!D:E,2,0))</f>
        <v>9120250</v>
      </c>
      <c r="G52" s="116">
        <v>43116</v>
      </c>
      <c r="H52" s="105"/>
      <c r="I52" s="21">
        <v>2800563.25</v>
      </c>
      <c r="J52" s="16">
        <f>IF(D52=$D$21,0,F52-I52-SUMIF($D$4:D51,D52,$I$4:I51))</f>
        <v>6319686.75</v>
      </c>
    </row>
    <row r="53" spans="1:10">
      <c r="A53" s="82" t="s">
        <v>201</v>
      </c>
      <c r="B53" s="82" t="s">
        <v>5</v>
      </c>
      <c r="C53" s="106" t="str">
        <f t="shared" si="0"/>
        <v>ECOT-9/2017</v>
      </c>
      <c r="D53" s="122" t="s">
        <v>429</v>
      </c>
      <c r="E53" s="127" t="s">
        <v>232</v>
      </c>
      <c r="F53" s="99">
        <f>IF(D53=$D$21,0,VLOOKUP(D53&amp;E53,[1]Banco!D:E,2,0))</f>
        <v>121877640</v>
      </c>
      <c r="G53" s="83">
        <v>43137</v>
      </c>
      <c r="I53" s="21">
        <v>24375528</v>
      </c>
      <c r="J53" s="16">
        <f>IF(D53=$D$21,0,F53-I53-SUMIF($D$4:D52,D53,$I$4:I52))</f>
        <v>12187764</v>
      </c>
    </row>
    <row r="54" spans="1:10">
      <c r="A54" s="82" t="s">
        <v>202</v>
      </c>
      <c r="B54" s="82" t="s">
        <v>5</v>
      </c>
      <c r="C54" s="106" t="str">
        <f t="shared" si="0"/>
        <v>ECOT-15/2017</v>
      </c>
      <c r="D54" s="91" t="s">
        <v>347</v>
      </c>
      <c r="E54" s="92" t="s">
        <v>232</v>
      </c>
      <c r="F54" s="99">
        <f>IF(D54=$D$21,0,VLOOKUP(D54&amp;E54,[1]Banco!D:E,2,0))</f>
        <v>55928090</v>
      </c>
      <c r="G54" s="83">
        <v>43137</v>
      </c>
      <c r="I54" s="21">
        <v>22371236</v>
      </c>
      <c r="J54" s="16">
        <f>IF(D54=$D$21,0,F54-I54-SUMIF($D$4:D53,D54,$I$4:I53))</f>
        <v>0</v>
      </c>
    </row>
    <row r="55" spans="1:10">
      <c r="A55" s="82" t="s">
        <v>203</v>
      </c>
      <c r="B55" s="82" t="s">
        <v>5</v>
      </c>
      <c r="C55" s="106" t="str">
        <f t="shared" si="0"/>
        <v>ECO-7/2017</v>
      </c>
      <c r="D55" s="91" t="s">
        <v>359</v>
      </c>
      <c r="E55" s="92" t="s">
        <v>232</v>
      </c>
      <c r="F55" s="99">
        <f>IF(D55=$D$21,0,VLOOKUP(D55&amp;E55,[1]Banco!D:E,2,0))</f>
        <v>360655360</v>
      </c>
      <c r="G55" s="83">
        <v>43152</v>
      </c>
      <c r="I55" s="21">
        <v>108196608</v>
      </c>
      <c r="J55" s="16">
        <f>IF(D55=$D$21,0,F55-I55-SUMIF($D$4:D54,D55,$I$4:I54))</f>
        <v>252458752</v>
      </c>
    </row>
    <row r="56" spans="1:10">
      <c r="A56" s="82" t="s">
        <v>200</v>
      </c>
      <c r="B56" s="82" t="s">
        <v>27</v>
      </c>
      <c r="C56" s="106" t="str">
        <f t="shared" si="0"/>
        <v>ECOT-5/2017</v>
      </c>
      <c r="D56" s="91" t="s">
        <v>549</v>
      </c>
      <c r="E56" s="108" t="s">
        <v>232</v>
      </c>
      <c r="F56" s="99">
        <f>IF(D56=$D$21,0,VLOOKUP(D56&amp;E56,[1]Banco!D:E,2,0))</f>
        <v>54077330</v>
      </c>
      <c r="G56" s="83">
        <v>43153</v>
      </c>
      <c r="I56" s="21">
        <v>10815466</v>
      </c>
      <c r="J56" s="16">
        <f>IF(D56=$D$21,0,F56-I56-SUMIF($D$4:D55,D56,$I$4:I55))</f>
        <v>5407733</v>
      </c>
    </row>
    <row r="57" spans="1:10">
      <c r="A57" s="82" t="s">
        <v>239</v>
      </c>
      <c r="B57" s="82" t="s">
        <v>116</v>
      </c>
      <c r="C57" s="106" t="str">
        <f t="shared" si="0"/>
        <v>EXCLUÍDO POR DUPLICIDADE OU SOLICITAÇÃO/17</v>
      </c>
      <c r="D57" s="91" t="s">
        <v>434</v>
      </c>
      <c r="E57" s="92" t="s">
        <v>236</v>
      </c>
      <c r="F57" s="99">
        <f>IF(D57=$D$21,0,VLOOKUP(D57&amp;E57,[1]Banco!D:E,2,0))</f>
        <v>0</v>
      </c>
      <c r="G57" s="83">
        <v>43153</v>
      </c>
      <c r="I57" s="99">
        <v>3784267.66</v>
      </c>
      <c r="J57" s="16">
        <f>IF(D57=$D$21,0,F57-I57-SUMIF($D$4:D56,D57,$I$4:I56))</f>
        <v>0</v>
      </c>
    </row>
    <row r="58" spans="1:10">
      <c r="A58" s="82" t="s">
        <v>175</v>
      </c>
      <c r="B58" s="82" t="s">
        <v>63</v>
      </c>
      <c r="C58" s="125" t="s">
        <v>421</v>
      </c>
      <c r="D58" s="91" t="s">
        <v>422</v>
      </c>
      <c r="E58" s="108" t="s">
        <v>232</v>
      </c>
      <c r="F58" s="99">
        <f>IF(D58=$D$21,0,VLOOKUP(D58&amp;E58,[1]Banco!D:E,2,0))</f>
        <v>35964410</v>
      </c>
      <c r="G58" s="83">
        <v>43172</v>
      </c>
      <c r="I58" s="21">
        <v>7192882</v>
      </c>
      <c r="J58" s="16">
        <f>IF(D58=$D$21,0,F58-I58-SUMIF($D$4:D57,D58,$I$4:I57))</f>
        <v>3596441</v>
      </c>
    </row>
    <row r="59" spans="1:10">
      <c r="A59" s="82" t="s">
        <v>239</v>
      </c>
      <c r="B59" s="82" t="s">
        <v>116</v>
      </c>
      <c r="C59" s="106" t="str">
        <f t="shared" ref="C59:C72" si="1">D59&amp;E59</f>
        <v>EXCLUÍDO POR DUPLICIDADE OU SOLICITAÇÃO/17</v>
      </c>
      <c r="D59" s="91" t="s">
        <v>434</v>
      </c>
      <c r="E59" s="92" t="s">
        <v>236</v>
      </c>
      <c r="F59" s="99">
        <f>IF(D59=$D$21,0,VLOOKUP(D59&amp;E59,[1]Banco!D:E,2,0))</f>
        <v>0</v>
      </c>
      <c r="G59" s="83">
        <v>43182</v>
      </c>
      <c r="I59" s="99">
        <v>-3501025</v>
      </c>
      <c r="J59" s="16">
        <f>IF(D59=$D$21,0,F59-I59-SUMIF($D$4:D58,D59,$I$4:I58))</f>
        <v>0</v>
      </c>
    </row>
    <row r="60" spans="1:10">
      <c r="A60" s="82" t="s">
        <v>204</v>
      </c>
      <c r="B60" s="82" t="s">
        <v>17</v>
      </c>
      <c r="C60" s="106" t="str">
        <f t="shared" si="1"/>
        <v>ECOT-14/2017</v>
      </c>
      <c r="D60" s="91" t="s">
        <v>355</v>
      </c>
      <c r="E60" s="108" t="s">
        <v>232</v>
      </c>
      <c r="F60" s="99">
        <f>IF(D60=$D$21,0,VLOOKUP(D60&amp;E60,[1]Banco!D:E,2,0))</f>
        <v>182966790</v>
      </c>
      <c r="G60" s="83">
        <v>43199</v>
      </c>
      <c r="I60" s="21">
        <v>36593358</v>
      </c>
      <c r="J60" s="16">
        <f>IF(D60=$D$21,0,F60-I60-SUMIF($D$4:D59,D60,$I$4:I59))</f>
        <v>54890037</v>
      </c>
    </row>
    <row r="61" spans="1:10">
      <c r="A61" s="82" t="s">
        <v>239</v>
      </c>
      <c r="B61" s="82" t="s">
        <v>120</v>
      </c>
      <c r="C61" s="106" t="str">
        <f t="shared" si="1"/>
        <v>EXCLUÍDO POR DUPLICIDADE OU SOLICITAÇÃO/17</v>
      </c>
      <c r="D61" s="91" t="s">
        <v>434</v>
      </c>
      <c r="E61" s="92" t="s">
        <v>236</v>
      </c>
      <c r="F61" s="99">
        <f>IF(D61=$D$21,0,VLOOKUP(D61&amp;E61,[1]Banco!D:E,2,0))</f>
        <v>0</v>
      </c>
      <c r="G61" s="83">
        <v>43203</v>
      </c>
      <c r="I61" s="99">
        <v>3156999</v>
      </c>
      <c r="J61" s="16">
        <f>IF(D61=$D$21,0,F61-I61-SUMIF($D$4:D60,D61,$I$4:I60))</f>
        <v>0</v>
      </c>
    </row>
    <row r="62" spans="1:10">
      <c r="A62" s="82" t="s">
        <v>205</v>
      </c>
      <c r="B62" s="82" t="s">
        <v>17</v>
      </c>
      <c r="C62" s="106" t="str">
        <f t="shared" si="1"/>
        <v>ECOT-14/2017</v>
      </c>
      <c r="D62" s="91" t="s">
        <v>355</v>
      </c>
      <c r="E62" s="108" t="s">
        <v>232</v>
      </c>
      <c r="F62" s="99">
        <f>IF(D62=$D$21,0,VLOOKUP(D62&amp;E62,[1]Banco!D:E,2,0))</f>
        <v>182966790</v>
      </c>
      <c r="G62" s="83">
        <v>43224</v>
      </c>
      <c r="I62" s="21">
        <v>36593358</v>
      </c>
      <c r="J62" s="16">
        <f>IF(D62=$D$21,0,F62-I62-SUMIF($D$4:D61,D62,$I$4:I61))</f>
        <v>18296679</v>
      </c>
    </row>
    <row r="63" spans="1:10">
      <c r="A63" s="82" t="s">
        <v>206</v>
      </c>
      <c r="B63" s="82" t="s">
        <v>21</v>
      </c>
      <c r="C63" s="106" t="str">
        <f t="shared" si="1"/>
        <v>ECO-9/2017</v>
      </c>
      <c r="D63" s="91" t="s">
        <v>363</v>
      </c>
      <c r="E63" s="92" t="s">
        <v>232</v>
      </c>
      <c r="F63" s="99">
        <f>IF(D63=$D$21,0,VLOOKUP(D63&amp;E63,[1]Banco!D:E,2,0))</f>
        <v>10523310</v>
      </c>
      <c r="G63" s="83">
        <v>43231</v>
      </c>
      <c r="I63" s="21">
        <v>3156999</v>
      </c>
      <c r="J63" s="16">
        <f>IF(D63=$D$21,0,F63-I63-SUMIF($D$4:D62,D63,$I$4:I62))</f>
        <v>7366311</v>
      </c>
    </row>
    <row r="64" spans="1:10">
      <c r="A64" s="105" t="s">
        <v>350</v>
      </c>
      <c r="B64" s="114" t="s">
        <v>69</v>
      </c>
      <c r="C64" s="106" t="str">
        <f t="shared" si="1"/>
        <v>ECFS-307/2010</v>
      </c>
      <c r="D64" s="91" t="s">
        <v>364</v>
      </c>
      <c r="E64" s="115" t="s">
        <v>365</v>
      </c>
      <c r="F64" s="99">
        <f>IF(D64=$D$21,0,VLOOKUP(D64&amp;E64,[1]Banco!D:E,2,0))</f>
        <v>18183210</v>
      </c>
      <c r="G64" s="116">
        <v>43237</v>
      </c>
      <c r="H64" s="105"/>
      <c r="I64" s="21">
        <v>61645.91</v>
      </c>
      <c r="J64" s="16">
        <f>IF(D64=$D$21,0,F64-I64-SUMIF($D$4:D63,D64,$I$4:I63))</f>
        <v>18121564.09</v>
      </c>
    </row>
    <row r="65" spans="1:10">
      <c r="A65" s="82" t="s">
        <v>207</v>
      </c>
      <c r="B65" s="82" t="s">
        <v>5</v>
      </c>
      <c r="C65" s="106" t="str">
        <f t="shared" si="1"/>
        <v>ECOT-15/2017</v>
      </c>
      <c r="D65" s="91" t="s">
        <v>347</v>
      </c>
      <c r="E65" s="92" t="s">
        <v>232</v>
      </c>
      <c r="F65" s="99">
        <f>IF(D65=$D$21,0,VLOOKUP(D65&amp;E65,[1]Banco!D:E,2,0))</f>
        <v>55928090</v>
      </c>
      <c r="G65" s="83">
        <v>43241</v>
      </c>
      <c r="I65" s="21">
        <v>11185168</v>
      </c>
      <c r="J65" s="16">
        <f>IF(D65=$D$21,0,F65-I65-SUMIF($D$4:D64,D65,$I$4:I64))</f>
        <v>-11185168</v>
      </c>
    </row>
    <row r="66" spans="1:10">
      <c r="A66" s="82" t="s">
        <v>221</v>
      </c>
      <c r="B66" s="82" t="s">
        <v>5</v>
      </c>
      <c r="C66" s="106" t="str">
        <f t="shared" si="1"/>
        <v>ECO-12/2018</v>
      </c>
      <c r="D66" s="91" t="s">
        <v>366</v>
      </c>
      <c r="E66" s="92" t="s">
        <v>234</v>
      </c>
      <c r="F66" s="99">
        <f>IF(D66=$D$21,0,VLOOKUP(D66&amp;E66,[1]Banco!D:E,2,0))</f>
        <v>31862860</v>
      </c>
      <c r="G66" s="83">
        <v>43250</v>
      </c>
      <c r="I66" s="21">
        <v>9243774</v>
      </c>
      <c r="J66" s="16">
        <f>IF(D66=$D$21,0,F66-I66-SUMIF($D$4:D65,D66,$I$4:I65))</f>
        <v>22619086</v>
      </c>
    </row>
    <row r="67" spans="1:10">
      <c r="A67" s="82" t="s">
        <v>239</v>
      </c>
      <c r="B67" s="82" t="s">
        <v>5</v>
      </c>
      <c r="C67" s="106" t="str">
        <f t="shared" si="1"/>
        <v>EXCLUÍDO POR DUPLICIDADE OU SOLICITAÇÃO/18</v>
      </c>
      <c r="D67" s="91" t="s">
        <v>434</v>
      </c>
      <c r="E67" s="92" t="s">
        <v>237</v>
      </c>
      <c r="F67" s="99">
        <f>IF(D67=$D$21,0,VLOOKUP(D67&amp;E67,[1]Banco!D:E,2,0))</f>
        <v>0</v>
      </c>
      <c r="G67" s="83">
        <v>43250</v>
      </c>
      <c r="I67" s="99">
        <v>9243774</v>
      </c>
      <c r="J67" s="16">
        <f>IF(D67=$D$21,0,F67-I67-SUMIF($D$4:D66,D67,$I$4:I66))</f>
        <v>0</v>
      </c>
    </row>
    <row r="68" spans="1:10">
      <c r="A68" s="105" t="s">
        <v>350</v>
      </c>
      <c r="B68" s="114" t="s">
        <v>1</v>
      </c>
      <c r="C68" s="106" t="str">
        <f t="shared" si="1"/>
        <v>ECFS-302/2010</v>
      </c>
      <c r="D68" s="91" t="s">
        <v>367</v>
      </c>
      <c r="E68" s="115" t="s">
        <v>365</v>
      </c>
      <c r="F68" s="99">
        <f>IF(D68=$D$21,0,VLOOKUP(D68&amp;E68,[1]Banco!D:E,2,0))</f>
        <v>16681170</v>
      </c>
      <c r="G68" s="116">
        <v>43259</v>
      </c>
      <c r="H68" s="105"/>
      <c r="I68" s="21">
        <v>36391.279999999999</v>
      </c>
      <c r="J68" s="16">
        <f>IF(D68=$D$21,0,F68-I68-SUMIF($D$4:D67,D68,$I$4:I67))</f>
        <v>16644778.720000001</v>
      </c>
    </row>
    <row r="69" spans="1:10">
      <c r="A69" s="82" t="s">
        <v>222</v>
      </c>
      <c r="B69" s="82" t="s">
        <v>2</v>
      </c>
      <c r="C69" s="106" t="str">
        <f t="shared" si="1"/>
        <v>ECO-10/2018</v>
      </c>
      <c r="D69" s="91" t="s">
        <v>368</v>
      </c>
      <c r="E69" s="92" t="s">
        <v>234</v>
      </c>
      <c r="F69" s="99">
        <f>IF(D69=$D$21,0,VLOOKUP(D69&amp;E69,[1]Banco!D:E,2,0))</f>
        <v>164392290</v>
      </c>
      <c r="G69" s="83">
        <v>43265</v>
      </c>
      <c r="I69" s="21">
        <v>49317687</v>
      </c>
      <c r="J69" s="16">
        <f>IF(D69=$D$21,0,F69-I69-SUMIF($D$4:D68,D69,$I$4:I68))</f>
        <v>115074603</v>
      </c>
    </row>
    <row r="70" spans="1:10">
      <c r="A70" s="82" t="s">
        <v>239</v>
      </c>
      <c r="B70" s="82" t="s">
        <v>2</v>
      </c>
      <c r="C70" s="106" t="str">
        <f t="shared" si="1"/>
        <v>EXCLUÍDO POR DUPLICIDADE OU SOLICITAÇÃO/18</v>
      </c>
      <c r="D70" s="91" t="s">
        <v>434</v>
      </c>
      <c r="E70" s="92" t="s">
        <v>237</v>
      </c>
      <c r="F70" s="99">
        <f>IF(D70=$D$21,0,VLOOKUP(D70&amp;E70,[1]Banco!D:E,2,0))</f>
        <v>0</v>
      </c>
      <c r="G70" s="83">
        <v>43265</v>
      </c>
      <c r="I70" s="99">
        <v>49317687</v>
      </c>
      <c r="J70" s="16">
        <f>IF(D70=$D$21,0,F70-I70-SUMIF($D$4:D69,D70,$I$4:I69))</f>
        <v>0</v>
      </c>
    </row>
    <row r="71" spans="1:10">
      <c r="A71" s="82" t="s">
        <v>218</v>
      </c>
      <c r="B71" s="82" t="s">
        <v>24</v>
      </c>
      <c r="C71" s="106" t="str">
        <f t="shared" si="1"/>
        <v>ECO-11/2018</v>
      </c>
      <c r="D71" s="91" t="s">
        <v>369</v>
      </c>
      <c r="E71" s="92" t="s">
        <v>234</v>
      </c>
      <c r="F71" s="99">
        <f>IF(D71=$D$21,0,VLOOKUP(D71&amp;E71,[1]Banco!D:E,2,0))</f>
        <v>74373550</v>
      </c>
      <c r="G71" s="83">
        <v>43280</v>
      </c>
      <c r="I71" s="21">
        <v>22312065</v>
      </c>
      <c r="J71" s="16">
        <f>IF(D71=$D$21,0,F71-I71-SUMIF($D$4:D70,D71,$I$4:I70))</f>
        <v>52061485</v>
      </c>
    </row>
    <row r="72" spans="1:10">
      <c r="A72" s="82" t="s">
        <v>239</v>
      </c>
      <c r="B72" s="82" t="s">
        <v>24</v>
      </c>
      <c r="C72" s="106" t="str">
        <f t="shared" si="1"/>
        <v>ECO-11/18</v>
      </c>
      <c r="D72" s="91" t="s">
        <v>369</v>
      </c>
      <c r="E72" s="92" t="s">
        <v>237</v>
      </c>
      <c r="F72" s="99">
        <f>IF(D72=$D$21,0,VLOOKUP(D72&amp;E72,[1]Banco!D:E,2,0))</f>
        <v>74373550</v>
      </c>
      <c r="G72" s="83">
        <v>43280</v>
      </c>
      <c r="I72" s="99">
        <v>826372.8</v>
      </c>
      <c r="J72" s="16">
        <f>IF(D72=$D$21,0,F72-I72-SUMIF($D$4:D71,D72,$I$4:I71))</f>
        <v>51235112.200000003</v>
      </c>
    </row>
    <row r="73" spans="1:10">
      <c r="A73" s="82" t="s">
        <v>208</v>
      </c>
      <c r="B73" s="82" t="s">
        <v>47</v>
      </c>
      <c r="C73" s="106" t="s">
        <v>415</v>
      </c>
      <c r="D73" s="122" t="s">
        <v>416</v>
      </c>
      <c r="E73" s="108" t="s">
        <v>232</v>
      </c>
      <c r="F73" s="99">
        <f>IF(D73=$D$21,0,VLOOKUP(D73&amp;E73,[1]Banco!D:E,2,0))</f>
        <v>149424740</v>
      </c>
      <c r="G73" s="83">
        <v>43281</v>
      </c>
      <c r="I73" s="21">
        <v>29662086</v>
      </c>
      <c r="J73" s="16">
        <f>IF(D73=$D$21,0,F73-I73-SUMIF($D$4:D72,D73,$I$4:I72))</f>
        <v>15388198</v>
      </c>
    </row>
    <row r="74" spans="1:10">
      <c r="A74" s="82" t="s">
        <v>239</v>
      </c>
      <c r="B74" s="82" t="s">
        <v>24</v>
      </c>
      <c r="C74" s="106" t="str">
        <f>D74&amp;E74</f>
        <v>EXCLUÍDO POR DUPLICIDADE OU SOLICITAÇÃO/18</v>
      </c>
      <c r="D74" s="91" t="s">
        <v>434</v>
      </c>
      <c r="E74" s="92" t="s">
        <v>237</v>
      </c>
      <c r="F74" s="99">
        <f>IF(D74=$D$21,0,VLOOKUP(D74&amp;E74,[1]Banco!D:E,2,0))</f>
        <v>0</v>
      </c>
      <c r="G74" s="83">
        <v>43311</v>
      </c>
      <c r="I74" s="99">
        <v>13418596.039999999</v>
      </c>
      <c r="J74" s="16">
        <f>IF(D74=$D$21,0,F74-I74-SUMIF($D$4:D73,D74,$I$4:I73))</f>
        <v>0</v>
      </c>
    </row>
    <row r="75" spans="1:10">
      <c r="A75" s="82" t="s">
        <v>239</v>
      </c>
      <c r="B75" s="82" t="s">
        <v>0</v>
      </c>
      <c r="C75" s="106" t="str">
        <f>D75&amp;E75</f>
        <v>ECO-6/17</v>
      </c>
      <c r="D75" s="91" t="s">
        <v>371</v>
      </c>
      <c r="E75" s="92" t="s">
        <v>236</v>
      </c>
      <c r="F75" s="99">
        <f>IF(D75=$D$21,0,VLOOKUP(D75&amp;E75,[1]Banco!D:E,2,0))</f>
        <v>70051610</v>
      </c>
      <c r="G75" s="83">
        <v>43311</v>
      </c>
      <c r="I75" s="99">
        <v>21015483</v>
      </c>
      <c r="J75" s="16">
        <f>IF(D75=$D$21,0,F75-I75-SUMIF($D$4:D74,D75,$I$4:I74))</f>
        <v>49036127</v>
      </c>
    </row>
    <row r="76" spans="1:10">
      <c r="A76" s="82" t="s">
        <v>239</v>
      </c>
      <c r="B76" s="82" t="s">
        <v>0</v>
      </c>
      <c r="C76" s="106" t="str">
        <f>D76&amp;E76</f>
        <v>ECO-8/17</v>
      </c>
      <c r="D76" s="91" t="s">
        <v>372</v>
      </c>
      <c r="E76" s="92" t="s">
        <v>236</v>
      </c>
      <c r="F76" s="99">
        <f>IF(D76=$D$21,0,VLOOKUP(D76&amp;E76,[1]Banco!D:E,2,0))</f>
        <v>295302080</v>
      </c>
      <c r="G76" s="83">
        <v>43311</v>
      </c>
      <c r="I76" s="99">
        <v>88590624</v>
      </c>
      <c r="J76" s="16">
        <f>IF(D76=$D$21,0,F76-I76-SUMIF($D$4:D75,D76,$I$4:I75))</f>
        <v>206711456</v>
      </c>
    </row>
    <row r="77" spans="1:10">
      <c r="A77" s="82" t="s">
        <v>239</v>
      </c>
      <c r="B77" s="82" t="s">
        <v>8</v>
      </c>
      <c r="C77" s="106" t="str">
        <f>D77&amp;E77</f>
        <v>EXCLUÍDO POR DUPLICIDADE OU SOLICITAÇÃO/18</v>
      </c>
      <c r="D77" s="91" t="s">
        <v>434</v>
      </c>
      <c r="E77" s="92" t="s">
        <v>237</v>
      </c>
      <c r="F77" s="99">
        <f>IF(D77=$D$21,0,VLOOKUP(D77&amp;E77,[1]Banco!D:E,2,0))</f>
        <v>0</v>
      </c>
      <c r="G77" s="83">
        <v>43327</v>
      </c>
      <c r="I77" s="99">
        <v>32697531</v>
      </c>
      <c r="J77" s="16">
        <f>IF(D77=$D$21,0,F77-I77-SUMIF($D$4:D76,D77,$I$4:I76))</f>
        <v>0</v>
      </c>
    </row>
    <row r="78" spans="1:10">
      <c r="A78" s="82" t="s">
        <v>210</v>
      </c>
      <c r="B78" s="82" t="s">
        <v>8</v>
      </c>
      <c r="C78" s="106" t="str">
        <f>D78&amp;E78</f>
        <v>ECO-13/2018</v>
      </c>
      <c r="D78" s="91" t="s">
        <v>373</v>
      </c>
      <c r="E78" s="92" t="s">
        <v>234</v>
      </c>
      <c r="F78" s="99">
        <f>IF(D78=$D$21,0,VLOOKUP(D78&amp;E78,[1]Banco!D:E,2,0))</f>
        <v>108991120</v>
      </c>
      <c r="G78" s="83">
        <v>43353</v>
      </c>
      <c r="I78" s="21">
        <v>32697531</v>
      </c>
      <c r="J78" s="16">
        <f>IF(D78=$D$21,0,F78-I78-SUMIF($D$4:D77,D78,$I$4:I77))</f>
        <v>76293589</v>
      </c>
    </row>
    <row r="79" spans="1:10">
      <c r="A79" s="82" t="s">
        <v>209</v>
      </c>
      <c r="B79" s="82" t="s">
        <v>63</v>
      </c>
      <c r="C79" s="126" t="s">
        <v>435</v>
      </c>
      <c r="D79" s="122" t="s">
        <v>360</v>
      </c>
      <c r="E79" s="127" t="s">
        <v>232</v>
      </c>
      <c r="F79" s="99">
        <f>IF(D79=$D$21,0,VLOOKUP(D79&amp;E79,[1]Banco!D:E,2,0))</f>
        <v>35973870</v>
      </c>
      <c r="G79" s="83">
        <v>43360</v>
      </c>
      <c r="I79" s="21">
        <v>7194774</v>
      </c>
      <c r="J79" s="16">
        <f>IF(D79=$D$21,0,F79-I79-SUMIF($D$4:D78,D79,$I$4:I78))</f>
        <v>17986935</v>
      </c>
    </row>
    <row r="80" spans="1:10">
      <c r="A80" s="82" t="s">
        <v>212</v>
      </c>
      <c r="B80" s="82" t="s">
        <v>5</v>
      </c>
      <c r="C80" s="128" t="str">
        <f t="shared" ref="C80:C88" si="2">D80&amp;E80</f>
        <v>ECO-7/2017</v>
      </c>
      <c r="D80" s="91" t="s">
        <v>359</v>
      </c>
      <c r="E80" s="91" t="s">
        <v>232</v>
      </c>
      <c r="F80" s="99">
        <f>IF(D80=$D$21,0,VLOOKUP(D80&amp;E80,[1]Banco!D:E,2,0))</f>
        <v>360655360</v>
      </c>
      <c r="G80" s="83">
        <v>43383</v>
      </c>
      <c r="I80" s="21">
        <v>72131072</v>
      </c>
      <c r="J80" s="16">
        <f>IF(D80=$D$21,0,F80-I80-SUMIF($D$4:D79,D80,$I$4:I79))</f>
        <v>180327680</v>
      </c>
    </row>
    <row r="81" spans="1:10">
      <c r="A81" s="82" t="s">
        <v>211</v>
      </c>
      <c r="B81" s="82" t="s">
        <v>8</v>
      </c>
      <c r="C81" s="106" t="str">
        <f t="shared" si="2"/>
        <v>ECO-13/2018</v>
      </c>
      <c r="D81" s="91" t="s">
        <v>373</v>
      </c>
      <c r="E81" s="92" t="s">
        <v>234</v>
      </c>
      <c r="F81" s="99">
        <f>IF(D81=$D$21,0,VLOOKUP(D81&amp;E81,[1]Banco!D:E,2,0))</f>
        <v>108991120</v>
      </c>
      <c r="G81" s="83">
        <v>43383</v>
      </c>
      <c r="I81" s="21">
        <v>21798354</v>
      </c>
      <c r="J81" s="16">
        <f>IF(D81=$D$21,0,F81-I81-SUMIF($D$4:D80,D81,$I$4:I80))</f>
        <v>54495235</v>
      </c>
    </row>
    <row r="82" spans="1:10">
      <c r="A82" s="82" t="s">
        <v>239</v>
      </c>
      <c r="B82" s="82" t="s">
        <v>24</v>
      </c>
      <c r="C82" s="106" t="str">
        <f t="shared" si="2"/>
        <v>EXCLUÍDO POR DUPLICIDADE OU SOLICITAÇÃO/18</v>
      </c>
      <c r="D82" s="91" t="s">
        <v>434</v>
      </c>
      <c r="E82" s="92" t="s">
        <v>237</v>
      </c>
      <c r="F82" s="99">
        <f>IF(D82=$D$21,0,VLOOKUP(D82&amp;E82,[1]Banco!D:E,2,0))</f>
        <v>0</v>
      </c>
      <c r="G82" s="83">
        <v>43404</v>
      </c>
      <c r="I82" s="99">
        <v>8067096.1600000001</v>
      </c>
      <c r="J82" s="16">
        <f>IF(D82=$D$21,0,F82-I82-SUMIF($D$4:D81,D82,$I$4:I81))</f>
        <v>0</v>
      </c>
    </row>
    <row r="83" spans="1:10" ht="18.75" customHeight="1">
      <c r="A83" s="149" t="s">
        <v>551</v>
      </c>
      <c r="B83" s="85" t="s">
        <v>17</v>
      </c>
      <c r="C83" s="106" t="str">
        <f t="shared" si="2"/>
        <v>EXCLUÍDO POR DUPLICIDADE OU SOLICITAÇÃO/2017</v>
      </c>
      <c r="D83" s="91" t="s">
        <v>434</v>
      </c>
      <c r="E83" s="94" t="s">
        <v>232</v>
      </c>
      <c r="F83" s="99">
        <f>IF(D83=$D$21,0,VLOOKUP(D83&amp;E83,[1]Banco!D:E,2,0))</f>
        <v>0</v>
      </c>
      <c r="G83" s="86">
        <v>43411</v>
      </c>
      <c r="H83" s="85"/>
      <c r="I83" s="97">
        <v>88590624</v>
      </c>
      <c r="J83" s="16">
        <f>IF(D83=$D$21,0,F83-I83-SUMIF($D$4:D82,D83,$I$4:I82))</f>
        <v>0</v>
      </c>
    </row>
    <row r="84" spans="1:10">
      <c r="A84" s="82" t="s">
        <v>214</v>
      </c>
      <c r="B84" s="82" t="s">
        <v>72</v>
      </c>
      <c r="C84" s="106" t="str">
        <f t="shared" si="2"/>
        <v>ECO-5/2017</v>
      </c>
      <c r="D84" s="91" t="s">
        <v>361</v>
      </c>
      <c r="E84" s="92" t="s">
        <v>232</v>
      </c>
      <c r="F84" s="99">
        <f>IF(D84=$D$21,0,VLOOKUP(D84&amp;E84,[1]Banco!D:E,2,0))</f>
        <v>227566630</v>
      </c>
      <c r="G84" s="83">
        <v>43416</v>
      </c>
      <c r="I84" s="21">
        <v>68269989</v>
      </c>
      <c r="J84" s="16">
        <f>IF(D84=$D$21,0,F84-I84-SUMIF($D$4:D83,D84,$I$4:I83))</f>
        <v>159296641</v>
      </c>
    </row>
    <row r="85" spans="1:10">
      <c r="A85" s="82" t="s">
        <v>213</v>
      </c>
      <c r="B85" s="82" t="s">
        <v>17</v>
      </c>
      <c r="C85" s="106" t="str">
        <f t="shared" si="2"/>
        <v>ECO-8/2017</v>
      </c>
      <c r="D85" s="91" t="s">
        <v>372</v>
      </c>
      <c r="E85" s="92" t="s">
        <v>232</v>
      </c>
      <c r="F85" s="99">
        <f>IF(D85=$D$21,0,VLOOKUP(D85&amp;E85,[1]Banco!D:E,2,0))</f>
        <v>295302080</v>
      </c>
      <c r="G85" s="83">
        <v>43418</v>
      </c>
      <c r="I85" s="21">
        <v>59060416</v>
      </c>
      <c r="J85" s="16">
        <f>IF(D85=$D$21,0,F85-I85-SUMIF($D$4:D84,D85,$I$4:I84))</f>
        <v>147651040</v>
      </c>
    </row>
    <row r="86" spans="1:10">
      <c r="A86" s="82" t="s">
        <v>215</v>
      </c>
      <c r="B86" s="82" t="s">
        <v>72</v>
      </c>
      <c r="C86" s="106" t="str">
        <f t="shared" si="2"/>
        <v>ECO-5/2017</v>
      </c>
      <c r="D86" s="91" t="s">
        <v>361</v>
      </c>
      <c r="E86" s="92" t="s">
        <v>232</v>
      </c>
      <c r="F86" s="99">
        <f>IF(D86=$D$21,0,VLOOKUP(D86&amp;E86,[1]Banco!D:E,2,0))</f>
        <v>227566630</v>
      </c>
      <c r="G86" s="83">
        <v>43426</v>
      </c>
      <c r="I86" s="21">
        <v>45513326</v>
      </c>
      <c r="J86" s="16">
        <f>IF(D86=$D$21,0,F86-I86-SUMIF($D$4:D85,D86,$I$4:I85))</f>
        <v>113783315</v>
      </c>
    </row>
    <row r="87" spans="1:10">
      <c r="A87" s="82" t="s">
        <v>216</v>
      </c>
      <c r="B87" s="82" t="s">
        <v>8</v>
      </c>
      <c r="C87" s="106" t="str">
        <f t="shared" si="2"/>
        <v>ECO-13/2018</v>
      </c>
      <c r="D87" s="91" t="s">
        <v>373</v>
      </c>
      <c r="E87" s="92" t="s">
        <v>234</v>
      </c>
      <c r="F87" s="99">
        <f>IF(D87=$D$21,0,VLOOKUP(D87&amp;E87,[1]Banco!D:E,2,0))</f>
        <v>108991120</v>
      </c>
      <c r="G87" s="83">
        <v>43433</v>
      </c>
      <c r="I87" s="21">
        <v>21798354</v>
      </c>
      <c r="J87" s="16">
        <f>IF(D87=$D$21,0,F87-I87-SUMIF($D$4:D86,D87,$I$4:I86))</f>
        <v>32696881</v>
      </c>
    </row>
    <row r="88" spans="1:10">
      <c r="A88" s="82" t="s">
        <v>217</v>
      </c>
      <c r="B88" s="82" t="s">
        <v>8</v>
      </c>
      <c r="C88" s="106" t="str">
        <f t="shared" si="2"/>
        <v>ECO-13/2018</v>
      </c>
      <c r="D88" s="91" t="s">
        <v>373</v>
      </c>
      <c r="E88" s="92" t="s">
        <v>234</v>
      </c>
      <c r="F88" s="99">
        <f>IF(D88=$D$21,0,VLOOKUP(D88&amp;E88,[1]Banco!D:E,2,0))</f>
        <v>108991120</v>
      </c>
      <c r="G88" s="83">
        <v>43444</v>
      </c>
      <c r="I88" s="21">
        <v>21798354</v>
      </c>
      <c r="J88" s="16">
        <f>IF(D88=$D$21,0,F88-I88-SUMIF($D$4:D87,D88,$I$4:I87))</f>
        <v>10898527</v>
      </c>
    </row>
    <row r="89" spans="1:10">
      <c r="A89" s="82" t="s">
        <v>219</v>
      </c>
      <c r="B89" s="82" t="s">
        <v>32</v>
      </c>
      <c r="C89" s="122" t="s">
        <v>459</v>
      </c>
      <c r="D89" s="122" t="s">
        <v>442</v>
      </c>
      <c r="E89" s="122" t="s">
        <v>441</v>
      </c>
      <c r="F89" s="99">
        <f>IF(D89=$D$21,0,VLOOKUP(D89&amp;E89,[1]Banco!D:E,2,0))</f>
        <v>17429750</v>
      </c>
      <c r="G89" s="83">
        <v>43480</v>
      </c>
      <c r="I89" s="21">
        <v>3485950</v>
      </c>
      <c r="J89" s="16">
        <f>IF(D89=$D$21,0,F89-I89-SUMIF($D$4:D88,D89,$I$4:I88))</f>
        <v>8714875</v>
      </c>
    </row>
    <row r="90" spans="1:10">
      <c r="A90" s="82" t="s">
        <v>220</v>
      </c>
      <c r="B90" s="82" t="s">
        <v>58</v>
      </c>
      <c r="C90" s="106" t="str">
        <f>D90&amp;E90</f>
        <v>ECO-1/2017</v>
      </c>
      <c r="D90" s="91" t="s">
        <v>349</v>
      </c>
      <c r="E90" s="92" t="s">
        <v>232</v>
      </c>
      <c r="F90" s="99">
        <f>IF(D90=$D$21,0,VLOOKUP(D90&amp;E90,[1]Banco!D:E,2,0))</f>
        <v>587197160</v>
      </c>
      <c r="G90" s="83">
        <v>43510</v>
      </c>
      <c r="I90" s="21">
        <v>117439432</v>
      </c>
      <c r="J90" s="16">
        <f>IF(D90=$D$21,0,F90-I90-SUMIF($D$4:D89,D90,$I$4:I89))</f>
        <v>176159148.69999999</v>
      </c>
    </row>
    <row r="91" spans="1:10">
      <c r="A91" s="105" t="s">
        <v>566</v>
      </c>
      <c r="B91" s="114" t="s">
        <v>333</v>
      </c>
      <c r="C91" s="106" t="str">
        <f>D91&amp;E91</f>
        <v>ECFS-340/2013</v>
      </c>
      <c r="D91" s="91" t="s">
        <v>374</v>
      </c>
      <c r="E91" s="115" t="s">
        <v>352</v>
      </c>
      <c r="F91" s="99">
        <f>IF(D91=$D$21,0,VLOOKUP(D91&amp;E91,[1]Banco!D:E,2,0))</f>
        <v>17641300</v>
      </c>
      <c r="G91" s="116">
        <v>43522</v>
      </c>
      <c r="H91" s="105"/>
      <c r="I91" s="21">
        <v>-3277496.14</v>
      </c>
      <c r="J91" s="151">
        <v>0</v>
      </c>
    </row>
    <row r="92" spans="1:10">
      <c r="A92" s="82" t="s">
        <v>223</v>
      </c>
      <c r="B92" s="82" t="s">
        <v>58</v>
      </c>
      <c r="C92" s="106" t="str">
        <f>D92&amp;E92</f>
        <v>ECO-1/2017</v>
      </c>
      <c r="D92" s="91" t="s">
        <v>349</v>
      </c>
      <c r="E92" s="92" t="s">
        <v>232</v>
      </c>
      <c r="F92" s="99">
        <f>IF(D92=$D$21,0,VLOOKUP(D92&amp;E92,[1]Banco!D:E,2,0))</f>
        <v>587197160</v>
      </c>
      <c r="G92" s="83">
        <v>43630</v>
      </c>
      <c r="I92" s="21">
        <v>117439432</v>
      </c>
      <c r="J92" s="16">
        <f>IF(D92=$D$21,0,F92-I92-SUMIF($D$4:D91,D92,$I$4:I91))</f>
        <v>58719716.699999988</v>
      </c>
    </row>
    <row r="93" spans="1:10">
      <c r="A93" s="82" t="s">
        <v>176</v>
      </c>
      <c r="B93" s="82" t="s">
        <v>21</v>
      </c>
      <c r="C93" s="106" t="str">
        <f>D93&amp;E93</f>
        <v>ECO-9-A/2019</v>
      </c>
      <c r="D93" s="91" t="s">
        <v>363</v>
      </c>
      <c r="E93" s="108" t="s">
        <v>308</v>
      </c>
      <c r="F93" s="99">
        <f>IF(D93=$D$21,0,VLOOKUP(D93&amp;E93,[1]Banco!D:E,2,0))</f>
        <v>10523330</v>
      </c>
      <c r="G93" s="83">
        <v>43707</v>
      </c>
      <c r="I93" s="21">
        <v>1052333</v>
      </c>
      <c r="J93" s="16">
        <f>IF(D93=$D$21,0,F93-I93-SUMIF($D$4:D92,D93,$I$4:I92))</f>
        <v>6313998</v>
      </c>
    </row>
    <row r="94" spans="1:10">
      <c r="A94" s="105" t="s">
        <v>571</v>
      </c>
      <c r="B94" s="114" t="s">
        <v>17</v>
      </c>
      <c r="C94" s="106" t="str">
        <f>D94&amp;E94</f>
        <v>ECO-6/2017</v>
      </c>
      <c r="D94" s="91" t="s">
        <v>371</v>
      </c>
      <c r="E94" s="115" t="s">
        <v>232</v>
      </c>
      <c r="F94" s="99">
        <f>IF(D94=$D$21,0,VLOOKUP(D94&amp;E94,[1]Banco!D:E,2,0))</f>
        <v>70051710</v>
      </c>
      <c r="G94" s="116">
        <v>43713</v>
      </c>
      <c r="H94" s="105"/>
      <c r="I94" s="21">
        <v>-21015483</v>
      </c>
      <c r="J94" s="151">
        <v>0</v>
      </c>
    </row>
    <row r="95" spans="1:10">
      <c r="A95" s="82" t="s">
        <v>570</v>
      </c>
      <c r="B95" s="82" t="s">
        <v>17</v>
      </c>
      <c r="C95" s="106" t="s">
        <v>315</v>
      </c>
      <c r="D95" s="91" t="s">
        <v>434</v>
      </c>
      <c r="E95" s="92" t="s">
        <v>232</v>
      </c>
      <c r="F95" s="99">
        <f>IF(D95=$D$21,0,VLOOKUP(D95&amp;E95,[1]Banco!D:E,2,0))</f>
        <v>0</v>
      </c>
      <c r="G95" s="116">
        <v>43713</v>
      </c>
      <c r="I95" s="21">
        <v>-21015483</v>
      </c>
      <c r="J95" s="151">
        <v>0</v>
      </c>
    </row>
    <row r="96" spans="1:10">
      <c r="A96" s="82" t="s">
        <v>568</v>
      </c>
      <c r="B96" s="82" t="s">
        <v>63</v>
      </c>
      <c r="C96" s="106" t="str">
        <f t="shared" ref="C96:C123" si="3">D96&amp;E96</f>
        <v>ECFS-202-E/2012</v>
      </c>
      <c r="D96" s="91" t="s">
        <v>375</v>
      </c>
      <c r="E96" s="108" t="s">
        <v>309</v>
      </c>
      <c r="F96" s="99">
        <f>IF(D96=$D$21,0,VLOOKUP(D96&amp;E96,[1]Banco!D:E,2,0))</f>
        <v>88468460</v>
      </c>
      <c r="G96" s="83">
        <v>43714</v>
      </c>
      <c r="I96" s="21">
        <v>1840143.97</v>
      </c>
      <c r="J96" s="151">
        <v>0</v>
      </c>
    </row>
    <row r="97" spans="1:10">
      <c r="A97" s="105" t="s">
        <v>569</v>
      </c>
      <c r="B97" s="114" t="s">
        <v>69</v>
      </c>
      <c r="C97" s="106" t="str">
        <f t="shared" si="3"/>
        <v>ECFS-330/2013</v>
      </c>
      <c r="D97" s="91" t="s">
        <v>376</v>
      </c>
      <c r="E97" s="115" t="s">
        <v>352</v>
      </c>
      <c r="F97" s="99">
        <f>IF(D97=$D$21,0,VLOOKUP(D97&amp;E97,[1]Banco!D:E,2,0))</f>
        <v>2698050</v>
      </c>
      <c r="G97" s="116">
        <v>43731</v>
      </c>
      <c r="H97" s="105"/>
      <c r="I97" s="21">
        <v>-838284.14</v>
      </c>
      <c r="J97" s="151">
        <v>0</v>
      </c>
    </row>
    <row r="98" spans="1:10">
      <c r="A98" s="82" t="s">
        <v>225</v>
      </c>
      <c r="B98" s="82" t="s">
        <v>5</v>
      </c>
      <c r="C98" s="106" t="str">
        <f t="shared" si="3"/>
        <v>ECO-14/2019</v>
      </c>
      <c r="D98" s="91" t="s">
        <v>377</v>
      </c>
      <c r="E98" s="92" t="s">
        <v>233</v>
      </c>
      <c r="F98" s="99">
        <f>IF(D98=$D$21,0,VLOOKUP(D98&amp;E98,[1]Banco!D:E,2,0))</f>
        <v>51732750</v>
      </c>
      <c r="G98" s="83">
        <v>43738</v>
      </c>
      <c r="I98" s="21">
        <v>15519825</v>
      </c>
      <c r="J98" s="16">
        <f>IF(D98=$D$21,0,F98-I98-SUMIF($D$4:D97,D98,$I$4:I97))</f>
        <v>36212925</v>
      </c>
    </row>
    <row r="99" spans="1:10">
      <c r="A99" s="82" t="s">
        <v>224</v>
      </c>
      <c r="B99" s="82" t="s">
        <v>8</v>
      </c>
      <c r="C99" s="106" t="str">
        <f t="shared" si="3"/>
        <v>ECO-15/2019</v>
      </c>
      <c r="D99" s="91" t="s">
        <v>378</v>
      </c>
      <c r="E99" s="92" t="s">
        <v>233</v>
      </c>
      <c r="F99" s="99">
        <f>IF(D99=$D$21,0,VLOOKUP(D99&amp;E99,[1]Banco!D:E,2,0))</f>
        <v>182497060</v>
      </c>
      <c r="G99" s="83">
        <v>43738</v>
      </c>
      <c r="I99" s="21">
        <v>36499412</v>
      </c>
      <c r="J99" s="16">
        <f>IF(D99=$D$21,0,F99-I99-SUMIF($D$4:D98,D99,$I$4:I98))</f>
        <v>145997648</v>
      </c>
    </row>
    <row r="100" spans="1:10">
      <c r="A100" s="82" t="s">
        <v>239</v>
      </c>
      <c r="B100" s="82" t="s">
        <v>5</v>
      </c>
      <c r="C100" s="106" t="str">
        <f t="shared" si="3"/>
        <v>EXCLUÍDO POR DUPLICIDADE OU SOLICITAÇÃO/19</v>
      </c>
      <c r="D100" s="91" t="s">
        <v>434</v>
      </c>
      <c r="E100" s="92" t="s">
        <v>238</v>
      </c>
      <c r="F100" s="99">
        <f>IF(D100=$D$21,0,VLOOKUP(D100&amp;E100,[1]Banco!D:E,2,0))</f>
        <v>0</v>
      </c>
      <c r="G100" s="83">
        <v>43738</v>
      </c>
      <c r="I100" s="99">
        <v>15519825</v>
      </c>
      <c r="J100" s="16">
        <f>IF(D100=$D$21,0,F100-I100-SUMIF($D$4:D99,D100,$I$4:I99))</f>
        <v>0</v>
      </c>
    </row>
    <row r="101" spans="1:10">
      <c r="A101" s="82" t="s">
        <v>239</v>
      </c>
      <c r="B101" s="82" t="s">
        <v>8</v>
      </c>
      <c r="C101" s="106" t="str">
        <f t="shared" si="3"/>
        <v>EXCLUÍDO POR DUPLICIDADE OU SOLICITAÇÃO/19</v>
      </c>
      <c r="D101" s="91" t="s">
        <v>434</v>
      </c>
      <c r="E101" s="92" t="s">
        <v>238</v>
      </c>
      <c r="F101" s="99">
        <f>IF(D101=$D$21,0,VLOOKUP(D101&amp;E101,[1]Banco!D:E,2,0))</f>
        <v>0</v>
      </c>
      <c r="G101" s="83">
        <v>43738</v>
      </c>
      <c r="I101" s="99">
        <v>36499412</v>
      </c>
      <c r="J101" s="16">
        <f>IF(D101=$D$21,0,F101-I101-SUMIF($D$4:D100,D101,$I$4:I100))</f>
        <v>0</v>
      </c>
    </row>
    <row r="102" spans="1:10">
      <c r="A102" s="105" t="s">
        <v>572</v>
      </c>
      <c r="B102" s="114" t="s">
        <v>77</v>
      </c>
      <c r="C102" s="106" t="str">
        <f t="shared" si="3"/>
        <v>ECFS-284/2010</v>
      </c>
      <c r="D102" s="91" t="s">
        <v>379</v>
      </c>
      <c r="E102" s="129" t="s">
        <v>365</v>
      </c>
      <c r="F102" s="99">
        <f>IF(D102=$D$21,0,VLOOKUP(D102&amp;E102,[1]Banco!D:E,2,0))</f>
        <v>232510550</v>
      </c>
      <c r="G102" s="116">
        <v>43739</v>
      </c>
      <c r="H102" s="105"/>
      <c r="I102" s="21">
        <v>4446256.79</v>
      </c>
      <c r="J102" s="151">
        <v>0</v>
      </c>
    </row>
    <row r="103" spans="1:10">
      <c r="A103" s="82" t="s">
        <v>227</v>
      </c>
      <c r="B103" s="82" t="s">
        <v>58</v>
      </c>
      <c r="C103" s="106" t="str">
        <f t="shared" si="3"/>
        <v>ECO-18/2019</v>
      </c>
      <c r="D103" s="91" t="s">
        <v>380</v>
      </c>
      <c r="E103" s="91" t="s">
        <v>233</v>
      </c>
      <c r="F103" s="99">
        <f>IF(D103=$D$21,0,VLOOKUP(D103&amp;E103,[1]Banco!D:E,2,0))</f>
        <v>684394220</v>
      </c>
      <c r="G103" s="83">
        <v>43749</v>
      </c>
      <c r="I103" s="21">
        <v>136878844</v>
      </c>
      <c r="J103" s="16">
        <f>IF(D103=$D$21,0,F103-I103-SUMIF($D$4:D102,D103,$I$4:I102))</f>
        <v>547515376</v>
      </c>
    </row>
    <row r="104" spans="1:10">
      <c r="A104" s="82" t="s">
        <v>226</v>
      </c>
      <c r="B104" s="82" t="s">
        <v>47</v>
      </c>
      <c r="C104" s="106" t="str">
        <f t="shared" si="3"/>
        <v>ECO-16/2019</v>
      </c>
      <c r="D104" s="91" t="s">
        <v>381</v>
      </c>
      <c r="E104" s="91" t="s">
        <v>233</v>
      </c>
      <c r="F104" s="99">
        <f>IF(D104=$D$21,0,VLOOKUP(D104&amp;E104,[1]Banco!D:E,2,0))</f>
        <v>164761180</v>
      </c>
      <c r="G104" s="83">
        <v>43752</v>
      </c>
      <c r="I104" s="21">
        <v>32952236</v>
      </c>
      <c r="J104" s="16">
        <f>IF(D104=$D$21,0,F104-I104-SUMIF($D$4:D103,D104,$I$4:I103))</f>
        <v>131808944</v>
      </c>
    </row>
    <row r="105" spans="1:10">
      <c r="A105" s="82" t="s">
        <v>239</v>
      </c>
      <c r="B105" s="82" t="s">
        <v>47</v>
      </c>
      <c r="C105" s="106" t="str">
        <f t="shared" si="3"/>
        <v>EXCLUÍDO POR DUPLICIDADE OU SOLICITAÇÃO/19</v>
      </c>
      <c r="D105" s="91" t="s">
        <v>434</v>
      </c>
      <c r="E105" s="91" t="s">
        <v>238</v>
      </c>
      <c r="F105" s="99">
        <f>IF(D105=$D$21,0,VLOOKUP(D105&amp;E105,[1]Banco!D:E,2,0))</f>
        <v>0</v>
      </c>
      <c r="G105" s="83">
        <v>43752</v>
      </c>
      <c r="I105" s="99">
        <v>32952236</v>
      </c>
      <c r="J105" s="16">
        <f>IF(D105=$D$21,0,F105-I105-SUMIF($D$4:D104,D105,$I$4:I104))</f>
        <v>0</v>
      </c>
    </row>
    <row r="106" spans="1:10">
      <c r="A106" s="101" t="s">
        <v>239</v>
      </c>
      <c r="B106" s="101" t="s">
        <v>58</v>
      </c>
      <c r="C106" s="106" t="str">
        <f t="shared" si="3"/>
        <v>EXCLUÍDO POR DUPLICIDADE OU SOLICITAÇÃO/19</v>
      </c>
      <c r="D106" s="91" t="s">
        <v>434</v>
      </c>
      <c r="E106" s="102" t="s">
        <v>238</v>
      </c>
      <c r="F106" s="99">
        <f>IF(D106=$D$21,0,VLOOKUP(D106&amp;E106,[1]Banco!D:E,2,0))</f>
        <v>0</v>
      </c>
      <c r="G106" s="104">
        <v>43759</v>
      </c>
      <c r="H106" s="101"/>
      <c r="I106" s="103">
        <v>136878844</v>
      </c>
      <c r="J106" s="16">
        <f>IF(D106=$D$21,0,F106-I106-SUMIF($D$4:D105,D106,$I$4:I105))</f>
        <v>0</v>
      </c>
    </row>
    <row r="107" spans="1:10">
      <c r="A107" s="105" t="s">
        <v>572</v>
      </c>
      <c r="B107" s="114" t="s">
        <v>318</v>
      </c>
      <c r="C107" s="106" t="str">
        <f t="shared" si="3"/>
        <v>ECFS-328/2013</v>
      </c>
      <c r="D107" s="91" t="s">
        <v>382</v>
      </c>
      <c r="E107" s="129" t="s">
        <v>352</v>
      </c>
      <c r="F107" s="99">
        <f>IF(D107=$D$21,0,VLOOKUP(D107&amp;E107,[1]Banco!D:E,2,0))</f>
        <v>7550160</v>
      </c>
      <c r="G107" s="116">
        <v>43801</v>
      </c>
      <c r="H107" s="105"/>
      <c r="I107" s="21">
        <v>-1467759.58</v>
      </c>
      <c r="J107" s="151">
        <v>0</v>
      </c>
    </row>
    <row r="108" spans="1:10">
      <c r="A108" s="105" t="s">
        <v>573</v>
      </c>
      <c r="B108" s="114" t="s">
        <v>323</v>
      </c>
      <c r="C108" s="106" t="str">
        <f t="shared" si="3"/>
        <v>ECFS-339/2013</v>
      </c>
      <c r="D108" s="91" t="s">
        <v>383</v>
      </c>
      <c r="E108" s="129" t="s">
        <v>352</v>
      </c>
      <c r="F108" s="99">
        <f>IF(D108=$D$21,0,VLOOKUP(D108&amp;E108,[1]Banco!D:E,2,0))</f>
        <v>24069030</v>
      </c>
      <c r="G108" s="116">
        <v>43801</v>
      </c>
      <c r="H108" s="105"/>
      <c r="I108" s="21">
        <v>-6190786.4699999997</v>
      </c>
      <c r="J108" s="151">
        <v>0</v>
      </c>
    </row>
    <row r="109" spans="1:10">
      <c r="A109" s="105" t="s">
        <v>574</v>
      </c>
      <c r="B109" s="114" t="s">
        <v>326</v>
      </c>
      <c r="C109" s="106" t="str">
        <f t="shared" si="3"/>
        <v>ECFS-306/2010</v>
      </c>
      <c r="D109" s="91" t="s">
        <v>384</v>
      </c>
      <c r="E109" s="129" t="s">
        <v>365</v>
      </c>
      <c r="F109" s="99">
        <f>IF(D109=$D$21,0,VLOOKUP(D109&amp;E109,[1]Banco!D:E,2,0))</f>
        <v>325010</v>
      </c>
      <c r="G109" s="116">
        <v>43801</v>
      </c>
      <c r="H109" s="105"/>
      <c r="I109" s="21">
        <v>-79604.23</v>
      </c>
      <c r="J109" s="151">
        <v>0</v>
      </c>
    </row>
    <row r="110" spans="1:10">
      <c r="A110" s="105" t="s">
        <v>575</v>
      </c>
      <c r="B110" s="114" t="s">
        <v>63</v>
      </c>
      <c r="C110" s="106" t="str">
        <f t="shared" si="3"/>
        <v>ECFS-280/2009</v>
      </c>
      <c r="D110" s="91" t="s">
        <v>385</v>
      </c>
      <c r="E110" s="120" t="s">
        <v>386</v>
      </c>
      <c r="F110" s="99">
        <f>IF(D110=$D$21,0,VLOOKUP(D110&amp;E110,[1]Banco!D:E,2,0))</f>
        <v>36807580</v>
      </c>
      <c r="G110" s="116">
        <v>43801</v>
      </c>
      <c r="H110" s="105"/>
      <c r="I110" s="21">
        <v>-4986476.8</v>
      </c>
      <c r="J110" s="151">
        <v>0</v>
      </c>
    </row>
    <row r="111" spans="1:10">
      <c r="A111" s="105" t="s">
        <v>350</v>
      </c>
      <c r="B111" s="114" t="s">
        <v>58</v>
      </c>
      <c r="C111" s="106" t="str">
        <f t="shared" si="3"/>
        <v>ECO-18/2019</v>
      </c>
      <c r="D111" s="91" t="s">
        <v>380</v>
      </c>
      <c r="E111" s="120" t="s">
        <v>233</v>
      </c>
      <c r="F111" s="99">
        <f>IF(D111=$D$21,0,VLOOKUP(D111&amp;E111,[1]Banco!D:E,2,0))</f>
        <v>684394220</v>
      </c>
      <c r="G111" s="116">
        <v>43817</v>
      </c>
      <c r="H111" s="105"/>
      <c r="I111" s="21">
        <v>136878844</v>
      </c>
      <c r="J111" s="16">
        <f>IF(D111=$D$21,0,F111-I111-SUMIF($D$4:D110,D111,$I$4:I110))</f>
        <v>410636532</v>
      </c>
    </row>
    <row r="112" spans="1:10">
      <c r="A112" s="105" t="s">
        <v>350</v>
      </c>
      <c r="B112" s="114" t="s">
        <v>5</v>
      </c>
      <c r="C112" s="106" t="str">
        <f t="shared" si="3"/>
        <v>ECO-12/2018</v>
      </c>
      <c r="D112" s="91" t="s">
        <v>366</v>
      </c>
      <c r="E112" s="120" t="s">
        <v>234</v>
      </c>
      <c r="F112" s="99">
        <f>IF(D112=$D$21,0,VLOOKUP(D112&amp;E112,[1]Banco!D:E,2,0))</f>
        <v>31862860</v>
      </c>
      <c r="G112" s="116">
        <v>43845</v>
      </c>
      <c r="H112" s="105"/>
      <c r="I112" s="21">
        <v>19117716</v>
      </c>
      <c r="J112" s="16">
        <f>IF(D112=$D$21,0,F112-I112-SUMIF($D$4:D111,D112,$I$4:I111))</f>
        <v>3501370</v>
      </c>
    </row>
    <row r="113" spans="1:12">
      <c r="A113" s="82" t="s">
        <v>554</v>
      </c>
      <c r="B113" s="82" t="s">
        <v>72</v>
      </c>
      <c r="C113" s="106" t="str">
        <f t="shared" si="3"/>
        <v>ECO-5/2017</v>
      </c>
      <c r="D113" s="91" t="s">
        <v>361</v>
      </c>
      <c r="E113" s="150" t="s">
        <v>232</v>
      </c>
      <c r="F113" s="99">
        <f>IF(D113=$D$21,0,VLOOKUP(D113&amp;E113,[1]Banco!D:E,2,0))</f>
        <v>227566630</v>
      </c>
      <c r="G113" s="83">
        <v>43866</v>
      </c>
      <c r="I113" s="21">
        <v>45513326</v>
      </c>
      <c r="J113" s="16">
        <f>IF(D113=$D$21,0,F113-I113-SUMIF($D$4:D112,D113,$I$4:I112))</f>
        <v>68269989</v>
      </c>
    </row>
    <row r="114" spans="1:12">
      <c r="A114" s="105" t="s">
        <v>555</v>
      </c>
      <c r="B114" s="114" t="s">
        <v>335</v>
      </c>
      <c r="C114" s="106" t="str">
        <f t="shared" si="3"/>
        <v>ECFS-329/2013</v>
      </c>
      <c r="D114" s="91" t="s">
        <v>387</v>
      </c>
      <c r="E114" s="120" t="s">
        <v>352</v>
      </c>
      <c r="F114" s="99">
        <f>IF(D114=$D$21,0,VLOOKUP(D114&amp;E114,[1]Banco!D:E,2,0))</f>
        <v>1081570</v>
      </c>
      <c r="G114" s="116">
        <v>43872</v>
      </c>
      <c r="H114" s="105"/>
      <c r="I114" s="21">
        <v>-113436.99</v>
      </c>
      <c r="J114" s="151">
        <v>0</v>
      </c>
    </row>
    <row r="115" spans="1:12">
      <c r="A115" s="105" t="s">
        <v>555</v>
      </c>
      <c r="B115" s="114" t="s">
        <v>2</v>
      </c>
      <c r="C115" s="106" t="str">
        <f t="shared" si="3"/>
        <v>ECFS-130/2006</v>
      </c>
      <c r="D115" s="91" t="s">
        <v>388</v>
      </c>
      <c r="E115" s="120" t="s">
        <v>357</v>
      </c>
      <c r="F115" s="99">
        <f>IF(D115=$D$21,0,VLOOKUP(D115&amp;E115,[1]Banco!D:E,2,0))</f>
        <v>11768420</v>
      </c>
      <c r="G115" s="116">
        <v>43872</v>
      </c>
      <c r="H115" s="105"/>
      <c r="I115" s="21">
        <v>-232904.01</v>
      </c>
      <c r="J115" s="151">
        <v>0</v>
      </c>
    </row>
    <row r="116" spans="1:12">
      <c r="A116" s="105" t="s">
        <v>350</v>
      </c>
      <c r="B116" s="114" t="s">
        <v>5</v>
      </c>
      <c r="C116" s="106" t="str">
        <f t="shared" si="3"/>
        <v>ECO-7/2017</v>
      </c>
      <c r="D116" s="91" t="s">
        <v>359</v>
      </c>
      <c r="E116" s="120" t="s">
        <v>232</v>
      </c>
      <c r="F116" s="99">
        <f>IF(D116=$D$21,0,VLOOKUP(D116&amp;E116,[1]Banco!D:E,2,0))</f>
        <v>360655360</v>
      </c>
      <c r="G116" s="116">
        <v>43881</v>
      </c>
      <c r="H116" s="105"/>
      <c r="I116" s="21">
        <f>144262144</f>
        <v>144262144</v>
      </c>
      <c r="J116" s="16">
        <f>IF(D116=$D$21,0,F116-I116-SUMIF($D$4:D115,D116,$I$4:I115))</f>
        <v>36065536</v>
      </c>
      <c r="L116" s="122"/>
    </row>
    <row r="117" spans="1:12">
      <c r="A117" s="105" t="s">
        <v>555</v>
      </c>
      <c r="B117" s="114" t="s">
        <v>72</v>
      </c>
      <c r="C117" s="106" t="str">
        <f t="shared" si="3"/>
        <v>ECOT-10/2017</v>
      </c>
      <c r="D117" s="91" t="s">
        <v>389</v>
      </c>
      <c r="E117" s="120" t="s">
        <v>232</v>
      </c>
      <c r="F117" s="99">
        <f>IF(D117=$D$21,0,VLOOKUP(D117&amp;E117,[1]Banco!D:E,2,0))</f>
        <v>58450960</v>
      </c>
      <c r="G117" s="116">
        <v>43895</v>
      </c>
      <c r="H117" s="105"/>
      <c r="I117" s="21">
        <v>12267570.73</v>
      </c>
      <c r="J117" s="151">
        <v>0</v>
      </c>
    </row>
    <row r="118" spans="1:12">
      <c r="A118" s="87" t="s">
        <v>230</v>
      </c>
      <c r="B118" s="87" t="s">
        <v>47</v>
      </c>
      <c r="C118" s="106" t="str">
        <f t="shared" si="3"/>
        <v>ECO-16/2019</v>
      </c>
      <c r="D118" s="91" t="s">
        <v>381</v>
      </c>
      <c r="E118" s="95" t="s">
        <v>233</v>
      </c>
      <c r="F118" s="99">
        <f>IF(D118=$D$21,0,VLOOKUP(D118&amp;E118,[1]Banco!D:E,2,0))</f>
        <v>164761180</v>
      </c>
      <c r="G118" s="88">
        <v>43896</v>
      </c>
      <c r="H118" s="87"/>
      <c r="I118" s="98">
        <v>32952236</v>
      </c>
      <c r="J118" s="16">
        <f>IF(D118=$D$21,0,F118-I118-SUMIF($D$4:D117,D118,$I$4:I117))</f>
        <v>98856708</v>
      </c>
    </row>
    <row r="119" spans="1:12">
      <c r="A119" s="82" t="s">
        <v>228</v>
      </c>
      <c r="B119" s="82" t="s">
        <v>8</v>
      </c>
      <c r="C119" s="106" t="str">
        <f t="shared" si="3"/>
        <v>ECO-15/2019</v>
      </c>
      <c r="D119" s="91" t="s">
        <v>378</v>
      </c>
      <c r="E119" s="91" t="s">
        <v>233</v>
      </c>
      <c r="F119" s="99">
        <f>IF(D119=$D$21,0,VLOOKUP(D119&amp;E119,[1]Banco!D:E,2,0))</f>
        <v>182497060</v>
      </c>
      <c r="G119" s="83">
        <v>43965</v>
      </c>
      <c r="I119" s="21">
        <v>36499412</v>
      </c>
      <c r="J119" s="16">
        <f>IF(D119=$D$21,0,F119-I119-SUMIF($D$4:D118,D119,$I$4:I118))</f>
        <v>109498236</v>
      </c>
    </row>
    <row r="120" spans="1:12">
      <c r="A120" s="105" t="s">
        <v>556</v>
      </c>
      <c r="B120" s="114" t="s">
        <v>58</v>
      </c>
      <c r="C120" s="106" t="str">
        <f t="shared" si="3"/>
        <v>ECOT-13/2017</v>
      </c>
      <c r="D120" s="91" t="s">
        <v>390</v>
      </c>
      <c r="E120" s="120" t="s">
        <v>232</v>
      </c>
      <c r="F120" s="99">
        <f>IF(D120=$D$21,0,VLOOKUP(D120&amp;E120,[1]Banco!D:E,2,0))</f>
        <v>513990930</v>
      </c>
      <c r="G120" s="116">
        <v>43972</v>
      </c>
      <c r="H120" s="105"/>
      <c r="I120" s="21">
        <v>10876567.68</v>
      </c>
      <c r="J120" s="151">
        <v>0</v>
      </c>
    </row>
    <row r="121" spans="1:12">
      <c r="A121" s="105" t="s">
        <v>556</v>
      </c>
      <c r="B121" s="114" t="s">
        <v>343</v>
      </c>
      <c r="C121" s="106" t="str">
        <f t="shared" si="3"/>
        <v>ECFS-338/2013</v>
      </c>
      <c r="D121" s="91" t="s">
        <v>391</v>
      </c>
      <c r="E121" s="120" t="s">
        <v>352</v>
      </c>
      <c r="F121" s="99">
        <f>IF(D121=$D$21,0,VLOOKUP(D121&amp;E121,[1]Banco!D:E,2,0))</f>
        <v>20267610</v>
      </c>
      <c r="G121" s="116">
        <v>43976</v>
      </c>
      <c r="H121" s="105"/>
      <c r="I121" s="21">
        <v>500649.15</v>
      </c>
      <c r="J121" s="151">
        <v>0</v>
      </c>
    </row>
    <row r="122" spans="1:12">
      <c r="A122" s="105" t="s">
        <v>556</v>
      </c>
      <c r="B122" s="114" t="s">
        <v>32</v>
      </c>
      <c r="C122" s="106" t="str">
        <f t="shared" si="3"/>
        <v>ECOT-16/2017</v>
      </c>
      <c r="D122" s="91" t="s">
        <v>392</v>
      </c>
      <c r="E122" s="120" t="s">
        <v>232</v>
      </c>
      <c r="F122" s="99">
        <f>IF(D122=$D$21,0,VLOOKUP(D122&amp;E122,[1]Banco!D:E,2,0))</f>
        <v>75559480</v>
      </c>
      <c r="G122" s="116">
        <v>43979</v>
      </c>
      <c r="H122" s="105"/>
      <c r="I122" s="21">
        <v>2719615.32</v>
      </c>
      <c r="J122" s="151">
        <v>0</v>
      </c>
    </row>
    <row r="123" spans="1:12">
      <c r="A123" s="82" t="s">
        <v>557</v>
      </c>
      <c r="B123" s="82" t="s">
        <v>72</v>
      </c>
      <c r="C123" s="106" t="str">
        <f t="shared" si="3"/>
        <v>ECO-5/2017</v>
      </c>
      <c r="D123" s="91" t="s">
        <v>361</v>
      </c>
      <c r="E123" s="121" t="s">
        <v>232</v>
      </c>
      <c r="F123" s="99">
        <f>IF(D123=$D$21,0,VLOOKUP(D123&amp;E123,[1]Banco!D:E,2,0))</f>
        <v>227566630</v>
      </c>
      <c r="G123" s="83">
        <v>43986</v>
      </c>
      <c r="I123" s="21">
        <v>45513326</v>
      </c>
      <c r="J123" s="16">
        <f>IF(D123=$D$21,0,F123-I123-SUMIF($D$4:D122,D123,$I$4:I122))</f>
        <v>22756663</v>
      </c>
    </row>
    <row r="124" spans="1:12">
      <c r="A124" s="82" t="s">
        <v>558</v>
      </c>
      <c r="B124" s="82" t="s">
        <v>5</v>
      </c>
      <c r="C124" s="106" t="s">
        <v>272</v>
      </c>
      <c r="D124" s="91" t="s">
        <v>436</v>
      </c>
      <c r="E124" s="91" t="s">
        <v>365</v>
      </c>
      <c r="F124" s="99">
        <f>IF(D124=$D$21,0,VLOOKUP(D124&amp;E124,[1]Banco!D:E,2,0))</f>
        <v>335900</v>
      </c>
      <c r="G124" s="116">
        <v>44001</v>
      </c>
      <c r="I124" s="21">
        <v>258710.18</v>
      </c>
      <c r="J124" s="151">
        <v>0</v>
      </c>
    </row>
    <row r="125" spans="1:12">
      <c r="A125" s="82" t="s">
        <v>558</v>
      </c>
      <c r="B125" s="82" t="s">
        <v>5</v>
      </c>
      <c r="C125" s="106" t="s">
        <v>273</v>
      </c>
      <c r="D125" s="91" t="s">
        <v>437</v>
      </c>
      <c r="E125" s="91" t="s">
        <v>365</v>
      </c>
      <c r="F125" s="99">
        <f>IF(D125=$D$21,0,VLOOKUP(D125&amp;E125,[1]Banco!D:E,2,0))</f>
        <v>375350</v>
      </c>
      <c r="G125" s="116">
        <v>44001</v>
      </c>
      <c r="I125" s="21">
        <v>312816.69</v>
      </c>
      <c r="J125" s="151">
        <v>0</v>
      </c>
    </row>
    <row r="126" spans="1:12">
      <c r="A126" s="82" t="s">
        <v>559</v>
      </c>
      <c r="B126" s="82" t="s">
        <v>5</v>
      </c>
      <c r="C126" s="106" t="s">
        <v>274</v>
      </c>
      <c r="D126" s="91" t="s">
        <v>438</v>
      </c>
      <c r="E126" s="91" t="s">
        <v>365</v>
      </c>
      <c r="F126" s="99">
        <f>IF(D126=$D$21,0,VLOOKUP(D126&amp;E126,[1]Banco!D:E,2,0))</f>
        <v>860270</v>
      </c>
      <c r="G126" s="116">
        <v>44001</v>
      </c>
      <c r="I126" s="21">
        <v>662493.93000000005</v>
      </c>
      <c r="J126" s="151">
        <v>0</v>
      </c>
    </row>
    <row r="127" spans="1:12">
      <c r="A127" s="82" t="s">
        <v>559</v>
      </c>
      <c r="B127" s="82" t="s">
        <v>5</v>
      </c>
      <c r="C127" s="106" t="s">
        <v>275</v>
      </c>
      <c r="D127" s="91" t="s">
        <v>439</v>
      </c>
      <c r="E127" s="91" t="s">
        <v>365</v>
      </c>
      <c r="F127" s="99">
        <f>IF(D127=$D$21,0,VLOOKUP(D127&amp;E127,[1]Banco!D:E,2,0))</f>
        <v>104280</v>
      </c>
      <c r="G127" s="116">
        <v>44001</v>
      </c>
      <c r="I127" s="21">
        <v>76666.66</v>
      </c>
      <c r="J127" s="151">
        <v>0</v>
      </c>
    </row>
    <row r="128" spans="1:12">
      <c r="A128" s="105" t="s">
        <v>556</v>
      </c>
      <c r="B128" s="114" t="s">
        <v>27</v>
      </c>
      <c r="C128" s="106" t="str">
        <f>D128&amp;E128</f>
        <v>ECFS-326/2012</v>
      </c>
      <c r="D128" s="91" t="s">
        <v>393</v>
      </c>
      <c r="E128" s="120" t="s">
        <v>394</v>
      </c>
      <c r="F128" s="99">
        <f>IF(D128=$D$21,0,VLOOKUP(D128&amp;E128,[1]Banco!D:E,2,0))</f>
        <v>18003630</v>
      </c>
      <c r="G128" s="116">
        <v>44006</v>
      </c>
      <c r="H128" s="105"/>
      <c r="I128" s="21">
        <v>-1926106.41</v>
      </c>
      <c r="J128" s="151">
        <v>0</v>
      </c>
    </row>
    <row r="129" spans="1:10">
      <c r="A129" s="105" t="s">
        <v>556</v>
      </c>
      <c r="B129" s="114" t="s">
        <v>77</v>
      </c>
      <c r="C129" s="106" t="str">
        <f>D129&amp;E129</f>
        <v>ECFS-343/2013</v>
      </c>
      <c r="D129" s="91" t="s">
        <v>395</v>
      </c>
      <c r="E129" s="115" t="s">
        <v>352</v>
      </c>
      <c r="F129" s="99">
        <f>IF(D129=$D$21,0,VLOOKUP(D129&amp;E129,[1]Banco!D:E,2,0))</f>
        <v>88486120</v>
      </c>
      <c r="G129" s="116">
        <v>44008</v>
      </c>
      <c r="H129" s="105"/>
      <c r="I129" s="21">
        <v>12604397.560000001</v>
      </c>
      <c r="J129" s="151">
        <v>0</v>
      </c>
    </row>
    <row r="130" spans="1:10">
      <c r="A130" s="82" t="s">
        <v>229</v>
      </c>
      <c r="B130" s="82" t="s">
        <v>63</v>
      </c>
      <c r="C130" s="106" t="s">
        <v>435</v>
      </c>
      <c r="D130" s="122" t="s">
        <v>360</v>
      </c>
      <c r="E130" s="127" t="s">
        <v>232</v>
      </c>
      <c r="F130" s="99">
        <f>IF(D130=$D$21,0,VLOOKUP(D130&amp;E130,[1]Banco!D:E,2,0))</f>
        <v>35973870</v>
      </c>
      <c r="G130" s="83">
        <v>44015</v>
      </c>
      <c r="I130" s="21">
        <v>14389548</v>
      </c>
      <c r="J130" s="16">
        <f>IF(D130=$D$21,0,F130-I130-SUMIF($D$4:D129,D130,$I$4:I129))</f>
        <v>3597387</v>
      </c>
    </row>
    <row r="131" spans="1:10">
      <c r="A131" s="105" t="s">
        <v>560</v>
      </c>
      <c r="B131" s="114" t="s">
        <v>53</v>
      </c>
      <c r="C131" s="106" t="str">
        <f>D131&amp;E131</f>
        <v>ECFS-101/2005</v>
      </c>
      <c r="D131" s="91" t="s">
        <v>396</v>
      </c>
      <c r="E131" s="115" t="s">
        <v>397</v>
      </c>
      <c r="F131" s="99">
        <f>IF(D131=$D$21,0,VLOOKUP(D131&amp;E131,[1]Banco!D:E,2,0))</f>
        <v>857590</v>
      </c>
      <c r="G131" s="116">
        <v>44029</v>
      </c>
      <c r="H131" s="105"/>
      <c r="I131" s="21">
        <v>26817.84</v>
      </c>
      <c r="J131" s="151">
        <v>0</v>
      </c>
    </row>
    <row r="132" spans="1:10">
      <c r="A132" s="105" t="s">
        <v>555</v>
      </c>
      <c r="B132" s="114" t="s">
        <v>56</v>
      </c>
      <c r="C132" s="106" t="str">
        <f>D132&amp;E132</f>
        <v>ECFS-108/2005</v>
      </c>
      <c r="D132" s="91" t="s">
        <v>398</v>
      </c>
      <c r="E132" s="115" t="s">
        <v>397</v>
      </c>
      <c r="F132" s="99">
        <f>IF(D132=$D$21,0,VLOOKUP(D132&amp;E132,[1]Banco!D:E,2,0))</f>
        <v>527920</v>
      </c>
      <c r="G132" s="116">
        <v>44029</v>
      </c>
      <c r="H132" s="105"/>
      <c r="I132" s="21">
        <v>32439.75</v>
      </c>
      <c r="J132" s="151">
        <v>0</v>
      </c>
    </row>
    <row r="133" spans="1:10">
      <c r="A133" s="82" t="s">
        <v>561</v>
      </c>
      <c r="B133" s="82" t="s">
        <v>562</v>
      </c>
      <c r="C133" s="106" t="s">
        <v>563</v>
      </c>
      <c r="D133" s="91" t="s">
        <v>564</v>
      </c>
      <c r="E133" s="115" t="s">
        <v>565</v>
      </c>
      <c r="F133" s="99">
        <f>IF(D133=$D$21,0,VLOOKUP(D133&amp;E133,[1]Banco!D:E,2,0))</f>
        <v>94173890</v>
      </c>
      <c r="G133" s="83">
        <v>44044</v>
      </c>
      <c r="I133" s="21">
        <v>18834778</v>
      </c>
      <c r="J133" s="16">
        <f>IF(D133=$D$21,0,F133-I133-SUMIF($D$4:D132,D133,$I$4:I132))</f>
        <v>75339112</v>
      </c>
    </row>
    <row r="134" spans="1:10">
      <c r="J134" s="16"/>
    </row>
  </sheetData>
  <autoFilter ref="A4:J134"/>
  <conditionalFormatting sqref="G129:G133">
    <cfRule type="containsText" dxfId="92" priority="2" operator="containsText" text="eXCLUÍDO">
      <formula>NOT(ISERROR(SEARCH("eXCLUÍDO",G129)))</formula>
    </cfRule>
  </conditionalFormatting>
  <conditionalFormatting sqref="D1:D4 D18 D16 D34 D20:D22 D38 D24:D27 D29:D31 D127:D128 D134:D1048576 D41:D42 D74:D79 D90:D125 D54 D44:D52 D56:D63 D65:D72 D81:D88">
    <cfRule type="containsText" dxfId="91" priority="18" operator="containsText" text="excluído">
      <formula>NOT(ISERROR(SEARCH("excluído",D1)))</formula>
    </cfRule>
    <cfRule type="cellIs" dxfId="90" priority="20" operator="equal">
      <formula>1</formula>
    </cfRule>
  </conditionalFormatting>
  <conditionalFormatting sqref="G102:G128 C1:C4 C20:C27 C30:C31 C16 C59:C79 C34 C81:C88 C38 C40:C57 C127:C128 C134:C1048576 C90:C125">
    <cfRule type="containsText" dxfId="89" priority="19" operator="containsText" text="eXCLUÍDO">
      <formula>NOT(ISERROR(SEARCH("eXCLUÍDO",C1)))</formula>
    </cfRule>
  </conditionalFormatting>
  <conditionalFormatting sqref="C5">
    <cfRule type="containsText" dxfId="88" priority="17" operator="containsText" text="eXCLUÍDO">
      <formula>NOT(ISERROR(SEARCH("eXCLUÍDO",C5)))</formula>
    </cfRule>
  </conditionalFormatting>
  <conditionalFormatting sqref="D7">
    <cfRule type="containsText" dxfId="87" priority="15" operator="containsText" text="excluído">
      <formula>NOT(ISERROR(SEARCH("excluído",D7)))</formula>
    </cfRule>
    <cfRule type="cellIs" dxfId="86" priority="16" operator="equal">
      <formula>1</formula>
    </cfRule>
  </conditionalFormatting>
  <conditionalFormatting sqref="D14 D53 D64">
    <cfRule type="containsText" dxfId="85" priority="12" operator="containsText" text="excluído">
      <formula>NOT(ISERROR(SEARCH("excluído",D14)))</formula>
    </cfRule>
    <cfRule type="cellIs" dxfId="84" priority="14" operator="equal">
      <formula>1</formula>
    </cfRule>
  </conditionalFormatting>
  <conditionalFormatting sqref="C14">
    <cfRule type="containsText" dxfId="83" priority="13" operator="containsText" text="eXCLUÍDO">
      <formula>NOT(ISERROR(SEARCH("eXCLUÍDO",C14)))</formula>
    </cfRule>
  </conditionalFormatting>
  <conditionalFormatting sqref="D12 D43 D55">
    <cfRule type="containsText" dxfId="82" priority="9" operator="containsText" text="excluído">
      <formula>NOT(ISERROR(SEARCH("excluído",D12)))</formula>
    </cfRule>
    <cfRule type="cellIs" dxfId="81" priority="11" operator="equal">
      <formula>1</formula>
    </cfRule>
  </conditionalFormatting>
  <conditionalFormatting sqref="C12">
    <cfRule type="containsText" dxfId="80" priority="10" operator="containsText" text="eXCLUÍDO">
      <formula>NOT(ISERROR(SEARCH("eXCLUÍDO",C12)))</formula>
    </cfRule>
  </conditionalFormatting>
  <conditionalFormatting sqref="C15">
    <cfRule type="containsText" dxfId="79" priority="7" operator="containsText" text="eXCLUÍDO">
      <formula>NOT(ISERROR(SEARCH("eXCLUÍDO",C15)))</formula>
    </cfRule>
  </conditionalFormatting>
  <conditionalFormatting sqref="D15">
    <cfRule type="containsText" dxfId="78" priority="6" operator="containsText" text="excluído">
      <formula>NOT(ISERROR(SEARCH("excluído",D15)))</formula>
    </cfRule>
    <cfRule type="cellIs" dxfId="77" priority="8" operator="equal">
      <formula>1</formula>
    </cfRule>
  </conditionalFormatting>
  <conditionalFormatting sqref="C129:C133">
    <cfRule type="containsText" dxfId="76" priority="4" operator="containsText" text="eXCLUÍDO">
      <formula>NOT(ISERROR(SEARCH("eXCLUÍDO",C129)))</formula>
    </cfRule>
  </conditionalFormatting>
  <conditionalFormatting sqref="D129:D133">
    <cfRule type="containsText" dxfId="75" priority="3" operator="containsText" text="excluído">
      <formula>NOT(ISERROR(SEARCH("excluído",D129)))</formula>
    </cfRule>
    <cfRule type="cellIs" dxfId="74" priority="5" operator="equal">
      <formula>1</formula>
    </cfRule>
  </conditionalFormatting>
  <conditionalFormatting sqref="C126">
    <cfRule type="containsText" dxfId="73" priority="1" operator="containsText" text="eXCLUÍDO">
      <formula>NOT(ISERROR(SEARCH("eXCLUÍDO",C126)))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Q21" sqref="Q21"/>
    </sheetView>
  </sheetViews>
  <sheetFormatPr defaultRowHeight="15"/>
  <sheetData>
    <row r="1" spans="1:11">
      <c r="A1" s="137" t="s">
        <v>475</v>
      </c>
    </row>
    <row r="2" spans="1:11" ht="15.75" thickBot="1"/>
    <row r="3" spans="1:11" ht="15.75" thickBot="1">
      <c r="A3" s="130" t="s">
        <v>80</v>
      </c>
      <c r="B3" s="131" t="s">
        <v>81</v>
      </c>
      <c r="C3" s="131" t="s">
        <v>462</v>
      </c>
      <c r="D3" s="131" t="s">
        <v>463</v>
      </c>
      <c r="E3" s="131" t="s">
        <v>87</v>
      </c>
      <c r="F3" s="132" t="s">
        <v>464</v>
      </c>
    </row>
    <row r="4" spans="1:11" ht="15.75" thickBot="1">
      <c r="A4" s="133" t="s">
        <v>27</v>
      </c>
      <c r="B4" s="134" t="s">
        <v>465</v>
      </c>
      <c r="C4" s="134" t="s">
        <v>466</v>
      </c>
      <c r="D4" s="134" t="s">
        <v>467</v>
      </c>
      <c r="E4" s="134" t="s">
        <v>319</v>
      </c>
      <c r="F4" s="135">
        <v>18003630</v>
      </c>
    </row>
    <row r="5" spans="1:11" ht="15.75" thickBot="1">
      <c r="A5" s="133" t="s">
        <v>1</v>
      </c>
      <c r="B5" s="134" t="s">
        <v>468</v>
      </c>
      <c r="C5" s="136">
        <v>36391.279999999999</v>
      </c>
      <c r="D5" s="134" t="s">
        <v>469</v>
      </c>
      <c r="E5" s="134" t="s">
        <v>31</v>
      </c>
      <c r="F5" s="135">
        <v>2224160</v>
      </c>
    </row>
    <row r="6" spans="1:11" ht="15.75" thickBot="1">
      <c r="A6" s="133" t="s">
        <v>32</v>
      </c>
      <c r="B6" s="134" t="s">
        <v>470</v>
      </c>
      <c r="C6" s="136">
        <v>2719615.32</v>
      </c>
      <c r="D6" s="134" t="s">
        <v>469</v>
      </c>
      <c r="E6" s="134" t="s">
        <v>33</v>
      </c>
      <c r="F6" s="135">
        <v>75559480</v>
      </c>
    </row>
    <row r="7" spans="1:11" ht="15.75" thickBot="1">
      <c r="A7" s="133" t="s">
        <v>326</v>
      </c>
      <c r="B7" s="134" t="s">
        <v>471</v>
      </c>
      <c r="C7" s="134" t="s">
        <v>472</v>
      </c>
      <c r="D7" s="134" t="s">
        <v>467</v>
      </c>
      <c r="E7" s="134" t="s">
        <v>325</v>
      </c>
      <c r="F7" s="135">
        <v>325010</v>
      </c>
    </row>
    <row r="8" spans="1:11" ht="15.75" thickBot="1">
      <c r="A8" s="133" t="s">
        <v>53</v>
      </c>
      <c r="B8" s="134" t="s">
        <v>471</v>
      </c>
      <c r="C8" s="136">
        <v>26817.84</v>
      </c>
      <c r="D8" s="134" t="s">
        <v>469</v>
      </c>
      <c r="E8" s="134" t="s">
        <v>55</v>
      </c>
      <c r="F8" s="135">
        <v>857590</v>
      </c>
    </row>
    <row r="9" spans="1:11" ht="15.75" thickBot="1">
      <c r="A9" s="133" t="s">
        <v>56</v>
      </c>
      <c r="B9" s="134" t="s">
        <v>471</v>
      </c>
      <c r="C9" s="136">
        <v>32439.75</v>
      </c>
      <c r="D9" s="134" t="s">
        <v>469</v>
      </c>
      <c r="E9" s="134" t="s">
        <v>57</v>
      </c>
      <c r="F9" s="135">
        <v>527920</v>
      </c>
    </row>
    <row r="10" spans="1:11" ht="15.75" thickBot="1">
      <c r="A10" s="133" t="s">
        <v>69</v>
      </c>
      <c r="B10" s="134" t="s">
        <v>473</v>
      </c>
      <c r="C10" s="136">
        <v>61645.91</v>
      </c>
      <c r="D10" s="134" t="s">
        <v>469</v>
      </c>
      <c r="E10" s="134" t="s">
        <v>71</v>
      </c>
      <c r="F10" s="135">
        <v>2424430</v>
      </c>
    </row>
    <row r="11" spans="1:11" ht="15.75" thickBot="1">
      <c r="A11" s="133" t="s">
        <v>77</v>
      </c>
      <c r="B11" s="134" t="s">
        <v>474</v>
      </c>
      <c r="C11" s="136">
        <v>4446256.79</v>
      </c>
      <c r="D11" s="134" t="s">
        <v>469</v>
      </c>
      <c r="E11" s="134" t="s">
        <v>76</v>
      </c>
      <c r="F11" s="135">
        <v>232510550</v>
      </c>
    </row>
    <row r="14" spans="1:11">
      <c r="A14" s="122" t="s">
        <v>476</v>
      </c>
    </row>
    <row r="16" spans="1:11">
      <c r="A16" s="138" t="s">
        <v>80</v>
      </c>
      <c r="B16" s="138" t="s">
        <v>81</v>
      </c>
      <c r="C16" s="139" t="s">
        <v>477</v>
      </c>
      <c r="D16" s="139" t="s">
        <v>478</v>
      </c>
      <c r="E16" s="139" t="s">
        <v>14</v>
      </c>
      <c r="F16" s="138" t="s">
        <v>479</v>
      </c>
      <c r="G16" s="138" t="s">
        <v>463</v>
      </c>
      <c r="H16" s="138" t="s">
        <v>87</v>
      </c>
      <c r="I16" s="138" t="s">
        <v>480</v>
      </c>
      <c r="J16" s="138" t="s">
        <v>481</v>
      </c>
      <c r="K16" s="138" t="s">
        <v>482</v>
      </c>
    </row>
    <row r="17" spans="1:11">
      <c r="A17" s="140" t="s">
        <v>5</v>
      </c>
      <c r="B17" s="140" t="s">
        <v>483</v>
      </c>
      <c r="C17" s="141" t="s">
        <v>40</v>
      </c>
      <c r="D17" s="142">
        <v>44001</v>
      </c>
      <c r="E17" s="142">
        <v>44012</v>
      </c>
      <c r="F17" s="140" t="s">
        <v>484</v>
      </c>
      <c r="G17" s="140" t="s">
        <v>469</v>
      </c>
      <c r="H17" s="140" t="s">
        <v>40</v>
      </c>
      <c r="I17" s="140" t="s">
        <v>485</v>
      </c>
      <c r="J17" s="140" t="s">
        <v>486</v>
      </c>
      <c r="K17" s="143">
        <v>0.7702</v>
      </c>
    </row>
    <row r="18" spans="1:11">
      <c r="A18" s="140" t="s">
        <v>5</v>
      </c>
      <c r="B18" s="140" t="s">
        <v>471</v>
      </c>
      <c r="C18" s="141" t="s">
        <v>41</v>
      </c>
      <c r="D18" s="142">
        <v>44001</v>
      </c>
      <c r="E18" s="142">
        <v>44012</v>
      </c>
      <c r="F18" s="140" t="s">
        <v>487</v>
      </c>
      <c r="G18" s="140" t="s">
        <v>469</v>
      </c>
      <c r="H18" s="140" t="s">
        <v>41</v>
      </c>
      <c r="I18" s="140" t="s">
        <v>488</v>
      </c>
      <c r="J18" s="140" t="s">
        <v>486</v>
      </c>
      <c r="K18" s="143">
        <v>0.83340000000000003</v>
      </c>
    </row>
    <row r="19" spans="1:11">
      <c r="A19" s="140" t="s">
        <v>5</v>
      </c>
      <c r="B19" s="140" t="s">
        <v>470</v>
      </c>
      <c r="C19" s="141" t="s">
        <v>42</v>
      </c>
      <c r="D19" s="142">
        <v>44001</v>
      </c>
      <c r="E19" s="142">
        <v>44012</v>
      </c>
      <c r="F19" s="140" t="s">
        <v>489</v>
      </c>
      <c r="G19" s="140" t="s">
        <v>469</v>
      </c>
      <c r="H19" s="140" t="s">
        <v>42</v>
      </c>
      <c r="I19" s="140" t="s">
        <v>490</v>
      </c>
      <c r="J19" s="140" t="s">
        <v>486</v>
      </c>
      <c r="K19" s="143">
        <v>0.77010000000000001</v>
      </c>
    </row>
    <row r="20" spans="1:11">
      <c r="A20" s="140" t="s">
        <v>5</v>
      </c>
      <c r="B20" s="140" t="s">
        <v>474</v>
      </c>
      <c r="C20" s="141" t="s">
        <v>43</v>
      </c>
      <c r="D20" s="142">
        <v>44001</v>
      </c>
      <c r="E20" s="142">
        <v>44012</v>
      </c>
      <c r="F20" s="140" t="s">
        <v>491</v>
      </c>
      <c r="G20" s="140" t="s">
        <v>469</v>
      </c>
      <c r="H20" s="140" t="s">
        <v>43</v>
      </c>
      <c r="I20" s="140" t="s">
        <v>492</v>
      </c>
      <c r="J20" s="140" t="s">
        <v>486</v>
      </c>
      <c r="K20" s="143">
        <v>0.73519999999999996</v>
      </c>
    </row>
    <row r="22" spans="1:11">
      <c r="A22" s="137" t="s">
        <v>493</v>
      </c>
    </row>
    <row r="24" spans="1:11">
      <c r="A24" s="138" t="s">
        <v>80</v>
      </c>
      <c r="B24" s="138" t="s">
        <v>81</v>
      </c>
      <c r="C24" s="139" t="s">
        <v>477</v>
      </c>
      <c r="D24" s="139" t="s">
        <v>478</v>
      </c>
      <c r="E24" s="139" t="s">
        <v>14</v>
      </c>
      <c r="F24" s="138" t="s">
        <v>479</v>
      </c>
      <c r="G24" s="138" t="s">
        <v>463</v>
      </c>
      <c r="H24" s="138" t="s">
        <v>87</v>
      </c>
      <c r="I24" s="138" t="s">
        <v>480</v>
      </c>
      <c r="J24" s="138" t="s">
        <v>481</v>
      </c>
      <c r="K24" s="138" t="s">
        <v>482</v>
      </c>
    </row>
    <row r="25" spans="1:11">
      <c r="A25" s="140" t="s">
        <v>17</v>
      </c>
      <c r="B25" s="140" t="s">
        <v>494</v>
      </c>
      <c r="C25" s="141" t="s">
        <v>495</v>
      </c>
      <c r="D25" s="142">
        <v>43713</v>
      </c>
      <c r="E25" s="144"/>
      <c r="F25" s="140" t="s">
        <v>496</v>
      </c>
      <c r="G25" s="140" t="s">
        <v>467</v>
      </c>
      <c r="H25" s="140" t="s">
        <v>315</v>
      </c>
      <c r="I25" s="140" t="s">
        <v>497</v>
      </c>
      <c r="J25" s="140" t="s">
        <v>486</v>
      </c>
      <c r="K25" s="143">
        <v>-0.3</v>
      </c>
    </row>
    <row r="26" spans="1:11">
      <c r="A26" s="140" t="s">
        <v>318</v>
      </c>
      <c r="B26" s="140" t="s">
        <v>474</v>
      </c>
      <c r="C26" s="141" t="s">
        <v>317</v>
      </c>
      <c r="D26" s="141"/>
      <c r="E26" s="142">
        <v>43801</v>
      </c>
      <c r="F26" s="140" t="s">
        <v>498</v>
      </c>
      <c r="G26" s="140" t="s">
        <v>467</v>
      </c>
      <c r="H26" s="140" t="s">
        <v>317</v>
      </c>
      <c r="I26" s="140" t="s">
        <v>499</v>
      </c>
      <c r="J26" s="140" t="s">
        <v>486</v>
      </c>
      <c r="K26" s="143">
        <v>-0.19439999999999999</v>
      </c>
    </row>
    <row r="27" spans="1:11">
      <c r="A27" s="140" t="s">
        <v>27</v>
      </c>
      <c r="B27" s="140" t="s">
        <v>465</v>
      </c>
      <c r="C27" s="141" t="s">
        <v>319</v>
      </c>
      <c r="D27" s="141"/>
      <c r="E27" s="142">
        <v>44006</v>
      </c>
      <c r="F27" s="140" t="s">
        <v>500</v>
      </c>
      <c r="G27" s="140" t="s">
        <v>467</v>
      </c>
      <c r="H27" s="140" t="s">
        <v>319</v>
      </c>
      <c r="I27" s="140" t="s">
        <v>501</v>
      </c>
      <c r="J27" s="140" t="s">
        <v>486</v>
      </c>
      <c r="K27" s="143">
        <v>-8.8099999999999998E-2</v>
      </c>
    </row>
    <row r="28" spans="1:11">
      <c r="A28" s="138" t="s">
        <v>6</v>
      </c>
      <c r="B28" s="138" t="s">
        <v>471</v>
      </c>
      <c r="C28" s="139" t="s">
        <v>30</v>
      </c>
      <c r="D28" s="144"/>
      <c r="E28" s="145">
        <v>43010</v>
      </c>
      <c r="F28" s="138" t="s">
        <v>502</v>
      </c>
      <c r="G28" s="138" t="s">
        <v>469</v>
      </c>
      <c r="H28" s="138" t="s">
        <v>503</v>
      </c>
      <c r="I28" s="138" t="s">
        <v>504</v>
      </c>
      <c r="J28" s="138" t="s">
        <v>486</v>
      </c>
      <c r="K28" s="146">
        <v>0.17469999999999999</v>
      </c>
    </row>
    <row r="29" spans="1:11">
      <c r="A29" s="140" t="s">
        <v>53</v>
      </c>
      <c r="B29" s="140" t="s">
        <v>471</v>
      </c>
      <c r="C29" s="141" t="s">
        <v>55</v>
      </c>
      <c r="D29" s="147">
        <v>44029</v>
      </c>
      <c r="E29" s="144"/>
      <c r="F29" s="140" t="s">
        <v>505</v>
      </c>
      <c r="G29" s="140" t="s">
        <v>469</v>
      </c>
      <c r="H29" s="140" t="s">
        <v>55</v>
      </c>
      <c r="I29" s="140" t="s">
        <v>506</v>
      </c>
      <c r="J29" s="140" t="s">
        <v>486</v>
      </c>
      <c r="K29" s="143">
        <v>1.5599999999999999E-2</v>
      </c>
    </row>
    <row r="30" spans="1:11">
      <c r="A30" s="140" t="s">
        <v>56</v>
      </c>
      <c r="B30" s="140" t="s">
        <v>471</v>
      </c>
      <c r="C30" s="141" t="s">
        <v>57</v>
      </c>
      <c r="D30" s="147">
        <v>44029</v>
      </c>
      <c r="E30" s="144"/>
      <c r="F30" s="140" t="s">
        <v>507</v>
      </c>
      <c r="G30" s="140" t="s">
        <v>469</v>
      </c>
      <c r="H30" s="140" t="s">
        <v>57</v>
      </c>
      <c r="I30" s="140" t="s">
        <v>508</v>
      </c>
      <c r="J30" s="140" t="s">
        <v>486</v>
      </c>
      <c r="K30" s="143">
        <v>8.2000000000000007E-3</v>
      </c>
    </row>
    <row r="31" spans="1:11">
      <c r="A31" s="140" t="s">
        <v>32</v>
      </c>
      <c r="B31" s="140" t="s">
        <v>470</v>
      </c>
      <c r="C31" s="141" t="s">
        <v>157</v>
      </c>
      <c r="D31" s="147">
        <v>43979</v>
      </c>
      <c r="E31" s="144"/>
      <c r="F31" s="140" t="s">
        <v>509</v>
      </c>
      <c r="G31" s="140" t="s">
        <v>469</v>
      </c>
      <c r="H31" s="140" t="s">
        <v>33</v>
      </c>
      <c r="I31" s="140" t="s">
        <v>510</v>
      </c>
      <c r="J31" s="140" t="s">
        <v>486</v>
      </c>
      <c r="K31" s="143">
        <v>2.5000000000000001E-2</v>
      </c>
    </row>
    <row r="32" spans="1:11">
      <c r="A32" s="140" t="s">
        <v>5</v>
      </c>
      <c r="B32" s="140" t="s">
        <v>483</v>
      </c>
      <c r="C32" s="141" t="s">
        <v>40</v>
      </c>
      <c r="D32" s="142">
        <v>44001</v>
      </c>
      <c r="E32" s="142">
        <v>44012</v>
      </c>
      <c r="F32" s="140" t="s">
        <v>484</v>
      </c>
      <c r="G32" s="140" t="s">
        <v>469</v>
      </c>
      <c r="H32" s="140" t="s">
        <v>40</v>
      </c>
      <c r="I32" s="140" t="s">
        <v>511</v>
      </c>
      <c r="J32" s="140" t="s">
        <v>486</v>
      </c>
      <c r="K32" s="143">
        <v>0.7702</v>
      </c>
    </row>
    <row r="33" spans="1:11">
      <c r="A33" s="140" t="s">
        <v>5</v>
      </c>
      <c r="B33" s="140" t="s">
        <v>471</v>
      </c>
      <c r="C33" s="141" t="s">
        <v>41</v>
      </c>
      <c r="D33" s="142">
        <v>44001</v>
      </c>
      <c r="E33" s="142">
        <v>44012</v>
      </c>
      <c r="F33" s="140" t="s">
        <v>487</v>
      </c>
      <c r="G33" s="140" t="s">
        <v>469</v>
      </c>
      <c r="H33" s="140" t="s">
        <v>41</v>
      </c>
      <c r="I33" s="140" t="s">
        <v>488</v>
      </c>
      <c r="J33" s="140" t="s">
        <v>486</v>
      </c>
      <c r="K33" s="143">
        <v>0.83340000000000003</v>
      </c>
    </row>
    <row r="34" spans="1:11">
      <c r="A34" s="140" t="s">
        <v>5</v>
      </c>
      <c r="B34" s="140" t="s">
        <v>470</v>
      </c>
      <c r="C34" s="141" t="s">
        <v>42</v>
      </c>
      <c r="D34" s="142">
        <v>44001</v>
      </c>
      <c r="E34" s="142">
        <v>44012</v>
      </c>
      <c r="F34" s="140" t="s">
        <v>489</v>
      </c>
      <c r="G34" s="140" t="s">
        <v>469</v>
      </c>
      <c r="H34" s="140" t="s">
        <v>42</v>
      </c>
      <c r="I34" s="140" t="s">
        <v>490</v>
      </c>
      <c r="J34" s="140" t="s">
        <v>486</v>
      </c>
      <c r="K34" s="143">
        <v>0.77010000000000001</v>
      </c>
    </row>
    <row r="35" spans="1:11">
      <c r="A35" s="140" t="s">
        <v>5</v>
      </c>
      <c r="B35" s="140" t="s">
        <v>474</v>
      </c>
      <c r="C35" s="141" t="s">
        <v>43</v>
      </c>
      <c r="D35" s="142">
        <v>44001</v>
      </c>
      <c r="E35" s="142">
        <v>44012</v>
      </c>
      <c r="F35" s="140" t="s">
        <v>512</v>
      </c>
      <c r="G35" s="140" t="s">
        <v>469</v>
      </c>
      <c r="H35" s="140" t="s">
        <v>43</v>
      </c>
      <c r="I35" s="140" t="s">
        <v>492</v>
      </c>
      <c r="J35" s="140" t="s">
        <v>486</v>
      </c>
      <c r="K35" s="143">
        <v>0.73519999999999996</v>
      </c>
    </row>
    <row r="36" spans="1:11">
      <c r="A36" s="140" t="s">
        <v>323</v>
      </c>
      <c r="B36" s="140" t="s">
        <v>468</v>
      </c>
      <c r="C36" s="141" t="s">
        <v>322</v>
      </c>
      <c r="D36" s="142">
        <v>43801</v>
      </c>
      <c r="E36" s="144"/>
      <c r="F36" s="140" t="s">
        <v>513</v>
      </c>
      <c r="G36" s="140" t="s">
        <v>467</v>
      </c>
      <c r="H36" s="140" t="s">
        <v>322</v>
      </c>
      <c r="I36" s="140" t="s">
        <v>514</v>
      </c>
      <c r="J36" s="140" t="s">
        <v>486</v>
      </c>
      <c r="K36" s="143">
        <v>-0.25719999999999998</v>
      </c>
    </row>
    <row r="37" spans="1:11">
      <c r="A37" s="140" t="s">
        <v>8</v>
      </c>
      <c r="B37" s="140" t="s">
        <v>515</v>
      </c>
      <c r="C37" s="141" t="s">
        <v>324</v>
      </c>
      <c r="D37" s="142">
        <v>42984</v>
      </c>
      <c r="E37" s="144"/>
      <c r="F37" s="140" t="s">
        <v>516</v>
      </c>
      <c r="G37" s="140" t="s">
        <v>467</v>
      </c>
      <c r="H37" s="140" t="s">
        <v>324</v>
      </c>
      <c r="I37" s="140" t="s">
        <v>517</v>
      </c>
      <c r="J37" s="140" t="s">
        <v>486</v>
      </c>
      <c r="K37" s="143">
        <v>-1.8100000000000002E-2</v>
      </c>
    </row>
    <row r="38" spans="1:11">
      <c r="A38" s="140" t="s">
        <v>326</v>
      </c>
      <c r="B38" s="140" t="s">
        <v>471</v>
      </c>
      <c r="C38" s="141" t="s">
        <v>325</v>
      </c>
      <c r="D38" s="142">
        <v>43801</v>
      </c>
      <c r="E38" s="144"/>
      <c r="F38" s="140" t="s">
        <v>518</v>
      </c>
      <c r="G38" s="140" t="s">
        <v>467</v>
      </c>
      <c r="H38" s="140" t="s">
        <v>325</v>
      </c>
      <c r="I38" s="140" t="s">
        <v>519</v>
      </c>
      <c r="J38" s="140" t="s">
        <v>486</v>
      </c>
      <c r="K38" s="143">
        <v>-5.2499999999999998E-2</v>
      </c>
    </row>
    <row r="39" spans="1:11">
      <c r="A39" s="140" t="s">
        <v>328</v>
      </c>
      <c r="B39" s="140" t="s">
        <v>468</v>
      </c>
      <c r="C39" s="141" t="s">
        <v>327</v>
      </c>
      <c r="D39" s="142">
        <v>42971</v>
      </c>
      <c r="E39" s="144"/>
      <c r="F39" s="140" t="s">
        <v>520</v>
      </c>
      <c r="G39" s="140" t="s">
        <v>469</v>
      </c>
      <c r="H39" s="140" t="s">
        <v>327</v>
      </c>
      <c r="I39" s="140" t="s">
        <v>521</v>
      </c>
      <c r="J39" s="140" t="s">
        <v>486</v>
      </c>
      <c r="K39" s="143">
        <v>0.63390000000000002</v>
      </c>
    </row>
    <row r="40" spans="1:11">
      <c r="A40" s="140" t="s">
        <v>58</v>
      </c>
      <c r="B40" s="140" t="s">
        <v>465</v>
      </c>
      <c r="C40" s="141" t="s">
        <v>59</v>
      </c>
      <c r="D40" s="142">
        <v>43972</v>
      </c>
      <c r="E40" s="144"/>
      <c r="F40" s="140" t="s">
        <v>522</v>
      </c>
      <c r="G40" s="140" t="s">
        <v>469</v>
      </c>
      <c r="H40" s="140" t="s">
        <v>329</v>
      </c>
      <c r="I40" s="140" t="s">
        <v>523</v>
      </c>
      <c r="J40" s="140" t="s">
        <v>486</v>
      </c>
      <c r="K40" s="143">
        <v>2.12E-2</v>
      </c>
    </row>
    <row r="41" spans="1:11">
      <c r="A41" s="140" t="s">
        <v>333</v>
      </c>
      <c r="B41" s="140" t="s">
        <v>473</v>
      </c>
      <c r="C41" s="141" t="s">
        <v>332</v>
      </c>
      <c r="D41" s="142">
        <v>43522</v>
      </c>
      <c r="E41" s="144"/>
      <c r="F41" s="140" t="s">
        <v>524</v>
      </c>
      <c r="G41" s="140" t="s">
        <v>467</v>
      </c>
      <c r="H41" s="140" t="s">
        <v>332</v>
      </c>
      <c r="I41" s="140" t="s">
        <v>525</v>
      </c>
      <c r="J41" s="140" t="s">
        <v>486</v>
      </c>
      <c r="K41" s="143">
        <v>-0.18579999999999999</v>
      </c>
    </row>
    <row r="42" spans="1:11">
      <c r="A42" s="140" t="s">
        <v>335</v>
      </c>
      <c r="B42" s="140" t="s">
        <v>468</v>
      </c>
      <c r="C42" s="141" t="s">
        <v>334</v>
      </c>
      <c r="D42" s="142">
        <v>43872</v>
      </c>
      <c r="E42" s="144"/>
      <c r="F42" s="140" t="s">
        <v>526</v>
      </c>
      <c r="G42" s="140" t="s">
        <v>467</v>
      </c>
      <c r="H42" s="140" t="s">
        <v>334</v>
      </c>
      <c r="I42" s="140" t="s">
        <v>527</v>
      </c>
      <c r="J42" s="140" t="s">
        <v>486</v>
      </c>
      <c r="K42" s="143">
        <v>-0.10489999999999999</v>
      </c>
    </row>
    <row r="43" spans="1:11">
      <c r="A43" s="140" t="s">
        <v>69</v>
      </c>
      <c r="B43" s="140" t="s">
        <v>515</v>
      </c>
      <c r="C43" s="141" t="s">
        <v>336</v>
      </c>
      <c r="D43" s="142">
        <v>43731</v>
      </c>
      <c r="E43" s="144"/>
      <c r="F43" s="140" t="s">
        <v>528</v>
      </c>
      <c r="G43" s="140" t="s">
        <v>467</v>
      </c>
      <c r="H43" s="140" t="s">
        <v>336</v>
      </c>
      <c r="I43" s="140" t="s">
        <v>529</v>
      </c>
      <c r="J43" s="140" t="s">
        <v>486</v>
      </c>
      <c r="K43" s="143">
        <v>-0.31069999999999998</v>
      </c>
    </row>
    <row r="44" spans="1:11">
      <c r="A44" s="140" t="s">
        <v>63</v>
      </c>
      <c r="B44" s="140" t="s">
        <v>471</v>
      </c>
      <c r="C44" s="141" t="s">
        <v>337</v>
      </c>
      <c r="D44" s="142">
        <v>43021</v>
      </c>
      <c r="E44" s="144"/>
      <c r="F44" s="140" t="s">
        <v>530</v>
      </c>
      <c r="G44" s="140" t="s">
        <v>467</v>
      </c>
      <c r="H44" s="140" t="s">
        <v>337</v>
      </c>
      <c r="I44" s="140" t="s">
        <v>531</v>
      </c>
      <c r="J44" s="140" t="s">
        <v>486</v>
      </c>
      <c r="K44" s="143">
        <v>-0.1545</v>
      </c>
    </row>
    <row r="45" spans="1:11">
      <c r="A45" s="138" t="s">
        <v>63</v>
      </c>
      <c r="B45" s="138" t="s">
        <v>470</v>
      </c>
      <c r="C45" s="139" t="s">
        <v>64</v>
      </c>
      <c r="D45" s="144"/>
      <c r="E45" s="145">
        <v>43714</v>
      </c>
      <c r="F45" s="138" t="s">
        <v>532</v>
      </c>
      <c r="G45" s="138" t="s">
        <v>469</v>
      </c>
      <c r="H45" s="138" t="s">
        <v>533</v>
      </c>
      <c r="I45" s="138" t="s">
        <v>534</v>
      </c>
      <c r="J45" s="138" t="s">
        <v>486</v>
      </c>
      <c r="K45" s="148">
        <v>2.0799999999999999E-2</v>
      </c>
    </row>
    <row r="46" spans="1:11">
      <c r="A46" s="140" t="s">
        <v>63</v>
      </c>
      <c r="B46" s="140" t="s">
        <v>474</v>
      </c>
      <c r="C46" s="141" t="s">
        <v>338</v>
      </c>
      <c r="D46" s="142">
        <v>43801</v>
      </c>
      <c r="E46" s="144"/>
      <c r="F46" s="140" t="s">
        <v>535</v>
      </c>
      <c r="G46" s="140" t="s">
        <v>467</v>
      </c>
      <c r="H46" s="140" t="s">
        <v>338</v>
      </c>
      <c r="I46" s="140" t="s">
        <v>536</v>
      </c>
      <c r="J46" s="140" t="s">
        <v>486</v>
      </c>
      <c r="K46" s="143">
        <v>-0.13550000000000001</v>
      </c>
    </row>
    <row r="47" spans="1:11">
      <c r="A47" s="140" t="s">
        <v>2</v>
      </c>
      <c r="B47" s="140" t="s">
        <v>483</v>
      </c>
      <c r="C47" s="141" t="s">
        <v>339</v>
      </c>
      <c r="D47" s="142">
        <v>43872</v>
      </c>
      <c r="E47" s="144"/>
      <c r="F47" s="140" t="s">
        <v>537</v>
      </c>
      <c r="G47" s="140" t="s">
        <v>467</v>
      </c>
      <c r="H47" s="140" t="s">
        <v>339</v>
      </c>
      <c r="I47" s="140" t="s">
        <v>538</v>
      </c>
      <c r="J47" s="140" t="s">
        <v>539</v>
      </c>
      <c r="K47" s="143">
        <v>-1.9800000000000002E-2</v>
      </c>
    </row>
    <row r="48" spans="1:11">
      <c r="A48" s="140" t="s">
        <v>72</v>
      </c>
      <c r="B48" s="140" t="s">
        <v>473</v>
      </c>
      <c r="C48" s="141" t="s">
        <v>540</v>
      </c>
      <c r="D48" s="142">
        <v>43895</v>
      </c>
      <c r="E48" s="144"/>
      <c r="F48" s="140" t="s">
        <v>541</v>
      </c>
      <c r="G48" s="140" t="s">
        <v>469</v>
      </c>
      <c r="H48" s="140" t="s">
        <v>340</v>
      </c>
      <c r="I48" s="140" t="s">
        <v>542</v>
      </c>
      <c r="J48" s="140" t="s">
        <v>486</v>
      </c>
      <c r="K48" s="143">
        <v>0.2099</v>
      </c>
    </row>
    <row r="49" spans="1:11">
      <c r="A49" s="140" t="s">
        <v>343</v>
      </c>
      <c r="B49" s="140" t="s">
        <v>468</v>
      </c>
      <c r="C49" s="141" t="s">
        <v>342</v>
      </c>
      <c r="D49" s="142">
        <v>43976</v>
      </c>
      <c r="E49" s="144"/>
      <c r="F49" s="140" t="s">
        <v>543</v>
      </c>
      <c r="G49" s="140" t="s">
        <v>469</v>
      </c>
      <c r="H49" s="140" t="s">
        <v>342</v>
      </c>
      <c r="I49" s="140" t="s">
        <v>544</v>
      </c>
      <c r="J49" s="140" t="s">
        <v>486</v>
      </c>
      <c r="K49" s="143">
        <v>2.47E-2</v>
      </c>
    </row>
    <row r="50" spans="1:11">
      <c r="A50" s="140" t="s">
        <v>77</v>
      </c>
      <c r="B50" s="140" t="s">
        <v>474</v>
      </c>
      <c r="C50" s="141" t="s">
        <v>76</v>
      </c>
      <c r="D50" s="142">
        <v>43739</v>
      </c>
      <c r="E50" s="144"/>
      <c r="F50" s="140" t="s">
        <v>545</v>
      </c>
      <c r="G50" s="140" t="s">
        <v>469</v>
      </c>
      <c r="H50" s="140" t="s">
        <v>76</v>
      </c>
      <c r="I50" s="140" t="s">
        <v>546</v>
      </c>
      <c r="J50" s="140" t="s">
        <v>486</v>
      </c>
      <c r="K50" s="143">
        <v>1.66E-2</v>
      </c>
    </row>
    <row r="51" spans="1:11">
      <c r="A51" s="140" t="s">
        <v>77</v>
      </c>
      <c r="B51" s="140" t="s">
        <v>468</v>
      </c>
      <c r="C51" s="141" t="s">
        <v>346</v>
      </c>
      <c r="D51" s="141"/>
      <c r="E51" s="142">
        <v>44008</v>
      </c>
      <c r="F51" s="140" t="s">
        <v>547</v>
      </c>
      <c r="G51" s="140" t="s">
        <v>469</v>
      </c>
      <c r="H51" s="140" t="s">
        <v>346</v>
      </c>
      <c r="I51" s="140" t="s">
        <v>548</v>
      </c>
      <c r="J51" s="140" t="s">
        <v>486</v>
      </c>
      <c r="K51" s="143">
        <v>0.1424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/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01/01/2019 a 31/01/2019</v>
      </c>
      <c r="C4" s="13"/>
      <c r="F4" s="111">
        <v>43466</v>
      </c>
      <c r="G4" s="107">
        <v>43496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32</v>
      </c>
      <c r="C8" s="3" t="s">
        <v>406</v>
      </c>
      <c r="D8" s="3" t="s">
        <v>552</v>
      </c>
      <c r="E8" s="3">
        <v>17429750</v>
      </c>
      <c r="F8" s="112">
        <v>3485950</v>
      </c>
      <c r="G8" s="113">
        <v>8714875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G9"/>
  <sheetViews>
    <sheetView showGridLines="0" workbookViewId="0">
      <selection activeCell="E14" sqref="E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01/02/2019 a 28/02/2019</v>
      </c>
      <c r="C4" s="13"/>
      <c r="F4" s="111">
        <v>43497</v>
      </c>
      <c r="G4" s="107">
        <v>43524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58</v>
      </c>
      <c r="C8" s="3" t="s">
        <v>411</v>
      </c>
      <c r="D8" s="3" t="s">
        <v>60</v>
      </c>
      <c r="E8" s="3">
        <v>587197160</v>
      </c>
      <c r="F8" s="112">
        <v>117439432</v>
      </c>
      <c r="G8" s="113">
        <v>176159148.69999999</v>
      </c>
    </row>
    <row r="9" spans="2:7">
      <c r="B9" s="3" t="s">
        <v>333</v>
      </c>
      <c r="C9" s="3" t="s">
        <v>401</v>
      </c>
      <c r="D9" s="3" t="s">
        <v>332</v>
      </c>
      <c r="E9" s="3">
        <v>17641300</v>
      </c>
      <c r="F9" s="112">
        <v>-3277496.14</v>
      </c>
      <c r="G9" s="113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01/03/2019 a 31/03/2019</v>
      </c>
      <c r="C4" s="13"/>
      <c r="F4" s="111">
        <v>43525</v>
      </c>
      <c r="G4" s="107">
        <v>43555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1" t="s">
        <v>567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01/04/2019 a 30/04/2019</v>
      </c>
      <c r="C4" s="13"/>
      <c r="F4" s="111">
        <v>43556</v>
      </c>
      <c r="G4" s="107">
        <v>43585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1" t="s">
        <v>567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01/05/2019 a 31/05/2019</v>
      </c>
      <c r="C4" s="13"/>
      <c r="F4" s="111">
        <v>43586</v>
      </c>
      <c r="G4" s="107">
        <v>43616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1" t="s">
        <v>567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D14" sqref="D14"/>
    </sheetView>
  </sheetViews>
  <sheetFormatPr defaultRowHeight="15"/>
  <cols>
    <col min="1" max="1" width="1.42578125" style="82" customWidth="1"/>
    <col min="2" max="2" width="22" style="1" customWidth="1"/>
    <col min="3" max="3" width="21.7109375" style="82" customWidth="1"/>
    <col min="4" max="4" width="18.5703125" style="1" bestFit="1" customWidth="1"/>
    <col min="5" max="5" width="16.7109375" style="82" customWidth="1"/>
    <col min="6" max="6" width="16.85546875" style="82" bestFit="1" customWidth="1"/>
    <col min="7" max="7" width="15.5703125" style="82" customWidth="1"/>
    <col min="8" max="16384" width="9.140625" style="82"/>
  </cols>
  <sheetData>
    <row r="1" spans="2:7">
      <c r="B1" s="15" t="s">
        <v>13</v>
      </c>
    </row>
    <row r="2" spans="2:7">
      <c r="B2" s="15" t="s">
        <v>12</v>
      </c>
      <c r="C2" s="13"/>
      <c r="D2" s="14"/>
      <c r="E2" s="13"/>
    </row>
    <row r="3" spans="2:7">
      <c r="B3" s="15" t="s">
        <v>312</v>
      </c>
      <c r="C3" s="13"/>
      <c r="D3" s="14"/>
      <c r="E3" s="13"/>
    </row>
    <row r="4" spans="2:7">
      <c r="B4" s="15" t="str">
        <f>"Período de Referência: "&amp;TEXT(F4,"DD/MM/AAAA")&amp;" a "&amp;TEXT(G4,"dd/mm/AAAA")</f>
        <v>Período de Referência: 01/06/2019 a 30/06/2019</v>
      </c>
      <c r="C4" s="13"/>
      <c r="F4" s="111">
        <v>43617</v>
      </c>
      <c r="G4" s="107">
        <v>43646</v>
      </c>
    </row>
    <row r="5" spans="2:7" ht="7.5" customHeight="1"/>
    <row r="6" spans="2:7" ht="38.25" customHeight="1">
      <c r="B6" s="11" t="s">
        <v>11</v>
      </c>
      <c r="C6" s="12" t="s">
        <v>10</v>
      </c>
      <c r="D6" s="11" t="s">
        <v>9</v>
      </c>
      <c r="E6" s="67" t="s">
        <v>154</v>
      </c>
      <c r="F6" s="10" t="s">
        <v>155</v>
      </c>
      <c r="G6" s="10" t="s">
        <v>156</v>
      </c>
    </row>
    <row r="7" spans="2:7" s="4" customFormat="1">
      <c r="B7" s="9"/>
      <c r="C7" s="8"/>
      <c r="D7" s="7"/>
      <c r="E7" s="6"/>
      <c r="F7" s="5"/>
      <c r="G7" s="5"/>
    </row>
    <row r="8" spans="2:7">
      <c r="B8" s="3" t="s">
        <v>58</v>
      </c>
      <c r="C8" s="3" t="s">
        <v>411</v>
      </c>
      <c r="D8" s="3" t="s">
        <v>60</v>
      </c>
      <c r="E8" s="3">
        <v>587197160</v>
      </c>
      <c r="F8" s="112">
        <v>117439432</v>
      </c>
      <c r="G8" s="113">
        <v>58719716.699999988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2019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A0C4DBC2-A277-4D2F-96BF-7431539B8164}"/>
</file>

<file path=customXml/itemProps2.xml><?xml version="1.0" encoding="utf-8"?>
<ds:datastoreItem xmlns:ds="http://schemas.openxmlformats.org/officeDocument/2006/customXml" ds:itemID="{25C52BE8-6BA5-445E-A109-C1C2E02B6A21}"/>
</file>

<file path=customXml/itemProps3.xml><?xml version="1.0" encoding="utf-8"?>
<ds:datastoreItem xmlns:ds="http://schemas.openxmlformats.org/officeDocument/2006/customXml" ds:itemID="{211D2CF3-C5D9-49C7-BA8A-23F78E9FC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</vt:i4>
      </vt:variant>
    </vt:vector>
  </HeadingPairs>
  <TitlesOfParts>
    <vt:vector size="19" baseType="lpstr">
      <vt:lpstr>Banco</vt:lpstr>
      <vt:lpstr>Plan1</vt:lpstr>
      <vt:lpstr>infos de e-mails</vt:lpstr>
      <vt:lpstr>JANEIRO-2019</vt:lpstr>
      <vt:lpstr>FEVEREIRO-2019</vt:lpstr>
      <vt:lpstr>MARCO-2019</vt:lpstr>
      <vt:lpstr>ABRIL-2019</vt:lpstr>
      <vt:lpstr>MAIO-2019</vt:lpstr>
      <vt:lpstr>JUNHO-2019</vt:lpstr>
      <vt:lpstr>JULHO-2019</vt:lpstr>
      <vt:lpstr>AGOSTO-2019</vt:lpstr>
      <vt:lpstr>SETEMBRO-2019</vt:lpstr>
      <vt:lpstr>OUTUBRO-2019</vt:lpstr>
      <vt:lpstr>NOVEMBRO-2019</vt:lpstr>
      <vt:lpstr>DEZEMBRO-2019</vt:lpstr>
      <vt:lpstr>DEZEMBRO-2019 (2)</vt:lpstr>
      <vt:lpstr>Liberações 1ª parcela 2017_2020</vt:lpstr>
      <vt:lpstr>'Liberações 1ª parcela 2017_2020'!Area_de_impressao</vt:lpstr>
      <vt:lpstr>'Liberações 1ª parcela 2017_2020'!Titulos_de_impressao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2020-10-15T20:47:15Z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