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 activeTab="2"/>
  </bookViews>
  <sheets>
    <sheet name="CTG" sheetId="1" r:id="rId1"/>
    <sheet name="SUBROG" sheetId="22" r:id="rId2"/>
    <sheet name="2015" sheetId="23" r:id="rId3"/>
    <sheet name="OBRIG RESTOS" sheetId="25" r:id="rId4"/>
    <sheet name="DIREITOS" sheetId="26" r:id="rId5"/>
    <sheet name="MOV FIN" sheetId="27" r:id="rId6"/>
    <sheet name="OBRIG 597 2015" sheetId="28" r:id="rId7"/>
    <sheet name="OBRIG 597 20092103" sheetId="29" r:id="rId8"/>
  </sheets>
  <externalReferences>
    <externalReference r:id="rId9"/>
    <externalReference r:id="rId10"/>
    <externalReference r:id="rId11"/>
  </externalReferences>
  <calcPr calcId="125725"/>
</workbook>
</file>

<file path=xl/calcChain.xml><?xml version="1.0" encoding="utf-8"?>
<calcChain xmlns="http://schemas.openxmlformats.org/spreadsheetml/2006/main">
  <c r="D8" i="28"/>
  <c r="D9"/>
  <c r="C12" i="23" s="1"/>
  <c r="D10" i="28"/>
  <c r="D11"/>
  <c r="C14" i="23" s="1"/>
  <c r="D12" i="28"/>
  <c r="D13"/>
  <c r="C18" i="23" s="1"/>
  <c r="D14" i="28"/>
  <c r="D15"/>
  <c r="D16"/>
  <c r="D17"/>
  <c r="C7" i="23" s="1"/>
  <c r="D18" i="28"/>
  <c r="C8" i="23" s="1"/>
  <c r="D19" i="28"/>
  <c r="D21"/>
  <c r="D22"/>
  <c r="D23"/>
  <c r="D24"/>
  <c r="D7"/>
  <c r="F15" i="23"/>
  <c r="F16"/>
  <c r="F21"/>
  <c r="F23"/>
  <c r="F26"/>
  <c r="H25" i="29"/>
  <c r="G25"/>
  <c r="H24"/>
  <c r="G24"/>
  <c r="H23"/>
  <c r="G23"/>
  <c r="F22"/>
  <c r="E22"/>
  <c r="D22"/>
  <c r="C22"/>
  <c r="H21"/>
  <c r="G21"/>
  <c r="F20"/>
  <c r="E20"/>
  <c r="D20"/>
  <c r="C20"/>
  <c r="F19"/>
  <c r="E19"/>
  <c r="D19"/>
  <c r="C19"/>
  <c r="H18"/>
  <c r="G18"/>
  <c r="F17"/>
  <c r="E17"/>
  <c r="D17"/>
  <c r="C17"/>
  <c r="G17" s="1"/>
  <c r="H16"/>
  <c r="G16"/>
  <c r="F15"/>
  <c r="E15"/>
  <c r="D15"/>
  <c r="C15"/>
  <c r="H14"/>
  <c r="G14"/>
  <c r="F13"/>
  <c r="E13"/>
  <c r="D13"/>
  <c r="C13"/>
  <c r="G13" s="1"/>
  <c r="H12"/>
  <c r="G12"/>
  <c r="H11"/>
  <c r="G11"/>
  <c r="H10"/>
  <c r="G10"/>
  <c r="F9"/>
  <c r="E9"/>
  <c r="D9"/>
  <c r="C9"/>
  <c r="F8"/>
  <c r="E8"/>
  <c r="E26" s="1"/>
  <c r="D8"/>
  <c r="C8"/>
  <c r="C24" i="28"/>
  <c r="B24"/>
  <c r="C23"/>
  <c r="B23"/>
  <c r="C22"/>
  <c r="B22"/>
  <c r="C21"/>
  <c r="B21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B10"/>
  <c r="C9"/>
  <c r="B9"/>
  <c r="C8"/>
  <c r="B8"/>
  <c r="B7"/>
  <c r="C17" i="23"/>
  <c r="G11" i="1"/>
  <c r="E11"/>
  <c r="D11"/>
  <c r="C11"/>
  <c r="B11"/>
  <c r="C22" i="23"/>
  <c r="C27"/>
  <c r="C25"/>
  <c r="B23" i="1"/>
  <c r="F23" s="1"/>
  <c r="H23" s="1"/>
  <c r="B22"/>
  <c r="F22" s="1"/>
  <c r="B20"/>
  <c r="F20" s="1"/>
  <c r="H20" s="1"/>
  <c r="C18"/>
  <c r="B18"/>
  <c r="C17"/>
  <c r="B17"/>
  <c r="C24" i="23"/>
  <c r="C6"/>
  <c r="C20"/>
  <c r="C13"/>
  <c r="C11"/>
  <c r="C10"/>
  <c r="C21" i="1"/>
  <c r="B21"/>
  <c r="C15"/>
  <c r="B15"/>
  <c r="B16"/>
  <c r="F16" s="1"/>
  <c r="G14"/>
  <c r="E14"/>
  <c r="B14"/>
  <c r="G13"/>
  <c r="D13"/>
  <c r="C13"/>
  <c r="B13"/>
  <c r="G12"/>
  <c r="E12"/>
  <c r="B12"/>
  <c r="G10"/>
  <c r="E10"/>
  <c r="D10"/>
  <c r="C10"/>
  <c r="B10"/>
  <c r="G9"/>
  <c r="D9"/>
  <c r="C9"/>
  <c r="B9"/>
  <c r="G8"/>
  <c r="D8"/>
  <c r="C8"/>
  <c r="B8"/>
  <c r="G7"/>
  <c r="E7"/>
  <c r="D7"/>
  <c r="B7"/>
  <c r="G6"/>
  <c r="D6"/>
  <c r="B6"/>
  <c r="M23" i="27"/>
  <c r="L23"/>
  <c r="K23"/>
  <c r="J23"/>
  <c r="I23"/>
  <c r="H23"/>
  <c r="G23"/>
  <c r="F23"/>
  <c r="E23"/>
  <c r="D23"/>
  <c r="C23"/>
  <c r="B23"/>
  <c r="M13"/>
  <c r="L13"/>
  <c r="K13"/>
  <c r="J13"/>
  <c r="I13"/>
  <c r="H13"/>
  <c r="G13"/>
  <c r="F13"/>
  <c r="E13"/>
  <c r="D13"/>
  <c r="C13"/>
  <c r="B13"/>
  <c r="B29" s="1"/>
  <c r="C11" s="1"/>
  <c r="C29" s="1"/>
  <c r="D11" s="1"/>
  <c r="D29" s="1"/>
  <c r="E11" s="1"/>
  <c r="E29" s="1"/>
  <c r="F11" s="1"/>
  <c r="F29" s="1"/>
  <c r="G11" s="1"/>
  <c r="G29" s="1"/>
  <c r="H11" s="1"/>
  <c r="H29" s="1"/>
  <c r="I11" s="1"/>
  <c r="I29" s="1"/>
  <c r="J11" s="1"/>
  <c r="J29" s="1"/>
  <c r="K11" s="1"/>
  <c r="K29" s="1"/>
  <c r="L11" s="1"/>
  <c r="L29" s="1"/>
  <c r="M11" s="1"/>
  <c r="M29" s="1"/>
  <c r="E23" i="23"/>
  <c r="E16"/>
  <c r="E26"/>
  <c r="E13"/>
  <c r="E11"/>
  <c r="E15"/>
  <c r="C13" i="22"/>
  <c r="C10"/>
  <c r="C5"/>
  <c r="I24" i="1"/>
  <c r="G22" i="29" l="1"/>
  <c r="D26"/>
  <c r="H9"/>
  <c r="H15"/>
  <c r="H19"/>
  <c r="H20"/>
  <c r="C26"/>
  <c r="G15"/>
  <c r="G19"/>
  <c r="G20"/>
  <c r="G9"/>
  <c r="F26"/>
  <c r="H13"/>
  <c r="H17"/>
  <c r="H22"/>
  <c r="H8"/>
  <c r="G8"/>
  <c r="C25" i="28"/>
  <c r="C9" i="23"/>
  <c r="B25" i="28"/>
  <c r="K23" i="1"/>
  <c r="B27" i="23" s="1"/>
  <c r="D27" s="1"/>
  <c r="F27" s="1"/>
  <c r="H22" i="1"/>
  <c r="K22" s="1"/>
  <c r="B25" i="23" s="1"/>
  <c r="D25" s="1"/>
  <c r="F25" s="1"/>
  <c r="H16" i="1"/>
  <c r="K16" s="1"/>
  <c r="B7" i="23" s="1"/>
  <c r="D7" s="1"/>
  <c r="F7" s="1"/>
  <c r="K20" i="1"/>
  <c r="B22" i="23" s="1"/>
  <c r="D22" s="1"/>
  <c r="F22" s="1"/>
  <c r="F17" i="1"/>
  <c r="F18"/>
  <c r="F14"/>
  <c r="H14" s="1"/>
  <c r="K14" s="1"/>
  <c r="B20" i="23" s="1"/>
  <c r="D20" s="1"/>
  <c r="F20" s="1"/>
  <c r="C16" i="22"/>
  <c r="G24" i="1"/>
  <c r="F8"/>
  <c r="H8" s="1"/>
  <c r="K8" s="1"/>
  <c r="B12" i="23" s="1"/>
  <c r="D12" s="1"/>
  <c r="F12" s="1"/>
  <c r="F21" i="1"/>
  <c r="F10"/>
  <c r="H10" s="1"/>
  <c r="K10" s="1"/>
  <c r="B14" i="23" s="1"/>
  <c r="D14" s="1"/>
  <c r="F14" s="1"/>
  <c r="F11" i="1"/>
  <c r="H11" s="1"/>
  <c r="K11" s="1"/>
  <c r="B17" i="23" s="1"/>
  <c r="D17" s="1"/>
  <c r="F17" s="1"/>
  <c r="D24" i="1"/>
  <c r="F6"/>
  <c r="H6" s="1"/>
  <c r="K6" s="1"/>
  <c r="B13" i="26"/>
  <c r="E28" i="23"/>
  <c r="F12" i="1"/>
  <c r="H12" s="1"/>
  <c r="K12" s="1"/>
  <c r="B18" i="23" s="1"/>
  <c r="D18" s="1"/>
  <c r="F18" s="1"/>
  <c r="H26" i="29" l="1"/>
  <c r="G26"/>
  <c r="H18" i="1"/>
  <c r="K18" s="1"/>
  <c r="B9" i="23" s="1"/>
  <c r="D9" s="1"/>
  <c r="F9" s="1"/>
  <c r="H17" i="1"/>
  <c r="K17" s="1"/>
  <c r="B8" i="23" s="1"/>
  <c r="D8" s="1"/>
  <c r="F8" s="1"/>
  <c r="H21" i="1"/>
  <c r="K21" s="1"/>
  <c r="B24" i="23" s="1"/>
  <c r="D24" s="1"/>
  <c r="F24" s="1"/>
  <c r="F7" i="1"/>
  <c r="H7" s="1"/>
  <c r="K7" s="1"/>
  <c r="B11" i="23" s="1"/>
  <c r="D11" s="1"/>
  <c r="F11" s="1"/>
  <c r="J24" i="1"/>
  <c r="B10" i="23" l="1"/>
  <c r="D10" s="1"/>
  <c r="F10" s="1"/>
  <c r="F15" i="1" l="1"/>
  <c r="H15" s="1"/>
  <c r="B24" l="1"/>
  <c r="K15" l="1"/>
  <c r="B6" i="23" l="1"/>
  <c r="D6" s="1"/>
  <c r="F6" s="1"/>
  <c r="F9" i="1" l="1"/>
  <c r="C24"/>
  <c r="H9" l="1"/>
  <c r="K9" l="1"/>
  <c r="B13" i="23" l="1"/>
  <c r="D13" s="1"/>
  <c r="F13" s="1"/>
  <c r="B33" i="25" l="1"/>
  <c r="E13" i="1"/>
  <c r="D25" i="28" l="1"/>
  <c r="C19" i="23"/>
  <c r="F13" i="1"/>
  <c r="E24"/>
  <c r="C28" i="23" l="1"/>
  <c r="H13" i="1"/>
  <c r="F24"/>
  <c r="K13" l="1"/>
  <c r="H24"/>
  <c r="B19" i="23" l="1"/>
  <c r="D19" s="1"/>
  <c r="K24" i="1"/>
  <c r="F19" i="23" l="1"/>
  <c r="F28" s="1"/>
  <c r="D28"/>
  <c r="B28"/>
</calcChain>
</file>

<file path=xl/sharedStrings.xml><?xml version="1.0" encoding="utf-8"?>
<sst xmlns="http://schemas.openxmlformats.org/spreadsheetml/2006/main" count="266" uniqueCount="132">
  <si>
    <t>TOTAL</t>
  </si>
  <si>
    <t>CUSTO TOTAL</t>
  </si>
  <si>
    <t>ELETROBRAS ELETRONORTE</t>
  </si>
  <si>
    <t>ELETROBRAS AMAZONAS ENERGIA</t>
  </si>
  <si>
    <t>BENEFICIÁRIAS</t>
  </si>
  <si>
    <t>COMBUSTÍVEL</t>
  </si>
  <si>
    <t>CUSTO DA GERAÇÃO PRÓPRIA</t>
  </si>
  <si>
    <t>CONTRATAÇÃO POTÊNCIA E ENERGIA</t>
  </si>
  <si>
    <t>DESCONTO ACR</t>
  </si>
  <si>
    <t>ELETROBRAS DISTRIBUIÇÃO RONDÔNIA</t>
  </si>
  <si>
    <t>ELETROBRAS DISTRIBUIÇÃO RORAIMA</t>
  </si>
  <si>
    <t>ELETROBRAS DISTRIBUIÇÃO ACRE</t>
  </si>
  <si>
    <t>AMAPARI</t>
  </si>
  <si>
    <t>BR ALCOA</t>
  </si>
  <si>
    <t>BREITENER TAMBAQUI</t>
  </si>
  <si>
    <t>BREITENER JARAQUI</t>
  </si>
  <si>
    <t>GERA</t>
  </si>
  <si>
    <t>MANAUARA</t>
  </si>
  <si>
    <t>RIO AMAZONAS</t>
  </si>
  <si>
    <t>CERR</t>
  </si>
  <si>
    <t>CEA</t>
  </si>
  <si>
    <t>CELPA</t>
  </si>
  <si>
    <t>CEMAT</t>
  </si>
  <si>
    <t>CELPE</t>
  </si>
  <si>
    <t>EFICIENTIZAÇÃO</t>
  </si>
  <si>
    <t>REEMBOLSO PREVISTO</t>
  </si>
  <si>
    <t>LINHA DE TRANSMISSÃO</t>
  </si>
  <si>
    <t>COELBA</t>
  </si>
  <si>
    <t>ILHA GRANDE CAMAMÚ</t>
  </si>
  <si>
    <t>JURUENA</t>
  </si>
  <si>
    <t>GUASCOR DO BRASIL</t>
  </si>
  <si>
    <t>PARANATINGA ENERGIA</t>
  </si>
  <si>
    <t>PARANATINGA II</t>
  </si>
  <si>
    <t>MONTE ALEGRE</t>
  </si>
  <si>
    <t>VISTA ALEGRE</t>
  </si>
  <si>
    <t>SUB-ROGAÇÃO</t>
  </si>
  <si>
    <t>EMPREENDIMENTO</t>
  </si>
  <si>
    <t>PLANO ANUAL DE CUSTOS 2015</t>
  </si>
  <si>
    <t>MARAJÓ</t>
  </si>
  <si>
    <t>COMODORO</t>
  </si>
  <si>
    <t>CURUÁ ENERGIA</t>
  </si>
  <si>
    <t>SALTO CURUÁ</t>
  </si>
  <si>
    <t>DESCRIÇÃO</t>
  </si>
  <si>
    <t>VALOR</t>
  </si>
  <si>
    <t>TIPO/BENEFICIÁRIAS</t>
  </si>
  <si>
    <t xml:space="preserve">TOTAL </t>
  </si>
  <si>
    <t>SUBSÍDIO PREVISTO</t>
  </si>
  <si>
    <t>JARI CELULOSE</t>
  </si>
  <si>
    <t>NÍVEL EFICIENTE DE PERDAS</t>
  </si>
  <si>
    <t>%</t>
  </si>
  <si>
    <t>FUNDO SETORIAL CCC - CUSTO TOTAL DA GERAÇÃO - R$</t>
  </si>
  <si>
    <t>ELB AMAZONAS ENERGIA</t>
  </si>
  <si>
    <t>ELB DISTRIBUIÇÃO ACRE</t>
  </si>
  <si>
    <t>ELB DISTRIBUIÇÃO RONDÔNIA</t>
  </si>
  <si>
    <t>ELB DISTRIBUIÇÃO RORAIMA</t>
  </si>
  <si>
    <t>ELB ELETRONORTE</t>
  </si>
  <si>
    <t>FUNDO SETORIAL CCC - SUB-ROGAÇÕES - R$</t>
  </si>
  <si>
    <t>FUNDO SETORIAL CCC - CUSTO TOTAL - R$</t>
  </si>
  <si>
    <t>FUNDO SETORIAL CCC - OBRIGAÇÕES - R$</t>
  </si>
  <si>
    <t>REDUÇÃO</t>
  </si>
  <si>
    <t>FUNDO SETORIAL CCC - DIREITOS - R$</t>
  </si>
  <si>
    <t>CAIUÁ</t>
  </si>
  <si>
    <t>CELTINS</t>
  </si>
  <si>
    <t>NACIONAL</t>
  </si>
  <si>
    <t>VALE PARANAPANEMA</t>
  </si>
  <si>
    <t>BRAGANTINA</t>
  </si>
  <si>
    <t>PLANO DE RECUPERAÇÃO</t>
  </si>
  <si>
    <t>OFÍCIO ANEEL Nº 741-SRG/2011 - DEVOLUÇÃO DE COMBUSTÍVEL</t>
  </si>
  <si>
    <t>TERMO DE CONFISSÃO E REPACTUAÇÃO DE DÍVIDA - ASSINADO EM 30/06/2014</t>
  </si>
  <si>
    <t>PEQUENA CENTRAL HIDRELÉTRICA</t>
  </si>
  <si>
    <t>PLANO ANUAL DE CUSTOS 2015 - FUNDO SETORIAL CCC - MOVIMENTAÇÃO FINANCEIRA OUT/2013 - SET/2014</t>
  </si>
  <si>
    <t>VALORES EM REAIS</t>
  </si>
  <si>
    <t>FUNDO SETORIAL CCC ISOLADOS - MOVIMENTAÇÃO</t>
  </si>
  <si>
    <t>BB AG 3064-3 C/C 420002-0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</si>
  <si>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</si>
  <si>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</si>
  <si>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</si>
  <si>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</si>
  <si>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</si>
  <si>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</si>
  <si>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</si>
  <si>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</si>
  <si>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</si>
  <si>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</si>
  <si>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</si>
  <si>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</si>
  <si>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SALDO INICIAL</t>
  </si>
  <si>
    <t>RECEITAS</t>
  </si>
  <si>
    <t>TRANSFERÊNCIA FUNDO CDE</t>
  </si>
  <si>
    <t>DISTRIBUIDORAS</t>
  </si>
  <si>
    <t>TRANSMISSORAS</t>
  </si>
  <si>
    <t>PERMISSIONARIAS</t>
  </si>
  <si>
    <t>PARCELAMENTOS</t>
  </si>
  <si>
    <t>APLICAÇÕES FINANCEIRAS</t>
  </si>
  <si>
    <t>OUTRAS</t>
  </si>
  <si>
    <t>TRANSFERÊNCIA C/C</t>
  </si>
  <si>
    <t>DESPESAS</t>
  </si>
  <si>
    <t>CUSTO TOTAL DA GERAÇÃO</t>
  </si>
  <si>
    <t>SALDO FINAL</t>
  </si>
  <si>
    <t>GERADORA DO AMAZONAS</t>
  </si>
  <si>
    <t>JARI</t>
  </si>
  <si>
    <t>COELBA - LT ILHA GRADE CAMAMÚ</t>
  </si>
  <si>
    <t>CELPA - LT MARAJÓ</t>
  </si>
  <si>
    <t>CEMAT - LT COMODORO</t>
  </si>
  <si>
    <t>CEMAT - LT JURUENA</t>
  </si>
  <si>
    <t>GUASCOR DO BRASIL - EFICIENTIZAÇÃO VISTA ALEGRE</t>
  </si>
  <si>
    <t>GUASCOR DO BRASIL - EFICIENTIZAÇÃO MONTE ALEGRE</t>
  </si>
  <si>
    <t>CURUÁ ENERGIA - PCH SALTO CURUÁ</t>
  </si>
  <si>
    <t>PARANATINGA ENERGIA - PCH PARANATINGA II</t>
  </si>
  <si>
    <t>DESPESAS ACESSÓRIAS AOS COMBUSTÍVEIS</t>
  </si>
  <si>
    <t>RIO DO SANGUE ENERGIA - PCH G. DA JARARACA</t>
  </si>
  <si>
    <t>ICMS</t>
  </si>
  <si>
    <t>PIS/PASEP E COFINS</t>
  </si>
  <si>
    <t>TOTAL A TRANSFERIR</t>
  </si>
  <si>
    <t>DEVIDO</t>
  </si>
  <si>
    <t>DEVIDO CORRIGIDO</t>
  </si>
  <si>
    <t>ELB DISTR ACRE</t>
  </si>
  <si>
    <t>ELB DISTR RONDÔNIA</t>
  </si>
  <si>
    <t>ELB DISTR RORAIMA</t>
  </si>
  <si>
    <t>GERADORAS</t>
  </si>
  <si>
    <r>
      <t xml:space="preserve">RN 597/2013 - § 12 Excepcionalmente para o período compreendido entre os meses de competência de </t>
    </r>
    <r>
      <rPr>
        <b/>
        <i/>
        <sz val="10"/>
        <rFont val="Calibri"/>
        <family val="2"/>
        <scheme val="minor"/>
      </rPr>
      <t>agosto de 2009 até dezembro de 2013</t>
    </r>
    <r>
      <rPr>
        <i/>
        <sz val="10"/>
        <rFont val="Calibri"/>
        <family val="2"/>
        <scheme val="minor"/>
      </rPr>
      <t>, o agente beneficiário deve apresentar à Eletrobras, para fins de reembolso efetivo dos valores acumulados neste período, tabela com colunas que demonstrem, mês a mês, pelo menos as seguintes informações: montantes de créditos constituídos (total e passível de transferência nos termos desta Resolução), montante recuperado, montante devido para reembolso pelo fundo CCC (em valores nominais e corrigidos pelo IPCA).</t>
    </r>
  </si>
  <si>
    <t>OS VALORES DESSA TABELA NÃO INCLUEM TRIBUTOS (ICMS E PIS/PASEP E COFINS) CONFORME REN 597/2013.</t>
  </si>
  <si>
    <t>DETALHAMENTO DOS TRIBUTOS 2015 CONFORME REN 597/2013</t>
  </si>
  <si>
    <t>DETALHAMENTO DOS TRIBUTOS 2009/2013 CONFORME REN 597/2013</t>
  </si>
  <si>
    <t>SEM TRIBUTOS</t>
  </si>
  <si>
    <t>TRIBUTOS</t>
  </si>
  <si>
    <t>COM TRIBUTOS</t>
  </si>
  <si>
    <t>VALOR DO SUBSÍDIO CTG</t>
  </si>
  <si>
    <t>DETALHAMENTO DAS OBRIGAÇÕES DE 2014 OU DE ANOS ANTERIORES NÃO LIBERADOS</t>
  </si>
  <si>
    <t>SUBSÍDIOS DE 2014 ATÉ SETEMBRO OU PERÍODOS ANTERIORES NÃO LIBERADOS - CTG</t>
  </si>
  <si>
    <t>SUBSÍDIOS DE 2014 ATÉ SETEMBRO OU PERÍODOS ANTERIORES NÃO LIBERADOS - CTG + TERMONORTE  II</t>
  </si>
  <si>
    <t>SUBSÍDIOS DE 2014 ATÉ SETEMBRO OU PERÍODOS ANTERIORES NÃO LIBERADOS - SUB-ROGAÇÃO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</si>
</sst>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Verdana"/>
      <family val="2"/>
    </font>
    <font>
      <sz val="7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47">
    <xf numFmtId="0" fontId="0" fillId="0" borderId="0" xfId="0"/>
    <xf numFmtId="43" fontId="4" fillId="2" borderId="1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43" fontId="3" fillId="3" borderId="1" xfId="1" applyFont="1" applyFill="1" applyBorder="1" applyAlignment="1">
      <alignment vertical="center"/>
    </xf>
    <xf numFmtId="0" fontId="9" fillId="0" borderId="0" xfId="0" applyFont="1" applyFill="1"/>
    <xf numFmtId="0" fontId="0" fillId="0" borderId="0" xfId="0" applyFont="1"/>
    <xf numFmtId="0" fontId="9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3" fontId="6" fillId="0" borderId="1" xfId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43" fontId="6" fillId="3" borderId="1" xfId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3" fontId="0" fillId="2" borderId="1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3" fillId="4" borderId="0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vertical="center"/>
    </xf>
    <xf numFmtId="164" fontId="15" fillId="6" borderId="1" xfId="1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4" fontId="15" fillId="0" borderId="0" xfId="1" applyNumberFormat="1" applyFont="1" applyAlignment="1">
      <alignment vertical="center"/>
    </xf>
    <xf numFmtId="0" fontId="14" fillId="0" borderId="1" xfId="0" applyFont="1" applyBorder="1" applyAlignment="1">
      <alignment vertical="center"/>
    </xf>
    <xf numFmtId="164" fontId="15" fillId="0" borderId="1" xfId="1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3" fontId="15" fillId="0" borderId="0" xfId="0" applyNumberFormat="1" applyFont="1" applyAlignment="1">
      <alignment vertical="center"/>
    </xf>
    <xf numFmtId="164" fontId="15" fillId="6" borderId="1" xfId="0" applyNumberFormat="1" applyFont="1" applyFill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10" fontId="4" fillId="0" borderId="1" xfId="1" applyNumberFormat="1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0" fontId="0" fillId="0" borderId="0" xfId="0" applyNumberFormat="1" applyFont="1" applyFill="1" applyAlignment="1">
      <alignment vertical="center"/>
    </xf>
    <xf numFmtId="43" fontId="0" fillId="0" borderId="0" xfId="1" applyFont="1" applyFill="1" applyAlignment="1">
      <alignment vertical="center"/>
    </xf>
    <xf numFmtId="0" fontId="0" fillId="3" borderId="1" xfId="0" applyFont="1" applyFill="1" applyBorder="1" applyAlignment="1">
      <alignment horizontal="center" vertical="center" wrapText="1"/>
    </xf>
    <xf numFmtId="43" fontId="0" fillId="0" borderId="4" xfId="1" applyFont="1" applyFill="1" applyBorder="1" applyAlignment="1">
      <alignment horizontal="left" vertical="center"/>
    </xf>
    <xf numFmtId="43" fontId="0" fillId="0" borderId="6" xfId="1" applyFont="1" applyFill="1" applyBorder="1" applyAlignment="1">
      <alignment horizontal="left" vertical="center"/>
    </xf>
    <xf numFmtId="43" fontId="0" fillId="0" borderId="5" xfId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43" fontId="0" fillId="0" borderId="0" xfId="0" applyNumberFormat="1" applyFont="1" applyFill="1" applyAlignment="1">
      <alignment vertical="center"/>
    </xf>
    <xf numFmtId="43" fontId="0" fillId="0" borderId="4" xfId="1" applyFont="1" applyFill="1" applyBorder="1" applyAlignment="1">
      <alignment horizontal="left" vertical="center"/>
    </xf>
    <xf numFmtId="43" fontId="0" fillId="0" borderId="6" xfId="1" applyFont="1" applyFill="1" applyBorder="1" applyAlignment="1">
      <alignment horizontal="left" vertical="center"/>
    </xf>
    <xf numFmtId="43" fontId="0" fillId="0" borderId="5" xfId="1" applyFont="1" applyFill="1" applyBorder="1" applyAlignment="1">
      <alignment horizontal="left" vertical="center"/>
    </xf>
    <xf numFmtId="43" fontId="1" fillId="0" borderId="1" xfId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3" fontId="0" fillId="0" borderId="0" xfId="0" applyNumberFormat="1"/>
    <xf numFmtId="0" fontId="11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9" fillId="0" borderId="0" xfId="0" applyFont="1" applyFill="1"/>
    <xf numFmtId="0" fontId="18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43" fontId="18" fillId="0" borderId="1" xfId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19" fillId="3" borderId="1" xfId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43" fontId="16" fillId="0" borderId="1" xfId="1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17" fillId="3" borderId="1" xfId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43" fontId="16" fillId="0" borderId="0" xfId="0" applyNumberFormat="1" applyFont="1" applyFill="1" applyBorder="1" applyAlignment="1">
      <alignment vertical="center" wrapText="1"/>
    </xf>
    <xf numFmtId="43" fontId="16" fillId="0" borderId="0" xfId="0" applyNumberFormat="1" applyFont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3" fontId="0" fillId="3" borderId="4" xfId="1" applyFont="1" applyFill="1" applyBorder="1" applyAlignment="1">
      <alignment horizontal="left" vertical="center"/>
    </xf>
    <xf numFmtId="43" fontId="0" fillId="3" borderId="6" xfId="1" applyFont="1" applyFill="1" applyBorder="1" applyAlignment="1">
      <alignment horizontal="left" vertical="center"/>
    </xf>
    <xf numFmtId="43" fontId="0" fillId="3" borderId="5" xfId="1" applyFont="1" applyFill="1" applyBorder="1" applyAlignment="1">
      <alignment horizontal="left" vertical="center"/>
    </xf>
    <xf numFmtId="43" fontId="0" fillId="0" borderId="4" xfId="1" applyFont="1" applyFill="1" applyBorder="1" applyAlignment="1">
      <alignment horizontal="left" vertical="center"/>
    </xf>
    <xf numFmtId="43" fontId="0" fillId="0" borderId="6" xfId="1" applyFont="1" applyFill="1" applyBorder="1" applyAlignment="1">
      <alignment horizontal="left" vertical="center"/>
    </xf>
    <xf numFmtId="43" fontId="0" fillId="0" borderId="5" xfId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textRotation="90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Separador de milhares" xfId="1" builtinId="3"/>
    <cellStyle name="Separador de milhares 15" xfId="3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IDOR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ERADO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FTG/DFTG/DFTG%20-%20NOVO/SA&#205;DAS%20DE%20RECURSOS/REN%20597%20TRIBUTOS%20E%20IMPOSTOS/2009%202013/CCC%20COBERURA%20RN%20597%20PER&#205;ODO%202009%20A%20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A"/>
      <sheetName val="CEMAT"/>
      <sheetName val="CELPE"/>
      <sheetName val="CELPA"/>
      <sheetName val="CERR"/>
      <sheetName val="ELETROACRE"/>
      <sheetName val="CERON"/>
      <sheetName val="AMAZONAS"/>
      <sheetName val="BOAVISTA"/>
    </sheetNames>
    <sheetDataSet>
      <sheetData sheetId="0">
        <row r="11">
          <cell r="J11">
            <v>14080599.010000002</v>
          </cell>
        </row>
        <row r="30">
          <cell r="B30">
            <v>63920700.989999995</v>
          </cell>
          <cell r="C30">
            <v>16957373.16</v>
          </cell>
        </row>
        <row r="52">
          <cell r="B52">
            <v>23255346.180000003</v>
          </cell>
        </row>
      </sheetData>
      <sheetData sheetId="1">
        <row r="11">
          <cell r="J11">
            <v>1013320</v>
          </cell>
        </row>
        <row r="61">
          <cell r="B61">
            <v>4020192</v>
          </cell>
          <cell r="C61">
            <v>2504766.2400000002</v>
          </cell>
          <cell r="D61">
            <v>21176077.580000002</v>
          </cell>
        </row>
        <row r="83">
          <cell r="B83">
            <v>1378702.3800000001</v>
          </cell>
        </row>
      </sheetData>
      <sheetData sheetId="2">
        <row r="9">
          <cell r="J9">
            <v>2170032</v>
          </cell>
        </row>
        <row r="17">
          <cell r="D17">
            <v>736965.37000000011</v>
          </cell>
        </row>
        <row r="61">
          <cell r="B61">
            <v>9412002</v>
          </cell>
          <cell r="C61">
            <v>7230227.7400000002</v>
          </cell>
          <cell r="D61">
            <v>3306492.08</v>
          </cell>
        </row>
        <row r="83">
          <cell r="B83">
            <v>3483351.85</v>
          </cell>
        </row>
      </sheetData>
      <sheetData sheetId="3">
        <row r="32">
          <cell r="J32">
            <v>53297644.29999999</v>
          </cell>
          <cell r="K32">
            <v>29000199.92825</v>
          </cell>
        </row>
        <row r="67">
          <cell r="D67">
            <v>8672949.3874999993</v>
          </cell>
        </row>
        <row r="72">
          <cell r="B72">
            <v>231217830.67175007</v>
          </cell>
          <cell r="C72">
            <v>17224918.48</v>
          </cell>
          <cell r="D72">
            <v>85088665.612500012</v>
          </cell>
        </row>
        <row r="94">
          <cell r="B94">
            <v>79971672</v>
          </cell>
        </row>
      </sheetData>
      <sheetData sheetId="4">
        <row r="65">
          <cell r="J65">
            <v>3745104.2999999993</v>
          </cell>
        </row>
        <row r="111">
          <cell r="C111">
            <v>140543.22999999998</v>
          </cell>
        </row>
        <row r="127">
          <cell r="D127">
            <v>478120.8</v>
          </cell>
        </row>
        <row r="139">
          <cell r="D139">
            <v>574395.9361869999</v>
          </cell>
        </row>
        <row r="146">
          <cell r="C146">
            <v>231874.71299999999</v>
          </cell>
        </row>
        <row r="175">
          <cell r="B175">
            <v>16723739.699999999</v>
          </cell>
          <cell r="C175">
            <v>1378843.1400000004</v>
          </cell>
          <cell r="D175">
            <v>17182959.460000001</v>
          </cell>
          <cell r="E175">
            <v>36028587.453812994</v>
          </cell>
        </row>
        <row r="197">
          <cell r="B197">
            <v>48686222.310000002</v>
          </cell>
        </row>
      </sheetData>
      <sheetData sheetId="5">
        <row r="17">
          <cell r="J17">
            <v>8317510.5596799999</v>
          </cell>
        </row>
        <row r="47">
          <cell r="D47">
            <v>4287587.3503999999</v>
          </cell>
        </row>
        <row r="61">
          <cell r="B61">
            <v>166420106.24032</v>
          </cell>
          <cell r="D61">
            <v>42064708.329599999</v>
          </cell>
        </row>
        <row r="83">
          <cell r="B83">
            <v>42153083.720000006</v>
          </cell>
        </row>
      </sheetData>
      <sheetData sheetId="6">
        <row r="33">
          <cell r="J33">
            <v>38612344.799999997</v>
          </cell>
          <cell r="K33">
            <v>20781162.13775</v>
          </cell>
        </row>
        <row r="103">
          <cell r="D103">
            <v>9235844.2884000018</v>
          </cell>
        </row>
        <row r="118">
          <cell r="B118">
            <v>165267705.36224997</v>
          </cell>
          <cell r="C118">
            <v>2078798.48064</v>
          </cell>
          <cell r="D118">
            <v>1025464.9400000001</v>
          </cell>
          <cell r="E118">
            <v>513011120.99159998</v>
          </cell>
        </row>
        <row r="140">
          <cell r="B140">
            <v>58938852.610000007</v>
          </cell>
        </row>
      </sheetData>
      <sheetData sheetId="7">
        <row r="103">
          <cell r="J103">
            <v>174214577.92832065</v>
          </cell>
        </row>
        <row r="112">
          <cell r="J112">
            <v>4292600</v>
          </cell>
          <cell r="K112">
            <v>1754567.75</v>
          </cell>
        </row>
        <row r="120">
          <cell r="D120">
            <v>244089</v>
          </cell>
        </row>
        <row r="127">
          <cell r="D127">
            <v>47209510.329999998</v>
          </cell>
        </row>
        <row r="137">
          <cell r="C137">
            <v>244762435.99220002</v>
          </cell>
          <cell r="D137">
            <v>165978890.89627501</v>
          </cell>
        </row>
        <row r="151">
          <cell r="D151">
            <v>15925241.68158</v>
          </cell>
        </row>
        <row r="166">
          <cell r="C166">
            <v>152962339.50116321</v>
          </cell>
          <cell r="D166">
            <v>56596065.615430385</v>
          </cell>
        </row>
        <row r="175">
          <cell r="B175">
            <v>908862652.92180908</v>
          </cell>
          <cell r="C175">
            <v>1849183346.5215249</v>
          </cell>
          <cell r="D175">
            <v>482959440.77157021</v>
          </cell>
          <cell r="E175">
            <v>402290952.88805926</v>
          </cell>
        </row>
        <row r="197">
          <cell r="B197">
            <v>309226302.33000004</v>
          </cell>
        </row>
      </sheetData>
      <sheetData sheetId="8">
        <row r="12">
          <cell r="J12">
            <v>30940520</v>
          </cell>
          <cell r="K12">
            <v>16836827.800000001</v>
          </cell>
        </row>
        <row r="33">
          <cell r="D33">
            <v>17746310</v>
          </cell>
        </row>
        <row r="45">
          <cell r="D45">
            <v>27671977.109325003</v>
          </cell>
        </row>
        <row r="61">
          <cell r="B61">
            <v>134242412.20000002</v>
          </cell>
          <cell r="D61">
            <v>445590222.18067497</v>
          </cell>
        </row>
        <row r="83">
          <cell r="B83">
            <v>204191061.47000003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R ALCOA"/>
      <sheetName val="ENORTE"/>
      <sheetName val="AMAPARI"/>
      <sheetName val="JARI"/>
      <sheetName val="TAMBAQUI"/>
      <sheetName val="JARAQUI"/>
      <sheetName val="RAESA"/>
      <sheetName val="MANAUARA"/>
      <sheetName val="GERA"/>
    </sheetNames>
    <sheetDataSet>
      <sheetData sheetId="0">
        <row r="10">
          <cell r="J10">
            <v>6233139</v>
          </cell>
          <cell r="K10">
            <v>2972933.165</v>
          </cell>
        </row>
        <row r="15">
          <cell r="B15">
            <v>22933745.835000001</v>
          </cell>
        </row>
      </sheetData>
      <sheetData sheetId="1"/>
      <sheetData sheetId="2">
        <row r="9">
          <cell r="J9">
            <v>10380418.104</v>
          </cell>
          <cell r="K9">
            <v>7056320.0424999995</v>
          </cell>
        </row>
        <row r="26">
          <cell r="C26">
            <v>5429256</v>
          </cell>
          <cell r="D26">
            <v>4185051.5</v>
          </cell>
        </row>
        <row r="31">
          <cell r="B31">
            <v>58847802.853500001</v>
          </cell>
          <cell r="C31">
            <v>37904702.5</v>
          </cell>
        </row>
      </sheetData>
      <sheetData sheetId="3">
        <row r="11">
          <cell r="J11">
            <v>3131.0090000000005</v>
          </cell>
          <cell r="K11">
            <v>1621.34</v>
          </cell>
        </row>
        <row r="17">
          <cell r="J17">
            <v>74674.863000000012</v>
          </cell>
          <cell r="K17">
            <v>41974.350577500001</v>
          </cell>
        </row>
        <row r="30">
          <cell r="B30">
            <v>349903.20042250003</v>
          </cell>
          <cell r="C30">
            <v>20240</v>
          </cell>
        </row>
      </sheetData>
      <sheetData sheetId="4">
        <row r="9">
          <cell r="J9">
            <v>1250244.8</v>
          </cell>
          <cell r="K9">
            <v>564703.20374999999</v>
          </cell>
        </row>
        <row r="24">
          <cell r="D24">
            <v>82708.741800000003</v>
          </cell>
        </row>
        <row r="30">
          <cell r="B30">
            <v>4289951.4962499999</v>
          </cell>
          <cell r="C30">
            <v>811439.8182000001</v>
          </cell>
        </row>
      </sheetData>
      <sheetData sheetId="5">
        <row r="15">
          <cell r="J15">
            <v>720229.2</v>
          </cell>
          <cell r="K15">
            <v>330334.8345</v>
          </cell>
        </row>
        <row r="24">
          <cell r="D24">
            <v>83210.306400000001</v>
          </cell>
        </row>
        <row r="30">
          <cell r="B30">
            <v>2520623.3655000003</v>
          </cell>
          <cell r="C30">
            <v>816360.5736</v>
          </cell>
        </row>
      </sheetData>
      <sheetData sheetId="6">
        <row r="9">
          <cell r="J9">
            <v>5270254.2</v>
          </cell>
          <cell r="K9">
            <v>2867881.7475000005</v>
          </cell>
        </row>
        <row r="15">
          <cell r="B15">
            <v>22865991.052500002</v>
          </cell>
        </row>
      </sheetData>
      <sheetData sheetId="7">
        <row r="9">
          <cell r="J9">
            <v>4199452.2</v>
          </cell>
          <cell r="K9">
            <v>1926088.7332499998</v>
          </cell>
        </row>
        <row r="15">
          <cell r="B15">
            <v>14697039.96675</v>
          </cell>
        </row>
      </sheetData>
      <sheetData sheetId="8">
        <row r="9">
          <cell r="J9">
            <v>4161638.3999999999</v>
          </cell>
          <cell r="K9">
            <v>2264613.12</v>
          </cell>
        </row>
        <row r="15">
          <cell r="B15">
            <v>18056052.480000004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DO"/>
      <sheetName val="AMAZONAS"/>
      <sheetName val="GERA"/>
      <sheetName val="IPCA"/>
      <sheetName val="CEA"/>
      <sheetName val="CELPA"/>
      <sheetName val="AMAPARI"/>
      <sheetName val="TAMBAQUI"/>
      <sheetName val="JARAQUI"/>
      <sheetName val="CERON"/>
    </sheetNames>
    <sheetDataSet>
      <sheetData sheetId="0"/>
      <sheetData sheetId="1">
        <row r="64">
          <cell r="E64">
            <v>620423137.45999992</v>
          </cell>
          <cell r="F64">
            <v>718946202.79999995</v>
          </cell>
          <cell r="J64">
            <v>285545956.62362504</v>
          </cell>
          <cell r="K64">
            <v>325278775.05148709</v>
          </cell>
        </row>
      </sheetData>
      <sheetData sheetId="2">
        <row r="64">
          <cell r="E64">
            <v>0</v>
          </cell>
          <cell r="F64">
            <v>0</v>
          </cell>
          <cell r="J64">
            <v>13238919.180000002</v>
          </cell>
          <cell r="K64">
            <v>14360428.050000001</v>
          </cell>
        </row>
      </sheetData>
      <sheetData sheetId="3"/>
      <sheetData sheetId="4">
        <row r="64">
          <cell r="E64">
            <v>87256545.540000021</v>
          </cell>
          <cell r="F64">
            <v>92021249.602267846</v>
          </cell>
          <cell r="J64">
            <v>0</v>
          </cell>
          <cell r="K64">
            <v>0</v>
          </cell>
        </row>
      </sheetData>
      <sheetData sheetId="5">
        <row r="64">
          <cell r="E64">
            <v>14117664.168549027</v>
          </cell>
          <cell r="F64">
            <v>15353725.821835635</v>
          </cell>
          <cell r="J64">
            <v>0</v>
          </cell>
          <cell r="K64">
            <v>0</v>
          </cell>
        </row>
      </sheetData>
      <sheetData sheetId="6">
        <row r="64">
          <cell r="E64">
            <v>1530640.6899999992</v>
          </cell>
          <cell r="F64">
            <v>1951313.2807831897</v>
          </cell>
          <cell r="J64">
            <v>9764093.950000003</v>
          </cell>
          <cell r="K64">
            <v>10925524.669110442</v>
          </cell>
        </row>
      </sheetData>
      <sheetData sheetId="7">
        <row r="64">
          <cell r="E64">
            <v>0</v>
          </cell>
          <cell r="F64">
            <v>0</v>
          </cell>
          <cell r="J64">
            <v>2187401.5500000003</v>
          </cell>
          <cell r="K64">
            <v>2293476.9606400877</v>
          </cell>
        </row>
      </sheetData>
      <sheetData sheetId="8">
        <row r="64">
          <cell r="E64">
            <v>0</v>
          </cell>
          <cell r="F64">
            <v>0</v>
          </cell>
          <cell r="J64">
            <v>2918884.38</v>
          </cell>
          <cell r="K64">
            <v>3165273.3357225847</v>
          </cell>
        </row>
      </sheetData>
      <sheetData sheetId="9">
        <row r="64">
          <cell r="E64">
            <v>27175940.210000001</v>
          </cell>
          <cell r="F64">
            <v>27343442.350000001</v>
          </cell>
          <cell r="J64">
            <v>96464172.985225007</v>
          </cell>
          <cell r="K64">
            <v>107475046.33000006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showGridLines="0" workbookViewId="0">
      <selection activeCell="K5" sqref="K5"/>
    </sheetView>
  </sheetViews>
  <sheetFormatPr defaultColWidth="14.7109375" defaultRowHeight="15.95" customHeight="1"/>
  <cols>
    <col min="1" max="1" width="23.28515625" style="2" customWidth="1"/>
    <col min="2" max="11" width="14.7109375" style="2" customWidth="1"/>
    <col min="12" max="16384" width="14.7109375" style="2"/>
  </cols>
  <sheetData>
    <row r="1" spans="1:12" ht="15.95" customHeight="1">
      <c r="A1" s="41" t="s">
        <v>50</v>
      </c>
      <c r="J1" s="90" t="s">
        <v>37</v>
      </c>
      <c r="K1" s="90"/>
    </row>
    <row r="2" spans="1:12" ht="15.95" customHeight="1">
      <c r="A2" s="42"/>
    </row>
    <row r="3" spans="1:12" ht="15.95" customHeight="1">
      <c r="A3" s="91" t="s">
        <v>4</v>
      </c>
      <c r="B3" s="91" t="s">
        <v>5</v>
      </c>
      <c r="C3" s="94" t="s">
        <v>109</v>
      </c>
      <c r="D3" s="95" t="s">
        <v>6</v>
      </c>
      <c r="E3" s="96" t="s">
        <v>7</v>
      </c>
      <c r="F3" s="91" t="s">
        <v>1</v>
      </c>
      <c r="G3" s="91" t="s">
        <v>8</v>
      </c>
      <c r="H3" s="91" t="s">
        <v>25</v>
      </c>
      <c r="I3" s="92" t="s">
        <v>48</v>
      </c>
      <c r="J3" s="93"/>
      <c r="K3" s="91" t="s">
        <v>127</v>
      </c>
    </row>
    <row r="4" spans="1:12" ht="15.95" customHeight="1">
      <c r="A4" s="91"/>
      <c r="B4" s="91"/>
      <c r="C4" s="94"/>
      <c r="D4" s="95"/>
      <c r="E4" s="97"/>
      <c r="F4" s="91"/>
      <c r="G4" s="91"/>
      <c r="H4" s="91"/>
      <c r="I4" s="40" t="s">
        <v>49</v>
      </c>
      <c r="J4" s="40" t="s">
        <v>59</v>
      </c>
      <c r="K4" s="91"/>
    </row>
    <row r="6" spans="1:12" ht="15.95" customHeight="1">
      <c r="A6" s="3" t="s">
        <v>20</v>
      </c>
      <c r="B6" s="4">
        <f>[1]CEA!$B$30</f>
        <v>63920700.989999995</v>
      </c>
      <c r="C6" s="4"/>
      <c r="D6" s="4">
        <f>[1]CEA!$C$30</f>
        <v>16957373.16</v>
      </c>
      <c r="E6" s="4"/>
      <c r="F6" s="4">
        <f>SUM(B6:E6)</f>
        <v>80878074.149999991</v>
      </c>
      <c r="G6" s="4">
        <f>[1]CEA!$B$52</f>
        <v>23255346.180000003</v>
      </c>
      <c r="H6" s="4">
        <f>F6-G6</f>
        <v>57622727.969999984</v>
      </c>
      <c r="I6" s="43">
        <v>0</v>
      </c>
      <c r="J6" s="39"/>
      <c r="K6" s="44">
        <f>H6-J6</f>
        <v>57622727.969999984</v>
      </c>
      <c r="L6" s="45"/>
    </row>
    <row r="7" spans="1:12" ht="15.95" customHeight="1">
      <c r="A7" s="3" t="s">
        <v>21</v>
      </c>
      <c r="B7" s="4">
        <f>[1]CELPA!$B$72</f>
        <v>231217830.67175007</v>
      </c>
      <c r="C7" s="4"/>
      <c r="D7" s="4">
        <f>[1]CELPA!$C$72</f>
        <v>17224918.48</v>
      </c>
      <c r="E7" s="4">
        <f>[1]CELPA!$D$72</f>
        <v>85088665.612500012</v>
      </c>
      <c r="F7" s="4">
        <f t="shared" ref="F7:F14" si="0">SUM(B7:E7)</f>
        <v>333531414.76425004</v>
      </c>
      <c r="G7" s="4">
        <f>[1]CELPA!$B$94</f>
        <v>79971672</v>
      </c>
      <c r="H7" s="4">
        <f t="shared" ref="H7:H23" si="1">F7-G7</f>
        <v>253559742.76425004</v>
      </c>
      <c r="I7" s="43">
        <v>0</v>
      </c>
      <c r="J7" s="39"/>
      <c r="K7" s="44">
        <f t="shared" ref="K7:K14" si="2">H7-J7</f>
        <v>253559742.76425004</v>
      </c>
      <c r="L7" s="45"/>
    </row>
    <row r="8" spans="1:12" ht="15.95" customHeight="1">
      <c r="A8" s="3" t="s">
        <v>23</v>
      </c>
      <c r="B8" s="4">
        <f>[1]CELPE!$B$61</f>
        <v>9412002</v>
      </c>
      <c r="C8" s="4">
        <f>[1]CELPE!$C$61</f>
        <v>7230227.7400000002</v>
      </c>
      <c r="D8" s="4">
        <f>[1]CELPE!$D$61</f>
        <v>3306492.08</v>
      </c>
      <c r="E8" s="4"/>
      <c r="F8" s="4">
        <f t="shared" si="0"/>
        <v>19948721.82</v>
      </c>
      <c r="G8" s="4">
        <f>[1]CELPE!$B$83</f>
        <v>3483351.85</v>
      </c>
      <c r="H8" s="4">
        <f t="shared" si="1"/>
        <v>16465369.970000001</v>
      </c>
      <c r="I8" s="43">
        <v>0</v>
      </c>
      <c r="J8" s="39"/>
      <c r="K8" s="44">
        <f t="shared" si="2"/>
        <v>16465369.970000001</v>
      </c>
      <c r="L8" s="45"/>
    </row>
    <row r="9" spans="1:12" ht="15.95" customHeight="1">
      <c r="A9" s="3" t="s">
        <v>22</v>
      </c>
      <c r="B9" s="4">
        <f>[1]CEMAT!$B$61</f>
        <v>4020192</v>
      </c>
      <c r="C9" s="4">
        <f>[1]CEMAT!$C$61</f>
        <v>2504766.2400000002</v>
      </c>
      <c r="D9" s="4">
        <f>[1]CEMAT!$D$61</f>
        <v>21176077.580000002</v>
      </c>
      <c r="E9" s="4"/>
      <c r="F9" s="4">
        <f t="shared" si="0"/>
        <v>27701035.82</v>
      </c>
      <c r="G9" s="4">
        <f>[1]CEMAT!$B$83</f>
        <v>1378702.3800000001</v>
      </c>
      <c r="H9" s="4">
        <f t="shared" si="1"/>
        <v>26322333.440000001</v>
      </c>
      <c r="I9" s="43">
        <v>0</v>
      </c>
      <c r="J9" s="39"/>
      <c r="K9" s="44">
        <f t="shared" si="2"/>
        <v>26322333.440000001</v>
      </c>
      <c r="L9" s="45"/>
    </row>
    <row r="10" spans="1:12" ht="15.95" customHeight="1">
      <c r="A10" s="3" t="s">
        <v>19</v>
      </c>
      <c r="B10" s="4">
        <f>[1]CERR!$B$175</f>
        <v>16723739.699999999</v>
      </c>
      <c r="C10" s="4">
        <f>[1]CERR!$C$175</f>
        <v>1378843.1400000004</v>
      </c>
      <c r="D10" s="4">
        <f>[1]CERR!$D$175</f>
        <v>17182959.460000001</v>
      </c>
      <c r="E10" s="4">
        <f>[1]CERR!$E$175</f>
        <v>36028587.453812994</v>
      </c>
      <c r="F10" s="4">
        <f t="shared" si="0"/>
        <v>71314129.753812999</v>
      </c>
      <c r="G10" s="4">
        <f>[1]CERR!$B$197</f>
        <v>48686222.310000002</v>
      </c>
      <c r="H10" s="4">
        <f t="shared" si="1"/>
        <v>22627907.443812996</v>
      </c>
      <c r="I10" s="43">
        <v>0</v>
      </c>
      <c r="J10" s="39"/>
      <c r="K10" s="44">
        <f t="shared" si="2"/>
        <v>22627907.443812996</v>
      </c>
      <c r="L10" s="45"/>
    </row>
    <row r="11" spans="1:12" ht="15.95" customHeight="1">
      <c r="A11" s="3" t="s">
        <v>51</v>
      </c>
      <c r="B11" s="4">
        <f>[1]AMAZONAS!$B$175</f>
        <v>908862652.92180908</v>
      </c>
      <c r="C11" s="4">
        <f>[1]AMAZONAS!$C$175</f>
        <v>1849183346.5215249</v>
      </c>
      <c r="D11" s="4">
        <f>[1]AMAZONAS!$D$175</f>
        <v>482959440.77157021</v>
      </c>
      <c r="E11" s="4">
        <f>[1]AMAZONAS!$E$175</f>
        <v>402290952.88805926</v>
      </c>
      <c r="F11" s="4">
        <f t="shared" si="0"/>
        <v>3643296393.1029634</v>
      </c>
      <c r="G11" s="4">
        <f>[1]AMAZONAS!$B$197</f>
        <v>309226302.33000004</v>
      </c>
      <c r="H11" s="4">
        <f t="shared" si="1"/>
        <v>3334070090.7729635</v>
      </c>
      <c r="I11" s="43">
        <v>0</v>
      </c>
      <c r="J11" s="39"/>
      <c r="K11" s="44">
        <f t="shared" si="2"/>
        <v>3334070090.7729635</v>
      </c>
      <c r="L11" s="45"/>
    </row>
    <row r="12" spans="1:12" ht="15.95" customHeight="1">
      <c r="A12" s="3" t="s">
        <v>52</v>
      </c>
      <c r="B12" s="4">
        <f>[1]ELETROACRE!$B$61</f>
        <v>166420106.24032</v>
      </c>
      <c r="C12" s="4"/>
      <c r="D12" s="4"/>
      <c r="E12" s="4">
        <f>[1]ELETROACRE!$D$61</f>
        <v>42064708.329599999</v>
      </c>
      <c r="F12" s="4">
        <f t="shared" si="0"/>
        <v>208484814.56992</v>
      </c>
      <c r="G12" s="4">
        <f>[1]ELETROACRE!$B$83</f>
        <v>42153083.720000006</v>
      </c>
      <c r="H12" s="4">
        <f t="shared" si="1"/>
        <v>166331730.84992</v>
      </c>
      <c r="I12" s="43">
        <v>0</v>
      </c>
      <c r="J12" s="39"/>
      <c r="K12" s="44">
        <f t="shared" si="2"/>
        <v>166331730.84992</v>
      </c>
      <c r="L12" s="45"/>
    </row>
    <row r="13" spans="1:12" ht="15.95" customHeight="1">
      <c r="A13" s="3" t="s">
        <v>53</v>
      </c>
      <c r="B13" s="4">
        <f>[1]CERON!$B$118</f>
        <v>165267705.36224997</v>
      </c>
      <c r="C13" s="4">
        <f>[1]CERON!$C$118</f>
        <v>2078798.48064</v>
      </c>
      <c r="D13" s="4">
        <f>[1]CERON!$D$118</f>
        <v>1025464.9400000001</v>
      </c>
      <c r="E13" s="4">
        <f>[1]CERON!$E$118</f>
        <v>513011120.99159998</v>
      </c>
      <c r="F13" s="4">
        <f t="shared" si="0"/>
        <v>681383089.77448988</v>
      </c>
      <c r="G13" s="4">
        <f>[1]CERON!$B$140</f>
        <v>58938852.610000007</v>
      </c>
      <c r="H13" s="4">
        <f t="shared" si="1"/>
        <v>622444237.16448987</v>
      </c>
      <c r="I13" s="43">
        <v>0</v>
      </c>
      <c r="J13" s="39"/>
      <c r="K13" s="44">
        <f t="shared" si="2"/>
        <v>622444237.16448987</v>
      </c>
      <c r="L13" s="45"/>
    </row>
    <row r="14" spans="1:12" ht="15.95" customHeight="1">
      <c r="A14" s="3" t="s">
        <v>54</v>
      </c>
      <c r="B14" s="4">
        <f>[1]BOAVISTA!$B$61</f>
        <v>134242412.20000002</v>
      </c>
      <c r="C14" s="4"/>
      <c r="D14" s="4"/>
      <c r="E14" s="4">
        <f>[1]BOAVISTA!$D$61</f>
        <v>445590222.18067497</v>
      </c>
      <c r="F14" s="4">
        <f t="shared" si="0"/>
        <v>579832634.38067496</v>
      </c>
      <c r="G14" s="4">
        <f>[1]BOAVISTA!$B$83</f>
        <v>204191061.47000003</v>
      </c>
      <c r="H14" s="4">
        <f t="shared" si="1"/>
        <v>375641572.91067493</v>
      </c>
      <c r="I14" s="43">
        <v>0</v>
      </c>
      <c r="J14" s="39"/>
      <c r="K14" s="44">
        <f t="shared" si="2"/>
        <v>375641572.91067493</v>
      </c>
      <c r="L14" s="45"/>
    </row>
    <row r="15" spans="1:12" ht="15.95" customHeight="1">
      <c r="A15" s="3" t="s">
        <v>12</v>
      </c>
      <c r="B15" s="4">
        <f>[2]AMAPARI!$B$31</f>
        <v>58847802.853500001</v>
      </c>
      <c r="C15" s="4">
        <f>[2]AMAPARI!$C$31</f>
        <v>37904702.5</v>
      </c>
      <c r="D15" s="1"/>
      <c r="E15" s="1"/>
      <c r="F15" s="4">
        <f t="shared" ref="F15:F22" si="3">B15+C15</f>
        <v>96752505.353500009</v>
      </c>
      <c r="G15" s="1"/>
      <c r="H15" s="4">
        <f t="shared" si="1"/>
        <v>96752505.353500009</v>
      </c>
      <c r="I15" s="1"/>
      <c r="J15" s="1"/>
      <c r="K15" s="44">
        <f>H15</f>
        <v>96752505.353500009</v>
      </c>
    </row>
    <row r="16" spans="1:12" ht="15.95" customHeight="1">
      <c r="A16" s="3" t="s">
        <v>13</v>
      </c>
      <c r="B16" s="4">
        <f>'[2]BR ALCOA'!$B$15</f>
        <v>22933745.835000001</v>
      </c>
      <c r="C16" s="4"/>
      <c r="D16" s="1"/>
      <c r="E16" s="1"/>
      <c r="F16" s="4">
        <f t="shared" si="3"/>
        <v>22933745.835000001</v>
      </c>
      <c r="G16" s="1"/>
      <c r="H16" s="4">
        <f t="shared" si="1"/>
        <v>22933745.835000001</v>
      </c>
      <c r="I16" s="1"/>
      <c r="J16" s="1"/>
      <c r="K16" s="44">
        <f t="shared" ref="K16:K23" si="4">H16</f>
        <v>22933745.835000001</v>
      </c>
    </row>
    <row r="17" spans="1:11" ht="15.95" customHeight="1">
      <c r="A17" s="3" t="s">
        <v>15</v>
      </c>
      <c r="B17" s="4">
        <f>[2]JARAQUI!$B$30</f>
        <v>2520623.3655000003</v>
      </c>
      <c r="C17" s="4">
        <f>[2]JARAQUI!$C$30</f>
        <v>816360.5736</v>
      </c>
      <c r="D17" s="1"/>
      <c r="E17" s="1"/>
      <c r="F17" s="4">
        <f t="shared" si="3"/>
        <v>3336983.9391000001</v>
      </c>
      <c r="G17" s="1"/>
      <c r="H17" s="4">
        <f t="shared" si="1"/>
        <v>3336983.9391000001</v>
      </c>
      <c r="I17" s="1"/>
      <c r="J17" s="1"/>
      <c r="K17" s="44">
        <f t="shared" si="4"/>
        <v>3336983.9391000001</v>
      </c>
    </row>
    <row r="18" spans="1:11" ht="15.95" customHeight="1">
      <c r="A18" s="3" t="s">
        <v>14</v>
      </c>
      <c r="B18" s="4">
        <f>[2]TAMBAQUI!$B$30</f>
        <v>4289951.4962499999</v>
      </c>
      <c r="C18" s="4">
        <f>[2]TAMBAQUI!$C$30</f>
        <v>811439.8182000001</v>
      </c>
      <c r="D18" s="1"/>
      <c r="E18" s="1"/>
      <c r="F18" s="4">
        <f t="shared" si="3"/>
        <v>5101391.3144499995</v>
      </c>
      <c r="G18" s="1"/>
      <c r="H18" s="4">
        <f t="shared" si="1"/>
        <v>5101391.3144499995</v>
      </c>
      <c r="I18" s="1"/>
      <c r="J18" s="1"/>
      <c r="K18" s="44">
        <f t="shared" si="4"/>
        <v>5101391.3144499995</v>
      </c>
    </row>
    <row r="19" spans="1:11" ht="15.95" customHeight="1">
      <c r="A19" s="3" t="s">
        <v>55</v>
      </c>
      <c r="B19" s="4"/>
      <c r="C19" s="4"/>
      <c r="D19" s="1"/>
      <c r="E19" s="1"/>
      <c r="F19" s="4"/>
      <c r="G19" s="1"/>
      <c r="H19" s="4"/>
      <c r="I19" s="1"/>
      <c r="J19" s="1"/>
      <c r="K19" s="44"/>
    </row>
    <row r="20" spans="1:11" ht="15.95" customHeight="1">
      <c r="A20" s="3" t="s">
        <v>16</v>
      </c>
      <c r="B20" s="4">
        <f>[2]GERA!$B$15</f>
        <v>18056052.480000004</v>
      </c>
      <c r="C20" s="4"/>
      <c r="D20" s="1"/>
      <c r="E20" s="1"/>
      <c r="F20" s="4">
        <f t="shared" si="3"/>
        <v>18056052.480000004</v>
      </c>
      <c r="G20" s="1"/>
      <c r="H20" s="4">
        <f t="shared" si="1"/>
        <v>18056052.480000004</v>
      </c>
      <c r="I20" s="1"/>
      <c r="J20" s="1"/>
      <c r="K20" s="44">
        <f t="shared" si="4"/>
        <v>18056052.480000004</v>
      </c>
    </row>
    <row r="21" spans="1:11" ht="15.95" customHeight="1">
      <c r="A21" s="3" t="s">
        <v>47</v>
      </c>
      <c r="B21" s="4">
        <f>[2]JARI!$B$30</f>
        <v>349903.20042250003</v>
      </c>
      <c r="C21" s="4">
        <f>[2]JARI!$C$30</f>
        <v>20240</v>
      </c>
      <c r="D21" s="1"/>
      <c r="E21" s="1"/>
      <c r="F21" s="4">
        <f t="shared" si="3"/>
        <v>370143.20042250003</v>
      </c>
      <c r="G21" s="1"/>
      <c r="H21" s="4">
        <f t="shared" si="1"/>
        <v>370143.20042250003</v>
      </c>
      <c r="I21" s="1"/>
      <c r="J21" s="1"/>
      <c r="K21" s="44">
        <f t="shared" si="4"/>
        <v>370143.20042250003</v>
      </c>
    </row>
    <row r="22" spans="1:11" ht="15.95" customHeight="1">
      <c r="A22" s="3" t="s">
        <v>17</v>
      </c>
      <c r="B22" s="4">
        <f>[2]MANAUARA!$B$15</f>
        <v>14697039.96675</v>
      </c>
      <c r="C22" s="4"/>
      <c r="D22" s="1"/>
      <c r="E22" s="1"/>
      <c r="F22" s="4">
        <f t="shared" si="3"/>
        <v>14697039.96675</v>
      </c>
      <c r="G22" s="1"/>
      <c r="H22" s="4">
        <f t="shared" si="1"/>
        <v>14697039.96675</v>
      </c>
      <c r="I22" s="1"/>
      <c r="J22" s="1"/>
      <c r="K22" s="44">
        <f t="shared" si="4"/>
        <v>14697039.96675</v>
      </c>
    </row>
    <row r="23" spans="1:11" ht="15.95" customHeight="1">
      <c r="A23" s="3" t="s">
        <v>18</v>
      </c>
      <c r="B23" s="4">
        <f>[2]RAESA!$B$15</f>
        <v>22865991.052500002</v>
      </c>
      <c r="C23" s="4"/>
      <c r="D23" s="1"/>
      <c r="E23" s="1"/>
      <c r="F23" s="4">
        <f>B23+C23</f>
        <v>22865991.052500002</v>
      </c>
      <c r="G23" s="1"/>
      <c r="H23" s="4">
        <f t="shared" si="1"/>
        <v>22865991.052500002</v>
      </c>
      <c r="I23" s="1"/>
      <c r="J23" s="1"/>
      <c r="K23" s="44">
        <f t="shared" si="4"/>
        <v>22865991.052500002</v>
      </c>
    </row>
    <row r="24" spans="1:11" s="46" customFormat="1" ht="15.95" customHeight="1">
      <c r="A24" s="5" t="s">
        <v>0</v>
      </c>
      <c r="B24" s="6">
        <f>SUM(B6:B23)</f>
        <v>1844648452.3360512</v>
      </c>
      <c r="C24" s="6">
        <f t="shared" ref="C24:K24" si="5">SUM(C6:C23)</f>
        <v>1901928725.0139649</v>
      </c>
      <c r="D24" s="6">
        <f t="shared" si="5"/>
        <v>559832726.47157025</v>
      </c>
      <c r="E24" s="6">
        <f t="shared" si="5"/>
        <v>1524074257.4562473</v>
      </c>
      <c r="F24" s="6">
        <f t="shared" si="5"/>
        <v>5830484161.2778339</v>
      </c>
      <c r="G24" s="6">
        <f t="shared" si="5"/>
        <v>771284594.85000014</v>
      </c>
      <c r="H24" s="6">
        <f t="shared" si="5"/>
        <v>5059199566.4278345</v>
      </c>
      <c r="I24" s="6">
        <f t="shared" si="5"/>
        <v>0</v>
      </c>
      <c r="J24" s="6">
        <f t="shared" si="5"/>
        <v>0</v>
      </c>
      <c r="K24" s="6">
        <f t="shared" si="5"/>
        <v>5059199566.4278345</v>
      </c>
    </row>
    <row r="25" spans="1:11" ht="15.95" customHeight="1">
      <c r="A25" s="2" t="s">
        <v>121</v>
      </c>
    </row>
    <row r="26" spans="1:11" ht="15.95" customHeight="1">
      <c r="G26" s="45"/>
    </row>
    <row r="31" spans="1:11" ht="15.95" customHeight="1">
      <c r="F31" s="45"/>
    </row>
    <row r="32" spans="1:11" ht="15.95" customHeight="1">
      <c r="F32" s="45"/>
    </row>
    <row r="33" spans="6:6" ht="15.95" customHeight="1">
      <c r="F33" s="45"/>
    </row>
  </sheetData>
  <sortState ref="A6:K24">
    <sortCondition ref="A19"/>
  </sortState>
  <mergeCells count="11">
    <mergeCell ref="J1:K1"/>
    <mergeCell ref="K3:K4"/>
    <mergeCell ref="I3:J3"/>
    <mergeCell ref="H3:H4"/>
    <mergeCell ref="A3:A4"/>
    <mergeCell ref="B3:B4"/>
    <mergeCell ref="C3:C4"/>
    <mergeCell ref="D3:D4"/>
    <mergeCell ref="E3:E4"/>
    <mergeCell ref="F3:F4"/>
    <mergeCell ref="G3:G4"/>
  </mergeCells>
  <printOptions horizontalCentered="1" vertic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showGridLines="0" workbookViewId="0">
      <selection activeCell="C13" sqref="C13"/>
    </sheetView>
  </sheetViews>
  <sheetFormatPr defaultColWidth="14.7109375" defaultRowHeight="15" customHeight="1"/>
  <cols>
    <col min="1" max="2" width="35.7109375" style="13" customWidth="1"/>
    <col min="3" max="3" width="30.7109375" style="13" customWidth="1"/>
    <col min="4" max="7" width="15.7109375" style="13" customWidth="1"/>
    <col min="8" max="8" width="14.7109375" style="48"/>
    <col min="9" max="16384" width="14.7109375" style="13"/>
  </cols>
  <sheetData>
    <row r="1" spans="1:8" ht="15" customHeight="1">
      <c r="A1" s="47" t="s">
        <v>56</v>
      </c>
      <c r="B1" s="18"/>
      <c r="C1" s="9" t="s">
        <v>37</v>
      </c>
      <c r="D1" s="18"/>
      <c r="E1" s="18"/>
      <c r="F1" s="18"/>
      <c r="G1" s="18"/>
      <c r="H1" s="18"/>
    </row>
    <row r="2" spans="1:8" ht="15" customHeight="1">
      <c r="A2" s="12"/>
    </row>
    <row r="3" spans="1:8" ht="15" customHeight="1">
      <c r="A3" s="10" t="s">
        <v>44</v>
      </c>
      <c r="B3" s="10" t="s">
        <v>36</v>
      </c>
      <c r="C3" s="11" t="s">
        <v>46</v>
      </c>
    </row>
    <row r="4" spans="1:8" ht="15" customHeight="1">
      <c r="A4" s="12"/>
    </row>
    <row r="5" spans="1:8" ht="15" customHeight="1">
      <c r="A5" s="98" t="s">
        <v>26</v>
      </c>
      <c r="B5" s="99"/>
      <c r="C5" s="14">
        <f>SUM(C6:C9)</f>
        <v>64335593.370000005</v>
      </c>
    </row>
    <row r="6" spans="1:8" ht="15" customHeight="1">
      <c r="A6" s="15" t="s">
        <v>27</v>
      </c>
      <c r="B6" s="15" t="s">
        <v>28</v>
      </c>
      <c r="C6" s="16">
        <v>367566.49</v>
      </c>
    </row>
    <row r="7" spans="1:8" ht="15" customHeight="1">
      <c r="A7" s="15" t="s">
        <v>21</v>
      </c>
      <c r="B7" s="15" t="s">
        <v>38</v>
      </c>
      <c r="C7" s="16">
        <v>54708602.460000001</v>
      </c>
    </row>
    <row r="8" spans="1:8" ht="15" customHeight="1">
      <c r="A8" s="15" t="s">
        <v>22</v>
      </c>
      <c r="B8" s="15" t="s">
        <v>39</v>
      </c>
      <c r="C8" s="16">
        <v>1908339.72</v>
      </c>
    </row>
    <row r="9" spans="1:8" ht="15" customHeight="1">
      <c r="A9" s="15" t="s">
        <v>22</v>
      </c>
      <c r="B9" s="15" t="s">
        <v>29</v>
      </c>
      <c r="C9" s="16">
        <v>7351084.7000000002</v>
      </c>
    </row>
    <row r="10" spans="1:8" ht="15" customHeight="1">
      <c r="A10" s="98" t="s">
        <v>24</v>
      </c>
      <c r="B10" s="99"/>
      <c r="C10" s="14">
        <f>SUM(C11:C12)</f>
        <v>2420705.94</v>
      </c>
    </row>
    <row r="11" spans="1:8" ht="15" customHeight="1">
      <c r="A11" s="15" t="s">
        <v>30</v>
      </c>
      <c r="B11" s="15" t="s">
        <v>34</v>
      </c>
      <c r="C11" s="16">
        <v>635150.65</v>
      </c>
    </row>
    <row r="12" spans="1:8" ht="15" customHeight="1">
      <c r="A12" s="15" t="s">
        <v>30</v>
      </c>
      <c r="B12" s="15" t="s">
        <v>33</v>
      </c>
      <c r="C12" s="16">
        <v>1785555.29</v>
      </c>
    </row>
    <row r="13" spans="1:8" ht="15" customHeight="1">
      <c r="A13" s="98" t="s">
        <v>69</v>
      </c>
      <c r="B13" s="99"/>
      <c r="C13" s="14">
        <f>SUM(C14:C15)</f>
        <v>30066061.330000002</v>
      </c>
    </row>
    <row r="14" spans="1:8" ht="15" customHeight="1">
      <c r="A14" s="15" t="s">
        <v>40</v>
      </c>
      <c r="B14" s="15" t="s">
        <v>41</v>
      </c>
      <c r="C14" s="16">
        <v>4329324.28</v>
      </c>
    </row>
    <row r="15" spans="1:8" ht="15" customHeight="1">
      <c r="A15" s="15" t="s">
        <v>31</v>
      </c>
      <c r="B15" s="15" t="s">
        <v>32</v>
      </c>
      <c r="C15" s="16">
        <v>25736737.050000001</v>
      </c>
    </row>
    <row r="16" spans="1:8" ht="15" customHeight="1">
      <c r="A16" s="100" t="s">
        <v>45</v>
      </c>
      <c r="B16" s="101"/>
      <c r="C16" s="17">
        <f>C5+C10+C13</f>
        <v>96822360.640000001</v>
      </c>
    </row>
    <row r="18" spans="8:8" ht="15" customHeight="1">
      <c r="H18" s="49"/>
    </row>
    <row r="19" spans="8:8" ht="15" customHeight="1">
      <c r="H19" s="49"/>
    </row>
    <row r="20" spans="8:8" ht="15" customHeight="1">
      <c r="H20" s="49"/>
    </row>
    <row r="21" spans="8:8" ht="15" customHeight="1">
      <c r="H21" s="49"/>
    </row>
    <row r="22" spans="8:8" ht="15" customHeight="1">
      <c r="H22" s="49"/>
    </row>
    <row r="23" spans="8:8" ht="15" customHeight="1">
      <c r="H23" s="49"/>
    </row>
    <row r="24" spans="8:8" ht="15" customHeight="1">
      <c r="H24" s="49"/>
    </row>
    <row r="25" spans="8:8" ht="15" customHeight="1">
      <c r="H25" s="49"/>
    </row>
  </sheetData>
  <mergeCells count="4">
    <mergeCell ref="A5:B5"/>
    <mergeCell ref="A10:B10"/>
    <mergeCell ref="A13:B13"/>
    <mergeCell ref="A16:B16"/>
  </mergeCells>
  <printOptions horizontalCentered="1" verticalCentered="1"/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4"/>
  <sheetViews>
    <sheetView showGridLines="0" tabSelected="1" workbookViewId="0">
      <selection activeCell="C6" sqref="C6"/>
    </sheetView>
  </sheetViews>
  <sheetFormatPr defaultColWidth="14.7109375" defaultRowHeight="15" customHeight="1"/>
  <cols>
    <col min="1" max="1" width="40.7109375" style="18" customWidth="1"/>
    <col min="2" max="6" width="20.7109375" style="18" customWidth="1"/>
    <col min="7" max="16384" width="14.7109375" style="18"/>
  </cols>
  <sheetData>
    <row r="1" spans="1:6" ht="15" customHeight="1">
      <c r="A1" s="7" t="s">
        <v>57</v>
      </c>
      <c r="B1" s="8"/>
      <c r="C1" s="8"/>
      <c r="D1" s="8"/>
      <c r="E1" s="103" t="s">
        <v>37</v>
      </c>
      <c r="F1" s="103"/>
    </row>
    <row r="2" spans="1:6" ht="15" customHeight="1">
      <c r="A2" s="19"/>
    </row>
    <row r="3" spans="1:6" ht="15" customHeight="1">
      <c r="A3" s="102" t="s">
        <v>4</v>
      </c>
      <c r="B3" s="102" t="s">
        <v>97</v>
      </c>
      <c r="C3" s="102"/>
      <c r="D3" s="102"/>
      <c r="E3" s="102" t="s">
        <v>35</v>
      </c>
      <c r="F3" s="102" t="s">
        <v>0</v>
      </c>
    </row>
    <row r="4" spans="1:6" ht="15" customHeight="1">
      <c r="A4" s="102"/>
      <c r="B4" s="79" t="s">
        <v>124</v>
      </c>
      <c r="C4" s="79" t="s">
        <v>125</v>
      </c>
      <c r="D4" s="79" t="s">
        <v>126</v>
      </c>
      <c r="E4" s="102"/>
      <c r="F4" s="102"/>
    </row>
    <row r="6" spans="1:6" ht="15" customHeight="1">
      <c r="A6" s="15" t="s">
        <v>12</v>
      </c>
      <c r="B6" s="16">
        <f>CTG!K15</f>
        <v>96752505.353500009</v>
      </c>
      <c r="C6" s="16">
        <f>'OBRIG 597 2015'!D16</f>
        <v>27051045.646499999</v>
      </c>
      <c r="D6" s="16">
        <f>B6+C6</f>
        <v>123803551</v>
      </c>
      <c r="E6" s="24"/>
      <c r="F6" s="16">
        <f>D6+E6</f>
        <v>123803551</v>
      </c>
    </row>
    <row r="7" spans="1:6" ht="15" customHeight="1">
      <c r="A7" s="15" t="s">
        <v>13</v>
      </c>
      <c r="B7" s="16">
        <f>CTG!K16</f>
        <v>22933745.835000001</v>
      </c>
      <c r="C7" s="16">
        <f>'OBRIG 597 2015'!D17</f>
        <v>9206072.1649999991</v>
      </c>
      <c r="D7" s="16">
        <f t="shared" ref="D7:D14" si="0">B7+C7</f>
        <v>32139818</v>
      </c>
      <c r="E7" s="24"/>
      <c r="F7" s="16">
        <f t="shared" ref="F7:F27" si="1">D7+E7</f>
        <v>32139818</v>
      </c>
    </row>
    <row r="8" spans="1:6" ht="15" customHeight="1">
      <c r="A8" s="15" t="s">
        <v>15</v>
      </c>
      <c r="B8" s="16">
        <f>CTG!K17</f>
        <v>3336983.9391000001</v>
      </c>
      <c r="C8" s="16">
        <f>'OBRIG 597 2015'!D18</f>
        <v>1133774.3409</v>
      </c>
      <c r="D8" s="16">
        <f t="shared" si="0"/>
        <v>4470758.28</v>
      </c>
      <c r="E8" s="24"/>
      <c r="F8" s="16">
        <f t="shared" si="1"/>
        <v>4470758.28</v>
      </c>
    </row>
    <row r="9" spans="1:6" ht="15" customHeight="1">
      <c r="A9" s="15" t="s">
        <v>14</v>
      </c>
      <c r="B9" s="16">
        <f>CTG!K18</f>
        <v>5101391.3144499995</v>
      </c>
      <c r="C9" s="16">
        <f>'OBRIG 597 2015'!D19</f>
        <v>1897656.7455500001</v>
      </c>
      <c r="D9" s="16">
        <f t="shared" si="0"/>
        <v>6999048.0599999996</v>
      </c>
      <c r="E9" s="24"/>
      <c r="F9" s="16">
        <f t="shared" si="1"/>
        <v>6999048.0599999996</v>
      </c>
    </row>
    <row r="10" spans="1:6" ht="15" customHeight="1">
      <c r="A10" s="15" t="s">
        <v>20</v>
      </c>
      <c r="B10" s="16">
        <f>CTG!K6</f>
        <v>57622727.969999984</v>
      </c>
      <c r="C10" s="16">
        <f>'OBRIG 597 2015'!D7</f>
        <v>14080599.010000002</v>
      </c>
      <c r="D10" s="16">
        <f t="shared" si="0"/>
        <v>71703326.979999989</v>
      </c>
      <c r="E10" s="24"/>
      <c r="F10" s="16">
        <f t="shared" si="1"/>
        <v>71703326.979999989</v>
      </c>
    </row>
    <row r="11" spans="1:6" ht="15" customHeight="1">
      <c r="A11" s="15" t="s">
        <v>21</v>
      </c>
      <c r="B11" s="16">
        <f>CTG!K7</f>
        <v>253559742.76425004</v>
      </c>
      <c r="C11" s="16">
        <f>'OBRIG 597 2015'!D8</f>
        <v>90970793.615749985</v>
      </c>
      <c r="D11" s="16">
        <f t="shared" si="0"/>
        <v>344530536.38</v>
      </c>
      <c r="E11" s="16">
        <f>SUBROG!C7</f>
        <v>54708602.460000001</v>
      </c>
      <c r="F11" s="16">
        <f t="shared" si="1"/>
        <v>399239138.83999997</v>
      </c>
    </row>
    <row r="12" spans="1:6" ht="15" customHeight="1">
      <c r="A12" s="15" t="s">
        <v>23</v>
      </c>
      <c r="B12" s="16">
        <f>CTG!K8</f>
        <v>16465369.970000001</v>
      </c>
      <c r="C12" s="16">
        <f>'OBRIG 597 2015'!D9</f>
        <v>2906997.37</v>
      </c>
      <c r="D12" s="16">
        <f t="shared" si="0"/>
        <v>19372367.34</v>
      </c>
      <c r="E12" s="24"/>
      <c r="F12" s="16">
        <f t="shared" si="1"/>
        <v>19372367.34</v>
      </c>
    </row>
    <row r="13" spans="1:6" ht="15" customHeight="1">
      <c r="A13" s="15" t="s">
        <v>22</v>
      </c>
      <c r="B13" s="16">
        <f>CTG!K9</f>
        <v>26322333.440000001</v>
      </c>
      <c r="C13" s="16">
        <f>'OBRIG 597 2015'!D10</f>
        <v>1013320</v>
      </c>
      <c r="D13" s="16">
        <f t="shared" si="0"/>
        <v>27335653.440000001</v>
      </c>
      <c r="E13" s="16">
        <f>SUBROG!C8+SUBROG!C9</f>
        <v>9259424.4199999999</v>
      </c>
      <c r="F13" s="16">
        <f t="shared" si="1"/>
        <v>36595077.859999999</v>
      </c>
    </row>
    <row r="14" spans="1:6" ht="15" customHeight="1">
      <c r="A14" s="15" t="s">
        <v>19</v>
      </c>
      <c r="B14" s="16">
        <f>CTG!K10</f>
        <v>22627907.443812996</v>
      </c>
      <c r="C14" s="16">
        <f>'OBRIG 597 2015'!D11</f>
        <v>5170038.9791869987</v>
      </c>
      <c r="D14" s="16">
        <f t="shared" si="0"/>
        <v>27797946.422999993</v>
      </c>
      <c r="E14" s="24"/>
      <c r="F14" s="16">
        <f t="shared" si="1"/>
        <v>27797946.422999993</v>
      </c>
    </row>
    <row r="15" spans="1:6" ht="15" customHeight="1">
      <c r="A15" s="15" t="s">
        <v>27</v>
      </c>
      <c r="B15" s="24"/>
      <c r="C15" s="24"/>
      <c r="D15" s="24"/>
      <c r="E15" s="16">
        <f>SUBROG!C6</f>
        <v>367566.49</v>
      </c>
      <c r="F15" s="16">
        <f t="shared" si="1"/>
        <v>367566.49</v>
      </c>
    </row>
    <row r="16" spans="1:6" ht="15" customHeight="1">
      <c r="A16" s="15" t="s">
        <v>40</v>
      </c>
      <c r="B16" s="24"/>
      <c r="C16" s="24"/>
      <c r="D16" s="24"/>
      <c r="E16" s="16">
        <f>SUBROG!C14</f>
        <v>4329324.28</v>
      </c>
      <c r="F16" s="16">
        <f t="shared" si="1"/>
        <v>4329324.28</v>
      </c>
    </row>
    <row r="17" spans="1:8" ht="15" customHeight="1">
      <c r="A17" s="15" t="s">
        <v>3</v>
      </c>
      <c r="B17" s="16">
        <f>CTG!K11</f>
        <v>3334070090.7729635</v>
      </c>
      <c r="C17" s="16">
        <f>'OBRIG 597 2015'!D12</f>
        <v>863940318.6949693</v>
      </c>
      <c r="D17" s="16">
        <f t="shared" ref="D17:D22" si="2">B17+C17</f>
        <v>4198010409.4679327</v>
      </c>
      <c r="E17" s="24"/>
      <c r="F17" s="16">
        <f t="shared" si="1"/>
        <v>4198010409.4679327</v>
      </c>
      <c r="H17" s="20"/>
    </row>
    <row r="18" spans="1:8" ht="15" customHeight="1">
      <c r="A18" s="15" t="s">
        <v>11</v>
      </c>
      <c r="B18" s="16">
        <f>CTG!K12</f>
        <v>166331730.84992</v>
      </c>
      <c r="C18" s="16">
        <f>'OBRIG 597 2015'!D13</f>
        <v>12605097.910080001</v>
      </c>
      <c r="D18" s="16">
        <f t="shared" si="2"/>
        <v>178936828.75999999</v>
      </c>
      <c r="E18" s="24"/>
      <c r="F18" s="16">
        <f t="shared" si="1"/>
        <v>178936828.75999999</v>
      </c>
    </row>
    <row r="19" spans="1:8" ht="15" customHeight="1">
      <c r="A19" s="15" t="s">
        <v>9</v>
      </c>
      <c r="B19" s="16">
        <f>CTG!K13</f>
        <v>622444237.16448987</v>
      </c>
      <c r="C19" s="16">
        <f>'OBRIG 597 2015'!D14</f>
        <v>68629351.226150006</v>
      </c>
      <c r="D19" s="16">
        <f t="shared" si="2"/>
        <v>691073588.3906399</v>
      </c>
      <c r="E19" s="24"/>
      <c r="F19" s="16">
        <f t="shared" si="1"/>
        <v>691073588.3906399</v>
      </c>
    </row>
    <row r="20" spans="1:8" ht="15" customHeight="1">
      <c r="A20" s="15" t="s">
        <v>10</v>
      </c>
      <c r="B20" s="16">
        <f>CTG!K14</f>
        <v>375641572.91067493</v>
      </c>
      <c r="C20" s="16">
        <f>'OBRIG 597 2015'!D15</f>
        <v>93195634.909325004</v>
      </c>
      <c r="D20" s="16">
        <f t="shared" si="2"/>
        <v>468837207.81999993</v>
      </c>
      <c r="E20" s="24"/>
      <c r="F20" s="16">
        <f t="shared" si="1"/>
        <v>468837207.81999993</v>
      </c>
    </row>
    <row r="21" spans="1:8" ht="15" customHeight="1">
      <c r="A21" s="15" t="s">
        <v>2</v>
      </c>
      <c r="B21" s="16"/>
      <c r="C21" s="16"/>
      <c r="D21" s="16"/>
      <c r="E21" s="24"/>
      <c r="F21" s="16">
        <f t="shared" si="1"/>
        <v>0</v>
      </c>
    </row>
    <row r="22" spans="1:8" ht="15" customHeight="1">
      <c r="A22" s="15" t="s">
        <v>16</v>
      </c>
      <c r="B22" s="16">
        <f>CTG!K20</f>
        <v>18056052.480000004</v>
      </c>
      <c r="C22" s="16">
        <f>'OBRIG 597 2015'!D21</f>
        <v>6426251.5199999996</v>
      </c>
      <c r="D22" s="16">
        <f t="shared" si="2"/>
        <v>24482304.000000004</v>
      </c>
      <c r="E22" s="24"/>
      <c r="F22" s="16">
        <f t="shared" si="1"/>
        <v>24482304.000000004</v>
      </c>
    </row>
    <row r="23" spans="1:8" ht="15" customHeight="1">
      <c r="A23" s="15" t="s">
        <v>30</v>
      </c>
      <c r="B23" s="24"/>
      <c r="C23" s="24"/>
      <c r="D23" s="24"/>
      <c r="E23" s="16">
        <f>SUBROG!C11+SUBROG!C12</f>
        <v>2420705.94</v>
      </c>
      <c r="F23" s="16">
        <f t="shared" si="1"/>
        <v>2420705.94</v>
      </c>
    </row>
    <row r="24" spans="1:8" ht="15" customHeight="1">
      <c r="A24" s="15" t="s">
        <v>47</v>
      </c>
      <c r="B24" s="16">
        <f>CTG!K21</f>
        <v>370143.20042250003</v>
      </c>
      <c r="C24" s="16">
        <f>'OBRIG 597 2015'!D22</f>
        <v>121401.56257750001</v>
      </c>
      <c r="D24" s="16">
        <f t="shared" ref="D24:D25" si="3">B24+C24</f>
        <v>491544.76300000004</v>
      </c>
      <c r="E24" s="24"/>
      <c r="F24" s="16">
        <f t="shared" si="1"/>
        <v>491544.76300000004</v>
      </c>
    </row>
    <row r="25" spans="1:8" ht="15" customHeight="1">
      <c r="A25" s="15" t="s">
        <v>17</v>
      </c>
      <c r="B25" s="16">
        <f>CTG!K22</f>
        <v>14697039.96675</v>
      </c>
      <c r="C25" s="16">
        <f>'OBRIG 597 2015'!D23</f>
        <v>6125540.9332499998</v>
      </c>
      <c r="D25" s="16">
        <f t="shared" si="3"/>
        <v>20822580.899999999</v>
      </c>
      <c r="E25" s="24"/>
      <c r="F25" s="16">
        <f t="shared" si="1"/>
        <v>20822580.899999999</v>
      </c>
    </row>
    <row r="26" spans="1:8" ht="15" customHeight="1">
      <c r="A26" s="15" t="s">
        <v>31</v>
      </c>
      <c r="B26" s="24"/>
      <c r="C26" s="24"/>
      <c r="D26" s="24"/>
      <c r="E26" s="16">
        <f>SUBROG!C15</f>
        <v>25736737.050000001</v>
      </c>
      <c r="F26" s="16">
        <f t="shared" si="1"/>
        <v>25736737.050000001</v>
      </c>
    </row>
    <row r="27" spans="1:8" ht="15" customHeight="1">
      <c r="A27" s="15" t="s">
        <v>18</v>
      </c>
      <c r="B27" s="16">
        <f>CTG!K23</f>
        <v>22865991.052500002</v>
      </c>
      <c r="C27" s="16">
        <f>'OBRIG 597 2015'!D24</f>
        <v>8138135.9475000007</v>
      </c>
      <c r="D27" s="16">
        <f>B27+C27</f>
        <v>31004127.000000004</v>
      </c>
      <c r="E27" s="24"/>
      <c r="F27" s="16">
        <f t="shared" si="1"/>
        <v>31004127.000000004</v>
      </c>
    </row>
    <row r="28" spans="1:8" ht="15" customHeight="1">
      <c r="A28" s="21" t="s">
        <v>0</v>
      </c>
      <c r="B28" s="17">
        <f>SUM(B6:B27)</f>
        <v>5059199566.4278336</v>
      </c>
      <c r="C28" s="17">
        <f>SUM(C6:C27)</f>
        <v>1212612030.5767388</v>
      </c>
      <c r="D28" s="17">
        <f>SUM(D6:D27)</f>
        <v>6271811597.0045719</v>
      </c>
      <c r="E28" s="17">
        <f>SUM(E6:E27)</f>
        <v>96822360.640000001</v>
      </c>
      <c r="F28" s="17">
        <f>SUM(F6:F27)</f>
        <v>6368633957.6445723</v>
      </c>
    </row>
    <row r="29" spans="1:8" ht="15" customHeight="1">
      <c r="A29" s="2"/>
    </row>
    <row r="34" spans="4:4" ht="15" customHeight="1">
      <c r="D34" s="20"/>
    </row>
  </sheetData>
  <sortState ref="A7:D30">
    <sortCondition ref="A7"/>
  </sortState>
  <mergeCells count="5">
    <mergeCell ref="A3:A4"/>
    <mergeCell ref="E3:E4"/>
    <mergeCell ref="F3:F4"/>
    <mergeCell ref="E1:F1"/>
    <mergeCell ref="B3:D3"/>
  </mergeCells>
  <printOptions horizontalCentered="1" verticalCentered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0"/>
  <sheetViews>
    <sheetView showGridLines="0" workbookViewId="0">
      <selection activeCell="C26" sqref="C26:F26"/>
    </sheetView>
  </sheetViews>
  <sheetFormatPr defaultColWidth="14.7109375" defaultRowHeight="13.5" customHeight="1"/>
  <cols>
    <col min="1" max="1" width="43.5703125" style="65" customWidth="1"/>
    <col min="2" max="2" width="20.28515625" style="65" customWidth="1"/>
    <col min="3" max="5" width="14.28515625" style="65" customWidth="1"/>
    <col min="6" max="6" width="33.28515625" style="65" customWidth="1"/>
    <col min="7" max="16384" width="14.7109375" style="65"/>
  </cols>
  <sheetData>
    <row r="1" spans="1:6" ht="13.5" customHeight="1">
      <c r="A1" s="64" t="s">
        <v>58</v>
      </c>
      <c r="C1" s="76"/>
      <c r="E1" s="106" t="s">
        <v>37</v>
      </c>
      <c r="F1" s="106"/>
    </row>
    <row r="2" spans="1:6" ht="13.5" customHeight="1">
      <c r="A2" s="64" t="s">
        <v>128</v>
      </c>
      <c r="C2" s="76"/>
      <c r="E2" s="81"/>
      <c r="F2" s="81"/>
    </row>
    <row r="3" spans="1:6" ht="13.5" customHeight="1">
      <c r="A3" s="68"/>
    </row>
    <row r="4" spans="1:6" ht="13.5" customHeight="1">
      <c r="A4" s="80" t="s">
        <v>4</v>
      </c>
      <c r="B4" s="80" t="s">
        <v>43</v>
      </c>
      <c r="C4" s="108" t="s">
        <v>42</v>
      </c>
      <c r="D4" s="108"/>
      <c r="E4" s="108"/>
      <c r="F4" s="108"/>
    </row>
    <row r="6" spans="1:6" ht="12.95" customHeight="1">
      <c r="A6" s="82" t="s">
        <v>20</v>
      </c>
      <c r="B6" s="83">
        <v>20000000</v>
      </c>
      <c r="C6" s="107" t="s">
        <v>129</v>
      </c>
      <c r="D6" s="107"/>
      <c r="E6" s="107"/>
      <c r="F6" s="107"/>
    </row>
    <row r="7" spans="1:6" ht="12.95" customHeight="1">
      <c r="A7" s="82" t="s">
        <v>19</v>
      </c>
      <c r="B7" s="83">
        <v>23329893.359999999</v>
      </c>
      <c r="C7" s="107" t="s">
        <v>129</v>
      </c>
      <c r="D7" s="107"/>
      <c r="E7" s="107"/>
      <c r="F7" s="107"/>
    </row>
    <row r="8" spans="1:6" ht="12.95" customHeight="1">
      <c r="A8" s="82" t="s">
        <v>21</v>
      </c>
      <c r="B8" s="83">
        <v>83620947.969999999</v>
      </c>
      <c r="C8" s="107" t="s">
        <v>129</v>
      </c>
      <c r="D8" s="107"/>
      <c r="E8" s="107"/>
      <c r="F8" s="107"/>
    </row>
    <row r="9" spans="1:6" ht="12.95" customHeight="1">
      <c r="A9" s="82" t="s">
        <v>22</v>
      </c>
      <c r="B9" s="83">
        <v>6002136.7300000004</v>
      </c>
      <c r="C9" s="107" t="s">
        <v>129</v>
      </c>
      <c r="D9" s="107"/>
      <c r="E9" s="107"/>
      <c r="F9" s="107"/>
    </row>
    <row r="10" spans="1:6" ht="12.95" customHeight="1">
      <c r="A10" s="82" t="s">
        <v>23</v>
      </c>
      <c r="B10" s="83">
        <v>3483046.78</v>
      </c>
      <c r="C10" s="107" t="s">
        <v>129</v>
      </c>
      <c r="D10" s="107"/>
      <c r="E10" s="107"/>
      <c r="F10" s="107"/>
    </row>
    <row r="11" spans="1:6" ht="12.95" customHeight="1">
      <c r="A11" s="82" t="s">
        <v>3</v>
      </c>
      <c r="B11" s="83">
        <v>863188281.05999994</v>
      </c>
      <c r="C11" s="107" t="s">
        <v>129</v>
      </c>
      <c r="D11" s="107"/>
      <c r="E11" s="107"/>
      <c r="F11" s="107"/>
    </row>
    <row r="12" spans="1:6" ht="12.95" customHeight="1">
      <c r="A12" s="82" t="s">
        <v>11</v>
      </c>
      <c r="B12" s="83">
        <v>18242192.789999999</v>
      </c>
      <c r="C12" s="107" t="s">
        <v>129</v>
      </c>
      <c r="D12" s="107"/>
      <c r="E12" s="107"/>
      <c r="F12" s="107"/>
    </row>
    <row r="13" spans="1:6" ht="12.95" customHeight="1">
      <c r="A13" s="82" t="s">
        <v>9</v>
      </c>
      <c r="B13" s="83">
        <v>1631004001.8</v>
      </c>
      <c r="C13" s="109" t="s">
        <v>130</v>
      </c>
      <c r="D13" s="109"/>
      <c r="E13" s="109"/>
      <c r="F13" s="109"/>
    </row>
    <row r="14" spans="1:6" ht="12.95" customHeight="1">
      <c r="A14" s="82" t="s">
        <v>10</v>
      </c>
      <c r="B14" s="83">
        <v>31459067.809999999</v>
      </c>
      <c r="C14" s="107" t="s">
        <v>129</v>
      </c>
      <c r="D14" s="107"/>
      <c r="E14" s="107"/>
      <c r="F14" s="107"/>
    </row>
    <row r="15" spans="1:6" ht="12.95" customHeight="1">
      <c r="A15" s="82" t="s">
        <v>14</v>
      </c>
      <c r="B15" s="83">
        <v>147936.5</v>
      </c>
      <c r="C15" s="107" t="s">
        <v>129</v>
      </c>
      <c r="D15" s="107"/>
      <c r="E15" s="107"/>
      <c r="F15" s="107"/>
    </row>
    <row r="16" spans="1:6" ht="12.95" customHeight="1">
      <c r="A16" s="82" t="s">
        <v>15</v>
      </c>
      <c r="B16" s="83">
        <v>145601.46</v>
      </c>
      <c r="C16" s="107" t="s">
        <v>129</v>
      </c>
      <c r="D16" s="107"/>
      <c r="E16" s="107"/>
      <c r="F16" s="107"/>
    </row>
    <row r="17" spans="1:6" ht="12.95" customHeight="1">
      <c r="A17" s="82" t="s">
        <v>17</v>
      </c>
      <c r="B17" s="83">
        <v>5555437.1100000003</v>
      </c>
      <c r="C17" s="107" t="s">
        <v>129</v>
      </c>
      <c r="D17" s="107"/>
      <c r="E17" s="107"/>
      <c r="F17" s="107"/>
    </row>
    <row r="18" spans="1:6" ht="12.95" customHeight="1">
      <c r="A18" s="82" t="s">
        <v>18</v>
      </c>
      <c r="B18" s="83">
        <v>8133558.3600000003</v>
      </c>
      <c r="C18" s="107" t="s">
        <v>129</v>
      </c>
      <c r="D18" s="107"/>
      <c r="E18" s="107"/>
      <c r="F18" s="107"/>
    </row>
    <row r="19" spans="1:6" ht="12.95" customHeight="1">
      <c r="A19" s="82" t="s">
        <v>99</v>
      </c>
      <c r="B19" s="83">
        <v>3993856.28</v>
      </c>
      <c r="C19" s="107" t="s">
        <v>129</v>
      </c>
      <c r="D19" s="107"/>
      <c r="E19" s="107"/>
      <c r="F19" s="107"/>
    </row>
    <row r="20" spans="1:6" ht="12.95" customHeight="1">
      <c r="A20" s="82" t="s">
        <v>12</v>
      </c>
      <c r="B20" s="83">
        <v>207417.21</v>
      </c>
      <c r="C20" s="107" t="s">
        <v>129</v>
      </c>
      <c r="D20" s="107"/>
      <c r="E20" s="107"/>
      <c r="F20" s="107"/>
    </row>
    <row r="21" spans="1:6" ht="12.95" customHeight="1">
      <c r="A21" s="82" t="s">
        <v>100</v>
      </c>
      <c r="B21" s="83">
        <v>2192554.2799999998</v>
      </c>
      <c r="C21" s="107" t="s">
        <v>129</v>
      </c>
      <c r="D21" s="107"/>
      <c r="E21" s="107"/>
      <c r="F21" s="107"/>
    </row>
    <row r="22" spans="1:6" ht="12.95" customHeight="1">
      <c r="A22" s="82" t="s">
        <v>2</v>
      </c>
      <c r="B22" s="83">
        <v>96784315.230000004</v>
      </c>
      <c r="C22" s="107" t="s">
        <v>129</v>
      </c>
      <c r="D22" s="107"/>
      <c r="E22" s="107"/>
      <c r="F22" s="107"/>
    </row>
    <row r="23" spans="1:6" ht="12.95" customHeight="1">
      <c r="A23" s="82" t="s">
        <v>13</v>
      </c>
      <c r="B23" s="83">
        <v>5594066.71</v>
      </c>
      <c r="C23" s="107" t="s">
        <v>129</v>
      </c>
      <c r="D23" s="107"/>
      <c r="E23" s="107"/>
      <c r="F23" s="107"/>
    </row>
    <row r="24" spans="1:6" ht="12.95" customHeight="1">
      <c r="A24" s="84" t="s">
        <v>101</v>
      </c>
      <c r="B24" s="83">
        <v>88056.9</v>
      </c>
      <c r="C24" s="107" t="s">
        <v>131</v>
      </c>
      <c r="D24" s="107"/>
      <c r="E24" s="107"/>
      <c r="F24" s="107"/>
    </row>
    <row r="25" spans="1:6" ht="12.95" customHeight="1">
      <c r="A25" s="84" t="s">
        <v>102</v>
      </c>
      <c r="B25" s="83">
        <v>14437075.109999999</v>
      </c>
      <c r="C25" s="107" t="s">
        <v>131</v>
      </c>
      <c r="D25" s="107"/>
      <c r="E25" s="107"/>
      <c r="F25" s="107"/>
    </row>
    <row r="26" spans="1:6" ht="12.95" customHeight="1">
      <c r="A26" s="84" t="s">
        <v>103</v>
      </c>
      <c r="B26" s="83">
        <v>783533.34</v>
      </c>
      <c r="C26" s="107" t="s">
        <v>131</v>
      </c>
      <c r="D26" s="107"/>
      <c r="E26" s="107"/>
      <c r="F26" s="107"/>
    </row>
    <row r="27" spans="1:6" ht="12.95" customHeight="1">
      <c r="A27" s="84" t="s">
        <v>104</v>
      </c>
      <c r="B27" s="83">
        <v>2767935.53</v>
      </c>
      <c r="C27" s="107" t="s">
        <v>131</v>
      </c>
      <c r="D27" s="107"/>
      <c r="E27" s="107"/>
      <c r="F27" s="107"/>
    </row>
    <row r="28" spans="1:6" ht="12.95" customHeight="1">
      <c r="A28" s="84" t="s">
        <v>105</v>
      </c>
      <c r="B28" s="83">
        <v>177895.15</v>
      </c>
      <c r="C28" s="107" t="s">
        <v>131</v>
      </c>
      <c r="D28" s="107"/>
      <c r="E28" s="107"/>
      <c r="F28" s="107"/>
    </row>
    <row r="29" spans="1:6" ht="12.95" customHeight="1">
      <c r="A29" s="84" t="s">
        <v>106</v>
      </c>
      <c r="B29" s="83"/>
      <c r="C29" s="107"/>
      <c r="D29" s="107"/>
      <c r="E29" s="107"/>
      <c r="F29" s="107"/>
    </row>
    <row r="30" spans="1:6" ht="12.95" customHeight="1">
      <c r="A30" s="84" t="s">
        <v>107</v>
      </c>
      <c r="B30" s="83">
        <v>7653625.7599999998</v>
      </c>
      <c r="C30" s="107" t="s">
        <v>131</v>
      </c>
      <c r="D30" s="107"/>
      <c r="E30" s="107"/>
      <c r="F30" s="107"/>
    </row>
    <row r="31" spans="1:6" ht="12.95" customHeight="1">
      <c r="A31" s="84" t="s">
        <v>108</v>
      </c>
      <c r="B31" s="83">
        <v>6996402.71</v>
      </c>
      <c r="C31" s="107" t="s">
        <v>131</v>
      </c>
      <c r="D31" s="107"/>
      <c r="E31" s="107"/>
      <c r="F31" s="107"/>
    </row>
    <row r="32" spans="1:6" ht="12.95" customHeight="1">
      <c r="A32" s="84" t="s">
        <v>110</v>
      </c>
      <c r="B32" s="83">
        <v>5722988.5599999996</v>
      </c>
      <c r="C32" s="107" t="s">
        <v>131</v>
      </c>
      <c r="D32" s="107"/>
      <c r="E32" s="107"/>
      <c r="F32" s="107"/>
    </row>
    <row r="33" spans="1:6" s="68" customFormat="1" ht="12.95" customHeight="1">
      <c r="A33" s="85" t="s">
        <v>0</v>
      </c>
      <c r="B33" s="86">
        <f>SUM(B6:B32)</f>
        <v>2841711824.5000014</v>
      </c>
      <c r="C33" s="105"/>
      <c r="D33" s="105"/>
      <c r="E33" s="105"/>
      <c r="F33" s="105"/>
    </row>
    <row r="34" spans="1:6" ht="12.95" customHeight="1">
      <c r="A34" s="104"/>
      <c r="B34" s="104"/>
      <c r="C34" s="104"/>
      <c r="D34" s="104"/>
      <c r="E34" s="104"/>
      <c r="F34" s="104"/>
    </row>
    <row r="35" spans="1:6" ht="13.5" customHeight="1">
      <c r="A35" s="87"/>
      <c r="B35" s="88"/>
      <c r="C35" s="87"/>
      <c r="D35" s="87"/>
      <c r="E35" s="87"/>
      <c r="F35" s="87"/>
    </row>
    <row r="36" spans="1:6" ht="13.5" customHeight="1">
      <c r="B36" s="89"/>
    </row>
    <row r="37" spans="1:6" ht="13.5" customHeight="1">
      <c r="B37" s="89"/>
    </row>
    <row r="38" spans="1:6" ht="13.5" customHeight="1">
      <c r="B38" s="89"/>
    </row>
    <row r="40" spans="1:6" ht="13.5" customHeight="1">
      <c r="B40" s="89"/>
    </row>
  </sheetData>
  <mergeCells count="31">
    <mergeCell ref="C7:F7"/>
    <mergeCell ref="C6:F6"/>
    <mergeCell ref="C9:F9"/>
    <mergeCell ref="C8:F8"/>
    <mergeCell ref="C11:F11"/>
    <mergeCell ref="C10:F10"/>
    <mergeCell ref="C20:F20"/>
    <mergeCell ref="C23:F23"/>
    <mergeCell ref="C22:F22"/>
    <mergeCell ref="C13:F13"/>
    <mergeCell ref="C12:F12"/>
    <mergeCell ref="C15:F15"/>
    <mergeCell ref="C14:F14"/>
    <mergeCell ref="C17:F17"/>
    <mergeCell ref="C16:F16"/>
    <mergeCell ref="A34:F34"/>
    <mergeCell ref="C33:F33"/>
    <mergeCell ref="E1:F1"/>
    <mergeCell ref="C32:F32"/>
    <mergeCell ref="C30:F30"/>
    <mergeCell ref="C31:F31"/>
    <mergeCell ref="C25:F25"/>
    <mergeCell ref="C26:F26"/>
    <mergeCell ref="C27:F27"/>
    <mergeCell ref="C28:F28"/>
    <mergeCell ref="C29:F29"/>
    <mergeCell ref="C24:F24"/>
    <mergeCell ref="C4:F4"/>
    <mergeCell ref="C19:F19"/>
    <mergeCell ref="C18:F18"/>
    <mergeCell ref="C21:F21"/>
  </mergeCells>
  <printOptions horizontalCentered="1" verticalCentered="1"/>
  <pageMargins left="0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6"/>
  <sheetViews>
    <sheetView showGridLines="0" workbookViewId="0">
      <selection activeCell="G21" sqref="G21"/>
    </sheetView>
  </sheetViews>
  <sheetFormatPr defaultColWidth="14.7109375" defaultRowHeight="15.95" customHeight="1"/>
  <cols>
    <col min="1" max="1" width="36.42578125" style="18" customWidth="1"/>
    <col min="2" max="2" width="19.42578125" style="18" customWidth="1"/>
    <col min="3" max="7" width="14.28515625" style="18" customWidth="1"/>
    <col min="8" max="8" width="17" style="18" customWidth="1"/>
    <col min="9" max="16384" width="14.7109375" style="18"/>
  </cols>
  <sheetData>
    <row r="1" spans="1:10" ht="15.95" customHeight="1">
      <c r="A1" s="47" t="s">
        <v>60</v>
      </c>
      <c r="C1" s="22"/>
      <c r="G1" s="116" t="s">
        <v>37</v>
      </c>
      <c r="H1" s="116"/>
    </row>
    <row r="2" spans="1:10" ht="15.95" customHeight="1">
      <c r="A2" s="19"/>
    </row>
    <row r="3" spans="1:10" ht="15.95" customHeight="1">
      <c r="A3" s="50" t="s">
        <v>4</v>
      </c>
      <c r="B3" s="50" t="s">
        <v>43</v>
      </c>
      <c r="C3" s="102" t="s">
        <v>42</v>
      </c>
      <c r="D3" s="102"/>
      <c r="E3" s="102"/>
      <c r="F3" s="102"/>
      <c r="G3" s="102"/>
      <c r="H3" s="102"/>
    </row>
    <row r="5" spans="1:10" ht="15.95" customHeight="1">
      <c r="A5" s="23" t="s">
        <v>22</v>
      </c>
      <c r="B5" s="59">
        <v>3670294.71</v>
      </c>
      <c r="C5" s="113" t="s">
        <v>67</v>
      </c>
      <c r="D5" s="114"/>
      <c r="E5" s="114"/>
      <c r="F5" s="114"/>
      <c r="G5" s="114"/>
      <c r="H5" s="115"/>
      <c r="I5" s="20"/>
      <c r="J5" s="20"/>
    </row>
    <row r="6" spans="1:10" ht="15.95" customHeight="1">
      <c r="A6" s="23" t="s">
        <v>21</v>
      </c>
      <c r="B6" s="59">
        <v>12023263.32</v>
      </c>
      <c r="C6" s="51" t="s">
        <v>66</v>
      </c>
      <c r="D6" s="52"/>
      <c r="E6" s="52"/>
      <c r="F6" s="52"/>
      <c r="G6" s="52"/>
      <c r="H6" s="53"/>
      <c r="I6" s="20"/>
      <c r="J6" s="20"/>
    </row>
    <row r="7" spans="1:10" ht="15.95" customHeight="1">
      <c r="A7" s="23" t="s">
        <v>22</v>
      </c>
      <c r="B7" s="59">
        <v>51558941.909999996</v>
      </c>
      <c r="C7" s="56" t="s">
        <v>68</v>
      </c>
      <c r="D7" s="57"/>
      <c r="E7" s="57"/>
      <c r="F7" s="57"/>
      <c r="G7" s="57"/>
      <c r="H7" s="58"/>
      <c r="I7" s="20"/>
      <c r="J7" s="20"/>
    </row>
    <row r="8" spans="1:10" ht="15.95" customHeight="1">
      <c r="A8" s="23" t="s">
        <v>61</v>
      </c>
      <c r="B8" s="59">
        <v>16687121.010000002</v>
      </c>
      <c r="C8" s="51" t="s">
        <v>68</v>
      </c>
      <c r="D8" s="52"/>
      <c r="E8" s="52"/>
      <c r="F8" s="52"/>
      <c r="G8" s="52"/>
      <c r="H8" s="53"/>
      <c r="I8" s="20"/>
      <c r="J8" s="20"/>
    </row>
    <row r="9" spans="1:10" ht="15.95" customHeight="1">
      <c r="A9" s="23" t="s">
        <v>62</v>
      </c>
      <c r="B9" s="59">
        <v>15543592.400000002</v>
      </c>
      <c r="C9" s="51" t="s">
        <v>68</v>
      </c>
      <c r="D9" s="52"/>
      <c r="E9" s="52"/>
      <c r="F9" s="52"/>
      <c r="G9" s="52"/>
      <c r="H9" s="53"/>
      <c r="I9" s="20"/>
      <c r="J9" s="20"/>
    </row>
    <row r="10" spans="1:10" ht="15.95" customHeight="1">
      <c r="A10" s="23" t="s">
        <v>65</v>
      </c>
      <c r="B10" s="59">
        <v>14485312.75</v>
      </c>
      <c r="C10" s="51" t="s">
        <v>68</v>
      </c>
      <c r="D10" s="52"/>
      <c r="E10" s="52"/>
      <c r="F10" s="52"/>
      <c r="G10" s="52"/>
      <c r="H10" s="53"/>
      <c r="I10" s="20"/>
      <c r="J10" s="20"/>
    </row>
    <row r="11" spans="1:10" ht="15.95" customHeight="1">
      <c r="A11" s="23" t="s">
        <v>63</v>
      </c>
      <c r="B11" s="59">
        <v>744623.32</v>
      </c>
      <c r="C11" s="51" t="s">
        <v>68</v>
      </c>
      <c r="D11" s="52"/>
      <c r="E11" s="52"/>
      <c r="F11" s="52"/>
      <c r="G11" s="52"/>
      <c r="H11" s="53"/>
      <c r="I11" s="20"/>
      <c r="J11" s="20"/>
    </row>
    <row r="12" spans="1:10" ht="15.95" customHeight="1">
      <c r="A12" s="23" t="s">
        <v>64</v>
      </c>
      <c r="B12" s="59">
        <v>10909553.619999999</v>
      </c>
      <c r="C12" s="51" t="s">
        <v>68</v>
      </c>
      <c r="D12" s="52"/>
      <c r="E12" s="52"/>
      <c r="F12" s="52"/>
      <c r="G12" s="52"/>
      <c r="H12" s="53"/>
      <c r="I12" s="20"/>
      <c r="J12" s="20"/>
    </row>
    <row r="13" spans="1:10" s="13" customFormat="1" ht="15">
      <c r="A13" s="21" t="s">
        <v>0</v>
      </c>
      <c r="B13" s="17">
        <f>SUM(B5:B12)</f>
        <v>125622703.04000001</v>
      </c>
      <c r="C13" s="110"/>
      <c r="D13" s="111"/>
      <c r="E13" s="111"/>
      <c r="F13" s="111"/>
      <c r="G13" s="111"/>
      <c r="H13" s="112"/>
      <c r="I13" s="55"/>
    </row>
    <row r="16" spans="1:10" ht="15.95" customHeight="1">
      <c r="B16" s="20"/>
    </row>
  </sheetData>
  <mergeCells count="4">
    <mergeCell ref="C13:H13"/>
    <mergeCell ref="C5:H5"/>
    <mergeCell ref="G1:H1"/>
    <mergeCell ref="C3:H3"/>
  </mergeCells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/>
  </sheetPr>
  <dimension ref="A1:M29"/>
  <sheetViews>
    <sheetView showGridLines="0" workbookViewId="0">
      <selection activeCell="A13" sqref="A13"/>
    </sheetView>
  </sheetViews>
  <sheetFormatPr defaultColWidth="12.7109375" defaultRowHeight="15" customHeight="1"/>
  <cols>
    <col min="1" max="1" width="24" style="25" customWidth="1"/>
    <col min="2" max="13" width="12.7109375" style="25" customWidth="1"/>
    <col min="14" max="256" width="12.7109375" style="25"/>
    <col min="257" max="257" width="24" style="25" customWidth="1"/>
    <col min="258" max="269" width="13.28515625" style="25" customWidth="1"/>
    <col min="270" max="512" width="12.7109375" style="25"/>
    <col min="513" max="513" width="24" style="25" customWidth="1"/>
    <col min="514" max="525" width="13.28515625" style="25" customWidth="1"/>
    <col min="526" max="768" width="12.7109375" style="25"/>
    <col min="769" max="769" width="24" style="25" customWidth="1"/>
    <col min="770" max="781" width="13.28515625" style="25" customWidth="1"/>
    <col min="782" max="1024" width="12.7109375" style="25"/>
    <col min="1025" max="1025" width="24" style="25" customWidth="1"/>
    <col min="1026" max="1037" width="13.28515625" style="25" customWidth="1"/>
    <col min="1038" max="1280" width="12.7109375" style="25"/>
    <col min="1281" max="1281" width="24" style="25" customWidth="1"/>
    <col min="1282" max="1293" width="13.28515625" style="25" customWidth="1"/>
    <col min="1294" max="1536" width="12.7109375" style="25"/>
    <col min="1537" max="1537" width="24" style="25" customWidth="1"/>
    <col min="1538" max="1549" width="13.28515625" style="25" customWidth="1"/>
    <col min="1550" max="1792" width="12.7109375" style="25"/>
    <col min="1793" max="1793" width="24" style="25" customWidth="1"/>
    <col min="1794" max="1805" width="13.28515625" style="25" customWidth="1"/>
    <col min="1806" max="2048" width="12.7109375" style="25"/>
    <col min="2049" max="2049" width="24" style="25" customWidth="1"/>
    <col min="2050" max="2061" width="13.28515625" style="25" customWidth="1"/>
    <col min="2062" max="2304" width="12.7109375" style="25"/>
    <col min="2305" max="2305" width="24" style="25" customWidth="1"/>
    <col min="2306" max="2317" width="13.28515625" style="25" customWidth="1"/>
    <col min="2318" max="2560" width="12.7109375" style="25"/>
    <col min="2561" max="2561" width="24" style="25" customWidth="1"/>
    <col min="2562" max="2573" width="13.28515625" style="25" customWidth="1"/>
    <col min="2574" max="2816" width="12.7109375" style="25"/>
    <col min="2817" max="2817" width="24" style="25" customWidth="1"/>
    <col min="2818" max="2829" width="13.28515625" style="25" customWidth="1"/>
    <col min="2830" max="3072" width="12.7109375" style="25"/>
    <col min="3073" max="3073" width="24" style="25" customWidth="1"/>
    <col min="3074" max="3085" width="13.28515625" style="25" customWidth="1"/>
    <col min="3086" max="3328" width="12.7109375" style="25"/>
    <col min="3329" max="3329" width="24" style="25" customWidth="1"/>
    <col min="3330" max="3341" width="13.28515625" style="25" customWidth="1"/>
    <col min="3342" max="3584" width="12.7109375" style="25"/>
    <col min="3585" max="3585" width="24" style="25" customWidth="1"/>
    <col min="3586" max="3597" width="13.28515625" style="25" customWidth="1"/>
    <col min="3598" max="3840" width="12.7109375" style="25"/>
    <col min="3841" max="3841" width="24" style="25" customWidth="1"/>
    <col min="3842" max="3853" width="13.28515625" style="25" customWidth="1"/>
    <col min="3854" max="4096" width="12.7109375" style="25"/>
    <col min="4097" max="4097" width="24" style="25" customWidth="1"/>
    <col min="4098" max="4109" width="13.28515625" style="25" customWidth="1"/>
    <col min="4110" max="4352" width="12.7109375" style="25"/>
    <col min="4353" max="4353" width="24" style="25" customWidth="1"/>
    <col min="4354" max="4365" width="13.28515625" style="25" customWidth="1"/>
    <col min="4366" max="4608" width="12.7109375" style="25"/>
    <col min="4609" max="4609" width="24" style="25" customWidth="1"/>
    <col min="4610" max="4621" width="13.28515625" style="25" customWidth="1"/>
    <col min="4622" max="4864" width="12.7109375" style="25"/>
    <col min="4865" max="4865" width="24" style="25" customWidth="1"/>
    <col min="4866" max="4877" width="13.28515625" style="25" customWidth="1"/>
    <col min="4878" max="5120" width="12.7109375" style="25"/>
    <col min="5121" max="5121" width="24" style="25" customWidth="1"/>
    <col min="5122" max="5133" width="13.28515625" style="25" customWidth="1"/>
    <col min="5134" max="5376" width="12.7109375" style="25"/>
    <col min="5377" max="5377" width="24" style="25" customWidth="1"/>
    <col min="5378" max="5389" width="13.28515625" style="25" customWidth="1"/>
    <col min="5390" max="5632" width="12.7109375" style="25"/>
    <col min="5633" max="5633" width="24" style="25" customWidth="1"/>
    <col min="5634" max="5645" width="13.28515625" style="25" customWidth="1"/>
    <col min="5646" max="5888" width="12.7109375" style="25"/>
    <col min="5889" max="5889" width="24" style="25" customWidth="1"/>
    <col min="5890" max="5901" width="13.28515625" style="25" customWidth="1"/>
    <col min="5902" max="6144" width="12.7109375" style="25"/>
    <col min="6145" max="6145" width="24" style="25" customWidth="1"/>
    <col min="6146" max="6157" width="13.28515625" style="25" customWidth="1"/>
    <col min="6158" max="6400" width="12.7109375" style="25"/>
    <col min="6401" max="6401" width="24" style="25" customWidth="1"/>
    <col min="6402" max="6413" width="13.28515625" style="25" customWidth="1"/>
    <col min="6414" max="6656" width="12.7109375" style="25"/>
    <col min="6657" max="6657" width="24" style="25" customWidth="1"/>
    <col min="6658" max="6669" width="13.28515625" style="25" customWidth="1"/>
    <col min="6670" max="6912" width="12.7109375" style="25"/>
    <col min="6913" max="6913" width="24" style="25" customWidth="1"/>
    <col min="6914" max="6925" width="13.28515625" style="25" customWidth="1"/>
    <col min="6926" max="7168" width="12.7109375" style="25"/>
    <col min="7169" max="7169" width="24" style="25" customWidth="1"/>
    <col min="7170" max="7181" width="13.28515625" style="25" customWidth="1"/>
    <col min="7182" max="7424" width="12.7109375" style="25"/>
    <col min="7425" max="7425" width="24" style="25" customWidth="1"/>
    <col min="7426" max="7437" width="13.28515625" style="25" customWidth="1"/>
    <col min="7438" max="7680" width="12.7109375" style="25"/>
    <col min="7681" max="7681" width="24" style="25" customWidth="1"/>
    <col min="7682" max="7693" width="13.28515625" style="25" customWidth="1"/>
    <col min="7694" max="7936" width="12.7109375" style="25"/>
    <col min="7937" max="7937" width="24" style="25" customWidth="1"/>
    <col min="7938" max="7949" width="13.28515625" style="25" customWidth="1"/>
    <col min="7950" max="8192" width="12.7109375" style="25"/>
    <col min="8193" max="8193" width="24" style="25" customWidth="1"/>
    <col min="8194" max="8205" width="13.28515625" style="25" customWidth="1"/>
    <col min="8206" max="8448" width="12.7109375" style="25"/>
    <col min="8449" max="8449" width="24" style="25" customWidth="1"/>
    <col min="8450" max="8461" width="13.28515625" style="25" customWidth="1"/>
    <col min="8462" max="8704" width="12.7109375" style="25"/>
    <col min="8705" max="8705" width="24" style="25" customWidth="1"/>
    <col min="8706" max="8717" width="13.28515625" style="25" customWidth="1"/>
    <col min="8718" max="8960" width="12.7109375" style="25"/>
    <col min="8961" max="8961" width="24" style="25" customWidth="1"/>
    <col min="8962" max="8973" width="13.28515625" style="25" customWidth="1"/>
    <col min="8974" max="9216" width="12.7109375" style="25"/>
    <col min="9217" max="9217" width="24" style="25" customWidth="1"/>
    <col min="9218" max="9229" width="13.28515625" style="25" customWidth="1"/>
    <col min="9230" max="9472" width="12.7109375" style="25"/>
    <col min="9473" max="9473" width="24" style="25" customWidth="1"/>
    <col min="9474" max="9485" width="13.28515625" style="25" customWidth="1"/>
    <col min="9486" max="9728" width="12.7109375" style="25"/>
    <col min="9729" max="9729" width="24" style="25" customWidth="1"/>
    <col min="9730" max="9741" width="13.28515625" style="25" customWidth="1"/>
    <col min="9742" max="9984" width="12.7109375" style="25"/>
    <col min="9985" max="9985" width="24" style="25" customWidth="1"/>
    <col min="9986" max="9997" width="13.28515625" style="25" customWidth="1"/>
    <col min="9998" max="10240" width="12.7109375" style="25"/>
    <col min="10241" max="10241" width="24" style="25" customWidth="1"/>
    <col min="10242" max="10253" width="13.28515625" style="25" customWidth="1"/>
    <col min="10254" max="10496" width="12.7109375" style="25"/>
    <col min="10497" max="10497" width="24" style="25" customWidth="1"/>
    <col min="10498" max="10509" width="13.28515625" style="25" customWidth="1"/>
    <col min="10510" max="10752" width="12.7109375" style="25"/>
    <col min="10753" max="10753" width="24" style="25" customWidth="1"/>
    <col min="10754" max="10765" width="13.28515625" style="25" customWidth="1"/>
    <col min="10766" max="11008" width="12.7109375" style="25"/>
    <col min="11009" max="11009" width="24" style="25" customWidth="1"/>
    <col min="11010" max="11021" width="13.28515625" style="25" customWidth="1"/>
    <col min="11022" max="11264" width="12.7109375" style="25"/>
    <col min="11265" max="11265" width="24" style="25" customWidth="1"/>
    <col min="11266" max="11277" width="13.28515625" style="25" customWidth="1"/>
    <col min="11278" max="11520" width="12.7109375" style="25"/>
    <col min="11521" max="11521" width="24" style="25" customWidth="1"/>
    <col min="11522" max="11533" width="13.28515625" style="25" customWidth="1"/>
    <col min="11534" max="11776" width="12.7109375" style="25"/>
    <col min="11777" max="11777" width="24" style="25" customWidth="1"/>
    <col min="11778" max="11789" width="13.28515625" style="25" customWidth="1"/>
    <col min="11790" max="12032" width="12.7109375" style="25"/>
    <col min="12033" max="12033" width="24" style="25" customWidth="1"/>
    <col min="12034" max="12045" width="13.28515625" style="25" customWidth="1"/>
    <col min="12046" max="12288" width="12.7109375" style="25"/>
    <col min="12289" max="12289" width="24" style="25" customWidth="1"/>
    <col min="12290" max="12301" width="13.28515625" style="25" customWidth="1"/>
    <col min="12302" max="12544" width="12.7109375" style="25"/>
    <col min="12545" max="12545" width="24" style="25" customWidth="1"/>
    <col min="12546" max="12557" width="13.28515625" style="25" customWidth="1"/>
    <col min="12558" max="12800" width="12.7109375" style="25"/>
    <col min="12801" max="12801" width="24" style="25" customWidth="1"/>
    <col min="12802" max="12813" width="13.28515625" style="25" customWidth="1"/>
    <col min="12814" max="13056" width="12.7109375" style="25"/>
    <col min="13057" max="13057" width="24" style="25" customWidth="1"/>
    <col min="13058" max="13069" width="13.28515625" style="25" customWidth="1"/>
    <col min="13070" max="13312" width="12.7109375" style="25"/>
    <col min="13313" max="13313" width="24" style="25" customWidth="1"/>
    <col min="13314" max="13325" width="13.28515625" style="25" customWidth="1"/>
    <col min="13326" max="13568" width="12.7109375" style="25"/>
    <col min="13569" max="13569" width="24" style="25" customWidth="1"/>
    <col min="13570" max="13581" width="13.28515625" style="25" customWidth="1"/>
    <col min="13582" max="13824" width="12.7109375" style="25"/>
    <col min="13825" max="13825" width="24" style="25" customWidth="1"/>
    <col min="13826" max="13837" width="13.28515625" style="25" customWidth="1"/>
    <col min="13838" max="14080" width="12.7109375" style="25"/>
    <col min="14081" max="14081" width="24" style="25" customWidth="1"/>
    <col min="14082" max="14093" width="13.28515625" style="25" customWidth="1"/>
    <col min="14094" max="14336" width="12.7109375" style="25"/>
    <col min="14337" max="14337" width="24" style="25" customWidth="1"/>
    <col min="14338" max="14349" width="13.28515625" style="25" customWidth="1"/>
    <col min="14350" max="14592" width="12.7109375" style="25"/>
    <col min="14593" max="14593" width="24" style="25" customWidth="1"/>
    <col min="14594" max="14605" width="13.28515625" style="25" customWidth="1"/>
    <col min="14606" max="14848" width="12.7109375" style="25"/>
    <col min="14849" max="14849" width="24" style="25" customWidth="1"/>
    <col min="14850" max="14861" width="13.28515625" style="25" customWidth="1"/>
    <col min="14862" max="15104" width="12.7109375" style="25"/>
    <col min="15105" max="15105" width="24" style="25" customWidth="1"/>
    <col min="15106" max="15117" width="13.28515625" style="25" customWidth="1"/>
    <col min="15118" max="15360" width="12.7109375" style="25"/>
    <col min="15361" max="15361" width="24" style="25" customWidth="1"/>
    <col min="15362" max="15373" width="13.28515625" style="25" customWidth="1"/>
    <col min="15374" max="15616" width="12.7109375" style="25"/>
    <col min="15617" max="15617" width="24" style="25" customWidth="1"/>
    <col min="15618" max="15629" width="13.28515625" style="25" customWidth="1"/>
    <col min="15630" max="15872" width="12.7109375" style="25"/>
    <col min="15873" max="15873" width="24" style="25" customWidth="1"/>
    <col min="15874" max="15885" width="13.28515625" style="25" customWidth="1"/>
    <col min="15886" max="16128" width="12.7109375" style="25"/>
    <col min="16129" max="16129" width="24" style="25" customWidth="1"/>
    <col min="16130" max="16141" width="13.28515625" style="25" customWidth="1"/>
    <col min="16142" max="16384" width="12.7109375" style="25"/>
  </cols>
  <sheetData>
    <row r="1" spans="1:13" ht="15" customHeight="1">
      <c r="A1" s="117" t="s">
        <v>70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15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1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5" customHeight="1">
      <c r="A4" s="118" t="s">
        <v>71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1:13" ht="15" customHeight="1">
      <c r="B5" s="54"/>
      <c r="C5" s="54"/>
      <c r="D5" s="54"/>
    </row>
    <row r="6" spans="1:13" ht="15" customHeight="1">
      <c r="A6" s="28" t="s">
        <v>72</v>
      </c>
      <c r="B6" s="28"/>
    </row>
    <row r="7" spans="1:13" ht="15" customHeight="1">
      <c r="A7" s="28"/>
      <c r="B7" s="28"/>
    </row>
    <row r="8" spans="1:13" ht="15" customHeight="1">
      <c r="A8" s="119" t="s">
        <v>73</v>
      </c>
      <c r="B8" s="121">
        <v>2013</v>
      </c>
      <c r="C8" s="122"/>
      <c r="D8" s="123"/>
      <c r="E8" s="121">
        <v>2014</v>
      </c>
      <c r="F8" s="122"/>
      <c r="G8" s="122"/>
      <c r="H8" s="122"/>
      <c r="I8" s="122"/>
      <c r="J8" s="122"/>
      <c r="K8" s="122"/>
      <c r="L8" s="122"/>
      <c r="M8" s="123"/>
    </row>
    <row r="9" spans="1:13" s="26" customFormat="1" ht="15" customHeight="1">
      <c r="A9" s="120"/>
      <c r="B9" s="29" t="s">
        <v>74</v>
      </c>
      <c r="C9" s="29" t="s">
        <v>75</v>
      </c>
      <c r="D9" s="29" t="s">
        <v>76</v>
      </c>
      <c r="E9" s="29" t="s">
        <v>77</v>
      </c>
      <c r="F9" s="29" t="s">
        <v>78</v>
      </c>
      <c r="G9" s="29" t="s">
        <v>79</v>
      </c>
      <c r="H9" s="29" t="s">
        <v>80</v>
      </c>
      <c r="I9" s="29" t="s">
        <v>81</v>
      </c>
      <c r="J9" s="29" t="s">
        <v>82</v>
      </c>
      <c r="K9" s="29" t="s">
        <v>83</v>
      </c>
      <c r="L9" s="29" t="s">
        <v>84</v>
      </c>
      <c r="M9" s="29" t="s">
        <v>85</v>
      </c>
    </row>
    <row r="11" spans="1:13" ht="15" customHeight="1">
      <c r="A11" s="30" t="s">
        <v>86</v>
      </c>
      <c r="B11" s="31">
        <v>10700748.070000201</v>
      </c>
      <c r="C11" s="31">
        <f>B29</f>
        <v>1910475.4000003338</v>
      </c>
      <c r="D11" s="31">
        <f>C29</f>
        <v>2309573.8500003368</v>
      </c>
      <c r="E11" s="31">
        <f t="shared" ref="E11:M11" si="0">D29</f>
        <v>1224959.8700003028</v>
      </c>
      <c r="F11" s="31">
        <f t="shared" si="0"/>
        <v>4012033.0400003027</v>
      </c>
      <c r="G11" s="31">
        <f t="shared" si="0"/>
        <v>16668023.656400306</v>
      </c>
      <c r="H11" s="31">
        <f t="shared" si="0"/>
        <v>22281702.106400307</v>
      </c>
      <c r="I11" s="31">
        <f t="shared" si="0"/>
        <v>49042152.32640031</v>
      </c>
      <c r="J11" s="31">
        <f t="shared" si="0"/>
        <v>49941662.879650317</v>
      </c>
      <c r="K11" s="31">
        <f t="shared" si="0"/>
        <v>2622044.7021976709</v>
      </c>
      <c r="L11" s="31">
        <f t="shared" si="0"/>
        <v>8534064.8621977568</v>
      </c>
      <c r="M11" s="31">
        <f t="shared" si="0"/>
        <v>1076994.9921978712</v>
      </c>
    </row>
    <row r="12" spans="1:13" ht="15" customHeight="1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 ht="15" customHeight="1">
      <c r="A13" s="30" t="s">
        <v>87</v>
      </c>
      <c r="B13" s="31">
        <f t="shared" ref="B13:M13" si="1">SUM(B14:B21)</f>
        <v>769481851.69000006</v>
      </c>
      <c r="C13" s="31">
        <f t="shared" si="1"/>
        <v>63257589.160000004</v>
      </c>
      <c r="D13" s="31">
        <f t="shared" si="1"/>
        <v>284654127.56</v>
      </c>
      <c r="E13" s="31">
        <f t="shared" si="1"/>
        <v>9359299.4000000004</v>
      </c>
      <c r="F13" s="31">
        <f t="shared" si="1"/>
        <v>25080212.106400002</v>
      </c>
      <c r="G13" s="31">
        <f t="shared" si="1"/>
        <v>24121412.010000002</v>
      </c>
      <c r="H13" s="31">
        <f t="shared" si="1"/>
        <v>27027617.77</v>
      </c>
      <c r="I13" s="31">
        <f t="shared" si="1"/>
        <v>24271523.183250003</v>
      </c>
      <c r="J13" s="31">
        <f t="shared" si="1"/>
        <v>705853436.5</v>
      </c>
      <c r="K13" s="31">
        <f t="shared" si="1"/>
        <v>588331585.26999998</v>
      </c>
      <c r="L13" s="31">
        <f t="shared" si="1"/>
        <v>569582512.66000009</v>
      </c>
      <c r="M13" s="31">
        <f t="shared" si="1"/>
        <v>801599594.04000008</v>
      </c>
    </row>
    <row r="14" spans="1:13" ht="15" customHeight="1">
      <c r="A14" s="34" t="s">
        <v>88</v>
      </c>
      <c r="B14" s="35">
        <v>758000000</v>
      </c>
      <c r="C14" s="35">
        <v>53000000</v>
      </c>
      <c r="D14" s="35">
        <v>272500000</v>
      </c>
      <c r="E14" s="35"/>
      <c r="F14" s="35"/>
      <c r="G14" s="35"/>
      <c r="H14" s="35"/>
      <c r="I14" s="35"/>
      <c r="J14" s="35">
        <v>682122517.57000005</v>
      </c>
      <c r="K14" s="35">
        <v>587016920.55999994</v>
      </c>
      <c r="L14" s="35">
        <v>568600000</v>
      </c>
      <c r="M14" s="35">
        <v>655960000</v>
      </c>
    </row>
    <row r="15" spans="1:13" ht="15" customHeight="1">
      <c r="A15" s="34" t="s">
        <v>89</v>
      </c>
      <c r="B15" s="35"/>
      <c r="C15" s="35"/>
      <c r="D15" s="35"/>
      <c r="E15" s="35"/>
      <c r="F15" s="35"/>
      <c r="G15" s="35"/>
      <c r="H15" s="35">
        <v>2759522.94</v>
      </c>
      <c r="I15" s="35">
        <v>394265.14</v>
      </c>
      <c r="J15" s="35"/>
      <c r="K15" s="35"/>
      <c r="L15" s="35"/>
      <c r="M15" s="35"/>
    </row>
    <row r="16" spans="1:13" ht="15" customHeight="1">
      <c r="A16" s="34" t="s">
        <v>90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</row>
    <row r="17" spans="1:13" ht="15" customHeight="1">
      <c r="A17" s="34" t="s">
        <v>91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13" ht="15" customHeight="1">
      <c r="A18" s="34" t="s">
        <v>92</v>
      </c>
      <c r="B18" s="35">
        <v>11931298.969999999</v>
      </c>
      <c r="C18" s="35">
        <v>10235733.949999999</v>
      </c>
      <c r="D18" s="35">
        <v>12144502.91</v>
      </c>
      <c r="E18" s="35">
        <v>9350567.8200000003</v>
      </c>
      <c r="F18" s="35">
        <v>24910142.496400002</v>
      </c>
      <c r="G18" s="35">
        <v>23972256.460000001</v>
      </c>
      <c r="H18" s="35">
        <v>23949431.279999997</v>
      </c>
      <c r="I18" s="35">
        <v>23518206.333250001</v>
      </c>
      <c r="J18" s="35">
        <v>23493078.170000002</v>
      </c>
      <c r="K18" s="35">
        <v>1290009.23</v>
      </c>
      <c r="L18" s="35">
        <v>992929.84</v>
      </c>
      <c r="M18" s="35">
        <v>145285632.33000001</v>
      </c>
    </row>
    <row r="19" spans="1:13" ht="15" customHeight="1">
      <c r="A19" s="34" t="s">
        <v>93</v>
      </c>
      <c r="B19" s="35">
        <v>-924710.15</v>
      </c>
      <c r="C19" s="35">
        <v>21855.21</v>
      </c>
      <c r="D19" s="35">
        <v>9624.65</v>
      </c>
      <c r="E19" s="35">
        <v>8731.58</v>
      </c>
      <c r="F19" s="35">
        <v>170069.61000000002</v>
      </c>
      <c r="G19" s="35">
        <v>149155.54999999999</v>
      </c>
      <c r="H19" s="35">
        <v>318663.55</v>
      </c>
      <c r="I19" s="35">
        <v>359051.70999999996</v>
      </c>
      <c r="J19" s="35">
        <v>237840.76</v>
      </c>
      <c r="K19" s="35">
        <v>24655.480000000003</v>
      </c>
      <c r="L19" s="35">
        <v>-10417.18</v>
      </c>
      <c r="M19" s="35">
        <v>353961.71</v>
      </c>
    </row>
    <row r="20" spans="1:13" ht="15" customHeight="1">
      <c r="A20" s="34" t="s">
        <v>94</v>
      </c>
      <c r="B20" s="35">
        <v>475262.87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ht="15" customHeight="1">
      <c r="A21" s="34" t="s">
        <v>95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ht="15" customHeight="1">
      <c r="A22" s="32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7"/>
    </row>
    <row r="23" spans="1:13" ht="15" customHeight="1">
      <c r="A23" s="30" t="s">
        <v>96</v>
      </c>
      <c r="B23" s="31">
        <f>SUM(B24:B27)</f>
        <v>778272124.3599999</v>
      </c>
      <c r="C23" s="31">
        <f>SUM(C24:C27)</f>
        <v>62858490.710000001</v>
      </c>
      <c r="D23" s="31">
        <f>SUM(D24:D27)</f>
        <v>285738741.54000002</v>
      </c>
      <c r="E23" s="31">
        <f>SUM(E24:E27)</f>
        <v>6572226.2300000004</v>
      </c>
      <c r="F23" s="31">
        <f t="shared" ref="F23:K23" si="2">SUM(F24:F27)</f>
        <v>12424221.489999996</v>
      </c>
      <c r="G23" s="31">
        <f t="shared" si="2"/>
        <v>18507733.559999999</v>
      </c>
      <c r="H23" s="31">
        <f t="shared" si="2"/>
        <v>267167.55</v>
      </c>
      <c r="I23" s="31">
        <f t="shared" si="2"/>
        <v>23372012.630000003</v>
      </c>
      <c r="J23" s="31">
        <f t="shared" si="2"/>
        <v>753173054.67745268</v>
      </c>
      <c r="K23" s="31">
        <f t="shared" si="2"/>
        <v>582419565.1099999</v>
      </c>
      <c r="L23" s="31">
        <f>SUM(L24:L27)</f>
        <v>577039582.52999997</v>
      </c>
      <c r="M23" s="31">
        <f>SUM(M24:M27)</f>
        <v>672830826.21265984</v>
      </c>
    </row>
    <row r="24" spans="1:13" ht="15" customHeight="1">
      <c r="A24" s="34" t="s">
        <v>97</v>
      </c>
      <c r="B24" s="35">
        <v>768857112.67999995</v>
      </c>
      <c r="C24" s="35">
        <v>54337083.200000003</v>
      </c>
      <c r="D24" s="35">
        <v>285720938.37</v>
      </c>
      <c r="E24" s="35"/>
      <c r="F24" s="35"/>
      <c r="G24" s="35"/>
      <c r="H24" s="35"/>
      <c r="I24" s="35"/>
      <c r="J24" s="35">
        <v>742634931.09755194</v>
      </c>
      <c r="K24" s="35">
        <v>582419565.1099999</v>
      </c>
      <c r="L24" s="35">
        <v>577039582.52999997</v>
      </c>
      <c r="M24" s="35">
        <v>502618980.70999992</v>
      </c>
    </row>
    <row r="25" spans="1:13" ht="15" customHeight="1">
      <c r="A25" s="34" t="s">
        <v>35</v>
      </c>
      <c r="B25" s="35">
        <v>9415011.6800000016</v>
      </c>
      <c r="C25" s="35">
        <v>5992183.8600000003</v>
      </c>
      <c r="D25" s="35">
        <v>17803.169999999998</v>
      </c>
      <c r="E25" s="35">
        <v>6572226.2300000004</v>
      </c>
      <c r="F25" s="35">
        <v>12424221.489999996</v>
      </c>
      <c r="G25" s="35">
        <v>18507733.559999999</v>
      </c>
      <c r="H25" s="35">
        <v>267167.55</v>
      </c>
      <c r="I25" s="35">
        <v>23372012.630000003</v>
      </c>
      <c r="J25" s="35">
        <v>10538123.579900699</v>
      </c>
      <c r="K25" s="35"/>
      <c r="L25" s="35"/>
      <c r="M25" s="35">
        <v>170211845.50265998</v>
      </c>
    </row>
    <row r="26" spans="1:13" ht="15" customHeight="1">
      <c r="A26" s="34" t="s">
        <v>94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3" ht="15" customHeight="1">
      <c r="A27" s="34" t="s">
        <v>95</v>
      </c>
      <c r="B27" s="35"/>
      <c r="C27" s="35">
        <v>2529223.65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13" ht="15" customHeight="1">
      <c r="A28" s="32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" ht="15" customHeight="1">
      <c r="A29" s="30" t="s">
        <v>98</v>
      </c>
      <c r="B29" s="38">
        <f>B11+B13-B23</f>
        <v>1910475.4000003338</v>
      </c>
      <c r="C29" s="38">
        <f>C11+C13-C23</f>
        <v>2309573.8500003368</v>
      </c>
      <c r="D29" s="38">
        <f>D11+D13-D23</f>
        <v>1224959.8700003028</v>
      </c>
      <c r="E29" s="38">
        <f t="shared" ref="E29:M29" si="3">E11+E13-E23</f>
        <v>4012033.0400003027</v>
      </c>
      <c r="F29" s="38">
        <f t="shared" si="3"/>
        <v>16668023.656400306</v>
      </c>
      <c r="G29" s="38">
        <f t="shared" si="3"/>
        <v>22281702.106400307</v>
      </c>
      <c r="H29" s="38">
        <f t="shared" si="3"/>
        <v>49042152.32640031</v>
      </c>
      <c r="I29" s="38">
        <f t="shared" si="3"/>
        <v>49941662.879650317</v>
      </c>
      <c r="J29" s="38">
        <f t="shared" si="3"/>
        <v>2622044.7021976709</v>
      </c>
      <c r="K29" s="38">
        <f t="shared" si="3"/>
        <v>8534064.8621977568</v>
      </c>
      <c r="L29" s="38">
        <f t="shared" si="3"/>
        <v>1076994.9921978712</v>
      </c>
      <c r="M29" s="38">
        <f t="shared" si="3"/>
        <v>129845762.81953812</v>
      </c>
    </row>
  </sheetData>
  <mergeCells count="5">
    <mergeCell ref="A1:M2"/>
    <mergeCell ref="A4:M4"/>
    <mergeCell ref="A8:A9"/>
    <mergeCell ref="B8:D8"/>
    <mergeCell ref="E8:M8"/>
  </mergeCells>
  <printOptions horizontalCentered="1" verticalCentered="1"/>
  <pageMargins left="0" right="0" top="0" bottom="0" header="0" footer="0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7"/>
  <sheetViews>
    <sheetView showGridLines="0" workbookViewId="0">
      <selection activeCell="E11" sqref="E11"/>
    </sheetView>
  </sheetViews>
  <sheetFormatPr defaultColWidth="30.7109375" defaultRowHeight="15"/>
  <sheetData>
    <row r="1" spans="1:4">
      <c r="A1" s="41" t="s">
        <v>58</v>
      </c>
      <c r="B1" s="2"/>
      <c r="C1" s="62"/>
      <c r="D1" s="60" t="s">
        <v>37</v>
      </c>
    </row>
    <row r="2" spans="1:4">
      <c r="A2" s="42" t="s">
        <v>122</v>
      </c>
      <c r="B2" s="2"/>
      <c r="C2" s="2"/>
      <c r="D2" s="2"/>
    </row>
    <row r="3" spans="1:4">
      <c r="A3" s="42"/>
      <c r="B3" s="2"/>
      <c r="C3" s="2"/>
      <c r="D3" s="2"/>
    </row>
    <row r="4" spans="1:4" ht="15" customHeight="1">
      <c r="A4" s="91" t="s">
        <v>4</v>
      </c>
      <c r="B4" s="91" t="s">
        <v>111</v>
      </c>
      <c r="C4" s="91" t="s">
        <v>112</v>
      </c>
      <c r="D4" s="91" t="s">
        <v>113</v>
      </c>
    </row>
    <row r="5" spans="1:4">
      <c r="A5" s="91"/>
      <c r="B5" s="91"/>
      <c r="C5" s="91"/>
      <c r="D5" s="91"/>
    </row>
    <row r="6" spans="1:4">
      <c r="A6" s="2"/>
      <c r="B6" s="2"/>
      <c r="C6" s="2"/>
      <c r="D6" s="2"/>
    </row>
    <row r="7" spans="1:4">
      <c r="A7" s="3" t="s">
        <v>20</v>
      </c>
      <c r="B7" s="4">
        <f>[1]CEA!$J$11</f>
        <v>14080599.010000002</v>
      </c>
      <c r="C7" s="4"/>
      <c r="D7" s="61">
        <f>SUM(B7:C7)</f>
        <v>14080599.010000002</v>
      </c>
    </row>
    <row r="8" spans="1:4">
      <c r="A8" s="3" t="s">
        <v>21</v>
      </c>
      <c r="B8" s="4">
        <f>[1]CELPA!$J$32</f>
        <v>53297644.29999999</v>
      </c>
      <c r="C8" s="4">
        <f>[1]CELPA!$K$32+[1]CELPA!$D$67</f>
        <v>37673149.315750003</v>
      </c>
      <c r="D8" s="61">
        <f t="shared" ref="D8:D24" si="0">SUM(B8:C8)</f>
        <v>90970793.615749985</v>
      </c>
    </row>
    <row r="9" spans="1:4">
      <c r="A9" s="3" t="s">
        <v>23</v>
      </c>
      <c r="B9" s="4">
        <f>[1]CELPE!$J$9</f>
        <v>2170032</v>
      </c>
      <c r="C9" s="4">
        <f>[1]CELPE!$D$17</f>
        <v>736965.37000000011</v>
      </c>
      <c r="D9" s="61">
        <f t="shared" si="0"/>
        <v>2906997.37</v>
      </c>
    </row>
    <row r="10" spans="1:4">
      <c r="A10" s="3" t="s">
        <v>22</v>
      </c>
      <c r="B10" s="4">
        <f>[1]CEMAT!$J$11</f>
        <v>1013320</v>
      </c>
      <c r="C10" s="4"/>
      <c r="D10" s="61">
        <f t="shared" si="0"/>
        <v>1013320</v>
      </c>
    </row>
    <row r="11" spans="1:4">
      <c r="A11" s="3" t="s">
        <v>19</v>
      </c>
      <c r="B11" s="4">
        <f>[1]CERR!$J$65+[1]CERR!$C$146</f>
        <v>3976979.0129999993</v>
      </c>
      <c r="C11" s="4">
        <f>[1]CERR!$C$111+[1]CERR!$D$127+[1]CERR!$D$139</f>
        <v>1193059.9661869998</v>
      </c>
      <c r="D11" s="61">
        <f t="shared" si="0"/>
        <v>5170038.9791869987</v>
      </c>
    </row>
    <row r="12" spans="1:4">
      <c r="A12" s="3" t="s">
        <v>51</v>
      </c>
      <c r="B12" s="4">
        <f>[1]AMAZONAS!$J$103+[1]AMAZONAS!$J$112+[1]AMAZONAS!$C$137+[1]AMAZONAS!$C$166</f>
        <v>576231953.42168391</v>
      </c>
      <c r="C12" s="4">
        <f>[1]AMAZONAS!$K$112+[1]AMAZONAS!$D$120+[1]AMAZONAS!$D$127+[1]AMAZONAS!$D$137+[1]AMAZONAS!$D$151+[1]AMAZONAS!$D$166</f>
        <v>287708365.27328539</v>
      </c>
      <c r="D12" s="61">
        <f t="shared" si="0"/>
        <v>863940318.6949693</v>
      </c>
    </row>
    <row r="13" spans="1:4">
      <c r="A13" s="3" t="s">
        <v>52</v>
      </c>
      <c r="B13" s="4">
        <f>[1]ELETROACRE!$J$17</f>
        <v>8317510.5596799999</v>
      </c>
      <c r="C13" s="4">
        <f>[1]ELETROACRE!$D$47</f>
        <v>4287587.3503999999</v>
      </c>
      <c r="D13" s="61">
        <f t="shared" si="0"/>
        <v>12605097.910080001</v>
      </c>
    </row>
    <row r="14" spans="1:4">
      <c r="A14" s="3" t="s">
        <v>53</v>
      </c>
      <c r="B14" s="4">
        <f>[1]CERON!$J$33</f>
        <v>38612344.799999997</v>
      </c>
      <c r="C14" s="4">
        <f>[1]CERON!$K$33+[1]CERON!$D$103</f>
        <v>30017006.426150002</v>
      </c>
      <c r="D14" s="61">
        <f t="shared" si="0"/>
        <v>68629351.226150006</v>
      </c>
    </row>
    <row r="15" spans="1:4">
      <c r="A15" s="3" t="s">
        <v>54</v>
      </c>
      <c r="B15" s="4">
        <f>[1]BOAVISTA!$J$12</f>
        <v>30940520</v>
      </c>
      <c r="C15" s="4">
        <f>[1]BOAVISTA!$K$12+[1]BOAVISTA!$D$33+[1]BOAVISTA!$D$45</f>
        <v>62255114.909325004</v>
      </c>
      <c r="D15" s="61">
        <f t="shared" si="0"/>
        <v>93195634.909325004</v>
      </c>
    </row>
    <row r="16" spans="1:4">
      <c r="A16" s="3" t="s">
        <v>12</v>
      </c>
      <c r="B16" s="4">
        <f>[2]AMAPARI!$J$9+[2]AMAPARI!$C$26</f>
        <v>15809674.104</v>
      </c>
      <c r="C16" s="4">
        <f>[2]AMAPARI!$K$9+[2]AMAPARI!$D$26</f>
        <v>11241371.5425</v>
      </c>
      <c r="D16" s="61">
        <f t="shared" si="0"/>
        <v>27051045.646499999</v>
      </c>
    </row>
    <row r="17" spans="1:4">
      <c r="A17" s="3" t="s">
        <v>13</v>
      </c>
      <c r="B17" s="4">
        <f>'[2]BR ALCOA'!$J$10</f>
        <v>6233139</v>
      </c>
      <c r="C17" s="4">
        <f>'[2]BR ALCOA'!$K$10</f>
        <v>2972933.165</v>
      </c>
      <c r="D17" s="61">
        <f t="shared" si="0"/>
        <v>9206072.1649999991</v>
      </c>
    </row>
    <row r="18" spans="1:4">
      <c r="A18" s="3" t="s">
        <v>15</v>
      </c>
      <c r="B18" s="4">
        <f>[2]JARAQUI!$J$15</f>
        <v>720229.2</v>
      </c>
      <c r="C18" s="4">
        <f>[2]JARAQUI!$K$15+[2]JARAQUI!$D$24</f>
        <v>413545.1409</v>
      </c>
      <c r="D18" s="61">
        <f t="shared" si="0"/>
        <v>1133774.3409</v>
      </c>
    </row>
    <row r="19" spans="1:4">
      <c r="A19" s="3" t="s">
        <v>14</v>
      </c>
      <c r="B19" s="4">
        <f>[2]TAMBAQUI!$J$9</f>
        <v>1250244.8</v>
      </c>
      <c r="C19" s="4">
        <f>[2]TAMBAQUI!$K$9+[2]TAMBAQUI!$D$24</f>
        <v>647411.94554999995</v>
      </c>
      <c r="D19" s="61">
        <f t="shared" si="0"/>
        <v>1897656.7455500001</v>
      </c>
    </row>
    <row r="20" spans="1:4">
      <c r="A20" s="3" t="s">
        <v>55</v>
      </c>
      <c r="B20" s="4"/>
      <c r="C20" s="4"/>
      <c r="D20" s="61"/>
    </row>
    <row r="21" spans="1:4">
      <c r="A21" s="3" t="s">
        <v>16</v>
      </c>
      <c r="B21" s="4">
        <f>[2]GERA!$J$9</f>
        <v>4161638.3999999999</v>
      </c>
      <c r="C21" s="4">
        <f>[2]GERA!$K$9</f>
        <v>2264613.12</v>
      </c>
      <c r="D21" s="61">
        <f t="shared" si="0"/>
        <v>6426251.5199999996</v>
      </c>
    </row>
    <row r="22" spans="1:4">
      <c r="A22" s="3" t="s">
        <v>47</v>
      </c>
      <c r="B22" s="4">
        <f>[2]JARI!$J$11+[2]JARI!$J$17</f>
        <v>77805.872000000018</v>
      </c>
      <c r="C22" s="4">
        <f>[2]JARI!$K$11+[2]JARI!$K$17</f>
        <v>43595.690577499998</v>
      </c>
      <c r="D22" s="61">
        <f t="shared" si="0"/>
        <v>121401.56257750001</v>
      </c>
    </row>
    <row r="23" spans="1:4">
      <c r="A23" s="3" t="s">
        <v>17</v>
      </c>
      <c r="B23" s="4">
        <f>[2]MANAUARA!$J$9</f>
        <v>4199452.2</v>
      </c>
      <c r="C23" s="4">
        <f>[2]MANAUARA!$K$9</f>
        <v>1926088.7332499998</v>
      </c>
      <c r="D23" s="61">
        <f t="shared" si="0"/>
        <v>6125540.9332499998</v>
      </c>
    </row>
    <row r="24" spans="1:4">
      <c r="A24" s="3" t="s">
        <v>18</v>
      </c>
      <c r="B24" s="4">
        <f>[2]RAESA!$J$9</f>
        <v>5270254.2</v>
      </c>
      <c r="C24" s="4">
        <f>[2]RAESA!$K$9</f>
        <v>2867881.7475000005</v>
      </c>
      <c r="D24" s="61">
        <f t="shared" si="0"/>
        <v>8138135.9475000007</v>
      </c>
    </row>
    <row r="25" spans="1:4">
      <c r="A25" s="5" t="s">
        <v>0</v>
      </c>
      <c r="B25" s="6">
        <f>SUM(B7:B24)</f>
        <v>766363340.88036382</v>
      </c>
      <c r="C25" s="6">
        <f t="shared" ref="C25:D25" si="1">SUM(C7:C24)</f>
        <v>446248689.69637501</v>
      </c>
      <c r="D25" s="6">
        <f t="shared" si="1"/>
        <v>1212612030.5767386</v>
      </c>
    </row>
    <row r="26" spans="1:4">
      <c r="A26" s="2"/>
      <c r="B26" s="2"/>
      <c r="C26" s="2"/>
      <c r="D26" s="2"/>
    </row>
    <row r="27" spans="1:4">
      <c r="D27" s="63"/>
    </row>
  </sheetData>
  <mergeCells count="4">
    <mergeCell ref="D4:D5"/>
    <mergeCell ref="C4:C5"/>
    <mergeCell ref="A4:A5"/>
    <mergeCell ref="B4:B5"/>
  </mergeCells>
  <printOptions horizontalCentered="1" verticalCentered="1"/>
  <pageMargins left="0.51181102362204722" right="0" top="0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2"/>
  <sheetViews>
    <sheetView showGridLines="0" workbookViewId="0">
      <selection activeCell="A32" sqref="A32"/>
    </sheetView>
  </sheetViews>
  <sheetFormatPr defaultColWidth="18.7109375" defaultRowHeight="15" customHeight="1"/>
  <cols>
    <col min="1" max="1" width="5.7109375" style="69" customWidth="1"/>
    <col min="2" max="2" width="25.7109375" style="69" customWidth="1"/>
    <col min="3" max="8" width="18.7109375" style="69" customWidth="1"/>
    <col min="9" max="256" width="18.7109375" style="69"/>
    <col min="257" max="257" width="5.7109375" style="69" customWidth="1"/>
    <col min="258" max="258" width="25.7109375" style="69" customWidth="1"/>
    <col min="259" max="264" width="20.7109375" style="69" customWidth="1"/>
    <col min="265" max="512" width="18.7109375" style="69"/>
    <col min="513" max="513" width="5.7109375" style="69" customWidth="1"/>
    <col min="514" max="514" width="25.7109375" style="69" customWidth="1"/>
    <col min="515" max="520" width="20.7109375" style="69" customWidth="1"/>
    <col min="521" max="768" width="18.7109375" style="69"/>
    <col min="769" max="769" width="5.7109375" style="69" customWidth="1"/>
    <col min="770" max="770" width="25.7109375" style="69" customWidth="1"/>
    <col min="771" max="776" width="20.7109375" style="69" customWidth="1"/>
    <col min="777" max="1024" width="18.7109375" style="69"/>
    <col min="1025" max="1025" width="5.7109375" style="69" customWidth="1"/>
    <col min="1026" max="1026" width="25.7109375" style="69" customWidth="1"/>
    <col min="1027" max="1032" width="20.7109375" style="69" customWidth="1"/>
    <col min="1033" max="1280" width="18.7109375" style="69"/>
    <col min="1281" max="1281" width="5.7109375" style="69" customWidth="1"/>
    <col min="1282" max="1282" width="25.7109375" style="69" customWidth="1"/>
    <col min="1283" max="1288" width="20.7109375" style="69" customWidth="1"/>
    <col min="1289" max="1536" width="18.7109375" style="69"/>
    <col min="1537" max="1537" width="5.7109375" style="69" customWidth="1"/>
    <col min="1538" max="1538" width="25.7109375" style="69" customWidth="1"/>
    <col min="1539" max="1544" width="20.7109375" style="69" customWidth="1"/>
    <col min="1545" max="1792" width="18.7109375" style="69"/>
    <col min="1793" max="1793" width="5.7109375" style="69" customWidth="1"/>
    <col min="1794" max="1794" width="25.7109375" style="69" customWidth="1"/>
    <col min="1795" max="1800" width="20.7109375" style="69" customWidth="1"/>
    <col min="1801" max="2048" width="18.7109375" style="69"/>
    <col min="2049" max="2049" width="5.7109375" style="69" customWidth="1"/>
    <col min="2050" max="2050" width="25.7109375" style="69" customWidth="1"/>
    <col min="2051" max="2056" width="20.7109375" style="69" customWidth="1"/>
    <col min="2057" max="2304" width="18.7109375" style="69"/>
    <col min="2305" max="2305" width="5.7109375" style="69" customWidth="1"/>
    <col min="2306" max="2306" width="25.7109375" style="69" customWidth="1"/>
    <col min="2307" max="2312" width="20.7109375" style="69" customWidth="1"/>
    <col min="2313" max="2560" width="18.7109375" style="69"/>
    <col min="2561" max="2561" width="5.7109375" style="69" customWidth="1"/>
    <col min="2562" max="2562" width="25.7109375" style="69" customWidth="1"/>
    <col min="2563" max="2568" width="20.7109375" style="69" customWidth="1"/>
    <col min="2569" max="2816" width="18.7109375" style="69"/>
    <col min="2817" max="2817" width="5.7109375" style="69" customWidth="1"/>
    <col min="2818" max="2818" width="25.7109375" style="69" customWidth="1"/>
    <col min="2819" max="2824" width="20.7109375" style="69" customWidth="1"/>
    <col min="2825" max="3072" width="18.7109375" style="69"/>
    <col min="3073" max="3073" width="5.7109375" style="69" customWidth="1"/>
    <col min="3074" max="3074" width="25.7109375" style="69" customWidth="1"/>
    <col min="3075" max="3080" width="20.7109375" style="69" customWidth="1"/>
    <col min="3081" max="3328" width="18.7109375" style="69"/>
    <col min="3329" max="3329" width="5.7109375" style="69" customWidth="1"/>
    <col min="3330" max="3330" width="25.7109375" style="69" customWidth="1"/>
    <col min="3331" max="3336" width="20.7109375" style="69" customWidth="1"/>
    <col min="3337" max="3584" width="18.7109375" style="69"/>
    <col min="3585" max="3585" width="5.7109375" style="69" customWidth="1"/>
    <col min="3586" max="3586" width="25.7109375" style="69" customWidth="1"/>
    <col min="3587" max="3592" width="20.7109375" style="69" customWidth="1"/>
    <col min="3593" max="3840" width="18.7109375" style="69"/>
    <col min="3841" max="3841" width="5.7109375" style="69" customWidth="1"/>
    <col min="3842" max="3842" width="25.7109375" style="69" customWidth="1"/>
    <col min="3843" max="3848" width="20.7109375" style="69" customWidth="1"/>
    <col min="3849" max="4096" width="18.7109375" style="69"/>
    <col min="4097" max="4097" width="5.7109375" style="69" customWidth="1"/>
    <col min="4098" max="4098" width="25.7109375" style="69" customWidth="1"/>
    <col min="4099" max="4104" width="20.7109375" style="69" customWidth="1"/>
    <col min="4105" max="4352" width="18.7109375" style="69"/>
    <col min="4353" max="4353" width="5.7109375" style="69" customWidth="1"/>
    <col min="4354" max="4354" width="25.7109375" style="69" customWidth="1"/>
    <col min="4355" max="4360" width="20.7109375" style="69" customWidth="1"/>
    <col min="4361" max="4608" width="18.7109375" style="69"/>
    <col min="4609" max="4609" width="5.7109375" style="69" customWidth="1"/>
    <col min="4610" max="4610" width="25.7109375" style="69" customWidth="1"/>
    <col min="4611" max="4616" width="20.7109375" style="69" customWidth="1"/>
    <col min="4617" max="4864" width="18.7109375" style="69"/>
    <col min="4865" max="4865" width="5.7109375" style="69" customWidth="1"/>
    <col min="4866" max="4866" width="25.7109375" style="69" customWidth="1"/>
    <col min="4867" max="4872" width="20.7109375" style="69" customWidth="1"/>
    <col min="4873" max="5120" width="18.7109375" style="69"/>
    <col min="5121" max="5121" width="5.7109375" style="69" customWidth="1"/>
    <col min="5122" max="5122" width="25.7109375" style="69" customWidth="1"/>
    <col min="5123" max="5128" width="20.7109375" style="69" customWidth="1"/>
    <col min="5129" max="5376" width="18.7109375" style="69"/>
    <col min="5377" max="5377" width="5.7109375" style="69" customWidth="1"/>
    <col min="5378" max="5378" width="25.7109375" style="69" customWidth="1"/>
    <col min="5379" max="5384" width="20.7109375" style="69" customWidth="1"/>
    <col min="5385" max="5632" width="18.7109375" style="69"/>
    <col min="5633" max="5633" width="5.7109375" style="69" customWidth="1"/>
    <col min="5634" max="5634" width="25.7109375" style="69" customWidth="1"/>
    <col min="5635" max="5640" width="20.7109375" style="69" customWidth="1"/>
    <col min="5641" max="5888" width="18.7109375" style="69"/>
    <col min="5889" max="5889" width="5.7109375" style="69" customWidth="1"/>
    <col min="5890" max="5890" width="25.7109375" style="69" customWidth="1"/>
    <col min="5891" max="5896" width="20.7109375" style="69" customWidth="1"/>
    <col min="5897" max="6144" width="18.7109375" style="69"/>
    <col min="6145" max="6145" width="5.7109375" style="69" customWidth="1"/>
    <col min="6146" max="6146" width="25.7109375" style="69" customWidth="1"/>
    <col min="6147" max="6152" width="20.7109375" style="69" customWidth="1"/>
    <col min="6153" max="6400" width="18.7109375" style="69"/>
    <col min="6401" max="6401" width="5.7109375" style="69" customWidth="1"/>
    <col min="6402" max="6402" width="25.7109375" style="69" customWidth="1"/>
    <col min="6403" max="6408" width="20.7109375" style="69" customWidth="1"/>
    <col min="6409" max="6656" width="18.7109375" style="69"/>
    <col min="6657" max="6657" width="5.7109375" style="69" customWidth="1"/>
    <col min="6658" max="6658" width="25.7109375" style="69" customWidth="1"/>
    <col min="6659" max="6664" width="20.7109375" style="69" customWidth="1"/>
    <col min="6665" max="6912" width="18.7109375" style="69"/>
    <col min="6913" max="6913" width="5.7109375" style="69" customWidth="1"/>
    <col min="6914" max="6914" width="25.7109375" style="69" customWidth="1"/>
    <col min="6915" max="6920" width="20.7109375" style="69" customWidth="1"/>
    <col min="6921" max="7168" width="18.7109375" style="69"/>
    <col min="7169" max="7169" width="5.7109375" style="69" customWidth="1"/>
    <col min="7170" max="7170" width="25.7109375" style="69" customWidth="1"/>
    <col min="7171" max="7176" width="20.7109375" style="69" customWidth="1"/>
    <col min="7177" max="7424" width="18.7109375" style="69"/>
    <col min="7425" max="7425" width="5.7109375" style="69" customWidth="1"/>
    <col min="7426" max="7426" width="25.7109375" style="69" customWidth="1"/>
    <col min="7427" max="7432" width="20.7109375" style="69" customWidth="1"/>
    <col min="7433" max="7680" width="18.7109375" style="69"/>
    <col min="7681" max="7681" width="5.7109375" style="69" customWidth="1"/>
    <col min="7682" max="7682" width="25.7109375" style="69" customWidth="1"/>
    <col min="7683" max="7688" width="20.7109375" style="69" customWidth="1"/>
    <col min="7689" max="7936" width="18.7109375" style="69"/>
    <col min="7937" max="7937" width="5.7109375" style="69" customWidth="1"/>
    <col min="7938" max="7938" width="25.7109375" style="69" customWidth="1"/>
    <col min="7939" max="7944" width="20.7109375" style="69" customWidth="1"/>
    <col min="7945" max="8192" width="18.7109375" style="69"/>
    <col min="8193" max="8193" width="5.7109375" style="69" customWidth="1"/>
    <col min="8194" max="8194" width="25.7109375" style="69" customWidth="1"/>
    <col min="8195" max="8200" width="20.7109375" style="69" customWidth="1"/>
    <col min="8201" max="8448" width="18.7109375" style="69"/>
    <col min="8449" max="8449" width="5.7109375" style="69" customWidth="1"/>
    <col min="8450" max="8450" width="25.7109375" style="69" customWidth="1"/>
    <col min="8451" max="8456" width="20.7109375" style="69" customWidth="1"/>
    <col min="8457" max="8704" width="18.7109375" style="69"/>
    <col min="8705" max="8705" width="5.7109375" style="69" customWidth="1"/>
    <col min="8706" max="8706" width="25.7109375" style="69" customWidth="1"/>
    <col min="8707" max="8712" width="20.7109375" style="69" customWidth="1"/>
    <col min="8713" max="8960" width="18.7109375" style="69"/>
    <col min="8961" max="8961" width="5.7109375" style="69" customWidth="1"/>
    <col min="8962" max="8962" width="25.7109375" style="69" customWidth="1"/>
    <col min="8963" max="8968" width="20.7109375" style="69" customWidth="1"/>
    <col min="8969" max="9216" width="18.7109375" style="69"/>
    <col min="9217" max="9217" width="5.7109375" style="69" customWidth="1"/>
    <col min="9218" max="9218" width="25.7109375" style="69" customWidth="1"/>
    <col min="9219" max="9224" width="20.7109375" style="69" customWidth="1"/>
    <col min="9225" max="9472" width="18.7109375" style="69"/>
    <col min="9473" max="9473" width="5.7109375" style="69" customWidth="1"/>
    <col min="9474" max="9474" width="25.7109375" style="69" customWidth="1"/>
    <col min="9475" max="9480" width="20.7109375" style="69" customWidth="1"/>
    <col min="9481" max="9728" width="18.7109375" style="69"/>
    <col min="9729" max="9729" width="5.7109375" style="69" customWidth="1"/>
    <col min="9730" max="9730" width="25.7109375" style="69" customWidth="1"/>
    <col min="9731" max="9736" width="20.7109375" style="69" customWidth="1"/>
    <col min="9737" max="9984" width="18.7109375" style="69"/>
    <col min="9985" max="9985" width="5.7109375" style="69" customWidth="1"/>
    <col min="9986" max="9986" width="25.7109375" style="69" customWidth="1"/>
    <col min="9987" max="9992" width="20.7109375" style="69" customWidth="1"/>
    <col min="9993" max="10240" width="18.7109375" style="69"/>
    <col min="10241" max="10241" width="5.7109375" style="69" customWidth="1"/>
    <col min="10242" max="10242" width="25.7109375" style="69" customWidth="1"/>
    <col min="10243" max="10248" width="20.7109375" style="69" customWidth="1"/>
    <col min="10249" max="10496" width="18.7109375" style="69"/>
    <col min="10497" max="10497" width="5.7109375" style="69" customWidth="1"/>
    <col min="10498" max="10498" width="25.7109375" style="69" customWidth="1"/>
    <col min="10499" max="10504" width="20.7109375" style="69" customWidth="1"/>
    <col min="10505" max="10752" width="18.7109375" style="69"/>
    <col min="10753" max="10753" width="5.7109375" style="69" customWidth="1"/>
    <col min="10754" max="10754" width="25.7109375" style="69" customWidth="1"/>
    <col min="10755" max="10760" width="20.7109375" style="69" customWidth="1"/>
    <col min="10761" max="11008" width="18.7109375" style="69"/>
    <col min="11009" max="11009" width="5.7109375" style="69" customWidth="1"/>
    <col min="11010" max="11010" width="25.7109375" style="69" customWidth="1"/>
    <col min="11011" max="11016" width="20.7109375" style="69" customWidth="1"/>
    <col min="11017" max="11264" width="18.7109375" style="69"/>
    <col min="11265" max="11265" width="5.7109375" style="69" customWidth="1"/>
    <col min="11266" max="11266" width="25.7109375" style="69" customWidth="1"/>
    <col min="11267" max="11272" width="20.7109375" style="69" customWidth="1"/>
    <col min="11273" max="11520" width="18.7109375" style="69"/>
    <col min="11521" max="11521" width="5.7109375" style="69" customWidth="1"/>
    <col min="11522" max="11522" width="25.7109375" style="69" customWidth="1"/>
    <col min="11523" max="11528" width="20.7109375" style="69" customWidth="1"/>
    <col min="11529" max="11776" width="18.7109375" style="69"/>
    <col min="11777" max="11777" width="5.7109375" style="69" customWidth="1"/>
    <col min="11778" max="11778" width="25.7109375" style="69" customWidth="1"/>
    <col min="11779" max="11784" width="20.7109375" style="69" customWidth="1"/>
    <col min="11785" max="12032" width="18.7109375" style="69"/>
    <col min="12033" max="12033" width="5.7109375" style="69" customWidth="1"/>
    <col min="12034" max="12034" width="25.7109375" style="69" customWidth="1"/>
    <col min="12035" max="12040" width="20.7109375" style="69" customWidth="1"/>
    <col min="12041" max="12288" width="18.7109375" style="69"/>
    <col min="12289" max="12289" width="5.7109375" style="69" customWidth="1"/>
    <col min="12290" max="12290" width="25.7109375" style="69" customWidth="1"/>
    <col min="12291" max="12296" width="20.7109375" style="69" customWidth="1"/>
    <col min="12297" max="12544" width="18.7109375" style="69"/>
    <col min="12545" max="12545" width="5.7109375" style="69" customWidth="1"/>
    <col min="12546" max="12546" width="25.7109375" style="69" customWidth="1"/>
    <col min="12547" max="12552" width="20.7109375" style="69" customWidth="1"/>
    <col min="12553" max="12800" width="18.7109375" style="69"/>
    <col min="12801" max="12801" width="5.7109375" style="69" customWidth="1"/>
    <col min="12802" max="12802" width="25.7109375" style="69" customWidth="1"/>
    <col min="12803" max="12808" width="20.7109375" style="69" customWidth="1"/>
    <col min="12809" max="13056" width="18.7109375" style="69"/>
    <col min="13057" max="13057" width="5.7109375" style="69" customWidth="1"/>
    <col min="13058" max="13058" width="25.7109375" style="69" customWidth="1"/>
    <col min="13059" max="13064" width="20.7109375" style="69" customWidth="1"/>
    <col min="13065" max="13312" width="18.7109375" style="69"/>
    <col min="13313" max="13313" width="5.7109375" style="69" customWidth="1"/>
    <col min="13314" max="13314" width="25.7109375" style="69" customWidth="1"/>
    <col min="13315" max="13320" width="20.7109375" style="69" customWidth="1"/>
    <col min="13321" max="13568" width="18.7109375" style="69"/>
    <col min="13569" max="13569" width="5.7109375" style="69" customWidth="1"/>
    <col min="13570" max="13570" width="25.7109375" style="69" customWidth="1"/>
    <col min="13571" max="13576" width="20.7109375" style="69" customWidth="1"/>
    <col min="13577" max="13824" width="18.7109375" style="69"/>
    <col min="13825" max="13825" width="5.7109375" style="69" customWidth="1"/>
    <col min="13826" max="13826" width="25.7109375" style="69" customWidth="1"/>
    <col min="13827" max="13832" width="20.7109375" style="69" customWidth="1"/>
    <col min="13833" max="14080" width="18.7109375" style="69"/>
    <col min="14081" max="14081" width="5.7109375" style="69" customWidth="1"/>
    <col min="14082" max="14082" width="25.7109375" style="69" customWidth="1"/>
    <col min="14083" max="14088" width="20.7109375" style="69" customWidth="1"/>
    <col min="14089" max="14336" width="18.7109375" style="69"/>
    <col min="14337" max="14337" width="5.7109375" style="69" customWidth="1"/>
    <col min="14338" max="14338" width="25.7109375" style="69" customWidth="1"/>
    <col min="14339" max="14344" width="20.7109375" style="69" customWidth="1"/>
    <col min="14345" max="14592" width="18.7109375" style="69"/>
    <col min="14593" max="14593" width="5.7109375" style="69" customWidth="1"/>
    <col min="14594" max="14594" width="25.7109375" style="69" customWidth="1"/>
    <col min="14595" max="14600" width="20.7109375" style="69" customWidth="1"/>
    <col min="14601" max="14848" width="18.7109375" style="69"/>
    <col min="14849" max="14849" width="5.7109375" style="69" customWidth="1"/>
    <col min="14850" max="14850" width="25.7109375" style="69" customWidth="1"/>
    <col min="14851" max="14856" width="20.7109375" style="69" customWidth="1"/>
    <col min="14857" max="15104" width="18.7109375" style="69"/>
    <col min="15105" max="15105" width="5.7109375" style="69" customWidth="1"/>
    <col min="15106" max="15106" width="25.7109375" style="69" customWidth="1"/>
    <col min="15107" max="15112" width="20.7109375" style="69" customWidth="1"/>
    <col min="15113" max="15360" width="18.7109375" style="69"/>
    <col min="15361" max="15361" width="5.7109375" style="69" customWidth="1"/>
    <col min="15362" max="15362" width="25.7109375" style="69" customWidth="1"/>
    <col min="15363" max="15368" width="20.7109375" style="69" customWidth="1"/>
    <col min="15369" max="15616" width="18.7109375" style="69"/>
    <col min="15617" max="15617" width="5.7109375" style="69" customWidth="1"/>
    <col min="15618" max="15618" width="25.7109375" style="69" customWidth="1"/>
    <col min="15619" max="15624" width="20.7109375" style="69" customWidth="1"/>
    <col min="15625" max="15872" width="18.7109375" style="69"/>
    <col min="15873" max="15873" width="5.7109375" style="69" customWidth="1"/>
    <col min="15874" max="15874" width="25.7109375" style="69" customWidth="1"/>
    <col min="15875" max="15880" width="20.7109375" style="69" customWidth="1"/>
    <col min="15881" max="16128" width="18.7109375" style="69"/>
    <col min="16129" max="16129" width="5.7109375" style="69" customWidth="1"/>
    <col min="16130" max="16130" width="25.7109375" style="69" customWidth="1"/>
    <col min="16131" max="16136" width="20.7109375" style="69" customWidth="1"/>
    <col min="16137" max="16384" width="18.7109375" style="69"/>
  </cols>
  <sheetData>
    <row r="1" spans="1:8" s="67" customFormat="1" ht="12.75">
      <c r="A1" s="64" t="s">
        <v>58</v>
      </c>
      <c r="B1" s="65"/>
      <c r="C1" s="66"/>
      <c r="D1" s="76"/>
      <c r="G1" s="134" t="s">
        <v>37</v>
      </c>
      <c r="H1" s="135"/>
    </row>
    <row r="2" spans="1:8" s="67" customFormat="1" ht="12.75">
      <c r="A2" s="68" t="s">
        <v>123</v>
      </c>
      <c r="B2" s="65"/>
      <c r="C2" s="65"/>
      <c r="D2" s="65"/>
    </row>
    <row r="4" spans="1:8" ht="15" customHeight="1">
      <c r="A4" s="138" t="s">
        <v>4</v>
      </c>
      <c r="B4" s="139"/>
      <c r="C4" s="144" t="s">
        <v>111</v>
      </c>
      <c r="D4" s="145"/>
      <c r="E4" s="108" t="s">
        <v>112</v>
      </c>
      <c r="F4" s="108"/>
      <c r="G4" s="108" t="s">
        <v>0</v>
      </c>
      <c r="H4" s="108"/>
    </row>
    <row r="5" spans="1:8" ht="15" customHeight="1">
      <c r="A5" s="140"/>
      <c r="B5" s="141"/>
      <c r="C5" s="146" t="s">
        <v>114</v>
      </c>
      <c r="D5" s="108" t="s">
        <v>115</v>
      </c>
      <c r="E5" s="146" t="s">
        <v>114</v>
      </c>
      <c r="F5" s="108" t="s">
        <v>115</v>
      </c>
      <c r="G5" s="146" t="s">
        <v>114</v>
      </c>
      <c r="H5" s="108" t="s">
        <v>115</v>
      </c>
    </row>
    <row r="6" spans="1:8" ht="15" customHeight="1">
      <c r="A6" s="142"/>
      <c r="B6" s="143"/>
      <c r="C6" s="146"/>
      <c r="D6" s="108"/>
      <c r="E6" s="146"/>
      <c r="F6" s="108"/>
      <c r="G6" s="146"/>
      <c r="H6" s="108"/>
    </row>
    <row r="7" spans="1:8" s="71" customFormat="1" ht="15" customHeight="1">
      <c r="C7" s="72"/>
      <c r="D7" s="73"/>
      <c r="E7" s="73"/>
      <c r="F7" s="73"/>
      <c r="G7" s="73"/>
    </row>
    <row r="8" spans="1:8" ht="15" customHeight="1">
      <c r="A8" s="124" t="s">
        <v>89</v>
      </c>
      <c r="B8" s="74" t="s">
        <v>20</v>
      </c>
      <c r="C8" s="75">
        <f>[3]CEA!E64</f>
        <v>87256545.540000021</v>
      </c>
      <c r="D8" s="75">
        <f>[3]CEA!F64</f>
        <v>92021249.602267846</v>
      </c>
      <c r="E8" s="75">
        <f>[3]CEA!J64</f>
        <v>0</v>
      </c>
      <c r="F8" s="75">
        <f>[3]CEA!K64</f>
        <v>0</v>
      </c>
      <c r="G8" s="75">
        <f t="shared" ref="G8:H23" si="0">C8+E8</f>
        <v>87256545.540000021</v>
      </c>
      <c r="H8" s="75">
        <f t="shared" si="0"/>
        <v>92021249.602267846</v>
      </c>
    </row>
    <row r="9" spans="1:8" ht="15" customHeight="1">
      <c r="A9" s="124"/>
      <c r="B9" s="74" t="s">
        <v>21</v>
      </c>
      <c r="C9" s="75">
        <f>[3]CELPA!E64</f>
        <v>14117664.168549027</v>
      </c>
      <c r="D9" s="75">
        <f>[3]CELPA!F64</f>
        <v>15353725.821835635</v>
      </c>
      <c r="E9" s="75">
        <f>[3]CELPA!J64</f>
        <v>0</v>
      </c>
      <c r="F9" s="75">
        <f>[3]CELPA!K64</f>
        <v>0</v>
      </c>
      <c r="G9" s="75">
        <f t="shared" si="0"/>
        <v>14117664.168549027</v>
      </c>
      <c r="H9" s="75">
        <f t="shared" si="0"/>
        <v>15353725.821835635</v>
      </c>
    </row>
    <row r="10" spans="1:8" ht="15" customHeight="1">
      <c r="A10" s="124"/>
      <c r="B10" s="74" t="s">
        <v>23</v>
      </c>
      <c r="C10" s="75"/>
      <c r="D10" s="75"/>
      <c r="E10" s="75"/>
      <c r="F10" s="75"/>
      <c r="G10" s="75">
        <f t="shared" si="0"/>
        <v>0</v>
      </c>
      <c r="H10" s="75">
        <f t="shared" si="0"/>
        <v>0</v>
      </c>
    </row>
    <row r="11" spans="1:8" ht="15" customHeight="1">
      <c r="A11" s="124"/>
      <c r="B11" s="74" t="s">
        <v>22</v>
      </c>
      <c r="C11" s="75"/>
      <c r="D11" s="75"/>
      <c r="E11" s="75"/>
      <c r="F11" s="75"/>
      <c r="G11" s="75">
        <f t="shared" si="0"/>
        <v>0</v>
      </c>
      <c r="H11" s="75">
        <f t="shared" si="0"/>
        <v>0</v>
      </c>
    </row>
    <row r="12" spans="1:8" ht="15" customHeight="1">
      <c r="A12" s="124"/>
      <c r="B12" s="74" t="s">
        <v>19</v>
      </c>
      <c r="C12" s="75"/>
      <c r="D12" s="75"/>
      <c r="E12" s="75"/>
      <c r="F12" s="75"/>
      <c r="G12" s="75">
        <f t="shared" si="0"/>
        <v>0</v>
      </c>
      <c r="H12" s="75">
        <f t="shared" si="0"/>
        <v>0</v>
      </c>
    </row>
    <row r="13" spans="1:8" ht="15" customHeight="1">
      <c r="A13" s="124"/>
      <c r="B13" s="74" t="s">
        <v>51</v>
      </c>
      <c r="C13" s="75">
        <f>[3]AMAZONAS!E64</f>
        <v>620423137.45999992</v>
      </c>
      <c r="D13" s="75">
        <f>[3]AMAZONAS!F64</f>
        <v>718946202.79999995</v>
      </c>
      <c r="E13" s="75">
        <f>[3]AMAZONAS!J64</f>
        <v>285545956.62362504</v>
      </c>
      <c r="F13" s="75">
        <f>[3]AMAZONAS!K64</f>
        <v>325278775.05148709</v>
      </c>
      <c r="G13" s="75">
        <f t="shared" si="0"/>
        <v>905969094.08362496</v>
      </c>
      <c r="H13" s="75">
        <f t="shared" si="0"/>
        <v>1044224977.851487</v>
      </c>
    </row>
    <row r="14" spans="1:8" ht="15" customHeight="1">
      <c r="A14" s="124"/>
      <c r="B14" s="74" t="s">
        <v>116</v>
      </c>
      <c r="C14" s="75"/>
      <c r="D14" s="75"/>
      <c r="E14" s="75"/>
      <c r="F14" s="75"/>
      <c r="G14" s="75">
        <f t="shared" si="0"/>
        <v>0</v>
      </c>
      <c r="H14" s="75">
        <f t="shared" si="0"/>
        <v>0</v>
      </c>
    </row>
    <row r="15" spans="1:8" ht="15" customHeight="1">
      <c r="A15" s="124"/>
      <c r="B15" s="74" t="s">
        <v>117</v>
      </c>
      <c r="C15" s="75">
        <f>[3]CERON!E64</f>
        <v>27175940.210000001</v>
      </c>
      <c r="D15" s="75">
        <f>[3]CERON!F64</f>
        <v>27343442.350000001</v>
      </c>
      <c r="E15" s="75">
        <f>[3]CERON!J64</f>
        <v>96464172.985225007</v>
      </c>
      <c r="F15" s="75">
        <f>[3]CERON!K64</f>
        <v>107475046.33000006</v>
      </c>
      <c r="G15" s="75">
        <f t="shared" si="0"/>
        <v>123640113.195225</v>
      </c>
      <c r="H15" s="75">
        <f t="shared" si="0"/>
        <v>134818488.68000007</v>
      </c>
    </row>
    <row r="16" spans="1:8" ht="15" customHeight="1">
      <c r="A16" s="124"/>
      <c r="B16" s="74" t="s">
        <v>118</v>
      </c>
      <c r="C16" s="75"/>
      <c r="D16" s="75"/>
      <c r="E16" s="75"/>
      <c r="F16" s="75"/>
      <c r="G16" s="75">
        <f t="shared" si="0"/>
        <v>0</v>
      </c>
      <c r="H16" s="75">
        <f t="shared" si="0"/>
        <v>0</v>
      </c>
    </row>
    <row r="17" spans="1:8" ht="15" customHeight="1">
      <c r="A17" s="124" t="s">
        <v>119</v>
      </c>
      <c r="B17" s="74" t="s">
        <v>12</v>
      </c>
      <c r="C17" s="75">
        <f>[3]AMAPARI!E64</f>
        <v>1530640.6899999992</v>
      </c>
      <c r="D17" s="75">
        <f>[3]AMAPARI!F64</f>
        <v>1951313.2807831897</v>
      </c>
      <c r="E17" s="75">
        <f>[3]AMAPARI!J64</f>
        <v>9764093.950000003</v>
      </c>
      <c r="F17" s="75">
        <f>[3]AMAPARI!K64</f>
        <v>10925524.669110442</v>
      </c>
      <c r="G17" s="75">
        <f t="shared" si="0"/>
        <v>11294734.640000002</v>
      </c>
      <c r="H17" s="75">
        <f t="shared" si="0"/>
        <v>12876837.949893631</v>
      </c>
    </row>
    <row r="18" spans="1:8" ht="15" customHeight="1">
      <c r="A18" s="124"/>
      <c r="B18" s="74" t="s">
        <v>13</v>
      </c>
      <c r="C18" s="75"/>
      <c r="D18" s="75"/>
      <c r="E18" s="75"/>
      <c r="F18" s="75"/>
      <c r="G18" s="75">
        <f t="shared" si="0"/>
        <v>0</v>
      </c>
      <c r="H18" s="75">
        <f t="shared" si="0"/>
        <v>0</v>
      </c>
    </row>
    <row r="19" spans="1:8" ht="15" customHeight="1">
      <c r="A19" s="124"/>
      <c r="B19" s="74" t="s">
        <v>15</v>
      </c>
      <c r="C19" s="75">
        <f>[3]JARAQUI!E64</f>
        <v>0</v>
      </c>
      <c r="D19" s="75">
        <f>[3]JARAQUI!F64</f>
        <v>0</v>
      </c>
      <c r="E19" s="75">
        <f>[3]JARAQUI!J64</f>
        <v>2918884.38</v>
      </c>
      <c r="F19" s="75">
        <f>[3]JARAQUI!K64</f>
        <v>3165273.3357225847</v>
      </c>
      <c r="G19" s="75">
        <f t="shared" si="0"/>
        <v>2918884.38</v>
      </c>
      <c r="H19" s="75">
        <f t="shared" si="0"/>
        <v>3165273.3357225847</v>
      </c>
    </row>
    <row r="20" spans="1:8" ht="15" customHeight="1">
      <c r="A20" s="124"/>
      <c r="B20" s="74" t="s">
        <v>14</v>
      </c>
      <c r="C20" s="75">
        <f>[3]TAMBAQUI!E64</f>
        <v>0</v>
      </c>
      <c r="D20" s="75">
        <f>[3]TAMBAQUI!F64</f>
        <v>0</v>
      </c>
      <c r="E20" s="75">
        <f>[3]TAMBAQUI!J64</f>
        <v>2187401.5500000003</v>
      </c>
      <c r="F20" s="75">
        <f>[3]TAMBAQUI!K64</f>
        <v>2293476.9606400877</v>
      </c>
      <c r="G20" s="75">
        <f>C20+E20</f>
        <v>2187401.5500000003</v>
      </c>
      <c r="H20" s="75">
        <f t="shared" si="0"/>
        <v>2293476.9606400877</v>
      </c>
    </row>
    <row r="21" spans="1:8" ht="15" customHeight="1">
      <c r="A21" s="124"/>
      <c r="B21" s="74" t="s">
        <v>2</v>
      </c>
      <c r="C21" s="75"/>
      <c r="D21" s="75"/>
      <c r="E21" s="75"/>
      <c r="F21" s="75"/>
      <c r="G21" s="75">
        <f t="shared" si="0"/>
        <v>0</v>
      </c>
      <c r="H21" s="75">
        <f>D21+F21</f>
        <v>0</v>
      </c>
    </row>
    <row r="22" spans="1:8" ht="15" customHeight="1">
      <c r="A22" s="124"/>
      <c r="B22" s="74" t="s">
        <v>16</v>
      </c>
      <c r="C22" s="75">
        <f>[3]GERA!E64</f>
        <v>0</v>
      </c>
      <c r="D22" s="75">
        <f>[3]GERA!F64</f>
        <v>0</v>
      </c>
      <c r="E22" s="75">
        <f>[3]GERA!J64</f>
        <v>13238919.180000002</v>
      </c>
      <c r="F22" s="75">
        <f>[3]GERA!K64</f>
        <v>14360428.050000001</v>
      </c>
      <c r="G22" s="75">
        <f t="shared" si="0"/>
        <v>13238919.180000002</v>
      </c>
      <c r="H22" s="75">
        <f t="shared" si="0"/>
        <v>14360428.050000001</v>
      </c>
    </row>
    <row r="23" spans="1:8" ht="15" customHeight="1">
      <c r="A23" s="124"/>
      <c r="B23" s="74" t="s">
        <v>100</v>
      </c>
      <c r="C23" s="75"/>
      <c r="D23" s="75"/>
      <c r="E23" s="75"/>
      <c r="F23" s="75"/>
      <c r="G23" s="75">
        <f t="shared" si="0"/>
        <v>0</v>
      </c>
      <c r="H23" s="75">
        <f t="shared" si="0"/>
        <v>0</v>
      </c>
    </row>
    <row r="24" spans="1:8" ht="15" customHeight="1">
      <c r="A24" s="124"/>
      <c r="B24" s="74" t="s">
        <v>17</v>
      </c>
      <c r="C24" s="75"/>
      <c r="D24" s="75"/>
      <c r="E24" s="75"/>
      <c r="F24" s="75"/>
      <c r="G24" s="75">
        <f t="shared" ref="G24:H25" si="1">C24+E24</f>
        <v>0</v>
      </c>
      <c r="H24" s="75">
        <f t="shared" si="1"/>
        <v>0</v>
      </c>
    </row>
    <row r="25" spans="1:8" ht="15" customHeight="1">
      <c r="A25" s="124"/>
      <c r="B25" s="74" t="s">
        <v>18</v>
      </c>
      <c r="C25" s="75"/>
      <c r="D25" s="75"/>
      <c r="E25" s="75"/>
      <c r="F25" s="75"/>
      <c r="G25" s="75">
        <f t="shared" si="1"/>
        <v>0</v>
      </c>
      <c r="H25" s="75">
        <f t="shared" si="1"/>
        <v>0</v>
      </c>
    </row>
    <row r="26" spans="1:8" s="70" customFormat="1" ht="15" customHeight="1">
      <c r="A26" s="136" t="s">
        <v>0</v>
      </c>
      <c r="B26" s="137"/>
      <c r="C26" s="77">
        <f t="shared" ref="C26:H26" si="2">SUM(C8:C25)</f>
        <v>750503928.06854904</v>
      </c>
      <c r="D26" s="77">
        <f t="shared" si="2"/>
        <v>855615933.85488665</v>
      </c>
      <c r="E26" s="77">
        <f t="shared" si="2"/>
        <v>410119428.66885006</v>
      </c>
      <c r="F26" s="77">
        <f t="shared" si="2"/>
        <v>463498524.3969602</v>
      </c>
      <c r="G26" s="77">
        <f t="shared" si="2"/>
        <v>1160623356.7373993</v>
      </c>
      <c r="H26" s="77">
        <f t="shared" si="2"/>
        <v>1319114458.251847</v>
      </c>
    </row>
    <row r="28" spans="1:8" ht="15" customHeight="1">
      <c r="A28" s="125" t="s">
        <v>120</v>
      </c>
      <c r="B28" s="126"/>
      <c r="C28" s="126"/>
      <c r="D28" s="126"/>
      <c r="E28" s="126"/>
      <c r="F28" s="126"/>
      <c r="G28" s="126"/>
      <c r="H28" s="127"/>
    </row>
    <row r="29" spans="1:8" ht="15" customHeight="1">
      <c r="A29" s="128"/>
      <c r="B29" s="129"/>
      <c r="C29" s="129"/>
      <c r="D29" s="129"/>
      <c r="E29" s="129"/>
      <c r="F29" s="129"/>
      <c r="G29" s="129"/>
      <c r="H29" s="130"/>
    </row>
    <row r="30" spans="1:8" ht="15" customHeight="1">
      <c r="A30" s="128"/>
      <c r="B30" s="129"/>
      <c r="C30" s="129"/>
      <c r="D30" s="129"/>
      <c r="E30" s="129"/>
      <c r="F30" s="129"/>
      <c r="G30" s="129"/>
      <c r="H30" s="130"/>
    </row>
    <row r="31" spans="1:8" ht="15" customHeight="1">
      <c r="A31" s="131"/>
      <c r="B31" s="132"/>
      <c r="C31" s="132"/>
      <c r="D31" s="132"/>
      <c r="E31" s="132"/>
      <c r="F31" s="132"/>
      <c r="G31" s="132"/>
      <c r="H31" s="133"/>
    </row>
    <row r="32" spans="1:8" s="71" customFormat="1" ht="15" customHeight="1">
      <c r="A32" s="78"/>
      <c r="B32" s="78"/>
      <c r="C32" s="78"/>
      <c r="D32" s="78"/>
      <c r="E32" s="78"/>
      <c r="F32" s="78"/>
      <c r="G32" s="78"/>
      <c r="H32" s="78"/>
    </row>
  </sheetData>
  <mergeCells count="15">
    <mergeCell ref="A8:A16"/>
    <mergeCell ref="A17:A25"/>
    <mergeCell ref="A28:H31"/>
    <mergeCell ref="G1:H1"/>
    <mergeCell ref="A26:B26"/>
    <mergeCell ref="A4:B6"/>
    <mergeCell ref="C4:D4"/>
    <mergeCell ref="E4:F4"/>
    <mergeCell ref="G4:H4"/>
    <mergeCell ref="C5:C6"/>
    <mergeCell ref="D5:D6"/>
    <mergeCell ref="E5:E6"/>
    <mergeCell ref="F5:F6"/>
    <mergeCell ref="G5:G6"/>
    <mergeCell ref="H5:H6"/>
  </mergeCells>
  <printOptions horizontalCentered="1" verticalCentered="1"/>
  <pageMargins left="0" right="0" top="0" bottom="0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CE0AE7F5E52045A21994222BE62944" ma:contentTypeVersion="14" ma:contentTypeDescription="Crie um novo documento." ma:contentTypeScope="" ma:versionID="e7433665e29618ac620eae645f4d04e2">
  <xsd:schema xmlns:xsd="http://www.w3.org/2001/XMLSchema" xmlns:xs="http://www.w3.org/2001/XMLSchema" xmlns:p="http://schemas.microsoft.com/office/2006/metadata/properties" xmlns:ns2="3779df64-c8bf-4c1a-9edf-db220404c6b6" targetNamespace="http://schemas.microsoft.com/office/2006/metadata/properties" ma:root="true" ma:fieldsID="efe45f113b736301a4f1ab39819cc5c9" ns2:_="">
    <xsd:import namespace="3779df64-c8bf-4c1a-9edf-db220404c6b6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CC" minOccurs="0"/>
                <xsd:element ref="ns2:CC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9df64-c8bf-4c1a-9edf-db220404c6b6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default="2017" ma:format="Dropdown" ma:internalName="Ano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</xsd:restriction>
      </xsd:simpleType>
    </xsd:element>
    <xsd:element name="TipoCCC" ma:index="9" nillable="true" ma:displayName="Tipo CCC" ma:list="{d3c7ba62-5767-4c9c-93cb-a18eba1478b0}" ma:internalName="TipoCCC" ma:readOnly="false" ma:showField="Title">
      <xsd:simpleType>
        <xsd:restriction base="dms:Lookup"/>
      </xsd:simpleType>
    </xsd:element>
    <xsd:element name="CCC" ma:index="10" nillable="true" ma:displayName="CCC" ma:default="Custo Total de Geração" ma:format="Dropdown" ma:internalName="CCC">
      <xsd:simpleType>
        <xsd:restriction base="dms:Choice">
          <xsd:enumeration value="Custo Total de Geração"/>
          <xsd:enumeration value="Impostos e Tributos"/>
          <xsd:enumeration value="Movimentação Financeira"/>
          <xsd:enumeration value="Plano Anual de Custos"/>
          <xsd:enumeration value="Preços de Combustíveis"/>
          <xsd:enumeration value="Sub-Rogaçõ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3779df64-c8bf-4c1a-9edf-db220404c6b6">2015</Ano>
    <TipoCCC xmlns="3779df64-c8bf-4c1a-9edf-db220404c6b6">1</TipoCCC>
    <CCC xmlns="3779df64-c8bf-4c1a-9edf-db220404c6b6">Plano Anual de Custos</CCC>
  </documentManagement>
</p:properties>
</file>

<file path=customXml/itemProps1.xml><?xml version="1.0" encoding="utf-8"?>
<ds:datastoreItem xmlns:ds="http://schemas.openxmlformats.org/officeDocument/2006/customXml" ds:itemID="{6A118551-2655-40B4-A8A9-8D3B7143BDB6}"/>
</file>

<file path=customXml/itemProps2.xml><?xml version="1.0" encoding="utf-8"?>
<ds:datastoreItem xmlns:ds="http://schemas.openxmlformats.org/officeDocument/2006/customXml" ds:itemID="{90143E69-E8BC-42A4-A48F-E2A70FDF1BA2}"/>
</file>

<file path=customXml/itemProps3.xml><?xml version="1.0" encoding="utf-8"?>
<ds:datastoreItem xmlns:ds="http://schemas.openxmlformats.org/officeDocument/2006/customXml" ds:itemID="{96B5E517-C836-475B-AD95-2147DB5FE4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CTG</vt:lpstr>
      <vt:lpstr>SUBROG</vt:lpstr>
      <vt:lpstr>2015</vt:lpstr>
      <vt:lpstr>OBRIG RESTOS</vt:lpstr>
      <vt:lpstr>DIREITOS</vt:lpstr>
      <vt:lpstr>MOV FIN</vt:lpstr>
      <vt:lpstr>OBRIG 597 2015</vt:lpstr>
      <vt:lpstr>OBRIG 597 20092103</vt:lpstr>
    </vt:vector>
  </TitlesOfParts>
  <Company>Eletrobras - Centrais Elétricas Brasileiras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Plano Anual de Custos (Quadros Resumo) - 2015</dc:title>
  <cp:lastPrinted>2014-10-30T20:10:53Z</cp:lastPrinted>
  <dcterms:created xsi:type="dcterms:W3CDTF">2012-08-07T14:16:17Z</dcterms:created>
  <dcterms:modified xsi:type="dcterms:W3CDTF">2014-10-31T21:48:51Z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0x0101000ACE0AE7F5E52045A21994222BE62944</vt:lpwstr>
  </property>
  <property fmtid="{D5CDD505-2E9C-101B-9397-08002B2CF9AE}" pid="3" name="TipoInforme">
    <vt:lpwstr>1</vt:lpwstr>
  </property>
  <property fmtid="{D5CDD505-2E9C-101B-9397-08002B2CF9AE}" pid="4" name="Categoria-CCC">
    <vt:lpwstr>Plano Anual de Custos</vt:lpwstr>
  </property>
</Properties>
</file>