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ED03" lockStructure="1"/>
  <bookViews>
    <workbookView xWindow="240" yWindow="135" windowWidth="20730" windowHeight="9780" tabRatio="627" firstSheet="1" activeTab="1"/>
  </bookViews>
  <sheets>
    <sheet name="GERAL (2)" sheetId="4" state="hidden" r:id="rId1"/>
    <sheet name="GERAL" sheetId="27" r:id="rId2"/>
    <sheet name="Plan1" sheetId="28" r:id="rId3"/>
  </sheets>
  <definedNames>
    <definedName name="_xlnm.Print_Titles" localSheetId="1">GERAL!$4:$5</definedName>
  </definedNames>
  <calcPr calcId="144525"/>
</workbook>
</file>

<file path=xl/calcChain.xml><?xml version="1.0" encoding="utf-8"?>
<calcChain xmlns="http://schemas.openxmlformats.org/spreadsheetml/2006/main">
  <c r="C109" i="27" l="1"/>
  <c r="D109" i="27"/>
  <c r="E109" i="27"/>
  <c r="F109" i="27"/>
  <c r="G109" i="27"/>
  <c r="H109" i="27"/>
  <c r="I109" i="27"/>
  <c r="D70" i="27"/>
  <c r="E70" i="27"/>
  <c r="F70" i="27"/>
  <c r="G70" i="27"/>
  <c r="H70" i="27"/>
  <c r="I70" i="27"/>
  <c r="J70" i="27"/>
  <c r="D6" i="27"/>
  <c r="E6" i="27"/>
  <c r="F6" i="27"/>
  <c r="G6" i="27"/>
  <c r="H6" i="27"/>
  <c r="I6" i="27"/>
  <c r="J6" i="27"/>
  <c r="J109" i="27" l="1"/>
  <c r="C70" i="27"/>
  <c r="C6" i="27"/>
  <c r="K115" i="27" l="1"/>
  <c r="K130" i="27"/>
  <c r="K123" i="27"/>
  <c r="K121" i="27"/>
  <c r="K122" i="27"/>
  <c r="K113" i="27"/>
  <c r="A111" i="27"/>
  <c r="A112" i="27" l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I131" i="27"/>
  <c r="H131" i="27" l="1"/>
  <c r="F131" i="27" l="1"/>
  <c r="K129" i="27"/>
  <c r="K127" i="27"/>
  <c r="K119" i="27"/>
  <c r="K120" i="27"/>
  <c r="K118" i="27"/>
  <c r="K117" i="27"/>
  <c r="K114" i="27"/>
  <c r="K116" i="27"/>
  <c r="K128" i="27"/>
  <c r="K111" i="27"/>
  <c r="K126" i="27"/>
  <c r="K125" i="27"/>
  <c r="K124" i="27"/>
  <c r="K112" i="27"/>
  <c r="E131" i="27" l="1"/>
  <c r="K110" i="27"/>
  <c r="K109" i="27" l="1"/>
  <c r="K8" i="27" l="1"/>
  <c r="K7" i="27" l="1"/>
  <c r="K68" i="27"/>
  <c r="K20" i="27"/>
  <c r="K25" i="27"/>
  <c r="K17" i="27"/>
  <c r="C131" i="27"/>
  <c r="K63" i="27"/>
  <c r="K36" i="27"/>
  <c r="K98" i="27"/>
  <c r="K83" i="27"/>
  <c r="K47" i="27"/>
  <c r="K107" i="27"/>
  <c r="K41" i="27"/>
  <c r="K102" i="27"/>
  <c r="K33" i="27"/>
  <c r="K38" i="27"/>
  <c r="K28" i="27"/>
  <c r="K92" i="27"/>
  <c r="K87" i="27"/>
  <c r="K78" i="27"/>
  <c r="K74" i="27"/>
  <c r="K23" i="27"/>
  <c r="K71" i="27"/>
  <c r="K12" i="27"/>
  <c r="K50" i="27"/>
  <c r="K58" i="27"/>
  <c r="K57" i="27"/>
  <c r="K45" i="27"/>
  <c r="K37" i="27"/>
  <c r="K101" i="27"/>
  <c r="K31" i="27"/>
  <c r="K66" i="27"/>
  <c r="K61" i="27"/>
  <c r="K60" i="27"/>
  <c r="K55" i="27"/>
  <c r="K49" i="27"/>
  <c r="K43" i="27"/>
  <c r="K104" i="27"/>
  <c r="K29" i="27"/>
  <c r="K69" i="27"/>
  <c r="K64" i="27"/>
  <c r="K22" i="27"/>
  <c r="K53" i="27"/>
  <c r="K48" i="27"/>
  <c r="K46" i="27"/>
  <c r="K108" i="27"/>
  <c r="K44" i="27"/>
  <c r="K42" i="27"/>
  <c r="K39" i="27"/>
  <c r="K106" i="27"/>
  <c r="K105" i="27"/>
  <c r="K103" i="27"/>
  <c r="K35" i="27"/>
  <c r="K34" i="27"/>
  <c r="K32" i="27"/>
  <c r="K40" i="27"/>
  <c r="K30" i="27"/>
  <c r="K100" i="27"/>
  <c r="K97" i="27"/>
  <c r="K96" i="27"/>
  <c r="K95" i="27"/>
  <c r="K94" i="27"/>
  <c r="K93" i="27"/>
  <c r="K27" i="27"/>
  <c r="K91" i="27"/>
  <c r="K90" i="27"/>
  <c r="K89" i="27"/>
  <c r="K86" i="27"/>
  <c r="K85" i="27"/>
  <c r="K84" i="27"/>
  <c r="K82" i="27"/>
  <c r="K80" i="27"/>
  <c r="K79" i="27"/>
  <c r="K77" i="27"/>
  <c r="K76" i="27"/>
  <c r="K75" i="27"/>
  <c r="K26" i="27"/>
  <c r="K24" i="27"/>
  <c r="K21" i="27"/>
  <c r="K19" i="27"/>
  <c r="K18" i="27"/>
  <c r="K16" i="27"/>
  <c r="K73" i="27"/>
  <c r="K72" i="27"/>
  <c r="K14" i="27"/>
  <c r="K54" i="27"/>
  <c r="K11" i="27"/>
  <c r="K10" i="27"/>
  <c r="K9" i="27"/>
  <c r="K67" i="27"/>
  <c r="K59" i="27"/>
  <c r="K52" i="27"/>
  <c r="K65" i="27"/>
  <c r="K62" i="27"/>
  <c r="K56" i="27"/>
  <c r="K51" i="27"/>
  <c r="K15" i="27"/>
  <c r="K81" i="27"/>
  <c r="G131" i="27"/>
  <c r="D131" i="27" l="1"/>
  <c r="J131" i="27"/>
  <c r="K13" i="27"/>
  <c r="K99" i="27"/>
  <c r="K88" i="27"/>
  <c r="E76" i="4"/>
  <c r="D76" i="4"/>
  <c r="C76" i="4"/>
  <c r="F75" i="4"/>
  <c r="F74" i="4"/>
  <c r="F73" i="4"/>
  <c r="B72" i="4"/>
  <c r="F72" i="4" s="1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B56" i="4"/>
  <c r="F56" i="4" s="1"/>
  <c r="F55" i="4"/>
  <c r="B54" i="4"/>
  <c r="F54" i="4" s="1"/>
  <c r="B53" i="4"/>
  <c r="F53" i="4" s="1"/>
  <c r="F52" i="4"/>
  <c r="F51" i="4"/>
  <c r="F50" i="4"/>
  <c r="B49" i="4"/>
  <c r="F49" i="4" s="1"/>
  <c r="F48" i="4"/>
  <c r="F47" i="4"/>
  <c r="B46" i="4"/>
  <c r="F46" i="4" s="1"/>
  <c r="B45" i="4"/>
  <c r="F45" i="4" s="1"/>
  <c r="B44" i="4"/>
  <c r="F44" i="4" s="1"/>
  <c r="B43" i="4"/>
  <c r="F43" i="4" s="1"/>
  <c r="F42" i="4"/>
  <c r="B41" i="4"/>
  <c r="F41" i="4" s="1"/>
  <c r="B40" i="4"/>
  <c r="F40" i="4" s="1"/>
  <c r="B39" i="4"/>
  <c r="F39" i="4" s="1"/>
  <c r="B38" i="4"/>
  <c r="F38" i="4" s="1"/>
  <c r="B37" i="4"/>
  <c r="F37" i="4" s="1"/>
  <c r="B36" i="4"/>
  <c r="F36" i="4" s="1"/>
  <c r="B35" i="4"/>
  <c r="F35" i="4" s="1"/>
  <c r="F34" i="4"/>
  <c r="B33" i="4"/>
  <c r="F33" i="4" s="1"/>
  <c r="B32" i="4"/>
  <c r="F32" i="4" s="1"/>
  <c r="F31" i="4"/>
  <c r="B31" i="4"/>
  <c r="B30" i="4"/>
  <c r="F30" i="4" s="1"/>
  <c r="F29" i="4"/>
  <c r="B28" i="4"/>
  <c r="F28" i="4" s="1"/>
  <c r="F27" i="4"/>
  <c r="B26" i="4"/>
  <c r="F26" i="4" s="1"/>
  <c r="B25" i="4"/>
  <c r="F25" i="4" s="1"/>
  <c r="B24" i="4"/>
  <c r="F24" i="4" s="1"/>
  <c r="B23" i="4"/>
  <c r="F23" i="4" s="1"/>
  <c r="F22" i="4"/>
  <c r="B22" i="4"/>
  <c r="B21" i="4"/>
  <c r="F21" i="4" s="1"/>
  <c r="F20" i="4"/>
  <c r="F19" i="4"/>
  <c r="B18" i="4"/>
  <c r="F18" i="4" s="1"/>
  <c r="B17" i="4"/>
  <c r="F17" i="4" s="1"/>
  <c r="F16" i="4"/>
  <c r="F15" i="4"/>
  <c r="F14" i="4"/>
  <c r="F12" i="4"/>
  <c r="B11" i="4"/>
  <c r="F11" i="4" s="1"/>
  <c r="F10" i="4"/>
  <c r="F9" i="4"/>
  <c r="F8" i="4"/>
  <c r="F7" i="4"/>
  <c r="B7" i="4"/>
  <c r="B6" i="4"/>
  <c r="F6" i="4" s="1"/>
  <c r="F5" i="4"/>
  <c r="F4" i="4"/>
  <c r="B4" i="4"/>
  <c r="B76" i="4" l="1"/>
  <c r="F76" i="4" s="1"/>
  <c r="K6" i="27"/>
  <c r="K70" i="27" l="1"/>
  <c r="K131" i="27" l="1"/>
</calcChain>
</file>

<file path=xl/sharedStrings.xml><?xml version="1.0" encoding="utf-8"?>
<sst xmlns="http://schemas.openxmlformats.org/spreadsheetml/2006/main" count="219" uniqueCount="218">
  <si>
    <t>CEA (15460)</t>
  </si>
  <si>
    <t>CEB (500615)</t>
  </si>
  <si>
    <t>CEDRAP</t>
  </si>
  <si>
    <t>CEDRI (504972)</t>
  </si>
  <si>
    <t>CEEE D (13447)</t>
  </si>
  <si>
    <t>CEJAMA</t>
  </si>
  <si>
    <t>EBDE - ENERGISA BORBOREMA (CELB - 11281)</t>
  </si>
  <si>
    <t>CELPA (10634)</t>
  </si>
  <si>
    <t>CELPE (11221)</t>
  </si>
  <si>
    <t>CEMAR (10661)</t>
  </si>
  <si>
    <t>CEMAT (10585)</t>
  </si>
  <si>
    <t>CEMIG D (17400)</t>
  </si>
  <si>
    <t>ENF - ENERGISA N. FRIBURGO (CENF - 15433)</t>
  </si>
  <si>
    <t>CEPRAG</t>
  </si>
  <si>
    <t>CER (15459)</t>
  </si>
  <si>
    <t>CERAL ANITÁPOLIS</t>
  </si>
  <si>
    <t>CERCOS (18370)</t>
  </si>
  <si>
    <t>CERES</t>
  </si>
  <si>
    <t>CERGAPA (506109)</t>
  </si>
  <si>
    <t>CERGRAL (14100)</t>
  </si>
  <si>
    <t>CERILUZ</t>
  </si>
  <si>
    <t>CERIM (502112)</t>
  </si>
  <si>
    <t>CERIPA</t>
  </si>
  <si>
    <t>CERIS</t>
  </si>
  <si>
    <t>CERMISSÕES (80280)</t>
  </si>
  <si>
    <t>CERMOFUL</t>
  </si>
  <si>
    <t>CERNHE</t>
  </si>
  <si>
    <t>CERPRO</t>
  </si>
  <si>
    <t>CERRP</t>
  </si>
  <si>
    <t>CERSUL</t>
  </si>
  <si>
    <t>CERTAJA (11294)</t>
  </si>
  <si>
    <t>CERTEL (505065)</t>
  </si>
  <si>
    <t>CERTREL</t>
  </si>
  <si>
    <t>CETRIL</t>
  </si>
  <si>
    <t xml:space="preserve">CJE   (JAGUARI) (10966) </t>
  </si>
  <si>
    <t>CLFM  (MOCOCA) (80665)</t>
  </si>
  <si>
    <t>COCEL (11114)</t>
  </si>
  <si>
    <t>COELBA (10517)</t>
  </si>
  <si>
    <t>COOPERA</t>
  </si>
  <si>
    <t xml:space="preserve">COOPERALIANÇA (15455)  </t>
  </si>
  <si>
    <t>COOPERCOCAL</t>
  </si>
  <si>
    <t>COOPERLUZ (17350)</t>
  </si>
  <si>
    <t>COOPERMILA</t>
  </si>
  <si>
    <t>COPEL D (10475)</t>
  </si>
  <si>
    <t>COPREL</t>
  </si>
  <si>
    <t>CPFL (PIRATININGA) (13438)</t>
  </si>
  <si>
    <t>CRERAL</t>
  </si>
  <si>
    <t>CRELUZ D (14814)</t>
  </si>
  <si>
    <t>DEMEI (11288)</t>
  </si>
  <si>
    <t>DME / PC (11292)</t>
  </si>
  <si>
    <t>EFLUL (URUSSANGA) (11287)</t>
  </si>
  <si>
    <t>ELEKTRO (11264)</t>
  </si>
  <si>
    <t>ELETROACRE (10760)</t>
  </si>
  <si>
    <t>ELETROCAR (11460)</t>
  </si>
  <si>
    <t>ELFSM (SANTA MARIA) (10984)</t>
  </si>
  <si>
    <t>ENERSUL (11359)</t>
  </si>
  <si>
    <t>ESCELSA (10518)</t>
  </si>
  <si>
    <t>FORCEL (80281)</t>
  </si>
  <si>
    <t>HIDROPAN (PANAMBI - 11254)</t>
  </si>
  <si>
    <t>JOÃO CESA (15137)</t>
  </si>
  <si>
    <t>LIGHT (10370)</t>
  </si>
  <si>
    <t xml:space="preserve">MUXFELDT (11289)   </t>
  </si>
  <si>
    <t>NOVA PALMA (11189)</t>
  </si>
  <si>
    <t>SULGIPE (11283)</t>
  </si>
  <si>
    <t xml:space="preserve">Valores Pendentes </t>
  </si>
  <si>
    <t>Equalização Tarifária (CN)</t>
  </si>
  <si>
    <t>Modicidade Tarifária (MT)</t>
  </si>
  <si>
    <t>Baixa Renda (27)</t>
  </si>
  <si>
    <t xml:space="preserve">Empresas </t>
  </si>
  <si>
    <t>CERAÇA</t>
  </si>
  <si>
    <t>CERBRANORTE</t>
  </si>
  <si>
    <t>CEREJ</t>
  </si>
  <si>
    <t>CERGAL</t>
  </si>
  <si>
    <t>CERMC</t>
  </si>
  <si>
    <t>COORSEL</t>
  </si>
  <si>
    <t>CERPALO</t>
  </si>
  <si>
    <t>CERAL DIS</t>
  </si>
  <si>
    <t>TOTAL</t>
  </si>
  <si>
    <t>Kit Instalação (CK)</t>
  </si>
  <si>
    <t>GERAL</t>
  </si>
  <si>
    <t>EMPRESAS</t>
  </si>
  <si>
    <t>REF.</t>
  </si>
  <si>
    <t>COOPERATIVAS</t>
  </si>
  <si>
    <t>DISTRIBUIDORAS</t>
  </si>
  <si>
    <t>GERADORAS</t>
  </si>
  <si>
    <t>Modicidade</t>
  </si>
  <si>
    <t>Equalização</t>
  </si>
  <si>
    <t>Baixa Renda</t>
  </si>
  <si>
    <t>Indenizações</t>
  </si>
  <si>
    <t>AES-SUL – AES SUL Distribuidora Gaúcha de Energia S/A</t>
  </si>
  <si>
    <t>AMPLA – AMPLA Energia e Serviços S/A</t>
  </si>
  <si>
    <t>BANDEIRANTE – Bandeirante Energia S.A.</t>
  </si>
  <si>
    <t>CAIUÁ-D – Caiuá Distribuição de Energia S.A.</t>
  </si>
  <si>
    <t>CEDRI – Cooperativa de Energização e Desenvolvimento Rural do Vale do Itariri</t>
  </si>
  <si>
    <t>CEEE-D – Companhia Estadual de Distribuição de Energia Elétrica</t>
  </si>
  <si>
    <t>CEJAMA – Cooperativa de Eletricidade Jacinto Machado</t>
  </si>
  <si>
    <t>CELESC-Dis – CELESC Distribuição S.A.</t>
  </si>
  <si>
    <t>CELPA – Centrais Elétricas do Pará S/A</t>
  </si>
  <si>
    <t>CELPE – Companhia Energética de Pernambuco</t>
  </si>
  <si>
    <t>CELTINS – Companhia de Energia Elétrica do Estado do Tocantins</t>
  </si>
  <si>
    <t>CEMAR – Companhia Energética do Maranhão</t>
  </si>
  <si>
    <t>CEMAT – Centrais Elétricas Matogrossenses S/A</t>
  </si>
  <si>
    <t>CEMIG-D – CEMIG Distribuição S.A.</t>
  </si>
  <si>
    <t>CEPRAG – Cooperativa de Eletricidade Praia Grande</t>
  </si>
  <si>
    <t>CERAL DIS – Cooperativa de Distribuição de Energia Elétrica de Arapoti</t>
  </si>
  <si>
    <t>CERBRANORTE – Cooperativa de Eletrificação de Braço do Norte</t>
  </si>
  <si>
    <t>CERCOS – Cooperativa de Eletrificação e Desenvolvimento Rural Centro Sul de Sergipe Ltda.</t>
  </si>
  <si>
    <t>CEREJ – Cooperativa de Prestação de Serviços Públicos de Distribuição Senador Esteves Júnior</t>
  </si>
  <si>
    <t>CERGAL – Cooperativa de Eletrificação Anita Garibaldi Ltda.</t>
  </si>
  <si>
    <t>CERGAPA – Cooperativa de Eletricidade Grão Pará</t>
  </si>
  <si>
    <t>CERGRAL – Cooperativa de Eletricidade de Gravatal</t>
  </si>
  <si>
    <t>CERILUZ – Cooperativa Regional de Energia e Desenvolvimento Ijuí Ltda.</t>
  </si>
  <si>
    <t>CERIM – Cooperativa de Eletrificação Rural Itu-Mairinque</t>
  </si>
  <si>
    <t>CERIPA – Cooperativa de Eletrificação Rural de Itaí-Paranapanema-Avaré</t>
  </si>
  <si>
    <t>CERIS – Cooperativa de Eletrificação Rural da Região de Itapecerica da Serra</t>
  </si>
  <si>
    <t>CERMC – Cooperativa de Eletrificação e Desenvolvimento da Região de Mogi das Cruzes</t>
  </si>
  <si>
    <t>CERMISSÕES – Cooperativa de Distribuição e Geração de Energia das Missões Ltda.</t>
  </si>
  <si>
    <t>CERMOFUL – Cooperativa Fumacense de Eletricidade</t>
  </si>
  <si>
    <t>CERNHE – Cooperativa de Eletrificação e Desenvolvimento Rural da Região de Novo Horizonte</t>
  </si>
  <si>
    <t>CERPALO – Cooperativa de Eletricidade de Paulo Lopes</t>
  </si>
  <si>
    <t>CERPRO – Cooperativa de Eletrificação Rural da Região de Promissão Ltda.</t>
  </si>
  <si>
    <t>CERRP – Cooperativa de Eletrificação Rural da Região de São José do Rio Preto Ltda.</t>
  </si>
  <si>
    <t>CERSUL – Cooperativa de Eletrificação Sul Catarinense</t>
  </si>
  <si>
    <t>CERTAJA – Cooperativa Regional de Energia Taquari Jacuí</t>
  </si>
  <si>
    <t>CERTEL ENERGIA – Cooperativa de Distribuição de Energia Teutônia</t>
  </si>
  <si>
    <t>CERTREL – Cooperativa de Energia Treviso</t>
  </si>
  <si>
    <t>CETRIL – Cooperativa de Eletrificação e Telefonia Rurais de Ibiúna Ltda.</t>
  </si>
  <si>
    <t>CHESP – Companhia Hidroelétrica São Patrício</t>
  </si>
  <si>
    <t>CNEE – Companhia Nacional de Energia Elétrica</t>
  </si>
  <si>
    <t>COCEL – Companhia Campolarguense de Energia</t>
  </si>
  <si>
    <t>COELBA – Companhia de Eletricidade do Estado da Bahia</t>
  </si>
  <si>
    <t>COELCE – Companhia Energética do Ceará</t>
  </si>
  <si>
    <t>COOPERA – Cooperativa Pioneira de Eletrificação</t>
  </si>
  <si>
    <t>COOPERALIANÇA – Cooperativa Aliança</t>
  </si>
  <si>
    <t>COOPERCOCAL – Cooperativa Energética Cocal</t>
  </si>
  <si>
    <t>COOPERLUZ – Cooperativa Distribuidora de Energia Fronteira Noroeste</t>
  </si>
  <si>
    <t>COOPERMILA – Cooperativa de Eletrificação Lauro Muller</t>
  </si>
  <si>
    <t>COORSEL – Cooperativa Regional Sul de Eletrificação Rural</t>
  </si>
  <si>
    <t>COPREL – Coprel Cooperativa de Energia</t>
  </si>
  <si>
    <t>COSERN – Companhia Energética do Rio Grande do Norte</t>
  </si>
  <si>
    <t>CPFL Jaguari – Companhia Jaguari de Energia</t>
  </si>
  <si>
    <t>CPFL Leste Paulista – Companhia Leste Paulista de Energia</t>
  </si>
  <si>
    <t>CPFL Mococa – Companhia Luz e Força Mococa</t>
  </si>
  <si>
    <t>CPFL Paulista – Companhia Paulista de Força e Luz</t>
  </si>
  <si>
    <t>CPFL Piratininga – Companhia Piratininga de Força e Luz</t>
  </si>
  <si>
    <t>CPFL Santa Cruz – Companhia Luz e Força Santa Cruz</t>
  </si>
  <si>
    <t>CPFL Sul Paulista – Companhia Sul Paulista de Energia Elétrica</t>
  </si>
  <si>
    <t>CRELUZ-D – Cooperativa de Distribuição de Energia</t>
  </si>
  <si>
    <t>CRERAL – Cooperativa Regional de Eletrificação Rural do Alto Uruguai</t>
  </si>
  <si>
    <t>DEMEI – Departamento Municipal de Energia de Ijuí</t>
  </si>
  <si>
    <t>DMED – DME Distribuição S/A</t>
  </si>
  <si>
    <t>EBO – Energisa Borborema Distribuidora de Energia S/A</t>
  </si>
  <si>
    <t>EDEVP – Empresa de Distribuição de Energia Vale Paranapanema S/A</t>
  </si>
  <si>
    <t>EEB – Empresa Elétrica Bragantina S/A</t>
  </si>
  <si>
    <t>EFLJC – Empresa Força e Luz João Cesa Ltda.</t>
  </si>
  <si>
    <t>EFLUL – Empresa Força e Luz Urussanga Ltda.</t>
  </si>
  <si>
    <t>ELEKTRO – Elektro Eletricidade e Serviços S/A</t>
  </si>
  <si>
    <t>Eletrobras Distribuição Acre – Companhia de Eletricidade do Acre</t>
  </si>
  <si>
    <t>Eletrobras Distribuição Alagoas – Companhia Energética de Alagoas</t>
  </si>
  <si>
    <t>ELETROCAR – Centrais Elétricas de Carazinho</t>
  </si>
  <si>
    <t>ELETROPAULO – Eletropaulo Metropolitana – Eletricidade de S. Paulo S/A</t>
  </si>
  <si>
    <t>ELFSM – Empresa Luz e Força Santa Maria S/A</t>
  </si>
  <si>
    <t>EMG – Energisa Minas Gerais Distribuidora de Energia S/A</t>
  </si>
  <si>
    <t>ENERSUL – Empresa Energética de Mato Grosso do Sul S.A.</t>
  </si>
  <si>
    <t>ENF – Energisa Nova Friburgo Distribuidora de Energia S/A</t>
  </si>
  <si>
    <t>EPB – Energisa Paraíba Distribuidora de Energia S/A</t>
  </si>
  <si>
    <t>ESCELSA – Espírito Santo Centrais Elétricas S.A.</t>
  </si>
  <si>
    <t>ESE – Energisa Sergipe Distribuidora de Energia S/A</t>
  </si>
  <si>
    <t>HIDROPAN – Hidroelétrica Panambi S/A</t>
  </si>
  <si>
    <t>IENERGIA – Iguaçu Distribuidora de Energia Elétrica Ltda.</t>
  </si>
  <si>
    <t>LIGHT – Light Serviços de Eletricidade S/A</t>
  </si>
  <si>
    <t>MUX-ENERGIA – Muxfeldt Marin &amp; Cia. Ltda.</t>
  </si>
  <si>
    <t>RGE – Rio Grande Energia S/A</t>
  </si>
  <si>
    <t>SULGIPE – Companhia Sul Sergipana de Eletricidade</t>
  </si>
  <si>
    <t>UHENPAL – Usina Hidroelétrica Nova Palma Ltda.</t>
  </si>
  <si>
    <t>PARANATINGA-PCH PARANATINGA</t>
  </si>
  <si>
    <t>RIO DO SANGUE-PCH G.JARARACA</t>
  </si>
  <si>
    <t>Sub Rogações</t>
  </si>
  <si>
    <t>AMAZONAS - Eletrobras Amazonas Energia - Amazonas Distribuidora de Energia S/A</t>
  </si>
  <si>
    <t>BOA VISTA - Eletrobras Distribuição Roraima – Boa Vista Energia S/A</t>
  </si>
  <si>
    <t>CEA - Companhia de eletricidade do Amapá</t>
  </si>
  <si>
    <t>CEB-DIS - CEB Distribuição S.A.</t>
  </si>
  <si>
    <t>CELG-D - CELG Distribuicão S.A.</t>
  </si>
  <si>
    <t>CEPISA - Eletrobras Distribuição Piauí – Companhia Energética do Piauí</t>
  </si>
  <si>
    <t>CERON - Eletrobras Distribuição Rondônia – Centrais Elétricas de Rondônia S/A</t>
  </si>
  <si>
    <t>CERR - Companhia Energética de Roraima</t>
  </si>
  <si>
    <t>CFLO - Companhia Força e Luz do Oeste</t>
  </si>
  <si>
    <t>COPEL-DIS - COPEL Distribuição S.A</t>
  </si>
  <si>
    <t>FORCEL - Força e Luz Coronel Vivida Ltda.</t>
  </si>
  <si>
    <t>CEDRAP - Cooperativa de Eletrificação e Desenvolvimento Rural do Alto Paraíba Ltda.</t>
  </si>
  <si>
    <t>CERAÇÁ - Cooperativa Distribuidora de Energia Vale do Araçá</t>
  </si>
  <si>
    <t>CERAL ANITÁPOLIS - Cooperativa de Eletrificação Rural de Anitápolis</t>
  </si>
  <si>
    <t>CERES - Cooperativa de Eletrificação Rural de Resende Ltda.</t>
  </si>
  <si>
    <t>Carvão Mineral</t>
  </si>
  <si>
    <t>CEEE-GT – Companhia Estadual de Geração e Transmissão de Energia Elétrica</t>
  </si>
  <si>
    <t>CELG-GT - CELG Geração e Transmissão S.A.</t>
  </si>
  <si>
    <t>GERA - Geradora de Energia do Amazonas S.A.</t>
  </si>
  <si>
    <t>Subsídios</t>
  </si>
  <si>
    <t>Total Em Aberto</t>
  </si>
  <si>
    <t>Luz Para Todos</t>
  </si>
  <si>
    <t>Custo Total de Geração</t>
  </si>
  <si>
    <t>FURNAS Centrais Elétricas S.A.</t>
  </si>
  <si>
    <t>ELETRONORTE - Centrais Elétricas do Norte do Brasila S.A.</t>
  </si>
  <si>
    <t>ELETROSUL - Centrais Elétricas S.A.</t>
  </si>
  <si>
    <t>CHESF - Companhia Hidro Elétrica do São Franciscos S.A.</t>
  </si>
  <si>
    <t>AMAPARI - Amapari Energia S.A.</t>
  </si>
  <si>
    <t>MANAUARA - Companhia Energética Manauara</t>
  </si>
  <si>
    <t>RAESA - RIO AMAZONAS ENERGIA S.A</t>
  </si>
  <si>
    <t>CTEEP - Companhia de Transmissão de Energia Elétrica Paulista</t>
  </si>
  <si>
    <r>
      <t>CGTEE</t>
    </r>
    <r>
      <rPr>
        <sz val="11"/>
        <color theme="1"/>
        <rFont val="Calibri"/>
        <family val="2"/>
        <scheme val="minor"/>
      </rPr>
      <t>-Companhia de Geração Térmica de Energia Elétrica</t>
    </r>
  </si>
  <si>
    <r>
      <t>Breitener</t>
    </r>
    <r>
      <rPr>
        <sz val="11"/>
        <color theme="1"/>
        <rFont val="Calibri"/>
        <family val="2"/>
        <scheme val="minor"/>
      </rPr>
      <t xml:space="preserve"> Energética S.A</t>
    </r>
  </si>
  <si>
    <t>TRACTEBEL- Tractebel Energia</t>
  </si>
  <si>
    <t>JARI Energia</t>
  </si>
  <si>
    <t xml:space="preserve">CURUÁ ENERGIA - SALTO CURUÁ </t>
  </si>
  <si>
    <r>
      <t>COPEL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- Copel Geração e Transmissão S.A.</t>
    </r>
  </si>
  <si>
    <t>BR ALCOA - Petrobrás Distribuidora S.A.</t>
  </si>
  <si>
    <t>DRESSER-RAND GUASCOR - UTE VISTA ALEGRE</t>
  </si>
  <si>
    <t>POSIÇÃO DO CONTAS A PAGAR DOS FUNDOS SETORIAIS CDE / CCC/ RGR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</si>
</sst>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u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i/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3" fillId="0" borderId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3" fontId="4" fillId="2" borderId="0" xfId="1" applyFont="1" applyFill="1" applyBorder="1" applyAlignment="1">
      <alignment vertical="center"/>
    </xf>
    <xf numFmtId="43" fontId="4" fillId="0" borderId="0" xfId="1" applyFont="1"/>
    <xf numFmtId="40" fontId="4" fillId="0" borderId="0" xfId="2" applyNumberFormat="1" applyFont="1" applyFill="1" applyBorder="1" applyAlignment="1">
      <alignment vertical="center"/>
    </xf>
    <xf numFmtId="0" fontId="7" fillId="0" borderId="0" xfId="0" applyFont="1"/>
    <xf numFmtId="40" fontId="4" fillId="2" borderId="0" xfId="2" applyNumberFormat="1" applyFont="1" applyFill="1" applyBorder="1" applyAlignment="1">
      <alignment vertical="center"/>
    </xf>
    <xf numFmtId="40" fontId="4" fillId="2" borderId="0" xfId="4" applyNumberFormat="1" applyFont="1" applyFill="1" applyBorder="1" applyAlignment="1">
      <alignment vertical="center"/>
    </xf>
    <xf numFmtId="40" fontId="4" fillId="0" borderId="0" xfId="4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0" xfId="0" applyFont="1" applyBorder="1"/>
    <xf numFmtId="43" fontId="4" fillId="0" borderId="0" xfId="1" applyFont="1" applyBorder="1"/>
    <xf numFmtId="0" fontId="4" fillId="3" borderId="0" xfId="0" applyFont="1" applyFill="1" applyBorder="1" applyAlignment="1">
      <alignment horizontal="right"/>
    </xf>
    <xf numFmtId="43" fontId="4" fillId="3" borderId="0" xfId="1" applyFont="1" applyFill="1" applyBorder="1"/>
    <xf numFmtId="43" fontId="4" fillId="3" borderId="0" xfId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9" fillId="4" borderId="0" xfId="0" applyFont="1" applyFill="1"/>
    <xf numFmtId="43" fontId="8" fillId="4" borderId="0" xfId="0" applyNumberFormat="1" applyFont="1" applyFill="1"/>
    <xf numFmtId="0" fontId="8" fillId="4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horizontal="left"/>
    </xf>
    <xf numFmtId="40" fontId="9" fillId="4" borderId="0" xfId="4" applyNumberFormat="1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43" fontId="8" fillId="6" borderId="15" xfId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0" xfId="0" applyBorder="1"/>
    <xf numFmtId="43" fontId="8" fillId="4" borderId="15" xfId="0" applyNumberFormat="1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43" fontId="8" fillId="4" borderId="15" xfId="0" applyNumberFormat="1" applyFont="1" applyFill="1" applyBorder="1"/>
    <xf numFmtId="0" fontId="9" fillId="4" borderId="16" xfId="0" applyFont="1" applyFill="1" applyBorder="1" applyAlignment="1">
      <alignment horizontal="center"/>
    </xf>
    <xf numFmtId="43" fontId="8" fillId="6" borderId="20" xfId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40" fontId="9" fillId="0" borderId="0" xfId="4" applyNumberFormat="1" applyFont="1" applyFill="1" applyBorder="1" applyAlignment="1">
      <alignment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22" xfId="0" applyBorder="1"/>
    <xf numFmtId="43" fontId="8" fillId="4" borderId="23" xfId="0" applyNumberFormat="1" applyFont="1" applyFill="1" applyBorder="1" applyAlignment="1">
      <alignment vertical="center"/>
    </xf>
    <xf numFmtId="43" fontId="8" fillId="4" borderId="23" xfId="0" applyNumberFormat="1" applyFont="1" applyFill="1" applyBorder="1"/>
    <xf numFmtId="43" fontId="10" fillId="0" borderId="2" xfId="1" applyFont="1" applyFill="1" applyBorder="1" applyAlignment="1">
      <alignment vertical="center"/>
    </xf>
    <xf numFmtId="43" fontId="10" fillId="6" borderId="2" xfId="1" applyFont="1" applyFill="1" applyBorder="1" applyAlignment="1">
      <alignment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43" fontId="10" fillId="0" borderId="3" xfId="1" applyFont="1" applyFill="1" applyBorder="1" applyAlignment="1">
      <alignment vertical="center"/>
    </xf>
    <xf numFmtId="17" fontId="12" fillId="5" borderId="1" xfId="0" applyNumberFormat="1" applyFont="1" applyFill="1" applyBorder="1" applyAlignment="1">
      <alignment horizontal="center" vertical="center" wrapText="1"/>
    </xf>
    <xf numFmtId="43" fontId="12" fillId="6" borderId="19" xfId="1" applyFont="1" applyFill="1" applyBorder="1" applyAlignment="1">
      <alignment horizontal="center" vertical="center"/>
    </xf>
    <xf numFmtId="43" fontId="10" fillId="4" borderId="0" xfId="0" applyNumberFormat="1" applyFont="1" applyFill="1"/>
    <xf numFmtId="43" fontId="10" fillId="4" borderId="0" xfId="1" applyFont="1" applyFill="1"/>
    <xf numFmtId="43" fontId="10" fillId="0" borderId="24" xfId="1" applyFont="1" applyFill="1" applyBorder="1" applyAlignment="1">
      <alignment vertical="center"/>
    </xf>
    <xf numFmtId="17" fontId="12" fillId="5" borderId="4" xfId="0" applyNumberFormat="1" applyFont="1" applyFill="1" applyBorder="1" applyAlignment="1">
      <alignment horizontal="center" vertical="center" wrapText="1"/>
    </xf>
    <xf numFmtId="43" fontId="10" fillId="0" borderId="22" xfId="1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25">
    <cellStyle name="Moeda 2" xfId="3"/>
    <cellStyle name="Normal" xfId="0" builtinId="0"/>
    <cellStyle name="Normal 14" xfId="4"/>
    <cellStyle name="Normal 15" xfId="5"/>
    <cellStyle name="Normal 2" xfId="6"/>
    <cellStyle name="Normal 2 2" xfId="7"/>
    <cellStyle name="Normal 2 3" xfId="24"/>
    <cellStyle name="Normal 3" xfId="8"/>
    <cellStyle name="Normal 3 2" xfId="23"/>
    <cellStyle name="Normal 4" xfId="9"/>
    <cellStyle name="Normal 4 10" xfId="10"/>
    <cellStyle name="Normal 4 2" xfId="11"/>
    <cellStyle name="Normal 4 3" xfId="12"/>
    <cellStyle name="Normal 4 4" xfId="13"/>
    <cellStyle name="Normal 4 5" xfId="14"/>
    <cellStyle name="Normal 4 6" xfId="15"/>
    <cellStyle name="Normal 4 7" xfId="16"/>
    <cellStyle name="Normal 4 8" xfId="17"/>
    <cellStyle name="Normal 4 9" xfId="18"/>
    <cellStyle name="Normal 5" xfId="2"/>
    <cellStyle name="Normal 8" xfId="19"/>
    <cellStyle name="Porcentagem 2" xfId="20"/>
    <cellStyle name="Separador de milhares 2" xfId="22"/>
    <cellStyle name="Separador de milhares 3" xfId="21"/>
    <cellStyle name="Vírgula" xfId="1" builtinId="3"/>
  </cellStyles>
  <dxfs count="0"/>
  <tableStyles count="0" defaultTableStyle="TableStyleMedium9" defaultPivotStyle="PivotStyleLight16"/>
  <colors>
    <mruColors>
      <color rgb="FF66FFFF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showGridLines="0" workbookViewId="0">
      <selection activeCell="B29" sqref="B29"/>
    </sheetView>
  </sheetViews>
  <sheetFormatPr defaultRowHeight="15" customHeight="1" x14ac:dyDescent="0.15"/>
  <cols>
    <col min="1" max="1" width="43.42578125" style="1" customWidth="1"/>
    <col min="2" max="2" width="20.28515625" style="1" customWidth="1"/>
    <col min="3" max="4" width="27.7109375" style="1" customWidth="1"/>
    <col min="5" max="5" width="20.7109375" style="1" customWidth="1"/>
    <col min="6" max="6" width="19.5703125" style="1" bestFit="1" customWidth="1"/>
    <col min="7" max="8" width="9.140625" style="1"/>
    <col min="9" max="9" width="28" style="1" customWidth="1"/>
    <col min="10" max="16384" width="9.140625" style="1"/>
  </cols>
  <sheetData>
    <row r="1" spans="1:9" ht="15" customHeight="1" x14ac:dyDescent="0.2">
      <c r="A1" s="2"/>
      <c r="B1" s="2"/>
      <c r="C1" s="2"/>
      <c r="D1" s="2"/>
      <c r="E1" s="2"/>
      <c r="F1" s="2"/>
      <c r="I1" s="2"/>
    </row>
    <row r="2" spans="1:9" ht="15" customHeight="1" x14ac:dyDescent="0.2">
      <c r="A2" s="18" t="s">
        <v>68</v>
      </c>
      <c r="B2" s="19" t="s">
        <v>64</v>
      </c>
      <c r="C2" s="19" t="s">
        <v>66</v>
      </c>
      <c r="D2" s="19" t="s">
        <v>65</v>
      </c>
      <c r="E2" s="19" t="s">
        <v>78</v>
      </c>
      <c r="F2" s="19" t="s">
        <v>67</v>
      </c>
      <c r="G2" s="8"/>
    </row>
    <row r="3" spans="1:9" ht="15" customHeight="1" x14ac:dyDescent="0.2">
      <c r="A3" s="3"/>
      <c r="B3" s="4"/>
      <c r="C3" s="4"/>
      <c r="D3" s="4"/>
      <c r="E3" s="4"/>
      <c r="F3" s="4"/>
      <c r="G3" s="8"/>
    </row>
    <row r="4" spans="1:9" ht="15" customHeight="1" x14ac:dyDescent="0.15">
      <c r="A4" s="9" t="s">
        <v>0</v>
      </c>
      <c r="B4" s="5">
        <f>17023723.72+(105553.55+5546254.05)*3</f>
        <v>33979146.519999996</v>
      </c>
      <c r="C4" s="6">
        <v>633321.30000000005</v>
      </c>
      <c r="D4" s="6">
        <v>33277524.300000001</v>
      </c>
      <c r="E4" s="6">
        <v>0</v>
      </c>
      <c r="F4" s="6">
        <f>B4-C4-D4-E4</f>
        <v>68300.919999994338</v>
      </c>
    </row>
    <row r="5" spans="1:9" ht="15" customHeight="1" x14ac:dyDescent="0.15">
      <c r="A5" s="9" t="s">
        <v>1</v>
      </c>
      <c r="B5" s="5">
        <v>351250.99000000954</v>
      </c>
      <c r="C5" s="6">
        <v>0</v>
      </c>
      <c r="D5" s="6">
        <v>0</v>
      </c>
      <c r="E5" s="6">
        <v>0</v>
      </c>
      <c r="F5" s="6">
        <f t="shared" ref="F5:F68" si="0">B5-C5-D5-E5</f>
        <v>351250.99000000954</v>
      </c>
    </row>
    <row r="6" spans="1:9" ht="15" customHeight="1" x14ac:dyDescent="0.15">
      <c r="A6" s="9" t="s">
        <v>2</v>
      </c>
      <c r="B6" s="5">
        <f>53665.65+56287.24</f>
        <v>109952.89</v>
      </c>
      <c r="C6" s="6">
        <v>56287.24</v>
      </c>
      <c r="D6" s="6">
        <v>0</v>
      </c>
      <c r="E6" s="6">
        <v>0</v>
      </c>
      <c r="F6" s="6">
        <f t="shared" si="0"/>
        <v>53665.65</v>
      </c>
    </row>
    <row r="7" spans="1:9" ht="15" customHeight="1" x14ac:dyDescent="0.15">
      <c r="A7" s="9" t="s">
        <v>3</v>
      </c>
      <c r="B7" s="5">
        <f>3159.42+C7+D7</f>
        <v>52764.74</v>
      </c>
      <c r="C7" s="6">
        <v>16021.23</v>
      </c>
      <c r="D7" s="6">
        <v>33584.089999999997</v>
      </c>
      <c r="E7" s="6">
        <v>0</v>
      </c>
      <c r="F7" s="6">
        <f t="shared" si="0"/>
        <v>3159.4199999999983</v>
      </c>
    </row>
    <row r="8" spans="1:9" ht="15" customHeight="1" x14ac:dyDescent="0.15">
      <c r="A8" s="9" t="s">
        <v>4</v>
      </c>
      <c r="B8" s="5">
        <v>13315326.119999999</v>
      </c>
      <c r="C8" s="6">
        <v>13315326.119999999</v>
      </c>
      <c r="D8" s="6">
        <v>0</v>
      </c>
      <c r="E8" s="6">
        <v>0</v>
      </c>
      <c r="F8" s="6">
        <f t="shared" si="0"/>
        <v>0</v>
      </c>
    </row>
    <row r="9" spans="1:9" ht="15" customHeight="1" x14ac:dyDescent="0.15">
      <c r="A9" s="9" t="s">
        <v>5</v>
      </c>
      <c r="B9" s="5">
        <v>63516.53</v>
      </c>
      <c r="C9" s="6">
        <v>54653.05</v>
      </c>
      <c r="D9" s="6">
        <v>0</v>
      </c>
      <c r="E9" s="6">
        <v>3637</v>
      </c>
      <c r="F9" s="6">
        <f t="shared" si="0"/>
        <v>5226.4799999999959</v>
      </c>
    </row>
    <row r="10" spans="1:9" ht="15" customHeight="1" x14ac:dyDescent="0.15">
      <c r="A10" s="9" t="s">
        <v>6</v>
      </c>
      <c r="B10" s="5">
        <v>726030.93000003695</v>
      </c>
      <c r="C10" s="6">
        <v>726030.93</v>
      </c>
      <c r="D10" s="6">
        <v>0</v>
      </c>
      <c r="E10" s="6">
        <v>0</v>
      </c>
      <c r="F10" s="6">
        <f>B10-C10-D10-E10</f>
        <v>3.6903657019138336E-8</v>
      </c>
    </row>
    <row r="11" spans="1:9" ht="15" customHeight="1" x14ac:dyDescent="0.15">
      <c r="A11" s="9" t="s">
        <v>7</v>
      </c>
      <c r="B11" s="5">
        <f>13570723.35+2777215.59+1746358.86</f>
        <v>18094297.800000001</v>
      </c>
      <c r="C11" s="6">
        <v>11108862.359999999</v>
      </c>
      <c r="D11" s="6">
        <v>6985435.4400000004</v>
      </c>
      <c r="E11" s="6">
        <v>0</v>
      </c>
      <c r="F11" s="6">
        <f t="shared" si="0"/>
        <v>9.3132257461547852E-10</v>
      </c>
      <c r="I11" s="5"/>
    </row>
    <row r="12" spans="1:9" ht="15" customHeight="1" x14ac:dyDescent="0.15">
      <c r="A12" s="9" t="s">
        <v>8</v>
      </c>
      <c r="B12" s="5">
        <v>25227633.720000029</v>
      </c>
      <c r="C12" s="6">
        <v>25227633.719999999</v>
      </c>
      <c r="D12" s="6">
        <v>0</v>
      </c>
      <c r="E12" s="6">
        <v>0</v>
      </c>
      <c r="F12" s="6">
        <f t="shared" si="0"/>
        <v>2.9802322387695313E-8</v>
      </c>
    </row>
    <row r="13" spans="1:9" ht="15" customHeight="1" x14ac:dyDescent="0.15">
      <c r="A13" s="9" t="s">
        <v>9</v>
      </c>
      <c r="B13" s="5">
        <v>399321.80999946594</v>
      </c>
      <c r="C13" s="6">
        <v>0</v>
      </c>
      <c r="D13" s="6">
        <v>0</v>
      </c>
      <c r="E13" s="6">
        <v>399321.81</v>
      </c>
      <c r="F13" s="6" t="s">
        <v>79</v>
      </c>
    </row>
    <row r="14" spans="1:9" ht="15" customHeight="1" x14ac:dyDescent="0.15">
      <c r="A14" s="9" t="s">
        <v>10</v>
      </c>
      <c r="B14" s="5">
        <v>1570.0000000298023</v>
      </c>
      <c r="C14" s="6">
        <v>0</v>
      </c>
      <c r="D14" s="6">
        <v>0</v>
      </c>
      <c r="E14" s="6">
        <v>1570</v>
      </c>
      <c r="F14" s="6">
        <f t="shared" si="0"/>
        <v>2.9802322387695313E-8</v>
      </c>
    </row>
    <row r="15" spans="1:9" ht="15" customHeight="1" x14ac:dyDescent="0.15">
      <c r="A15" s="9" t="s">
        <v>11</v>
      </c>
      <c r="B15" s="5">
        <v>136110411.81999969</v>
      </c>
      <c r="C15" s="6">
        <v>136025765.91</v>
      </c>
      <c r="D15" s="6">
        <v>0</v>
      </c>
      <c r="E15" s="6">
        <v>84645.91</v>
      </c>
      <c r="F15" s="6">
        <f t="shared" si="0"/>
        <v>-3.0160299502313137E-7</v>
      </c>
    </row>
    <row r="16" spans="1:9" ht="15" customHeight="1" x14ac:dyDescent="0.15">
      <c r="A16" s="9" t="s">
        <v>12</v>
      </c>
      <c r="B16" s="5">
        <v>334148.55000000075</v>
      </c>
      <c r="C16" s="6">
        <v>214650.12</v>
      </c>
      <c r="D16" s="6">
        <v>0</v>
      </c>
      <c r="E16" s="6">
        <v>0</v>
      </c>
      <c r="F16" s="6">
        <f t="shared" si="0"/>
        <v>119498.43000000075</v>
      </c>
    </row>
    <row r="17" spans="1:6" ht="15" customHeight="1" x14ac:dyDescent="0.15">
      <c r="A17" s="9" t="s">
        <v>13</v>
      </c>
      <c r="B17" s="5">
        <f>323569.43+61968.6</f>
        <v>385538.02999999997</v>
      </c>
      <c r="C17" s="6">
        <v>247874.4</v>
      </c>
      <c r="D17" s="6">
        <v>0</v>
      </c>
      <c r="E17" s="6">
        <v>52455</v>
      </c>
      <c r="F17" s="6">
        <f t="shared" si="0"/>
        <v>85208.629999999976</v>
      </c>
    </row>
    <row r="18" spans="1:6" ht="15" customHeight="1" x14ac:dyDescent="0.15">
      <c r="A18" s="9" t="s">
        <v>14</v>
      </c>
      <c r="B18" s="5">
        <f>1456112.47+294983.76+1160373.12</f>
        <v>2911469.35</v>
      </c>
      <c r="C18" s="6">
        <v>589967.52</v>
      </c>
      <c r="D18" s="6">
        <v>2320746.2400000002</v>
      </c>
      <c r="E18" s="6">
        <v>0</v>
      </c>
      <c r="F18" s="6">
        <f t="shared" si="0"/>
        <v>755.58999999985099</v>
      </c>
    </row>
    <row r="19" spans="1:6" ht="15" customHeight="1" x14ac:dyDescent="0.15">
      <c r="A19" s="9" t="s">
        <v>69</v>
      </c>
      <c r="B19" s="6">
        <v>233340.82</v>
      </c>
      <c r="C19" s="6">
        <v>233340.82</v>
      </c>
      <c r="D19" s="6">
        <v>0</v>
      </c>
      <c r="E19" s="6">
        <v>0</v>
      </c>
      <c r="F19" s="6">
        <f t="shared" si="0"/>
        <v>0</v>
      </c>
    </row>
    <row r="20" spans="1:6" ht="15" customHeight="1" x14ac:dyDescent="0.15">
      <c r="A20" s="7" t="s">
        <v>15</v>
      </c>
      <c r="B20" s="5">
        <v>41307.01</v>
      </c>
      <c r="C20" s="6">
        <v>33555.06</v>
      </c>
      <c r="D20" s="6">
        <v>7751.95</v>
      </c>
      <c r="E20" s="6">
        <v>0</v>
      </c>
      <c r="F20" s="6">
        <f t="shared" si="0"/>
        <v>4.5474735088646412E-12</v>
      </c>
    </row>
    <row r="21" spans="1:6" ht="15" customHeight="1" x14ac:dyDescent="0.15">
      <c r="A21" s="7" t="s">
        <v>76</v>
      </c>
      <c r="B21" s="5">
        <f>C21+D21</f>
        <v>66351.789999999994</v>
      </c>
      <c r="C21" s="6">
        <v>66351.789999999994</v>
      </c>
      <c r="D21" s="6">
        <v>0</v>
      </c>
      <c r="E21" s="6">
        <v>0</v>
      </c>
      <c r="F21" s="6">
        <f t="shared" si="0"/>
        <v>0</v>
      </c>
    </row>
    <row r="22" spans="1:6" ht="15" customHeight="1" x14ac:dyDescent="0.15">
      <c r="A22" s="7" t="s">
        <v>70</v>
      </c>
      <c r="B22" s="5">
        <f>C22+D22</f>
        <v>256648.16</v>
      </c>
      <c r="C22" s="6">
        <v>240809.18</v>
      </c>
      <c r="D22" s="6">
        <v>15838.98</v>
      </c>
      <c r="E22" s="6">
        <v>0</v>
      </c>
      <c r="F22" s="6">
        <f t="shared" si="0"/>
        <v>1.0913936421275139E-11</v>
      </c>
    </row>
    <row r="23" spans="1:6" ht="15" customHeight="1" x14ac:dyDescent="0.15">
      <c r="A23" s="9" t="s">
        <v>16</v>
      </c>
      <c r="B23" s="5">
        <f>90403.35+C23+D23</f>
        <v>130142.84</v>
      </c>
      <c r="C23" s="6">
        <v>30636.15</v>
      </c>
      <c r="D23" s="6">
        <v>9103.34</v>
      </c>
      <c r="E23" s="6">
        <v>0</v>
      </c>
      <c r="F23" s="6">
        <f t="shared" si="0"/>
        <v>90403.35</v>
      </c>
    </row>
    <row r="24" spans="1:6" ht="15" customHeight="1" x14ac:dyDescent="0.15">
      <c r="A24" s="7" t="s">
        <v>71</v>
      </c>
      <c r="B24" s="5">
        <f>C24+D24</f>
        <v>222281.72999999998</v>
      </c>
      <c r="C24" s="6">
        <v>135459.51999999999</v>
      </c>
      <c r="D24" s="6">
        <v>86822.21</v>
      </c>
      <c r="E24" s="6">
        <v>0</v>
      </c>
      <c r="F24" s="6">
        <f t="shared" si="0"/>
        <v>-1.4551915228366852E-11</v>
      </c>
    </row>
    <row r="25" spans="1:6" ht="15" customHeight="1" x14ac:dyDescent="0.15">
      <c r="A25" s="9" t="s">
        <v>17</v>
      </c>
      <c r="B25" s="5">
        <f>14254.1+C25</f>
        <v>34340.39</v>
      </c>
      <c r="C25" s="6">
        <v>20086.29</v>
      </c>
      <c r="D25" s="6">
        <v>0</v>
      </c>
      <c r="E25" s="6">
        <v>0</v>
      </c>
      <c r="F25" s="6">
        <f t="shared" si="0"/>
        <v>14254.099999999999</v>
      </c>
    </row>
    <row r="26" spans="1:6" ht="15" customHeight="1" x14ac:dyDescent="0.15">
      <c r="A26" s="7" t="s">
        <v>72</v>
      </c>
      <c r="B26" s="5">
        <f>C26+D26</f>
        <v>24728.31</v>
      </c>
      <c r="C26" s="6">
        <v>24728.31</v>
      </c>
      <c r="D26" s="6">
        <v>0</v>
      </c>
      <c r="E26" s="6">
        <v>0</v>
      </c>
      <c r="F26" s="6">
        <f t="shared" si="0"/>
        <v>0</v>
      </c>
    </row>
    <row r="27" spans="1:6" ht="15" customHeight="1" x14ac:dyDescent="0.15">
      <c r="A27" s="9" t="s">
        <v>18</v>
      </c>
      <c r="B27" s="5">
        <v>293342.43</v>
      </c>
      <c r="C27" s="6">
        <v>291335.58</v>
      </c>
      <c r="D27" s="6">
        <v>0</v>
      </c>
      <c r="E27" s="6">
        <v>923.57</v>
      </c>
      <c r="F27" s="6">
        <f t="shared" si="0"/>
        <v>1083.2799999999766</v>
      </c>
    </row>
    <row r="28" spans="1:6" ht="15" customHeight="1" x14ac:dyDescent="0.15">
      <c r="A28" s="9" t="s">
        <v>19</v>
      </c>
      <c r="B28" s="5">
        <f>11778.65+C28</f>
        <v>40608.120000000003</v>
      </c>
      <c r="C28" s="6">
        <v>28829.47</v>
      </c>
      <c r="D28" s="6">
        <v>0</v>
      </c>
      <c r="E28" s="6">
        <v>7471.2</v>
      </c>
      <c r="F28" s="6">
        <f t="shared" si="0"/>
        <v>4307.4500000000016</v>
      </c>
    </row>
    <row r="29" spans="1:6" ht="15" customHeight="1" x14ac:dyDescent="0.15">
      <c r="A29" s="9" t="s">
        <v>20</v>
      </c>
      <c r="B29" s="5">
        <v>1336068.9000000001</v>
      </c>
      <c r="C29" s="6">
        <v>1322965.77</v>
      </c>
      <c r="D29" s="6">
        <v>0</v>
      </c>
      <c r="E29" s="6">
        <v>31110.41</v>
      </c>
      <c r="F29" s="6">
        <f t="shared" si="0"/>
        <v>-18007.279999999879</v>
      </c>
    </row>
    <row r="30" spans="1:6" ht="15" customHeight="1" x14ac:dyDescent="0.15">
      <c r="A30" s="9" t="s">
        <v>21</v>
      </c>
      <c r="B30" s="5">
        <f>42825.11+C30</f>
        <v>59858.43</v>
      </c>
      <c r="C30" s="6">
        <v>17033.32</v>
      </c>
      <c r="D30" s="6">
        <v>0</v>
      </c>
      <c r="E30" s="6">
        <v>0</v>
      </c>
      <c r="F30" s="6">
        <f t="shared" si="0"/>
        <v>42825.11</v>
      </c>
    </row>
    <row r="31" spans="1:6" ht="15" customHeight="1" x14ac:dyDescent="0.15">
      <c r="A31" s="9" t="s">
        <v>22</v>
      </c>
      <c r="B31" s="5">
        <f>5602.31+C31</f>
        <v>267620.7</v>
      </c>
      <c r="C31" s="6">
        <v>262018.39</v>
      </c>
      <c r="D31" s="6">
        <v>0</v>
      </c>
      <c r="E31" s="6">
        <v>0</v>
      </c>
      <c r="F31" s="6">
        <f t="shared" si="0"/>
        <v>5602.3099999999977</v>
      </c>
    </row>
    <row r="32" spans="1:6" ht="15" customHeight="1" x14ac:dyDescent="0.15">
      <c r="A32" s="9" t="s">
        <v>23</v>
      </c>
      <c r="B32" s="5">
        <f>166.02+C32+D32</f>
        <v>72895.62</v>
      </c>
      <c r="C32" s="6">
        <v>5483.74</v>
      </c>
      <c r="D32" s="6">
        <v>67245.86</v>
      </c>
      <c r="E32" s="6">
        <v>0</v>
      </c>
      <c r="F32" s="6">
        <f t="shared" si="0"/>
        <v>166.01999999998952</v>
      </c>
    </row>
    <row r="33" spans="1:6" ht="15" customHeight="1" x14ac:dyDescent="0.15">
      <c r="A33" s="9" t="s">
        <v>73</v>
      </c>
      <c r="B33" s="5">
        <f>C33+D33</f>
        <v>46123.79</v>
      </c>
      <c r="C33" s="6">
        <v>46123.79</v>
      </c>
      <c r="D33" s="6">
        <v>0</v>
      </c>
      <c r="E33" s="6">
        <v>0</v>
      </c>
      <c r="F33" s="6">
        <f t="shared" si="0"/>
        <v>0</v>
      </c>
    </row>
    <row r="34" spans="1:6" ht="15" customHeight="1" x14ac:dyDescent="0.15">
      <c r="A34" s="9" t="s">
        <v>24</v>
      </c>
      <c r="B34" s="5">
        <v>1518925.8399999999</v>
      </c>
      <c r="C34" s="6">
        <v>1479883.26</v>
      </c>
      <c r="D34" s="6">
        <v>0</v>
      </c>
      <c r="E34" s="6">
        <v>0</v>
      </c>
      <c r="F34" s="6">
        <f t="shared" si="0"/>
        <v>39042.579999999842</v>
      </c>
    </row>
    <row r="35" spans="1:6" ht="15" customHeight="1" x14ac:dyDescent="0.15">
      <c r="A35" s="9" t="s">
        <v>25</v>
      </c>
      <c r="B35" s="5">
        <f>106620.31+28032.2</f>
        <v>134652.51</v>
      </c>
      <c r="C35" s="6">
        <v>112128.8</v>
      </c>
      <c r="D35" s="6">
        <v>0</v>
      </c>
      <c r="E35" s="6">
        <v>0</v>
      </c>
      <c r="F35" s="6">
        <f t="shared" si="0"/>
        <v>22523.710000000006</v>
      </c>
    </row>
    <row r="36" spans="1:6" ht="15" customHeight="1" x14ac:dyDescent="0.15">
      <c r="A36" s="9" t="s">
        <v>26</v>
      </c>
      <c r="B36" s="5">
        <f>5472.52+C36</f>
        <v>83017.55</v>
      </c>
      <c r="C36" s="6">
        <v>77545.03</v>
      </c>
      <c r="D36" s="6">
        <v>0</v>
      </c>
      <c r="E36" s="6">
        <v>3856.28</v>
      </c>
      <c r="F36" s="6">
        <f t="shared" si="0"/>
        <v>1616.2400000000039</v>
      </c>
    </row>
    <row r="37" spans="1:6" ht="15" customHeight="1" x14ac:dyDescent="0.15">
      <c r="A37" s="9" t="s">
        <v>75</v>
      </c>
      <c r="B37" s="5">
        <f>C37+D37</f>
        <v>10774.19</v>
      </c>
      <c r="C37" s="6">
        <v>10774.19</v>
      </c>
      <c r="D37" s="6">
        <v>0</v>
      </c>
      <c r="E37" s="6">
        <v>0</v>
      </c>
      <c r="F37" s="6">
        <f t="shared" si="0"/>
        <v>0</v>
      </c>
    </row>
    <row r="38" spans="1:6" ht="15" customHeight="1" x14ac:dyDescent="0.15">
      <c r="A38" s="9" t="s">
        <v>27</v>
      </c>
      <c r="B38" s="5">
        <f>930.66+C38</f>
        <v>63589.670000000006</v>
      </c>
      <c r="C38" s="6">
        <v>62659.01</v>
      </c>
      <c r="D38" s="6">
        <v>0</v>
      </c>
      <c r="E38" s="6">
        <v>0</v>
      </c>
      <c r="F38" s="6">
        <f t="shared" si="0"/>
        <v>930.66000000000349</v>
      </c>
    </row>
    <row r="39" spans="1:6" ht="15" customHeight="1" x14ac:dyDescent="0.15">
      <c r="A39" s="9" t="s">
        <v>28</v>
      </c>
      <c r="B39" s="5">
        <f>3593.14+C39</f>
        <v>95863.65</v>
      </c>
      <c r="C39" s="6">
        <v>92270.51</v>
      </c>
      <c r="D39" s="6">
        <v>0</v>
      </c>
      <c r="E39" s="6">
        <v>0</v>
      </c>
      <c r="F39" s="6">
        <f t="shared" si="0"/>
        <v>3593.1399999999994</v>
      </c>
    </row>
    <row r="40" spans="1:6" ht="15" customHeight="1" x14ac:dyDescent="0.15">
      <c r="A40" s="9" t="s">
        <v>29</v>
      </c>
      <c r="B40" s="5">
        <f>C40</f>
        <v>166164.99</v>
      </c>
      <c r="C40" s="6">
        <v>166164.99</v>
      </c>
      <c r="D40" s="6">
        <v>0</v>
      </c>
      <c r="E40" s="6">
        <v>0</v>
      </c>
      <c r="F40" s="6">
        <f t="shared" si="0"/>
        <v>0</v>
      </c>
    </row>
    <row r="41" spans="1:6" ht="15" customHeight="1" x14ac:dyDescent="0.15">
      <c r="A41" s="9" t="s">
        <v>30</v>
      </c>
      <c r="B41" s="5">
        <f>115926.66+C41</f>
        <v>342716.1</v>
      </c>
      <c r="C41" s="6">
        <v>226789.44</v>
      </c>
      <c r="D41" s="6">
        <v>0</v>
      </c>
      <c r="E41" s="6">
        <v>0</v>
      </c>
      <c r="F41" s="6">
        <f t="shared" si="0"/>
        <v>115926.65999999997</v>
      </c>
    </row>
    <row r="42" spans="1:6" ht="15" customHeight="1" x14ac:dyDescent="0.15">
      <c r="A42" s="9" t="s">
        <v>31</v>
      </c>
      <c r="B42" s="5">
        <v>12225.469999998808</v>
      </c>
      <c r="C42" s="6">
        <v>0</v>
      </c>
      <c r="D42" s="6">
        <v>0</v>
      </c>
      <c r="E42" s="6">
        <v>7961.69</v>
      </c>
      <c r="F42" s="6">
        <f t="shared" si="0"/>
        <v>4263.7799999988083</v>
      </c>
    </row>
    <row r="43" spans="1:6" ht="15" customHeight="1" x14ac:dyDescent="0.15">
      <c r="A43" s="9" t="s">
        <v>32</v>
      </c>
      <c r="B43" s="5">
        <f>132726.06+43479.18</f>
        <v>176205.24</v>
      </c>
      <c r="C43" s="6">
        <v>173916.72</v>
      </c>
      <c r="D43" s="6">
        <v>0</v>
      </c>
      <c r="E43" s="6">
        <v>0</v>
      </c>
      <c r="F43" s="6">
        <f t="shared" si="0"/>
        <v>2288.5199999999895</v>
      </c>
    </row>
    <row r="44" spans="1:6" ht="15" customHeight="1" x14ac:dyDescent="0.15">
      <c r="A44" s="9" t="s">
        <v>33</v>
      </c>
      <c r="B44" s="5">
        <f>232788.79+C44+D44</f>
        <v>386442.93000000005</v>
      </c>
      <c r="C44" s="6">
        <v>131915.38</v>
      </c>
      <c r="D44" s="6">
        <v>21738.76</v>
      </c>
      <c r="E44" s="6">
        <v>0</v>
      </c>
      <c r="F44" s="6">
        <f t="shared" si="0"/>
        <v>232788.79000000004</v>
      </c>
    </row>
    <row r="45" spans="1:6" ht="15" customHeight="1" x14ac:dyDescent="0.15">
      <c r="A45" s="10" t="s">
        <v>34</v>
      </c>
      <c r="B45" s="5">
        <f>307093.32+102364.44</f>
        <v>409457.76</v>
      </c>
      <c r="C45" s="6">
        <v>409457.76</v>
      </c>
      <c r="D45" s="6">
        <v>0</v>
      </c>
      <c r="E45" s="6">
        <v>0</v>
      </c>
      <c r="F45" s="6">
        <f t="shared" si="0"/>
        <v>0</v>
      </c>
    </row>
    <row r="46" spans="1:6" ht="15" customHeight="1" x14ac:dyDescent="0.15">
      <c r="A46" s="10" t="s">
        <v>35</v>
      </c>
      <c r="B46" s="5">
        <f>1749858.21+1749858.21</f>
        <v>3499716.42</v>
      </c>
      <c r="C46" s="6">
        <v>3499716.42</v>
      </c>
      <c r="D46" s="6">
        <v>0</v>
      </c>
      <c r="E46" s="6">
        <v>0</v>
      </c>
      <c r="F46" s="6">
        <f t="shared" si="0"/>
        <v>0</v>
      </c>
    </row>
    <row r="47" spans="1:6" ht="15" customHeight="1" x14ac:dyDescent="0.15">
      <c r="A47" s="10" t="s">
        <v>36</v>
      </c>
      <c r="B47" s="5">
        <v>1379761.5500000026</v>
      </c>
      <c r="C47" s="6">
        <v>217338.72</v>
      </c>
      <c r="D47" s="6">
        <v>1123539.72</v>
      </c>
      <c r="E47" s="6">
        <v>0</v>
      </c>
      <c r="F47" s="6">
        <f t="shared" si="0"/>
        <v>38883.110000002664</v>
      </c>
    </row>
    <row r="48" spans="1:6" ht="15" customHeight="1" x14ac:dyDescent="0.15">
      <c r="A48" s="10" t="s">
        <v>37</v>
      </c>
      <c r="B48" s="5">
        <v>561902.36000013351</v>
      </c>
      <c r="C48" s="6">
        <v>0</v>
      </c>
      <c r="D48" s="6">
        <v>0</v>
      </c>
      <c r="E48" s="6">
        <v>0</v>
      </c>
      <c r="F48" s="6">
        <f t="shared" si="0"/>
        <v>561902.36000013351</v>
      </c>
    </row>
    <row r="49" spans="1:6" ht="15" customHeight="1" x14ac:dyDescent="0.15">
      <c r="A49" s="11" t="s">
        <v>38</v>
      </c>
      <c r="B49" s="5">
        <f>2494+C49</f>
        <v>120145.60000000001</v>
      </c>
      <c r="C49" s="6">
        <v>117651.6</v>
      </c>
      <c r="D49" s="6">
        <v>0</v>
      </c>
      <c r="E49" s="6">
        <v>2494</v>
      </c>
      <c r="F49" s="6">
        <f t="shared" si="0"/>
        <v>0</v>
      </c>
    </row>
    <row r="50" spans="1:6" ht="15" customHeight="1" x14ac:dyDescent="0.15">
      <c r="A50" s="10" t="s">
        <v>39</v>
      </c>
      <c r="B50" s="5">
        <v>246107.35999999987</v>
      </c>
      <c r="C50" s="6">
        <v>0</v>
      </c>
      <c r="D50" s="6">
        <v>0</v>
      </c>
      <c r="E50" s="6">
        <v>0</v>
      </c>
      <c r="F50" s="6">
        <f t="shared" si="0"/>
        <v>246107.35999999987</v>
      </c>
    </row>
    <row r="51" spans="1:6" ht="15" customHeight="1" x14ac:dyDescent="0.15">
      <c r="A51" s="10" t="s">
        <v>40</v>
      </c>
      <c r="B51" s="5">
        <v>9919.0499999999884</v>
      </c>
      <c r="C51" s="6">
        <v>0</v>
      </c>
      <c r="D51" s="6">
        <v>0</v>
      </c>
      <c r="E51" s="6">
        <v>0</v>
      </c>
      <c r="F51" s="6">
        <f t="shared" si="0"/>
        <v>9919.0499999999884</v>
      </c>
    </row>
    <row r="52" spans="1:6" ht="15" customHeight="1" x14ac:dyDescent="0.15">
      <c r="A52" s="11" t="s">
        <v>41</v>
      </c>
      <c r="B52" s="12">
        <v>916050.55999999982</v>
      </c>
      <c r="C52" s="6">
        <v>910355.61</v>
      </c>
      <c r="D52" s="6">
        <v>0</v>
      </c>
      <c r="E52" s="6">
        <v>0</v>
      </c>
      <c r="F52" s="6">
        <f t="shared" si="0"/>
        <v>5694.949999999837</v>
      </c>
    </row>
    <row r="53" spans="1:6" ht="15" customHeight="1" x14ac:dyDescent="0.15">
      <c r="A53" s="11" t="s">
        <v>42</v>
      </c>
      <c r="B53" s="12">
        <f>15028.58+C53</f>
        <v>48839.490000000005</v>
      </c>
      <c r="C53" s="6">
        <v>33810.910000000003</v>
      </c>
      <c r="D53" s="6">
        <v>0</v>
      </c>
      <c r="E53" s="6">
        <v>15028.58</v>
      </c>
      <c r="F53" s="6">
        <f t="shared" si="0"/>
        <v>0</v>
      </c>
    </row>
    <row r="54" spans="1:6" ht="15" customHeight="1" x14ac:dyDescent="0.15">
      <c r="A54" s="11" t="s">
        <v>74</v>
      </c>
      <c r="B54" s="5">
        <f>C54+D54</f>
        <v>109697.08</v>
      </c>
      <c r="C54" s="6">
        <v>109697.08</v>
      </c>
      <c r="D54" s="6">
        <v>0</v>
      </c>
      <c r="E54" s="6">
        <v>0</v>
      </c>
      <c r="F54" s="6">
        <f t="shared" si="0"/>
        <v>0</v>
      </c>
    </row>
    <row r="55" spans="1:6" ht="15" customHeight="1" x14ac:dyDescent="0.15">
      <c r="A55" s="10" t="s">
        <v>43</v>
      </c>
      <c r="B55" s="5">
        <v>17855.999999523163</v>
      </c>
      <c r="C55" s="6">
        <v>0</v>
      </c>
      <c r="D55" s="6">
        <v>0</v>
      </c>
      <c r="E55" s="6">
        <v>17856</v>
      </c>
      <c r="F55" s="6">
        <f t="shared" si="0"/>
        <v>-4.76837158203125E-7</v>
      </c>
    </row>
    <row r="56" spans="1:6" ht="15" customHeight="1" x14ac:dyDescent="0.15">
      <c r="A56" s="10" t="s">
        <v>44</v>
      </c>
      <c r="B56" s="5">
        <f>3704551.49+1213612.83</f>
        <v>4918164.32</v>
      </c>
      <c r="C56" s="6">
        <v>4854451.32</v>
      </c>
      <c r="D56" s="6">
        <v>0</v>
      </c>
      <c r="E56" s="6">
        <v>0</v>
      </c>
      <c r="F56" s="6">
        <f t="shared" si="0"/>
        <v>63713</v>
      </c>
    </row>
    <row r="57" spans="1:6" ht="15" customHeight="1" x14ac:dyDescent="0.15">
      <c r="A57" s="10" t="s">
        <v>45</v>
      </c>
      <c r="B57" s="5">
        <v>1025093.4200000465</v>
      </c>
      <c r="C57" s="6">
        <v>0</v>
      </c>
      <c r="D57" s="6">
        <v>0</v>
      </c>
      <c r="E57" s="6">
        <v>0</v>
      </c>
      <c r="F57" s="6">
        <f t="shared" si="0"/>
        <v>1025093.4200000465</v>
      </c>
    </row>
    <row r="58" spans="1:6" ht="15" customHeight="1" x14ac:dyDescent="0.15">
      <c r="A58" s="10" t="s">
        <v>46</v>
      </c>
      <c r="B58" s="5">
        <v>432998.6</v>
      </c>
      <c r="C58" s="6">
        <v>432183.36</v>
      </c>
      <c r="D58" s="6">
        <v>0</v>
      </c>
      <c r="E58" s="6">
        <v>0</v>
      </c>
      <c r="F58" s="6">
        <f t="shared" si="0"/>
        <v>815.23999999999069</v>
      </c>
    </row>
    <row r="59" spans="1:6" ht="15" customHeight="1" x14ac:dyDescent="0.15">
      <c r="A59" s="10" t="s">
        <v>47</v>
      </c>
      <c r="B59" s="5">
        <v>47066.080000000075</v>
      </c>
      <c r="C59" s="6">
        <v>0</v>
      </c>
      <c r="D59" s="6">
        <v>0</v>
      </c>
      <c r="E59" s="6">
        <v>17024.810000000001</v>
      </c>
      <c r="F59" s="6">
        <f t="shared" si="0"/>
        <v>30041.270000000073</v>
      </c>
    </row>
    <row r="60" spans="1:6" ht="15" customHeight="1" x14ac:dyDescent="0.15">
      <c r="A60" s="10" t="s">
        <v>48</v>
      </c>
      <c r="B60" s="5">
        <v>1200766.3900000006</v>
      </c>
      <c r="C60" s="6">
        <v>7211.67</v>
      </c>
      <c r="D60" s="6">
        <v>1127314.92</v>
      </c>
      <c r="E60" s="6">
        <v>0</v>
      </c>
      <c r="F60" s="6">
        <f t="shared" si="0"/>
        <v>66239.800000000745</v>
      </c>
    </row>
    <row r="61" spans="1:6" ht="15" customHeight="1" x14ac:dyDescent="0.15">
      <c r="A61" s="10" t="s">
        <v>49</v>
      </c>
      <c r="B61" s="5">
        <v>208640.03000000492</v>
      </c>
      <c r="C61" s="6">
        <v>0</v>
      </c>
      <c r="D61" s="6">
        <v>0</v>
      </c>
      <c r="E61" s="6">
        <v>0</v>
      </c>
      <c r="F61" s="6">
        <f t="shared" si="0"/>
        <v>208640.03000000492</v>
      </c>
    </row>
    <row r="62" spans="1:6" ht="15" customHeight="1" x14ac:dyDescent="0.15">
      <c r="A62" s="10" t="s">
        <v>50</v>
      </c>
      <c r="B62" s="5">
        <v>559338.20000000007</v>
      </c>
      <c r="C62" s="6">
        <v>376850.34</v>
      </c>
      <c r="D62" s="6">
        <v>177721.89</v>
      </c>
      <c r="E62" s="6">
        <v>0</v>
      </c>
      <c r="F62" s="6">
        <f t="shared" si="0"/>
        <v>4765.9700000000303</v>
      </c>
    </row>
    <row r="63" spans="1:6" ht="15" customHeight="1" x14ac:dyDescent="0.15">
      <c r="A63" s="10" t="s">
        <v>51</v>
      </c>
      <c r="B63" s="5">
        <v>14407.499999940395</v>
      </c>
      <c r="C63" s="6">
        <v>0</v>
      </c>
      <c r="D63" s="6">
        <v>0</v>
      </c>
      <c r="E63" s="6">
        <v>14407.5</v>
      </c>
      <c r="F63" s="6">
        <f t="shared" si="0"/>
        <v>-5.9604644775390625E-8</v>
      </c>
    </row>
    <row r="64" spans="1:6" ht="15" customHeight="1" x14ac:dyDescent="0.15">
      <c r="A64" s="10" t="s">
        <v>52</v>
      </c>
      <c r="B64" s="5">
        <v>2133098.6000000164</v>
      </c>
      <c r="C64" s="6">
        <v>1490898.24</v>
      </c>
      <c r="D64" s="6">
        <v>209715.18</v>
      </c>
      <c r="E64" s="6">
        <v>0</v>
      </c>
      <c r="F64" s="6">
        <f t="shared" si="0"/>
        <v>432485.18000001641</v>
      </c>
    </row>
    <row r="65" spans="1:6" ht="15" customHeight="1" x14ac:dyDescent="0.15">
      <c r="A65" s="10" t="s">
        <v>53</v>
      </c>
      <c r="B65" s="5">
        <v>39606.839999994263</v>
      </c>
      <c r="C65" s="6">
        <v>0</v>
      </c>
      <c r="D65" s="6">
        <v>0</v>
      </c>
      <c r="E65" s="6">
        <v>0</v>
      </c>
      <c r="F65" s="6">
        <f t="shared" si="0"/>
        <v>39606.839999994263</v>
      </c>
    </row>
    <row r="66" spans="1:6" ht="15" customHeight="1" x14ac:dyDescent="0.15">
      <c r="A66" s="10" t="s">
        <v>54</v>
      </c>
      <c r="B66" s="5">
        <v>4798031.3199999928</v>
      </c>
      <c r="C66" s="6">
        <v>4792794.3899999997</v>
      </c>
      <c r="D66" s="6">
        <v>0</v>
      </c>
      <c r="E66" s="6">
        <v>5236.93</v>
      </c>
      <c r="F66" s="6">
        <f t="shared" si="0"/>
        <v>-6.8175722844898701E-9</v>
      </c>
    </row>
    <row r="67" spans="1:6" ht="15" customHeight="1" x14ac:dyDescent="0.15">
      <c r="A67" s="10" t="s">
        <v>55</v>
      </c>
      <c r="B67" s="5">
        <v>16455.729999899864</v>
      </c>
      <c r="C67" s="6">
        <v>0</v>
      </c>
      <c r="D67" s="6">
        <v>0</v>
      </c>
      <c r="E67" s="6">
        <v>16455.73</v>
      </c>
      <c r="F67" s="6">
        <f t="shared" si="0"/>
        <v>-1.001353666651994E-7</v>
      </c>
    </row>
    <row r="68" spans="1:6" ht="15" customHeight="1" x14ac:dyDescent="0.15">
      <c r="A68" s="10" t="s">
        <v>56</v>
      </c>
      <c r="B68" s="5">
        <v>29713059.540000021</v>
      </c>
      <c r="C68" s="6">
        <v>29713059.539999999</v>
      </c>
      <c r="D68" s="6">
        <v>0</v>
      </c>
      <c r="E68" s="6">
        <v>0</v>
      </c>
      <c r="F68" s="6">
        <f t="shared" si="0"/>
        <v>2.2351741790771484E-8</v>
      </c>
    </row>
    <row r="69" spans="1:6" ht="15" customHeight="1" x14ac:dyDescent="0.15">
      <c r="A69" s="10" t="s">
        <v>57</v>
      </c>
      <c r="B69" s="5">
        <v>313113.57000000076</v>
      </c>
      <c r="C69" s="6">
        <v>71612.789999999994</v>
      </c>
      <c r="D69" s="6">
        <v>241500.78</v>
      </c>
      <c r="E69" s="6">
        <v>0</v>
      </c>
      <c r="F69" s="6">
        <f t="shared" ref="F69:F75" si="1">B69-C69-D69-E69</f>
        <v>7.8580342233181E-10</v>
      </c>
    </row>
    <row r="70" spans="1:6" ht="15" customHeight="1" x14ac:dyDescent="0.15">
      <c r="A70" s="10" t="s">
        <v>58</v>
      </c>
      <c r="B70" s="5">
        <v>777567.82000000076</v>
      </c>
      <c r="C70" s="6">
        <v>109706.4</v>
      </c>
      <c r="D70" s="6">
        <v>641891.06999999995</v>
      </c>
      <c r="E70" s="6">
        <v>0</v>
      </c>
      <c r="F70" s="6">
        <f t="shared" si="1"/>
        <v>25970.350000000792</v>
      </c>
    </row>
    <row r="71" spans="1:6" ht="15" customHeight="1" x14ac:dyDescent="0.15">
      <c r="A71" s="10" t="s">
        <v>59</v>
      </c>
      <c r="B71" s="5">
        <v>812.08000000013271</v>
      </c>
      <c r="C71" s="6">
        <v>0</v>
      </c>
      <c r="D71" s="6">
        <v>0</v>
      </c>
      <c r="E71" s="6">
        <v>0</v>
      </c>
      <c r="F71" s="6">
        <f t="shared" si="1"/>
        <v>812.08000000013271</v>
      </c>
    </row>
    <row r="72" spans="1:6" ht="15" customHeight="1" x14ac:dyDescent="0.15">
      <c r="A72" s="10" t="s">
        <v>60</v>
      </c>
      <c r="B72" s="5">
        <f>13433663.92-9101166.53</f>
        <v>4332497.3900000006</v>
      </c>
      <c r="C72" s="6">
        <v>0</v>
      </c>
      <c r="D72" s="6">
        <v>0</v>
      </c>
      <c r="E72" s="6">
        <v>0</v>
      </c>
      <c r="F72" s="6">
        <f t="shared" si="1"/>
        <v>4332497.3900000006</v>
      </c>
    </row>
    <row r="73" spans="1:6" ht="15" customHeight="1" x14ac:dyDescent="0.15">
      <c r="A73" s="10" t="s">
        <v>61</v>
      </c>
      <c r="B73" s="5">
        <v>325986.29999999993</v>
      </c>
      <c r="C73" s="6">
        <v>17242.080000000002</v>
      </c>
      <c r="D73" s="6">
        <v>308744.21999999997</v>
      </c>
      <c r="E73" s="6">
        <v>0</v>
      </c>
      <c r="F73" s="6">
        <f t="shared" si="1"/>
        <v>-5.8207660913467407E-11</v>
      </c>
    </row>
    <row r="74" spans="1:6" ht="15" customHeight="1" x14ac:dyDescent="0.15">
      <c r="A74" s="10" t="s">
        <v>62</v>
      </c>
      <c r="B74" s="5">
        <v>54466.589999999851</v>
      </c>
      <c r="C74" s="6">
        <v>0</v>
      </c>
      <c r="D74" s="6">
        <v>0</v>
      </c>
      <c r="E74" s="6">
        <v>0</v>
      </c>
      <c r="F74" s="6">
        <f t="shared" si="1"/>
        <v>54466.589999999851</v>
      </c>
    </row>
    <row r="75" spans="1:6" ht="15" customHeight="1" x14ac:dyDescent="0.15">
      <c r="A75" s="10" t="s">
        <v>63</v>
      </c>
      <c r="B75" s="5">
        <v>3036.839999973774</v>
      </c>
      <c r="C75" s="6">
        <v>0</v>
      </c>
      <c r="D75" s="6">
        <v>0</v>
      </c>
      <c r="E75" s="6">
        <v>3036.84</v>
      </c>
      <c r="F75" s="6">
        <f t="shared" si="1"/>
        <v>-2.6226189220324159E-8</v>
      </c>
    </row>
    <row r="76" spans="1:6" ht="15" customHeight="1" x14ac:dyDescent="0.15">
      <c r="A76" s="15" t="s">
        <v>77</v>
      </c>
      <c r="B76" s="16">
        <f>SUM(B4:B75)</f>
        <v>296412277.36999875</v>
      </c>
      <c r="C76" s="17">
        <f>SUM(C4:C75)</f>
        <v>240673236.63999999</v>
      </c>
      <c r="D76" s="17">
        <f>SUM(D4:D75)</f>
        <v>46656218.950000003</v>
      </c>
      <c r="E76" s="17">
        <f>SUM(E4:E75)</f>
        <v>684493.25999999989</v>
      </c>
      <c r="F76" s="17">
        <f>B76-C76-D76</f>
        <v>9082821.7799987644</v>
      </c>
    </row>
    <row r="77" spans="1:6" ht="15" customHeight="1" x14ac:dyDescent="0.15">
      <c r="A77" s="13"/>
      <c r="B77" s="14"/>
      <c r="C77" s="6"/>
      <c r="D77" s="6"/>
      <c r="E77" s="6"/>
      <c r="F77" s="6"/>
    </row>
    <row r="78" spans="1:6" ht="15" customHeight="1" x14ac:dyDescent="0.15">
      <c r="A78" s="13"/>
      <c r="B78" s="13"/>
    </row>
    <row r="79" spans="1:6" ht="15" customHeight="1" x14ac:dyDescent="0.15">
      <c r="A79" s="13"/>
      <c r="B79" s="13"/>
    </row>
    <row r="80" spans="1:6" ht="15" customHeight="1" x14ac:dyDescent="0.15">
      <c r="A80" s="13"/>
      <c r="B80" s="13"/>
    </row>
    <row r="81" spans="1:2" ht="15" customHeight="1" x14ac:dyDescent="0.15">
      <c r="A81" s="13"/>
      <c r="B81" s="13"/>
    </row>
    <row r="82" spans="1:2" ht="15" customHeight="1" x14ac:dyDescent="0.15">
      <c r="A82" s="13"/>
      <c r="B82" s="13"/>
    </row>
    <row r="83" spans="1:2" ht="15" customHeight="1" x14ac:dyDescent="0.15">
      <c r="A83" s="13"/>
      <c r="B83" s="13"/>
    </row>
    <row r="84" spans="1:2" ht="15" customHeight="1" x14ac:dyDescent="0.15">
      <c r="A84" s="13"/>
      <c r="B84" s="13"/>
    </row>
    <row r="85" spans="1:2" ht="15" customHeight="1" x14ac:dyDescent="0.15">
      <c r="A85" s="13"/>
      <c r="B85" s="13"/>
    </row>
    <row r="86" spans="1:2" ht="15" customHeight="1" x14ac:dyDescent="0.15">
      <c r="A86" s="13"/>
      <c r="B86" s="13"/>
    </row>
    <row r="87" spans="1:2" ht="15" customHeight="1" x14ac:dyDescent="0.15">
      <c r="A87" s="13"/>
      <c r="B87" s="13"/>
    </row>
    <row r="88" spans="1:2" ht="15" customHeight="1" x14ac:dyDescent="0.15">
      <c r="A88" s="13"/>
      <c r="B88" s="13"/>
    </row>
    <row r="89" spans="1:2" ht="15" customHeight="1" x14ac:dyDescent="0.15">
      <c r="A89" s="13"/>
      <c r="B89" s="13"/>
    </row>
    <row r="90" spans="1:2" ht="15" customHeight="1" x14ac:dyDescent="0.15">
      <c r="A90" s="13"/>
      <c r="B90" s="13"/>
    </row>
    <row r="91" spans="1:2" ht="15" customHeight="1" x14ac:dyDescent="0.15">
      <c r="A91" s="13"/>
      <c r="B91" s="13"/>
    </row>
    <row r="92" spans="1:2" ht="15" customHeight="1" x14ac:dyDescent="0.15">
      <c r="A92" s="13"/>
      <c r="B92" s="13"/>
    </row>
    <row r="93" spans="1:2" ht="15" customHeight="1" x14ac:dyDescent="0.15">
      <c r="A93" s="13"/>
      <c r="B93" s="13"/>
    </row>
    <row r="94" spans="1:2" ht="15" customHeight="1" x14ac:dyDescent="0.15">
      <c r="A94" s="13"/>
      <c r="B94" s="13"/>
    </row>
    <row r="95" spans="1:2" ht="15" customHeight="1" x14ac:dyDescent="0.15">
      <c r="A95" s="13"/>
      <c r="B95" s="13"/>
    </row>
    <row r="96" spans="1:2" ht="15" customHeight="1" x14ac:dyDescent="0.15">
      <c r="A96" s="13"/>
      <c r="B96" s="13"/>
    </row>
    <row r="97" spans="1:2" ht="15" customHeight="1" x14ac:dyDescent="0.15">
      <c r="A97" s="13"/>
      <c r="B97" s="13"/>
    </row>
    <row r="98" spans="1:2" ht="15" customHeight="1" x14ac:dyDescent="0.15">
      <c r="A98" s="13"/>
      <c r="B98" s="13"/>
    </row>
    <row r="99" spans="1:2" ht="15" customHeight="1" x14ac:dyDescent="0.15">
      <c r="A99" s="13"/>
      <c r="B99" s="13"/>
    </row>
    <row r="100" spans="1:2" ht="15" customHeight="1" x14ac:dyDescent="0.15">
      <c r="A100" s="13"/>
      <c r="B100" s="13"/>
    </row>
    <row r="101" spans="1:2" ht="15" customHeight="1" x14ac:dyDescent="0.15">
      <c r="A101" s="13"/>
      <c r="B101" s="13"/>
    </row>
    <row r="102" spans="1:2" ht="15" customHeight="1" x14ac:dyDescent="0.15">
      <c r="A102" s="13"/>
      <c r="B102" s="13"/>
    </row>
    <row r="103" spans="1:2" ht="15" customHeight="1" x14ac:dyDescent="0.15">
      <c r="A103" s="13"/>
      <c r="B103" s="13"/>
    </row>
    <row r="104" spans="1:2" ht="15" customHeight="1" x14ac:dyDescent="0.15">
      <c r="A104" s="13"/>
      <c r="B104" s="13"/>
    </row>
    <row r="105" spans="1:2" ht="15" customHeight="1" x14ac:dyDescent="0.15">
      <c r="A105" s="13"/>
      <c r="B105" s="13"/>
    </row>
    <row r="106" spans="1:2" ht="15" customHeight="1" x14ac:dyDescent="0.15">
      <c r="A106" s="13"/>
      <c r="B106" s="13"/>
    </row>
    <row r="107" spans="1:2" ht="15" customHeight="1" x14ac:dyDescent="0.15">
      <c r="A107" s="13"/>
      <c r="B107" s="13"/>
    </row>
    <row r="108" spans="1:2" ht="15" customHeight="1" x14ac:dyDescent="0.15">
      <c r="A108" s="13"/>
      <c r="B108" s="13"/>
    </row>
    <row r="109" spans="1:2" ht="15" customHeight="1" x14ac:dyDescent="0.15">
      <c r="A109" s="13"/>
      <c r="B109" s="13"/>
    </row>
    <row r="110" spans="1:2" ht="15" customHeight="1" x14ac:dyDescent="0.15">
      <c r="A110" s="13"/>
      <c r="B110" s="13"/>
    </row>
    <row r="111" spans="1:2" ht="15" customHeight="1" x14ac:dyDescent="0.15">
      <c r="A111" s="13"/>
      <c r="B111" s="13"/>
    </row>
    <row r="112" spans="1:2" ht="15" customHeight="1" x14ac:dyDescent="0.15">
      <c r="A112" s="13"/>
      <c r="B112" s="13"/>
    </row>
    <row r="113" spans="1:2" ht="15" customHeight="1" x14ac:dyDescent="0.15">
      <c r="A113" s="13"/>
      <c r="B113" s="13"/>
    </row>
    <row r="114" spans="1:2" ht="15" customHeight="1" x14ac:dyDescent="0.15">
      <c r="A114" s="13"/>
      <c r="B114" s="13"/>
    </row>
    <row r="115" spans="1:2" ht="15" customHeight="1" x14ac:dyDescent="0.15">
      <c r="A115" s="13"/>
      <c r="B115" s="13"/>
    </row>
    <row r="116" spans="1:2" ht="15" customHeight="1" x14ac:dyDescent="0.15">
      <c r="A116" s="13"/>
      <c r="B116" s="13"/>
    </row>
    <row r="117" spans="1:2" ht="15" customHeight="1" x14ac:dyDescent="0.15">
      <c r="A117" s="13"/>
      <c r="B117" s="13"/>
    </row>
    <row r="118" spans="1:2" ht="15" customHeight="1" x14ac:dyDescent="0.15">
      <c r="A118" s="13"/>
      <c r="B118" s="13"/>
    </row>
    <row r="119" spans="1:2" ht="15" customHeight="1" x14ac:dyDescent="0.15">
      <c r="A119" s="13"/>
      <c r="B119" s="13"/>
    </row>
    <row r="120" spans="1:2" ht="15" customHeight="1" x14ac:dyDescent="0.15">
      <c r="A120" s="13"/>
      <c r="B120" s="13"/>
    </row>
    <row r="121" spans="1:2" ht="15" customHeight="1" x14ac:dyDescent="0.15">
      <c r="A121" s="13"/>
      <c r="B121" s="13"/>
    </row>
    <row r="122" spans="1:2" ht="15" customHeight="1" x14ac:dyDescent="0.15">
      <c r="A122" s="13"/>
      <c r="B122" s="13"/>
    </row>
    <row r="123" spans="1:2" ht="15" customHeight="1" x14ac:dyDescent="0.15">
      <c r="A123" s="13"/>
      <c r="B123" s="13"/>
    </row>
    <row r="124" spans="1:2" ht="15" customHeight="1" x14ac:dyDescent="0.15">
      <c r="A124" s="13"/>
      <c r="B124" s="13"/>
    </row>
    <row r="125" spans="1:2" ht="15" customHeight="1" x14ac:dyDescent="0.15">
      <c r="A125" s="13"/>
      <c r="B125" s="13"/>
    </row>
    <row r="126" spans="1:2" ht="15" customHeight="1" x14ac:dyDescent="0.15">
      <c r="A126" s="13"/>
      <c r="B126" s="13"/>
    </row>
    <row r="127" spans="1:2" ht="15" customHeight="1" x14ac:dyDescent="0.15">
      <c r="A127" s="13"/>
      <c r="B127" s="13"/>
    </row>
    <row r="128" spans="1:2" ht="15" customHeight="1" x14ac:dyDescent="0.15">
      <c r="A128" s="13"/>
      <c r="B128" s="13"/>
    </row>
    <row r="129" spans="1:2" ht="15" customHeight="1" x14ac:dyDescent="0.15">
      <c r="A129" s="13"/>
      <c r="B129" s="13"/>
    </row>
    <row r="130" spans="1:2" ht="15" customHeight="1" x14ac:dyDescent="0.15">
      <c r="A130" s="13"/>
      <c r="B130" s="13"/>
    </row>
    <row r="131" spans="1:2" ht="15" customHeight="1" x14ac:dyDescent="0.15">
      <c r="A131" s="13"/>
      <c r="B131" s="13"/>
    </row>
    <row r="132" spans="1:2" ht="15" customHeight="1" x14ac:dyDescent="0.15">
      <c r="A132" s="13"/>
      <c r="B132" s="13"/>
    </row>
    <row r="133" spans="1:2" ht="15" customHeight="1" x14ac:dyDescent="0.15">
      <c r="A133" s="13"/>
      <c r="B133" s="13"/>
    </row>
    <row r="134" spans="1:2" ht="15" customHeight="1" x14ac:dyDescent="0.15">
      <c r="A134" s="13"/>
      <c r="B134" s="13"/>
    </row>
    <row r="135" spans="1:2" ht="15" customHeight="1" x14ac:dyDescent="0.15">
      <c r="A135" s="13"/>
      <c r="B135" s="13"/>
    </row>
    <row r="136" spans="1:2" ht="15" customHeight="1" x14ac:dyDescent="0.15">
      <c r="A136" s="13"/>
      <c r="B136" s="13"/>
    </row>
    <row r="137" spans="1:2" ht="15" customHeight="1" x14ac:dyDescent="0.15">
      <c r="A137" s="13"/>
      <c r="B137" s="13"/>
    </row>
    <row r="138" spans="1:2" ht="15" customHeight="1" x14ac:dyDescent="0.15">
      <c r="A138" s="13"/>
      <c r="B138" s="13"/>
    </row>
    <row r="139" spans="1:2" ht="15" customHeight="1" x14ac:dyDescent="0.15">
      <c r="A139" s="13"/>
      <c r="B139" s="13"/>
    </row>
    <row r="140" spans="1:2" ht="15" customHeight="1" x14ac:dyDescent="0.15">
      <c r="A140" s="13"/>
      <c r="B140" s="13"/>
    </row>
    <row r="141" spans="1:2" ht="15" customHeight="1" x14ac:dyDescent="0.15">
      <c r="A141" s="13"/>
      <c r="B141" s="13"/>
    </row>
    <row r="142" spans="1:2" ht="15" customHeight="1" x14ac:dyDescent="0.15">
      <c r="A142" s="13"/>
      <c r="B142" s="13"/>
    </row>
    <row r="143" spans="1:2" ht="15" customHeight="1" x14ac:dyDescent="0.15">
      <c r="A143" s="13"/>
      <c r="B143" s="13"/>
    </row>
    <row r="144" spans="1:2" ht="15" customHeight="1" x14ac:dyDescent="0.15">
      <c r="A144" s="13"/>
      <c r="B144" s="13"/>
    </row>
    <row r="145" spans="1:2" ht="15" customHeight="1" x14ac:dyDescent="0.15">
      <c r="A145" s="13"/>
      <c r="B145" s="13"/>
    </row>
    <row r="146" spans="1:2" ht="15" customHeight="1" x14ac:dyDescent="0.15">
      <c r="A146" s="13"/>
      <c r="B146" s="13"/>
    </row>
    <row r="147" spans="1:2" ht="15" customHeight="1" x14ac:dyDescent="0.15">
      <c r="A147" s="13"/>
      <c r="B147" s="13"/>
    </row>
    <row r="148" spans="1:2" ht="15" customHeight="1" x14ac:dyDescent="0.15">
      <c r="A148" s="13"/>
      <c r="B148" s="13"/>
    </row>
    <row r="149" spans="1:2" ht="15" customHeight="1" x14ac:dyDescent="0.15">
      <c r="A149" s="13"/>
      <c r="B149" s="13"/>
    </row>
    <row r="150" spans="1:2" ht="15" customHeight="1" x14ac:dyDescent="0.15">
      <c r="A150" s="13"/>
      <c r="B150" s="13"/>
    </row>
    <row r="151" spans="1:2" ht="15" customHeight="1" x14ac:dyDescent="0.15">
      <c r="A151" s="13"/>
      <c r="B151" s="13"/>
    </row>
    <row r="152" spans="1:2" ht="15" customHeight="1" x14ac:dyDescent="0.15">
      <c r="A152" s="13"/>
      <c r="B152" s="13"/>
    </row>
    <row r="153" spans="1:2" ht="15" customHeight="1" x14ac:dyDescent="0.15">
      <c r="A153" s="13"/>
      <c r="B153" s="13"/>
    </row>
    <row r="154" spans="1:2" ht="15" customHeight="1" x14ac:dyDescent="0.15">
      <c r="A154" s="13"/>
      <c r="B154" s="13"/>
    </row>
    <row r="155" spans="1:2" ht="15" customHeight="1" x14ac:dyDescent="0.15">
      <c r="A155" s="13"/>
      <c r="B155" s="13"/>
    </row>
    <row r="156" spans="1:2" ht="15" customHeight="1" x14ac:dyDescent="0.15">
      <c r="A156" s="13"/>
      <c r="B156" s="13"/>
    </row>
    <row r="157" spans="1:2" ht="15" customHeight="1" x14ac:dyDescent="0.15">
      <c r="A157" s="13"/>
      <c r="B157" s="13"/>
    </row>
    <row r="158" spans="1:2" ht="15" customHeight="1" x14ac:dyDescent="0.15">
      <c r="A158" s="13"/>
      <c r="B158" s="13"/>
    </row>
    <row r="159" spans="1:2" ht="15" customHeight="1" x14ac:dyDescent="0.15">
      <c r="A159" s="13"/>
      <c r="B159" s="13"/>
    </row>
    <row r="160" spans="1:2" ht="15" customHeight="1" x14ac:dyDescent="0.15">
      <c r="A160" s="13"/>
      <c r="B160" s="13"/>
    </row>
    <row r="161" spans="1:2" ht="15" customHeight="1" x14ac:dyDescent="0.15">
      <c r="A161" s="13"/>
      <c r="B161" s="13"/>
    </row>
    <row r="162" spans="1:2" ht="15" customHeight="1" x14ac:dyDescent="0.15">
      <c r="A162" s="13"/>
      <c r="B162" s="13"/>
    </row>
    <row r="163" spans="1:2" ht="15" customHeight="1" x14ac:dyDescent="0.15">
      <c r="A163" s="13"/>
      <c r="B163" s="13"/>
    </row>
    <row r="164" spans="1:2" ht="15" customHeight="1" x14ac:dyDescent="0.15">
      <c r="A164" s="13"/>
      <c r="B164" s="13"/>
    </row>
    <row r="165" spans="1:2" ht="15" customHeight="1" x14ac:dyDescent="0.15">
      <c r="A165" s="13"/>
      <c r="B165" s="13"/>
    </row>
    <row r="166" spans="1:2" ht="15" customHeight="1" x14ac:dyDescent="0.15">
      <c r="A166" s="13"/>
      <c r="B166" s="13"/>
    </row>
    <row r="167" spans="1:2" ht="15" customHeight="1" x14ac:dyDescent="0.15">
      <c r="A167" s="13"/>
      <c r="B167" s="13"/>
    </row>
    <row r="168" spans="1:2" ht="15" customHeight="1" x14ac:dyDescent="0.15">
      <c r="A168" s="13"/>
      <c r="B168" s="13"/>
    </row>
    <row r="169" spans="1:2" ht="15" customHeight="1" x14ac:dyDescent="0.15">
      <c r="A169" s="13"/>
      <c r="B169" s="13"/>
    </row>
    <row r="170" spans="1:2" ht="15" customHeight="1" x14ac:dyDescent="0.15">
      <c r="A170" s="13"/>
      <c r="B170" s="13"/>
    </row>
    <row r="171" spans="1:2" ht="15" customHeight="1" x14ac:dyDescent="0.15">
      <c r="A171" s="13"/>
      <c r="B171" s="13"/>
    </row>
    <row r="172" spans="1:2" ht="15" customHeight="1" x14ac:dyDescent="0.15">
      <c r="A172" s="13"/>
      <c r="B172" s="13"/>
    </row>
    <row r="173" spans="1:2" ht="15" customHeight="1" x14ac:dyDescent="0.15">
      <c r="A173" s="13"/>
      <c r="B173" s="13"/>
    </row>
    <row r="174" spans="1:2" ht="15" customHeight="1" x14ac:dyDescent="0.15">
      <c r="A174" s="13"/>
      <c r="B174" s="13"/>
    </row>
    <row r="175" spans="1:2" ht="15" customHeight="1" x14ac:dyDescent="0.15">
      <c r="A175" s="13"/>
      <c r="B175" s="13"/>
    </row>
    <row r="176" spans="1:2" ht="15" customHeight="1" x14ac:dyDescent="0.15">
      <c r="A176" s="13"/>
      <c r="B176" s="13"/>
    </row>
    <row r="177" spans="1:2" ht="15" customHeight="1" x14ac:dyDescent="0.15">
      <c r="A177" s="13"/>
      <c r="B177" s="13"/>
    </row>
    <row r="178" spans="1:2" ht="15" customHeight="1" x14ac:dyDescent="0.15">
      <c r="A178" s="13"/>
      <c r="B178" s="13"/>
    </row>
    <row r="179" spans="1:2" ht="15" customHeight="1" x14ac:dyDescent="0.15">
      <c r="A179" s="13"/>
      <c r="B179" s="13"/>
    </row>
    <row r="180" spans="1:2" ht="15" customHeight="1" x14ac:dyDescent="0.15">
      <c r="A180" s="13"/>
      <c r="B180" s="13"/>
    </row>
    <row r="181" spans="1:2" ht="15" customHeight="1" x14ac:dyDescent="0.15">
      <c r="A181" s="13"/>
      <c r="B181" s="13"/>
    </row>
    <row r="182" spans="1:2" ht="15" customHeight="1" x14ac:dyDescent="0.15">
      <c r="A182" s="13"/>
      <c r="B182" s="13"/>
    </row>
    <row r="183" spans="1:2" ht="15" customHeight="1" x14ac:dyDescent="0.15">
      <c r="A183" s="13"/>
      <c r="B183" s="13"/>
    </row>
    <row r="184" spans="1:2" ht="15" customHeight="1" x14ac:dyDescent="0.15">
      <c r="A184" s="13"/>
      <c r="B184" s="13"/>
    </row>
    <row r="185" spans="1:2" ht="15" customHeight="1" x14ac:dyDescent="0.15">
      <c r="A185" s="13"/>
      <c r="B185" s="13"/>
    </row>
    <row r="186" spans="1:2" ht="15" customHeight="1" x14ac:dyDescent="0.15">
      <c r="A186" s="13"/>
      <c r="B186" s="13"/>
    </row>
    <row r="187" spans="1:2" ht="15" customHeight="1" x14ac:dyDescent="0.15">
      <c r="A187" s="13"/>
      <c r="B187" s="13"/>
    </row>
    <row r="188" spans="1:2" ht="15" customHeight="1" x14ac:dyDescent="0.15">
      <c r="A188" s="13"/>
      <c r="B188" s="13"/>
    </row>
    <row r="189" spans="1:2" ht="15" customHeight="1" x14ac:dyDescent="0.15">
      <c r="A189" s="13"/>
      <c r="B189" s="13"/>
    </row>
    <row r="190" spans="1:2" ht="15" customHeight="1" x14ac:dyDescent="0.15">
      <c r="A190" s="13"/>
      <c r="B190" s="13"/>
    </row>
    <row r="191" spans="1:2" ht="15" customHeight="1" x14ac:dyDescent="0.15">
      <c r="A191" s="13"/>
      <c r="B191" s="13"/>
    </row>
    <row r="192" spans="1:2" ht="15" customHeight="1" x14ac:dyDescent="0.15">
      <c r="A192" s="13"/>
      <c r="B192" s="13"/>
    </row>
    <row r="193" spans="1:2" ht="15" customHeight="1" x14ac:dyDescent="0.15">
      <c r="A193" s="13"/>
      <c r="B193" s="13"/>
    </row>
    <row r="194" spans="1:2" ht="15" customHeight="1" x14ac:dyDescent="0.15">
      <c r="A194" s="13"/>
      <c r="B194" s="13"/>
    </row>
    <row r="195" spans="1:2" ht="15" customHeight="1" x14ac:dyDescent="0.15">
      <c r="A195" s="13"/>
      <c r="B195" s="13"/>
    </row>
    <row r="196" spans="1:2" ht="15" customHeight="1" x14ac:dyDescent="0.15">
      <c r="A196" s="13"/>
      <c r="B196" s="13"/>
    </row>
    <row r="197" spans="1:2" ht="15" customHeight="1" x14ac:dyDescent="0.15">
      <c r="A197" s="13"/>
      <c r="B197" s="13"/>
    </row>
    <row r="198" spans="1:2" ht="15" customHeight="1" x14ac:dyDescent="0.15">
      <c r="A198" s="13"/>
      <c r="B198" s="13"/>
    </row>
    <row r="199" spans="1:2" ht="15" customHeight="1" x14ac:dyDescent="0.15">
      <c r="A199" s="13"/>
      <c r="B199" s="13"/>
    </row>
    <row r="200" spans="1:2" ht="15" customHeight="1" x14ac:dyDescent="0.15">
      <c r="A200" s="13"/>
      <c r="B200" s="13"/>
    </row>
    <row r="201" spans="1:2" ht="15" customHeight="1" x14ac:dyDescent="0.15">
      <c r="A201" s="13"/>
      <c r="B201" s="13"/>
    </row>
    <row r="202" spans="1:2" ht="15" customHeight="1" x14ac:dyDescent="0.15">
      <c r="A202" s="13"/>
      <c r="B202" s="13"/>
    </row>
    <row r="203" spans="1:2" ht="15" customHeight="1" x14ac:dyDescent="0.15">
      <c r="A203" s="13"/>
      <c r="B203" s="13"/>
    </row>
    <row r="204" spans="1:2" ht="15" customHeight="1" x14ac:dyDescent="0.15">
      <c r="A204" s="13"/>
      <c r="B204" s="13"/>
    </row>
    <row r="205" spans="1:2" ht="15" customHeight="1" x14ac:dyDescent="0.15">
      <c r="A205" s="13"/>
      <c r="B205" s="13"/>
    </row>
    <row r="206" spans="1:2" ht="15" customHeight="1" x14ac:dyDescent="0.15">
      <c r="A206" s="13"/>
      <c r="B206" s="13"/>
    </row>
    <row r="207" spans="1:2" ht="15" customHeight="1" x14ac:dyDescent="0.15">
      <c r="A207" s="13"/>
      <c r="B207" s="13"/>
    </row>
    <row r="208" spans="1:2" ht="15" customHeight="1" x14ac:dyDescent="0.15">
      <c r="A208" s="13"/>
      <c r="B208" s="13"/>
    </row>
    <row r="209" spans="1:2" ht="15" customHeight="1" x14ac:dyDescent="0.15">
      <c r="A209" s="13"/>
      <c r="B209" s="13"/>
    </row>
    <row r="210" spans="1:2" ht="15" customHeight="1" x14ac:dyDescent="0.15">
      <c r="A210" s="13"/>
      <c r="B210" s="13"/>
    </row>
    <row r="211" spans="1:2" ht="15" customHeight="1" x14ac:dyDescent="0.15">
      <c r="A211" s="13"/>
      <c r="B211" s="13"/>
    </row>
    <row r="212" spans="1:2" ht="15" customHeight="1" x14ac:dyDescent="0.15">
      <c r="A212" s="13"/>
      <c r="B212" s="13"/>
    </row>
    <row r="213" spans="1:2" ht="15" customHeight="1" x14ac:dyDescent="0.15">
      <c r="A213" s="13"/>
      <c r="B213" s="13"/>
    </row>
    <row r="214" spans="1:2" ht="15" customHeight="1" x14ac:dyDescent="0.15">
      <c r="A214" s="13"/>
      <c r="B214" s="13"/>
    </row>
    <row r="215" spans="1:2" ht="15" customHeight="1" x14ac:dyDescent="0.15">
      <c r="A215" s="13"/>
      <c r="B215" s="13"/>
    </row>
    <row r="216" spans="1:2" ht="15" customHeight="1" x14ac:dyDescent="0.15">
      <c r="A216" s="13"/>
      <c r="B216" s="13"/>
    </row>
    <row r="217" spans="1:2" ht="15" customHeight="1" x14ac:dyDescent="0.15">
      <c r="A217" s="13"/>
      <c r="B217" s="13"/>
    </row>
    <row r="218" spans="1:2" ht="15" customHeight="1" x14ac:dyDescent="0.15">
      <c r="A218" s="13"/>
      <c r="B218" s="13"/>
    </row>
    <row r="219" spans="1:2" ht="15" customHeight="1" x14ac:dyDescent="0.15">
      <c r="A219" s="13"/>
      <c r="B219" s="13"/>
    </row>
    <row r="220" spans="1:2" ht="15" customHeight="1" x14ac:dyDescent="0.15">
      <c r="A220" s="13"/>
      <c r="B220" s="13"/>
    </row>
    <row r="221" spans="1:2" ht="15" customHeight="1" x14ac:dyDescent="0.15">
      <c r="A221" s="13"/>
      <c r="B221" s="13"/>
    </row>
    <row r="222" spans="1:2" ht="15" customHeight="1" x14ac:dyDescent="0.15">
      <c r="A222" s="13"/>
      <c r="B222" s="13"/>
    </row>
    <row r="223" spans="1:2" ht="15" customHeight="1" x14ac:dyDescent="0.15">
      <c r="A223" s="13"/>
      <c r="B223" s="13"/>
    </row>
    <row r="224" spans="1:2" ht="15" customHeight="1" x14ac:dyDescent="0.15">
      <c r="A224" s="13"/>
      <c r="B224" s="13"/>
    </row>
    <row r="225" spans="1:2" ht="15" customHeight="1" x14ac:dyDescent="0.15">
      <c r="A225" s="13"/>
      <c r="B225" s="13"/>
    </row>
    <row r="226" spans="1:2" ht="15" customHeight="1" x14ac:dyDescent="0.15">
      <c r="A226" s="13"/>
      <c r="B226" s="13"/>
    </row>
    <row r="227" spans="1:2" ht="15" customHeight="1" x14ac:dyDescent="0.15">
      <c r="A227" s="13"/>
      <c r="B227" s="13"/>
    </row>
    <row r="228" spans="1:2" ht="15" customHeight="1" x14ac:dyDescent="0.15">
      <c r="A228" s="13"/>
      <c r="B228" s="13"/>
    </row>
    <row r="229" spans="1:2" ht="15" customHeight="1" x14ac:dyDescent="0.15">
      <c r="A229" s="13"/>
      <c r="B229" s="13"/>
    </row>
    <row r="230" spans="1:2" ht="15" customHeight="1" x14ac:dyDescent="0.15">
      <c r="A230" s="13"/>
      <c r="B230" s="13"/>
    </row>
    <row r="231" spans="1:2" ht="15" customHeight="1" x14ac:dyDescent="0.15">
      <c r="A231" s="13"/>
      <c r="B231" s="13"/>
    </row>
    <row r="232" spans="1:2" ht="15" customHeight="1" x14ac:dyDescent="0.15">
      <c r="A232" s="13"/>
      <c r="B232" s="13"/>
    </row>
    <row r="233" spans="1:2" ht="15" customHeight="1" x14ac:dyDescent="0.15">
      <c r="A233" s="13"/>
      <c r="B233" s="13"/>
    </row>
    <row r="234" spans="1:2" ht="15" customHeight="1" x14ac:dyDescent="0.15">
      <c r="A234" s="13"/>
      <c r="B234" s="13"/>
    </row>
    <row r="235" spans="1:2" ht="15" customHeight="1" x14ac:dyDescent="0.15">
      <c r="A235" s="13"/>
      <c r="B235" s="13"/>
    </row>
    <row r="236" spans="1:2" ht="15" customHeight="1" x14ac:dyDescent="0.15">
      <c r="A236" s="13"/>
      <c r="B236" s="13"/>
    </row>
    <row r="237" spans="1:2" ht="15" customHeight="1" x14ac:dyDescent="0.15">
      <c r="A237" s="13"/>
      <c r="B237" s="13"/>
    </row>
    <row r="238" spans="1:2" ht="15" customHeight="1" x14ac:dyDescent="0.15">
      <c r="A238" s="13"/>
      <c r="B238" s="13"/>
    </row>
    <row r="239" spans="1:2" ht="15" customHeight="1" x14ac:dyDescent="0.15">
      <c r="A239" s="13"/>
      <c r="B239" s="13"/>
    </row>
    <row r="240" spans="1:2" ht="15" customHeight="1" x14ac:dyDescent="0.15">
      <c r="A240" s="13"/>
      <c r="B240" s="13"/>
    </row>
    <row r="241" spans="1:2" ht="15" customHeight="1" x14ac:dyDescent="0.15">
      <c r="A241" s="13"/>
      <c r="B241" s="13"/>
    </row>
    <row r="242" spans="1:2" ht="15" customHeight="1" x14ac:dyDescent="0.15">
      <c r="A242" s="13"/>
      <c r="B242" s="13"/>
    </row>
    <row r="243" spans="1:2" ht="15" customHeight="1" x14ac:dyDescent="0.15">
      <c r="A243" s="13"/>
      <c r="B243" s="13"/>
    </row>
    <row r="244" spans="1:2" ht="15" customHeight="1" x14ac:dyDescent="0.15">
      <c r="A244" s="13"/>
      <c r="B244" s="13"/>
    </row>
    <row r="245" spans="1:2" ht="15" customHeight="1" x14ac:dyDescent="0.15">
      <c r="A245" s="13"/>
      <c r="B245" s="13"/>
    </row>
    <row r="246" spans="1:2" ht="15" customHeight="1" x14ac:dyDescent="0.15">
      <c r="A246" s="13"/>
      <c r="B246" s="13"/>
    </row>
    <row r="247" spans="1:2" ht="15" customHeight="1" x14ac:dyDescent="0.15">
      <c r="A247" s="13"/>
      <c r="B247" s="13"/>
    </row>
    <row r="248" spans="1:2" ht="15" customHeight="1" x14ac:dyDescent="0.15">
      <c r="A248" s="13"/>
      <c r="B248" s="13"/>
    </row>
    <row r="249" spans="1:2" ht="15" customHeight="1" x14ac:dyDescent="0.15">
      <c r="A249" s="13"/>
      <c r="B249" s="13"/>
    </row>
    <row r="250" spans="1:2" ht="15" customHeight="1" x14ac:dyDescent="0.15">
      <c r="A250" s="13"/>
      <c r="B250" s="13"/>
    </row>
    <row r="251" spans="1:2" ht="15" customHeight="1" x14ac:dyDescent="0.15">
      <c r="A251" s="13"/>
      <c r="B251" s="13"/>
    </row>
    <row r="252" spans="1:2" ht="15" customHeight="1" x14ac:dyDescent="0.15">
      <c r="A252" s="13"/>
      <c r="B252" s="13"/>
    </row>
    <row r="253" spans="1:2" ht="15" customHeight="1" x14ac:dyDescent="0.15">
      <c r="A253" s="13"/>
      <c r="B253" s="13"/>
    </row>
    <row r="254" spans="1:2" ht="15" customHeight="1" x14ac:dyDescent="0.15">
      <c r="A254" s="13"/>
      <c r="B254" s="13"/>
    </row>
    <row r="255" spans="1:2" ht="15" customHeight="1" x14ac:dyDescent="0.15">
      <c r="A255" s="13"/>
      <c r="B255" s="13"/>
    </row>
    <row r="256" spans="1:2" ht="15" customHeight="1" x14ac:dyDescent="0.15">
      <c r="A256" s="13"/>
      <c r="B256" s="13"/>
    </row>
    <row r="257" spans="1:2" ht="15" customHeight="1" x14ac:dyDescent="0.15">
      <c r="A257" s="13"/>
      <c r="B257" s="13"/>
    </row>
    <row r="258" spans="1:2" ht="15" customHeight="1" x14ac:dyDescent="0.15">
      <c r="A258" s="13"/>
      <c r="B258" s="13"/>
    </row>
    <row r="259" spans="1:2" ht="15" customHeight="1" x14ac:dyDescent="0.15">
      <c r="A259" s="13"/>
      <c r="B259" s="13"/>
    </row>
    <row r="260" spans="1:2" ht="15" customHeight="1" x14ac:dyDescent="0.15">
      <c r="A260" s="13"/>
      <c r="B260" s="13"/>
    </row>
    <row r="261" spans="1:2" ht="15" customHeight="1" x14ac:dyDescent="0.15">
      <c r="A261" s="13"/>
      <c r="B261" s="13"/>
    </row>
    <row r="262" spans="1:2" ht="15" customHeight="1" x14ac:dyDescent="0.15">
      <c r="A262" s="13"/>
      <c r="B262" s="13"/>
    </row>
    <row r="263" spans="1:2" ht="15" customHeight="1" x14ac:dyDescent="0.15">
      <c r="A263" s="13"/>
      <c r="B263" s="13"/>
    </row>
    <row r="264" spans="1:2" ht="15" customHeight="1" x14ac:dyDescent="0.15">
      <c r="A264" s="13"/>
      <c r="B264" s="13"/>
    </row>
    <row r="265" spans="1:2" ht="15" customHeight="1" x14ac:dyDescent="0.15">
      <c r="A265" s="13"/>
      <c r="B265" s="13"/>
    </row>
    <row r="266" spans="1:2" ht="15" customHeight="1" x14ac:dyDescent="0.15">
      <c r="A266" s="13"/>
      <c r="B266" s="13"/>
    </row>
    <row r="267" spans="1:2" ht="15" customHeight="1" x14ac:dyDescent="0.15">
      <c r="A267" s="13"/>
      <c r="B267" s="13"/>
    </row>
    <row r="268" spans="1:2" ht="15" customHeight="1" x14ac:dyDescent="0.15">
      <c r="A268" s="13"/>
      <c r="B268" s="13"/>
    </row>
    <row r="269" spans="1:2" ht="15" customHeight="1" x14ac:dyDescent="0.15">
      <c r="A269" s="13"/>
      <c r="B269" s="13"/>
    </row>
    <row r="270" spans="1:2" ht="15" customHeight="1" x14ac:dyDescent="0.15">
      <c r="A270" s="13"/>
      <c r="B270" s="13"/>
    </row>
    <row r="271" spans="1:2" ht="15" customHeight="1" x14ac:dyDescent="0.15">
      <c r="A271" s="13"/>
      <c r="B271" s="13"/>
    </row>
    <row r="272" spans="1:2" ht="15" customHeight="1" x14ac:dyDescent="0.15">
      <c r="A272" s="13"/>
      <c r="B272" s="13"/>
    </row>
    <row r="273" spans="1:2" ht="15" customHeight="1" x14ac:dyDescent="0.15">
      <c r="A273" s="13"/>
      <c r="B273" s="13"/>
    </row>
    <row r="274" spans="1:2" ht="15" customHeight="1" x14ac:dyDescent="0.15">
      <c r="A274" s="13"/>
      <c r="B274" s="13"/>
    </row>
    <row r="275" spans="1:2" ht="15" customHeight="1" x14ac:dyDescent="0.15">
      <c r="A275" s="13"/>
      <c r="B275" s="13"/>
    </row>
    <row r="276" spans="1:2" ht="15" customHeight="1" x14ac:dyDescent="0.15">
      <c r="A276" s="13"/>
      <c r="B276" s="13"/>
    </row>
    <row r="277" spans="1:2" ht="15" customHeight="1" x14ac:dyDescent="0.15">
      <c r="A277" s="13"/>
      <c r="B277" s="13"/>
    </row>
    <row r="278" spans="1:2" ht="15" customHeight="1" x14ac:dyDescent="0.15">
      <c r="A278" s="13"/>
      <c r="B278" s="13"/>
    </row>
    <row r="279" spans="1:2" ht="15" customHeight="1" x14ac:dyDescent="0.15">
      <c r="A279" s="13"/>
      <c r="B279" s="13"/>
    </row>
    <row r="280" spans="1:2" ht="15" customHeight="1" x14ac:dyDescent="0.15">
      <c r="A280" s="13"/>
      <c r="B280" s="13"/>
    </row>
    <row r="281" spans="1:2" ht="15" customHeight="1" x14ac:dyDescent="0.15">
      <c r="A281" s="13"/>
      <c r="B281" s="13"/>
    </row>
    <row r="282" spans="1:2" ht="15" customHeight="1" x14ac:dyDescent="0.15">
      <c r="A282" s="13"/>
      <c r="B282" s="13"/>
    </row>
    <row r="283" spans="1:2" ht="15" customHeight="1" x14ac:dyDescent="0.15">
      <c r="A283" s="13"/>
      <c r="B283" s="13"/>
    </row>
    <row r="284" spans="1:2" ht="15" customHeight="1" x14ac:dyDescent="0.15">
      <c r="A284" s="13"/>
      <c r="B284" s="13"/>
    </row>
    <row r="285" spans="1:2" ht="15" customHeight="1" x14ac:dyDescent="0.15">
      <c r="A285" s="13"/>
      <c r="B285" s="13"/>
    </row>
    <row r="286" spans="1:2" ht="15" customHeight="1" x14ac:dyDescent="0.15">
      <c r="A286" s="13"/>
      <c r="B286" s="13"/>
    </row>
    <row r="287" spans="1:2" ht="15" customHeight="1" x14ac:dyDescent="0.15">
      <c r="A287" s="13"/>
      <c r="B287" s="13"/>
    </row>
    <row r="288" spans="1:2" ht="15" customHeight="1" x14ac:dyDescent="0.15">
      <c r="A288" s="13"/>
      <c r="B288" s="13"/>
    </row>
    <row r="289" spans="1:2" ht="15" customHeight="1" x14ac:dyDescent="0.15">
      <c r="A289" s="13"/>
      <c r="B289" s="13"/>
    </row>
    <row r="290" spans="1:2" ht="15" customHeight="1" x14ac:dyDescent="0.15">
      <c r="A290" s="13"/>
      <c r="B290" s="13"/>
    </row>
    <row r="291" spans="1:2" ht="15" customHeight="1" x14ac:dyDescent="0.15">
      <c r="A291" s="13"/>
      <c r="B291" s="13"/>
    </row>
    <row r="292" spans="1:2" ht="15" customHeight="1" x14ac:dyDescent="0.15">
      <c r="A292" s="13"/>
      <c r="B292" s="13"/>
    </row>
    <row r="293" spans="1:2" ht="15" customHeight="1" x14ac:dyDescent="0.15">
      <c r="A293" s="13"/>
      <c r="B293" s="13"/>
    </row>
    <row r="294" spans="1:2" ht="15" customHeight="1" x14ac:dyDescent="0.15">
      <c r="A294" s="13"/>
      <c r="B294" s="13"/>
    </row>
    <row r="295" spans="1:2" ht="15" customHeight="1" x14ac:dyDescent="0.15">
      <c r="A295" s="13"/>
      <c r="B295" s="13"/>
    </row>
    <row r="296" spans="1:2" ht="15" customHeight="1" x14ac:dyDescent="0.15">
      <c r="A296" s="13"/>
      <c r="B296" s="1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2"/>
  <sheetViews>
    <sheetView showGridLines="0" tabSelected="1" workbookViewId="0">
      <pane xSplit="2" ySplit="5" topLeftCell="C6" activePane="bottomRight" state="frozen"/>
      <selection activeCell="F16" sqref="F16"/>
      <selection pane="topRight" activeCell="F16" sqref="F16"/>
      <selection pane="bottomLeft" activeCell="F16" sqref="F16"/>
      <selection pane="bottomRight" activeCell="A4" sqref="A4:A5"/>
    </sheetView>
  </sheetViews>
  <sheetFormatPr defaultColWidth="9.140625" defaultRowHeight="15" customHeight="1" x14ac:dyDescent="0.15"/>
  <cols>
    <col min="1" max="1" width="4.28515625" style="24" customWidth="1"/>
    <col min="2" max="2" width="84.7109375" style="24" customWidth="1"/>
    <col min="3" max="3" width="19" style="23" bestFit="1" customWidth="1"/>
    <col min="4" max="6" width="17.28515625" style="23" bestFit="1" customWidth="1"/>
    <col min="7" max="7" width="18.85546875" style="23" customWidth="1"/>
    <col min="8" max="8" width="16" style="23" bestFit="1" customWidth="1"/>
    <col min="9" max="9" width="17.28515625" style="23" bestFit="1" customWidth="1"/>
    <col min="10" max="10" width="19" style="23" bestFit="1" customWidth="1"/>
    <col min="11" max="11" width="19" style="22" bestFit="1" customWidth="1"/>
    <col min="12" max="12" width="15.28515625" style="20" bestFit="1" customWidth="1"/>
    <col min="13" max="16384" width="9.140625" style="20"/>
  </cols>
  <sheetData>
    <row r="2" spans="1:11" ht="15" customHeight="1" x14ac:dyDescent="0.15">
      <c r="A2" s="57" t="s">
        <v>217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" customHeight="1" thickBot="1" x14ac:dyDescent="0.2"/>
    <row r="4" spans="1:11" ht="15" customHeight="1" x14ac:dyDescent="0.15">
      <c r="A4" s="61" t="s">
        <v>81</v>
      </c>
      <c r="B4" s="65" t="s">
        <v>80</v>
      </c>
      <c r="C4" s="58" t="s">
        <v>197</v>
      </c>
      <c r="D4" s="59"/>
      <c r="E4" s="59"/>
      <c r="F4" s="59"/>
      <c r="G4" s="59"/>
      <c r="H4" s="59"/>
      <c r="I4" s="59"/>
      <c r="J4" s="60"/>
      <c r="K4" s="27" t="s">
        <v>198</v>
      </c>
    </row>
    <row r="5" spans="1:11" ht="21" x14ac:dyDescent="0.15">
      <c r="A5" s="62"/>
      <c r="B5" s="66"/>
      <c r="C5" s="55" t="s">
        <v>85</v>
      </c>
      <c r="D5" s="50" t="s">
        <v>86</v>
      </c>
      <c r="E5" s="50" t="s">
        <v>87</v>
      </c>
      <c r="F5" s="50" t="s">
        <v>199</v>
      </c>
      <c r="G5" s="50" t="s">
        <v>200</v>
      </c>
      <c r="H5" s="50" t="s">
        <v>177</v>
      </c>
      <c r="I5" s="50" t="s">
        <v>193</v>
      </c>
      <c r="J5" s="50" t="s">
        <v>88</v>
      </c>
      <c r="K5" s="28">
        <v>42155</v>
      </c>
    </row>
    <row r="6" spans="1:11" ht="15" customHeight="1" x14ac:dyDescent="0.15">
      <c r="A6" s="63" t="s">
        <v>83</v>
      </c>
      <c r="B6" s="64"/>
      <c r="C6" s="44">
        <f>SUM(C7:C69)</f>
        <v>2794779826.3900008</v>
      </c>
      <c r="D6" s="44">
        <f t="shared" ref="D6:J6" si="0">SUM(D7:D69)</f>
        <v>158181404.81</v>
      </c>
      <c r="E6" s="44">
        <f t="shared" si="0"/>
        <v>33252606.280000001</v>
      </c>
      <c r="F6" s="44">
        <f t="shared" si="0"/>
        <v>3852038.29</v>
      </c>
      <c r="G6" s="44">
        <f t="shared" si="0"/>
        <v>1202661401.8600001</v>
      </c>
      <c r="H6" s="44">
        <f t="shared" si="0"/>
        <v>17472194.689999998</v>
      </c>
      <c r="I6" s="44">
        <f t="shared" si="0"/>
        <v>0</v>
      </c>
      <c r="J6" s="44">
        <f t="shared" si="0"/>
        <v>0</v>
      </c>
      <c r="K6" s="29">
        <f t="shared" ref="K6" si="1">SUM(C6:J6)</f>
        <v>4210199472.3200011</v>
      </c>
    </row>
    <row r="7" spans="1:11" ht="15" customHeight="1" x14ac:dyDescent="0.25">
      <c r="A7" s="30">
        <v>1</v>
      </c>
      <c r="B7" s="31" t="s">
        <v>89</v>
      </c>
      <c r="C7" s="43">
        <v>40322201.959999993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32">
        <f t="shared" ref="K7:K40" si="2">SUM(C7:J7)</f>
        <v>40322201.959999993</v>
      </c>
    </row>
    <row r="8" spans="1:11" ht="15" customHeight="1" x14ac:dyDescent="0.25">
      <c r="A8" s="30">
        <v>2</v>
      </c>
      <c r="B8" s="31" t="s">
        <v>178</v>
      </c>
      <c r="C8" s="43">
        <v>8530752.1600000001</v>
      </c>
      <c r="D8" s="43">
        <v>79006329.920000002</v>
      </c>
      <c r="E8" s="43">
        <v>0</v>
      </c>
      <c r="F8" s="43">
        <v>0</v>
      </c>
      <c r="G8" s="43">
        <v>799453801.17000008</v>
      </c>
      <c r="H8" s="43">
        <v>0</v>
      </c>
      <c r="I8" s="43">
        <v>0</v>
      </c>
      <c r="J8" s="43">
        <v>0</v>
      </c>
      <c r="K8" s="32">
        <f t="shared" si="2"/>
        <v>886990883.25000012</v>
      </c>
    </row>
    <row r="9" spans="1:11" ht="15" customHeight="1" x14ac:dyDescent="0.25">
      <c r="A9" s="30">
        <v>3</v>
      </c>
      <c r="B9" s="31" t="s">
        <v>90</v>
      </c>
      <c r="C9" s="43">
        <v>74408720.790000007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32">
        <f t="shared" si="2"/>
        <v>74408720.790000007</v>
      </c>
    </row>
    <row r="10" spans="1:11" ht="12.75" customHeight="1" x14ac:dyDescent="0.25">
      <c r="A10" s="30">
        <v>4</v>
      </c>
      <c r="B10" s="31" t="s">
        <v>91</v>
      </c>
      <c r="C10" s="43">
        <v>26123645.350000001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32">
        <f t="shared" si="2"/>
        <v>26123645.350000001</v>
      </c>
    </row>
    <row r="11" spans="1:11" ht="15" customHeight="1" x14ac:dyDescent="0.25">
      <c r="A11" s="30">
        <v>5</v>
      </c>
      <c r="B11" s="31" t="s">
        <v>179</v>
      </c>
      <c r="C11" s="43">
        <v>1131839.49</v>
      </c>
      <c r="D11" s="43">
        <v>6787056.6799999997</v>
      </c>
      <c r="E11" s="43">
        <v>0</v>
      </c>
      <c r="F11" s="43">
        <v>0</v>
      </c>
      <c r="G11" s="43">
        <v>31865739.720000003</v>
      </c>
      <c r="H11" s="43">
        <v>0</v>
      </c>
      <c r="I11" s="43">
        <v>0</v>
      </c>
      <c r="J11" s="43">
        <v>0</v>
      </c>
      <c r="K11" s="32">
        <f t="shared" si="2"/>
        <v>39784635.890000001</v>
      </c>
    </row>
    <row r="12" spans="1:11" ht="15" customHeight="1" x14ac:dyDescent="0.25">
      <c r="A12" s="30">
        <v>6</v>
      </c>
      <c r="B12" s="31" t="s">
        <v>92</v>
      </c>
      <c r="C12" s="43">
        <v>7912934.4800000004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32">
        <f t="shared" si="2"/>
        <v>7912934.4800000004</v>
      </c>
    </row>
    <row r="13" spans="1:11" ht="15" customHeight="1" x14ac:dyDescent="0.25">
      <c r="A13" s="30">
        <v>7</v>
      </c>
      <c r="B13" s="31" t="s">
        <v>180</v>
      </c>
      <c r="C13" s="43">
        <v>554917.86</v>
      </c>
      <c r="D13" s="43">
        <v>49916286.449999996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32">
        <f t="shared" si="2"/>
        <v>50471204.309999995</v>
      </c>
    </row>
    <row r="14" spans="1:11" ht="15" customHeight="1" x14ac:dyDescent="0.25">
      <c r="A14" s="30">
        <v>8</v>
      </c>
      <c r="B14" s="31" t="s">
        <v>181</v>
      </c>
      <c r="C14" s="43">
        <v>33098057.250000007</v>
      </c>
      <c r="D14" s="43">
        <v>0</v>
      </c>
      <c r="E14" s="43">
        <v>10289262.529999999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32">
        <f t="shared" si="2"/>
        <v>43387319.780000009</v>
      </c>
    </row>
    <row r="15" spans="1:11" ht="15" customHeight="1" x14ac:dyDescent="0.25">
      <c r="A15" s="30">
        <v>9</v>
      </c>
      <c r="B15" s="31" t="s">
        <v>94</v>
      </c>
      <c r="C15" s="43">
        <v>51915463</v>
      </c>
      <c r="D15" s="43">
        <v>0</v>
      </c>
      <c r="E15" s="43">
        <v>10544246.859999999</v>
      </c>
      <c r="F15" s="43">
        <v>2774.84</v>
      </c>
      <c r="G15" s="43">
        <v>0</v>
      </c>
      <c r="H15" s="43">
        <v>0</v>
      </c>
      <c r="I15" s="43">
        <v>0</v>
      </c>
      <c r="J15" s="43">
        <v>0</v>
      </c>
      <c r="K15" s="32">
        <f t="shared" si="2"/>
        <v>62462484.700000003</v>
      </c>
    </row>
    <row r="16" spans="1:11" ht="15" customHeight="1" x14ac:dyDescent="0.25">
      <c r="A16" s="30">
        <v>10</v>
      </c>
      <c r="B16" s="31" t="s">
        <v>96</v>
      </c>
      <c r="C16" s="43">
        <v>292644722.52000004</v>
      </c>
      <c r="D16" s="43">
        <v>0</v>
      </c>
      <c r="E16" s="43">
        <v>3208577.69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32">
        <f t="shared" si="2"/>
        <v>295853300.21000004</v>
      </c>
    </row>
    <row r="17" spans="1:11" ht="15" customHeight="1" x14ac:dyDescent="0.25">
      <c r="A17" s="30">
        <v>11</v>
      </c>
      <c r="B17" s="31" t="s">
        <v>182</v>
      </c>
      <c r="C17" s="43">
        <v>84318788.829999983</v>
      </c>
      <c r="D17" s="43">
        <v>0</v>
      </c>
      <c r="E17" s="43">
        <v>9194033.5399999991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32">
        <f t="shared" si="2"/>
        <v>93512822.369999975</v>
      </c>
    </row>
    <row r="18" spans="1:11" ht="15" customHeight="1" x14ac:dyDescent="0.25">
      <c r="A18" s="30">
        <v>12</v>
      </c>
      <c r="B18" s="31" t="s">
        <v>97</v>
      </c>
      <c r="C18" s="43">
        <v>21704762.289999999</v>
      </c>
      <c r="D18" s="43">
        <v>6985435.4400000004</v>
      </c>
      <c r="E18" s="43">
        <v>0</v>
      </c>
      <c r="F18" s="43">
        <v>0</v>
      </c>
      <c r="G18" s="43">
        <v>69248714</v>
      </c>
      <c r="H18" s="43">
        <v>14154241.529999999</v>
      </c>
      <c r="I18" s="43">
        <v>0</v>
      </c>
      <c r="J18" s="43">
        <v>0</v>
      </c>
      <c r="K18" s="32">
        <f t="shared" si="2"/>
        <v>112093153.26000001</v>
      </c>
    </row>
    <row r="19" spans="1:11" ht="15" customHeight="1" x14ac:dyDescent="0.25">
      <c r="A19" s="30">
        <v>13</v>
      </c>
      <c r="B19" s="31" t="s">
        <v>98</v>
      </c>
      <c r="C19" s="43">
        <v>73740268.069999993</v>
      </c>
      <c r="D19" s="43">
        <v>0</v>
      </c>
      <c r="E19" s="43">
        <v>0</v>
      </c>
      <c r="F19" s="43">
        <v>0</v>
      </c>
      <c r="G19" s="43">
        <v>3844215.4699999997</v>
      </c>
      <c r="H19" s="43">
        <v>0</v>
      </c>
      <c r="I19" s="43">
        <v>0</v>
      </c>
      <c r="J19" s="43">
        <v>0</v>
      </c>
      <c r="K19" s="32">
        <f t="shared" si="2"/>
        <v>77584483.539999992</v>
      </c>
    </row>
    <row r="20" spans="1:11" ht="15" customHeight="1" x14ac:dyDescent="0.25">
      <c r="A20" s="30">
        <v>14</v>
      </c>
      <c r="B20" s="31" t="s">
        <v>99</v>
      </c>
      <c r="C20" s="43">
        <v>23364158.330000002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32">
        <f>SUM(C20:J20)</f>
        <v>23364158.330000002</v>
      </c>
    </row>
    <row r="21" spans="1:11" ht="15" customHeight="1" x14ac:dyDescent="0.25">
      <c r="A21" s="30">
        <v>15</v>
      </c>
      <c r="B21" s="31" t="s">
        <v>100</v>
      </c>
      <c r="C21" s="43">
        <v>27416079.340000004</v>
      </c>
      <c r="D21" s="43">
        <v>0</v>
      </c>
      <c r="E21" s="43">
        <v>0</v>
      </c>
      <c r="F21" s="43">
        <v>3792291.1100000003</v>
      </c>
      <c r="G21" s="43">
        <v>0</v>
      </c>
      <c r="H21" s="43">
        <v>0</v>
      </c>
      <c r="I21" s="43">
        <v>0</v>
      </c>
      <c r="J21" s="43">
        <v>0</v>
      </c>
      <c r="K21" s="32">
        <f t="shared" si="2"/>
        <v>31208370.450000003</v>
      </c>
    </row>
    <row r="22" spans="1:11" ht="15" customHeight="1" x14ac:dyDescent="0.25">
      <c r="A22" s="30">
        <v>16</v>
      </c>
      <c r="B22" s="31" t="s">
        <v>101</v>
      </c>
      <c r="C22" s="43">
        <v>83548234.189999998</v>
      </c>
      <c r="D22" s="43">
        <v>0</v>
      </c>
      <c r="E22" s="43">
        <v>0</v>
      </c>
      <c r="F22" s="43">
        <v>0</v>
      </c>
      <c r="G22" s="43">
        <v>2642396.9699999997</v>
      </c>
      <c r="H22" s="43">
        <v>3317953.16</v>
      </c>
      <c r="I22" s="43">
        <v>0</v>
      </c>
      <c r="J22" s="43">
        <v>0</v>
      </c>
      <c r="K22" s="32">
        <f>SUM(C22:J22)</f>
        <v>89508584.319999993</v>
      </c>
    </row>
    <row r="23" spans="1:11" ht="15" customHeight="1" x14ac:dyDescent="0.25">
      <c r="A23" s="30">
        <v>17</v>
      </c>
      <c r="B23" s="31" t="s">
        <v>102</v>
      </c>
      <c r="C23" s="43">
        <v>375487332.21000004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32">
        <f t="shared" si="2"/>
        <v>375487332.21000004</v>
      </c>
    </row>
    <row r="24" spans="1:11" ht="15" customHeight="1" x14ac:dyDescent="0.25">
      <c r="A24" s="30">
        <v>18</v>
      </c>
      <c r="B24" s="31" t="s">
        <v>183</v>
      </c>
      <c r="C24" s="43">
        <v>14068967.409999998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32">
        <f t="shared" si="2"/>
        <v>14068967.409999998</v>
      </c>
    </row>
    <row r="25" spans="1:11" ht="15" customHeight="1" x14ac:dyDescent="0.25">
      <c r="A25" s="30">
        <v>19</v>
      </c>
      <c r="B25" s="31" t="s">
        <v>184</v>
      </c>
      <c r="C25" s="43">
        <v>27816665.870000001</v>
      </c>
      <c r="D25" s="43">
        <v>0</v>
      </c>
      <c r="E25" s="43">
        <v>0</v>
      </c>
      <c r="F25" s="43">
        <v>0</v>
      </c>
      <c r="G25" s="43">
        <v>262120313.39999998</v>
      </c>
      <c r="H25" s="43">
        <v>0</v>
      </c>
      <c r="I25" s="43">
        <v>0</v>
      </c>
      <c r="J25" s="43">
        <v>0</v>
      </c>
      <c r="K25" s="32">
        <f t="shared" si="2"/>
        <v>289936979.26999998</v>
      </c>
    </row>
    <row r="26" spans="1:11" ht="15" customHeight="1" x14ac:dyDescent="0.25">
      <c r="A26" s="30">
        <v>20</v>
      </c>
      <c r="B26" s="31" t="s">
        <v>185</v>
      </c>
      <c r="C26" s="43">
        <v>1076008.3800000004</v>
      </c>
      <c r="D26" s="43">
        <v>3094328.32</v>
      </c>
      <c r="E26" s="43">
        <v>755.59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32">
        <f t="shared" si="2"/>
        <v>4171092.29</v>
      </c>
    </row>
    <row r="27" spans="1:11" s="23" customFormat="1" ht="15" customHeight="1" x14ac:dyDescent="0.25">
      <c r="A27" s="30">
        <v>21</v>
      </c>
      <c r="B27" s="31" t="s">
        <v>186</v>
      </c>
      <c r="C27" s="43">
        <v>807284.76000000013</v>
      </c>
      <c r="D27" s="43">
        <v>16895.080000000002</v>
      </c>
      <c r="E27" s="43">
        <v>0</v>
      </c>
      <c r="F27" s="43">
        <v>0</v>
      </c>
      <c r="H27" s="43">
        <v>0</v>
      </c>
      <c r="I27" s="43">
        <v>0</v>
      </c>
      <c r="J27" s="43">
        <v>0</v>
      </c>
      <c r="K27" s="32">
        <f t="shared" si="2"/>
        <v>824179.84000000008</v>
      </c>
    </row>
    <row r="28" spans="1:11" s="22" customFormat="1" ht="15" customHeight="1" x14ac:dyDescent="0.25">
      <c r="A28" s="30">
        <v>22</v>
      </c>
      <c r="B28" s="31" t="s">
        <v>127</v>
      </c>
      <c r="C28" s="43">
        <v>1886328.6999999997</v>
      </c>
      <c r="D28" s="43">
        <v>207749.12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32">
        <f t="shared" si="2"/>
        <v>2094077.8199999998</v>
      </c>
    </row>
    <row r="29" spans="1:11" ht="15" customHeight="1" x14ac:dyDescent="0.25">
      <c r="A29" s="30">
        <v>23</v>
      </c>
      <c r="B29" s="31" t="s">
        <v>128</v>
      </c>
      <c r="C29" s="43">
        <v>9867420.0700000003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32">
        <f t="shared" si="2"/>
        <v>9867420.0700000003</v>
      </c>
    </row>
    <row r="30" spans="1:11" ht="15" customHeight="1" x14ac:dyDescent="0.25">
      <c r="A30" s="30">
        <v>24</v>
      </c>
      <c r="B30" s="31" t="s">
        <v>129</v>
      </c>
      <c r="C30" s="43">
        <v>835318.74</v>
      </c>
      <c r="D30" s="43">
        <v>1498052.96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32">
        <f t="shared" si="2"/>
        <v>2333371.7000000002</v>
      </c>
    </row>
    <row r="31" spans="1:11" ht="15" customHeight="1" x14ac:dyDescent="0.25">
      <c r="A31" s="30">
        <v>25</v>
      </c>
      <c r="B31" s="31" t="s">
        <v>130</v>
      </c>
      <c r="C31" s="43">
        <v>138048212.41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32">
        <f t="shared" si="2"/>
        <v>138048212.41</v>
      </c>
    </row>
    <row r="32" spans="1:11" ht="15" customHeight="1" x14ac:dyDescent="0.25">
      <c r="A32" s="30">
        <v>26</v>
      </c>
      <c r="B32" s="31" t="s">
        <v>131</v>
      </c>
      <c r="C32" s="43">
        <v>110742209.53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32">
        <f t="shared" si="2"/>
        <v>110742209.53</v>
      </c>
    </row>
    <row r="33" spans="1:11" ht="15" customHeight="1" x14ac:dyDescent="0.25">
      <c r="A33" s="30">
        <v>27</v>
      </c>
      <c r="B33" s="31" t="s">
        <v>133</v>
      </c>
      <c r="C33" s="43">
        <v>1637715.2400000002</v>
      </c>
      <c r="D33" s="43">
        <v>600026.31999999995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32">
        <f t="shared" si="2"/>
        <v>2237741.56</v>
      </c>
    </row>
    <row r="34" spans="1:11" ht="15" customHeight="1" x14ac:dyDescent="0.25">
      <c r="A34" s="30">
        <v>28</v>
      </c>
      <c r="B34" s="31" t="s">
        <v>187</v>
      </c>
      <c r="C34" s="43">
        <v>245134330.18000001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32">
        <f t="shared" si="2"/>
        <v>245134330.18000001</v>
      </c>
    </row>
    <row r="35" spans="1:11" ht="15" customHeight="1" x14ac:dyDescent="0.25">
      <c r="A35" s="30">
        <v>29</v>
      </c>
      <c r="B35" s="31" t="s">
        <v>139</v>
      </c>
      <c r="C35" s="43">
        <v>38410328.969999999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32">
        <f t="shared" si="2"/>
        <v>38410328.969999999</v>
      </c>
    </row>
    <row r="36" spans="1:11" ht="15" customHeight="1" x14ac:dyDescent="0.25">
      <c r="A36" s="30">
        <v>30</v>
      </c>
      <c r="B36" s="31" t="s">
        <v>140</v>
      </c>
      <c r="C36" s="43">
        <v>1041922.88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32">
        <f t="shared" si="2"/>
        <v>1041922.88</v>
      </c>
    </row>
    <row r="37" spans="1:11" ht="15" customHeight="1" x14ac:dyDescent="0.25">
      <c r="A37" s="30">
        <v>31</v>
      </c>
      <c r="B37" s="31" t="s">
        <v>141</v>
      </c>
      <c r="C37" s="43">
        <v>7125556.5899999999</v>
      </c>
      <c r="D37" s="43">
        <v>0</v>
      </c>
      <c r="E37" s="43">
        <v>0</v>
      </c>
      <c r="F37" s="43">
        <v>1442</v>
      </c>
      <c r="G37" s="43">
        <v>0</v>
      </c>
      <c r="H37" s="43">
        <v>0</v>
      </c>
      <c r="I37" s="43">
        <v>0</v>
      </c>
      <c r="J37" s="43">
        <v>0</v>
      </c>
      <c r="K37" s="32">
        <f t="shared" si="2"/>
        <v>7126998.5899999999</v>
      </c>
    </row>
    <row r="38" spans="1:11" ht="15" customHeight="1" x14ac:dyDescent="0.25">
      <c r="A38" s="30">
        <v>32</v>
      </c>
      <c r="B38" s="31" t="s">
        <v>142</v>
      </c>
      <c r="C38" s="43">
        <v>3795246.42</v>
      </c>
      <c r="D38" s="43">
        <v>0</v>
      </c>
      <c r="E38" s="43">
        <v>0</v>
      </c>
      <c r="F38" s="43">
        <v>1652.96</v>
      </c>
      <c r="G38" s="43">
        <v>0</v>
      </c>
      <c r="H38" s="43">
        <v>0</v>
      </c>
      <c r="I38" s="43">
        <v>0</v>
      </c>
      <c r="J38" s="43">
        <v>0</v>
      </c>
      <c r="K38" s="32">
        <f t="shared" si="2"/>
        <v>3796899.38</v>
      </c>
    </row>
    <row r="39" spans="1:11" ht="15" customHeight="1" x14ac:dyDescent="0.25">
      <c r="A39" s="30">
        <v>33</v>
      </c>
      <c r="B39" s="31" t="s">
        <v>143</v>
      </c>
      <c r="C39" s="43">
        <v>230028568.29000002</v>
      </c>
      <c r="D39" s="43">
        <v>0</v>
      </c>
      <c r="E39" s="43">
        <v>0</v>
      </c>
      <c r="F39" s="43">
        <v>36844.080000000002</v>
      </c>
      <c r="G39" s="43">
        <v>0</v>
      </c>
      <c r="H39" s="43">
        <v>0</v>
      </c>
      <c r="I39" s="43">
        <v>0</v>
      </c>
      <c r="J39" s="43">
        <v>0</v>
      </c>
      <c r="K39" s="32">
        <f t="shared" si="2"/>
        <v>230065412.37000003</v>
      </c>
    </row>
    <row r="40" spans="1:11" ht="15" customHeight="1" x14ac:dyDescent="0.25">
      <c r="A40" s="30">
        <v>34</v>
      </c>
      <c r="B40" s="31" t="s">
        <v>144</v>
      </c>
      <c r="C40" s="43">
        <v>53578878.859999999</v>
      </c>
      <c r="D40" s="43">
        <v>0</v>
      </c>
      <c r="E40" s="43">
        <v>0</v>
      </c>
      <c r="F40" s="43">
        <v>5879.4</v>
      </c>
      <c r="G40" s="43">
        <v>0</v>
      </c>
      <c r="H40" s="43">
        <v>0</v>
      </c>
      <c r="I40" s="43">
        <v>0</v>
      </c>
      <c r="J40" s="43">
        <v>0</v>
      </c>
      <c r="K40" s="32">
        <f t="shared" si="2"/>
        <v>53584758.259999998</v>
      </c>
    </row>
    <row r="41" spans="1:11" ht="15" customHeight="1" x14ac:dyDescent="0.25">
      <c r="A41" s="30">
        <v>35</v>
      </c>
      <c r="B41" s="31" t="s">
        <v>145</v>
      </c>
      <c r="C41" s="43">
        <v>25045679.490000002</v>
      </c>
      <c r="D41" s="43">
        <v>0</v>
      </c>
      <c r="E41" s="43">
        <v>0</v>
      </c>
      <c r="F41" s="43">
        <v>4448.84</v>
      </c>
      <c r="G41" s="43">
        <v>0</v>
      </c>
      <c r="H41" s="43">
        <v>0</v>
      </c>
      <c r="I41" s="43">
        <v>0</v>
      </c>
      <c r="J41" s="43">
        <v>0</v>
      </c>
      <c r="K41" s="32">
        <f t="shared" ref="K41:K70" si="3">SUM(C41:J41)</f>
        <v>25050128.330000002</v>
      </c>
    </row>
    <row r="42" spans="1:11" ht="15" customHeight="1" x14ac:dyDescent="0.25">
      <c r="A42" s="30">
        <v>36</v>
      </c>
      <c r="B42" s="31" t="s">
        <v>146</v>
      </c>
      <c r="C42" s="43">
        <v>3536048.2300000004</v>
      </c>
      <c r="D42" s="43">
        <v>284812</v>
      </c>
      <c r="E42" s="43">
        <v>0</v>
      </c>
      <c r="F42" s="43">
        <v>4448.84</v>
      </c>
      <c r="G42" s="43">
        <v>0</v>
      </c>
      <c r="H42" s="43">
        <v>0</v>
      </c>
      <c r="I42" s="43">
        <v>0</v>
      </c>
      <c r="J42" s="43">
        <v>0</v>
      </c>
      <c r="K42" s="32">
        <f t="shared" si="3"/>
        <v>3825309.0700000003</v>
      </c>
    </row>
    <row r="43" spans="1:11" ht="15" customHeight="1" x14ac:dyDescent="0.25">
      <c r="A43" s="30">
        <v>37</v>
      </c>
      <c r="B43" s="31" t="s">
        <v>149</v>
      </c>
      <c r="C43" s="43">
        <v>728.08</v>
      </c>
      <c r="D43" s="43">
        <v>1503086.56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32">
        <f t="shared" si="3"/>
        <v>1503814.6400000001</v>
      </c>
    </row>
    <row r="44" spans="1:11" ht="15" customHeight="1" x14ac:dyDescent="0.25">
      <c r="A44" s="30">
        <v>38</v>
      </c>
      <c r="B44" s="31" t="s">
        <v>150</v>
      </c>
      <c r="C44" s="43">
        <v>435843.25</v>
      </c>
      <c r="D44" s="43">
        <v>2185845.96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32">
        <f t="shared" si="3"/>
        <v>2621689.21</v>
      </c>
    </row>
    <row r="45" spans="1:11" ht="15" customHeight="1" x14ac:dyDescent="0.25">
      <c r="A45" s="30">
        <v>39</v>
      </c>
      <c r="B45" s="31" t="s">
        <v>151</v>
      </c>
      <c r="C45" s="43">
        <v>2301334.79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32">
        <f t="shared" si="3"/>
        <v>2301334.79</v>
      </c>
    </row>
    <row r="46" spans="1:11" s="22" customFormat="1" ht="15" customHeight="1" x14ac:dyDescent="0.25">
      <c r="A46" s="30">
        <v>40</v>
      </c>
      <c r="B46" s="31" t="s">
        <v>152</v>
      </c>
      <c r="C46" s="43">
        <v>11266574.960000001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32">
        <f t="shared" si="3"/>
        <v>11266574.960000001</v>
      </c>
    </row>
    <row r="47" spans="1:11" ht="15" customHeight="1" x14ac:dyDescent="0.25">
      <c r="A47" s="30">
        <v>41</v>
      </c>
      <c r="B47" s="31" t="s">
        <v>153</v>
      </c>
      <c r="C47" s="43">
        <v>8811341.2100000009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32">
        <f t="shared" si="3"/>
        <v>8811341.2100000009</v>
      </c>
    </row>
    <row r="48" spans="1:11" ht="15" customHeight="1" x14ac:dyDescent="0.25">
      <c r="A48" s="30">
        <v>42</v>
      </c>
      <c r="B48" s="31" t="s">
        <v>154</v>
      </c>
      <c r="C48" s="43">
        <v>1571.19</v>
      </c>
      <c r="D48" s="43">
        <v>177972.76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32">
        <f t="shared" si="3"/>
        <v>179543.95</v>
      </c>
    </row>
    <row r="49" spans="1:11" ht="15" customHeight="1" x14ac:dyDescent="0.25">
      <c r="A49" s="30">
        <v>43</v>
      </c>
      <c r="B49" s="31" t="s">
        <v>155</v>
      </c>
      <c r="C49" s="43">
        <v>1152703.23</v>
      </c>
      <c r="D49" s="43">
        <v>236962.52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32">
        <f t="shared" si="3"/>
        <v>1389665.75</v>
      </c>
    </row>
    <row r="50" spans="1:11" ht="15" customHeight="1" x14ac:dyDescent="0.25">
      <c r="A50" s="30">
        <v>44</v>
      </c>
      <c r="B50" s="31" t="s">
        <v>156</v>
      </c>
      <c r="C50" s="43">
        <v>120976418.88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32">
        <f t="shared" si="3"/>
        <v>120976418.88</v>
      </c>
    </row>
    <row r="51" spans="1:11" ht="15" customHeight="1" x14ac:dyDescent="0.25">
      <c r="A51" s="30">
        <v>45</v>
      </c>
      <c r="B51" s="31" t="s">
        <v>157</v>
      </c>
      <c r="C51" s="43">
        <v>4051418.9899999993</v>
      </c>
      <c r="D51" s="43">
        <v>279620.24</v>
      </c>
      <c r="E51" s="43">
        <v>0</v>
      </c>
      <c r="F51" s="43">
        <v>0</v>
      </c>
      <c r="G51" s="43">
        <v>33486221.129999999</v>
      </c>
      <c r="H51" s="43">
        <v>0</v>
      </c>
      <c r="I51" s="43">
        <v>0</v>
      </c>
      <c r="J51" s="43">
        <v>0</v>
      </c>
      <c r="K51" s="32">
        <f t="shared" si="3"/>
        <v>37817260.359999999</v>
      </c>
    </row>
    <row r="52" spans="1:11" ht="15.75" customHeight="1" x14ac:dyDescent="0.25">
      <c r="A52" s="30">
        <v>46</v>
      </c>
      <c r="B52" s="31" t="s">
        <v>158</v>
      </c>
      <c r="C52" s="43">
        <v>17206623.599999998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32">
        <f t="shared" si="3"/>
        <v>17206623.599999998</v>
      </c>
    </row>
    <row r="53" spans="1:11" ht="15" customHeight="1" x14ac:dyDescent="0.25">
      <c r="A53" s="30">
        <v>47</v>
      </c>
      <c r="B53" s="31" t="s">
        <v>159</v>
      </c>
      <c r="C53" s="43">
        <v>2096395.4400000002</v>
      </c>
      <c r="D53" s="43">
        <v>424583.72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32">
        <f t="shared" si="3"/>
        <v>2520979.16</v>
      </c>
    </row>
    <row r="54" spans="1:11" ht="15" customHeight="1" x14ac:dyDescent="0.25">
      <c r="A54" s="30">
        <v>48</v>
      </c>
      <c r="B54" s="31" t="s">
        <v>160</v>
      </c>
      <c r="C54" s="43">
        <v>11196644.119999999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32">
        <f t="shared" si="3"/>
        <v>11196644.119999999</v>
      </c>
    </row>
    <row r="55" spans="1:11" ht="15" customHeight="1" x14ac:dyDescent="0.25">
      <c r="A55" s="39">
        <v>49</v>
      </c>
      <c r="B55" s="40" t="s">
        <v>161</v>
      </c>
      <c r="C55" s="56">
        <v>23400678.510000002</v>
      </c>
      <c r="D55" s="49">
        <v>0</v>
      </c>
      <c r="E55" s="56">
        <v>0</v>
      </c>
      <c r="F55" s="49">
        <v>0</v>
      </c>
      <c r="G55" s="54">
        <v>0</v>
      </c>
      <c r="H55" s="49">
        <v>0</v>
      </c>
      <c r="I55" s="49">
        <v>0</v>
      </c>
      <c r="J55" s="49">
        <v>0</v>
      </c>
      <c r="K55" s="41">
        <f t="shared" si="3"/>
        <v>23400678.510000002</v>
      </c>
    </row>
    <row r="56" spans="1:11" ht="15" customHeight="1" x14ac:dyDescent="0.25">
      <c r="A56" s="30">
        <v>50</v>
      </c>
      <c r="B56" s="31" t="s">
        <v>162</v>
      </c>
      <c r="C56" s="43">
        <v>32769898.399999999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32">
        <f t="shared" si="3"/>
        <v>32769898.399999999</v>
      </c>
    </row>
    <row r="57" spans="1:11" ht="15" customHeight="1" x14ac:dyDescent="0.25">
      <c r="A57" s="30">
        <v>51</v>
      </c>
      <c r="B57" s="31" t="s">
        <v>163</v>
      </c>
      <c r="C57" s="43">
        <v>27065422.009999998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32">
        <f t="shared" si="3"/>
        <v>27065422.009999998</v>
      </c>
    </row>
    <row r="58" spans="1:11" ht="15" customHeight="1" x14ac:dyDescent="0.25">
      <c r="A58" s="30">
        <v>52</v>
      </c>
      <c r="B58" s="31" t="s">
        <v>164</v>
      </c>
      <c r="C58" s="43">
        <v>845674.38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32">
        <f t="shared" si="3"/>
        <v>845674.38</v>
      </c>
    </row>
    <row r="59" spans="1:11" ht="15" customHeight="1" x14ac:dyDescent="0.25">
      <c r="A59" s="30">
        <v>53</v>
      </c>
      <c r="B59" s="31" t="s">
        <v>165</v>
      </c>
      <c r="C59" s="43">
        <v>30017397.880000003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32">
        <f t="shared" si="3"/>
        <v>30017397.880000003</v>
      </c>
    </row>
    <row r="60" spans="1:11" ht="15" customHeight="1" x14ac:dyDescent="0.25">
      <c r="A60" s="30">
        <v>54</v>
      </c>
      <c r="B60" s="31" t="s">
        <v>166</v>
      </c>
      <c r="C60" s="43">
        <v>83237788.120000005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32">
        <f t="shared" si="3"/>
        <v>83237788.120000005</v>
      </c>
    </row>
    <row r="61" spans="1:11" ht="15" customHeight="1" x14ac:dyDescent="0.25">
      <c r="A61" s="30">
        <v>55</v>
      </c>
      <c r="B61" s="31" t="s">
        <v>167</v>
      </c>
      <c r="C61" s="43">
        <v>19323350.289999999</v>
      </c>
      <c r="D61" s="43">
        <v>0</v>
      </c>
      <c r="E61" s="43">
        <v>0</v>
      </c>
      <c r="F61" s="43"/>
      <c r="G61" s="43">
        <v>0</v>
      </c>
      <c r="H61" s="43">
        <v>0</v>
      </c>
      <c r="I61" s="43">
        <v>0</v>
      </c>
      <c r="J61" s="43">
        <v>0</v>
      </c>
      <c r="K61" s="32">
        <f t="shared" si="3"/>
        <v>19323350.289999999</v>
      </c>
    </row>
    <row r="62" spans="1:11" ht="15" customHeight="1" x14ac:dyDescent="0.25">
      <c r="A62" s="30">
        <v>56</v>
      </c>
      <c r="B62" s="31" t="s">
        <v>188</v>
      </c>
      <c r="C62" s="43">
        <v>213391.44</v>
      </c>
      <c r="D62" s="43">
        <v>322001.03999999998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32">
        <f t="shared" si="3"/>
        <v>535392.48</v>
      </c>
    </row>
    <row r="63" spans="1:11" ht="15" customHeight="1" x14ac:dyDescent="0.25">
      <c r="A63" s="30">
        <v>57</v>
      </c>
      <c r="B63" s="31" t="s">
        <v>168</v>
      </c>
      <c r="C63" s="43">
        <v>360237.79000000004</v>
      </c>
      <c r="D63" s="43">
        <v>855854.76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32">
        <f t="shared" si="3"/>
        <v>1216092.55</v>
      </c>
    </row>
    <row r="64" spans="1:11" ht="15" customHeight="1" x14ac:dyDescent="0.25">
      <c r="A64" s="30">
        <v>58</v>
      </c>
      <c r="B64" s="31" t="s">
        <v>169</v>
      </c>
      <c r="C64" s="43">
        <v>336511.5</v>
      </c>
      <c r="D64" s="43">
        <v>218462.86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32">
        <f t="shared" si="3"/>
        <v>554974.36</v>
      </c>
    </row>
    <row r="65" spans="1:11" ht="15" customHeight="1" x14ac:dyDescent="0.25">
      <c r="A65" s="30">
        <v>59</v>
      </c>
      <c r="B65" s="31" t="s">
        <v>170</v>
      </c>
      <c r="C65" s="43">
        <v>64345872.339999996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32">
        <f t="shared" si="3"/>
        <v>64345872.339999996</v>
      </c>
    </row>
    <row r="66" spans="1:11" ht="15" customHeight="1" x14ac:dyDescent="0.25">
      <c r="A66" s="30">
        <v>60</v>
      </c>
      <c r="B66" s="31" t="s">
        <v>171</v>
      </c>
      <c r="C66" s="43">
        <v>80089.23</v>
      </c>
      <c r="D66" s="43">
        <v>514573.7</v>
      </c>
      <c r="E66" s="43">
        <v>15730.07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32">
        <f t="shared" si="3"/>
        <v>610393</v>
      </c>
    </row>
    <row r="67" spans="1:11" ht="15" customHeight="1" x14ac:dyDescent="0.25">
      <c r="A67" s="30">
        <v>61</v>
      </c>
      <c r="B67" s="31" t="s">
        <v>172</v>
      </c>
      <c r="C67" s="43">
        <v>189750562.64000002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32">
        <f t="shared" si="3"/>
        <v>189750562.64000002</v>
      </c>
    </row>
    <row r="68" spans="1:11" ht="15" customHeight="1" x14ac:dyDescent="0.25">
      <c r="A68" s="30">
        <v>62</v>
      </c>
      <c r="B68" s="31" t="s">
        <v>173</v>
      </c>
      <c r="C68" s="43">
        <v>1293524.97</v>
      </c>
      <c r="D68" s="43">
        <v>3065468.4000000004</v>
      </c>
      <c r="E68" s="43">
        <v>0</v>
      </c>
      <c r="F68" s="43">
        <v>2256.2200000000003</v>
      </c>
      <c r="G68" s="43">
        <v>0</v>
      </c>
      <c r="H68" s="43">
        <v>0</v>
      </c>
      <c r="I68" s="43">
        <v>0</v>
      </c>
      <c r="J68" s="43">
        <v>0</v>
      </c>
      <c r="K68" s="32">
        <f t="shared" si="3"/>
        <v>4361249.59</v>
      </c>
    </row>
    <row r="69" spans="1:11" ht="15.75" customHeight="1" x14ac:dyDescent="0.25">
      <c r="A69" s="30">
        <v>63</v>
      </c>
      <c r="B69" s="31" t="s">
        <v>174</v>
      </c>
      <c r="C69" s="43">
        <v>1536260.01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32">
        <f t="shared" si="3"/>
        <v>1536260.01</v>
      </c>
    </row>
    <row r="70" spans="1:11" ht="15" customHeight="1" x14ac:dyDescent="0.15">
      <c r="A70" s="33" t="s">
        <v>82</v>
      </c>
      <c r="B70" s="26"/>
      <c r="C70" s="44">
        <f t="shared" ref="C70:J70" si="4">SUM(C71:C108)</f>
        <v>56750739.509999998</v>
      </c>
      <c r="D70" s="44">
        <f t="shared" si="4"/>
        <v>1258051.2</v>
      </c>
      <c r="E70" s="44">
        <f t="shared" si="4"/>
        <v>321043.58999999997</v>
      </c>
      <c r="F70" s="44">
        <f t="shared" si="4"/>
        <v>320774.64</v>
      </c>
      <c r="G70" s="44">
        <f t="shared" si="4"/>
        <v>0</v>
      </c>
      <c r="H70" s="44">
        <f t="shared" si="4"/>
        <v>0</v>
      </c>
      <c r="I70" s="44">
        <f t="shared" si="4"/>
        <v>0</v>
      </c>
      <c r="J70" s="44">
        <f t="shared" si="4"/>
        <v>0</v>
      </c>
      <c r="K70" s="29">
        <f t="shared" si="3"/>
        <v>58650608.940000005</v>
      </c>
    </row>
    <row r="71" spans="1:11" ht="15" customHeight="1" x14ac:dyDescent="0.25">
      <c r="A71" s="30">
        <v>1</v>
      </c>
      <c r="B71" s="31" t="s">
        <v>189</v>
      </c>
      <c r="C71" s="43">
        <v>372654.93999999994</v>
      </c>
      <c r="D71" s="43">
        <v>0</v>
      </c>
      <c r="E71" s="43">
        <v>4072.77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34">
        <f t="shared" ref="K71:K102" si="5">SUM(C71:J71)</f>
        <v>376727.70999999996</v>
      </c>
    </row>
    <row r="72" spans="1:11" ht="15" customHeight="1" x14ac:dyDescent="0.25">
      <c r="A72" s="30">
        <v>2</v>
      </c>
      <c r="B72" s="31" t="s">
        <v>93</v>
      </c>
      <c r="C72" s="43">
        <v>282625.20999999996</v>
      </c>
      <c r="D72" s="43">
        <v>268672.71999999997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34">
        <f t="shared" si="5"/>
        <v>551297.92999999993</v>
      </c>
    </row>
    <row r="73" spans="1:11" ht="15" customHeight="1" x14ac:dyDescent="0.25">
      <c r="A73" s="30">
        <v>3</v>
      </c>
      <c r="B73" s="31" t="s">
        <v>95</v>
      </c>
      <c r="C73" s="43">
        <v>431229.12000000011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34">
        <f t="shared" si="5"/>
        <v>431229.12000000011</v>
      </c>
    </row>
    <row r="74" spans="1:11" ht="15" customHeight="1" x14ac:dyDescent="0.25">
      <c r="A74" s="30">
        <v>4</v>
      </c>
      <c r="B74" s="31" t="s">
        <v>103</v>
      </c>
      <c r="C74" s="43">
        <v>634571.77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34">
        <f t="shared" si="5"/>
        <v>634571.77</v>
      </c>
    </row>
    <row r="75" spans="1:11" ht="15" customHeight="1" x14ac:dyDescent="0.25">
      <c r="A75" s="30">
        <v>5</v>
      </c>
      <c r="B75" s="31" t="s">
        <v>190</v>
      </c>
      <c r="C75" s="43">
        <v>2372082.86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34">
        <f t="shared" si="5"/>
        <v>2372082.86</v>
      </c>
    </row>
    <row r="76" spans="1:11" ht="15" customHeight="1" x14ac:dyDescent="0.25">
      <c r="A76" s="30">
        <v>6</v>
      </c>
      <c r="B76" s="31" t="s">
        <v>191</v>
      </c>
      <c r="C76" s="43">
        <v>896938.03999999992</v>
      </c>
      <c r="D76" s="43">
        <v>170542.90000000002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34">
        <f t="shared" si="5"/>
        <v>1067480.94</v>
      </c>
    </row>
    <row r="77" spans="1:11" ht="15" customHeight="1" x14ac:dyDescent="0.25">
      <c r="A77" s="30">
        <v>7</v>
      </c>
      <c r="B77" s="31" t="s">
        <v>104</v>
      </c>
      <c r="C77" s="43">
        <v>475848.93999999994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34">
        <f t="shared" si="5"/>
        <v>475848.93999999994</v>
      </c>
    </row>
    <row r="78" spans="1:11" ht="15" customHeight="1" x14ac:dyDescent="0.25">
      <c r="A78" s="30">
        <v>8</v>
      </c>
      <c r="B78" s="31" t="s">
        <v>105</v>
      </c>
      <c r="C78" s="43">
        <v>3187791.88</v>
      </c>
      <c r="D78" s="43">
        <v>79194.899999999994</v>
      </c>
      <c r="E78" s="43">
        <v>4029.3</v>
      </c>
      <c r="F78" s="43">
        <v>26158.63</v>
      </c>
      <c r="G78" s="43">
        <v>0</v>
      </c>
      <c r="H78" s="43">
        <v>0</v>
      </c>
      <c r="I78" s="43">
        <v>0</v>
      </c>
      <c r="J78" s="43">
        <v>0</v>
      </c>
      <c r="K78" s="34">
        <f t="shared" si="5"/>
        <v>3297174.7099999995</v>
      </c>
    </row>
    <row r="79" spans="1:11" ht="15" customHeight="1" x14ac:dyDescent="0.25">
      <c r="A79" s="30">
        <v>9</v>
      </c>
      <c r="B79" s="31" t="s">
        <v>106</v>
      </c>
      <c r="C79" s="43">
        <v>197621.69</v>
      </c>
      <c r="D79" s="43">
        <v>36413.360000000001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34">
        <f t="shared" si="5"/>
        <v>234035.05</v>
      </c>
    </row>
    <row r="80" spans="1:11" ht="15" customHeight="1" x14ac:dyDescent="0.25">
      <c r="A80" s="30">
        <v>10</v>
      </c>
      <c r="B80" s="31" t="s">
        <v>107</v>
      </c>
      <c r="C80" s="43">
        <v>1271829.3699999999</v>
      </c>
      <c r="D80" s="43">
        <v>347288.84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34">
        <f t="shared" si="5"/>
        <v>1619118.21</v>
      </c>
    </row>
    <row r="81" spans="1:11" ht="15" customHeight="1" x14ac:dyDescent="0.25">
      <c r="A81" s="30">
        <v>11</v>
      </c>
      <c r="B81" s="31" t="s">
        <v>192</v>
      </c>
      <c r="C81" s="43">
        <v>565686.80000000005</v>
      </c>
      <c r="D81" s="43">
        <v>0</v>
      </c>
      <c r="E81" s="43">
        <v>28704.339999999997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34">
        <f t="shared" si="5"/>
        <v>594391.14</v>
      </c>
    </row>
    <row r="82" spans="1:11" ht="15" customHeight="1" x14ac:dyDescent="0.25">
      <c r="A82" s="30">
        <v>12</v>
      </c>
      <c r="B82" s="31" t="s">
        <v>108</v>
      </c>
      <c r="C82" s="43">
        <v>208351.71</v>
      </c>
      <c r="D82" s="43">
        <v>0</v>
      </c>
      <c r="E82" s="43">
        <v>27114.42</v>
      </c>
      <c r="F82" s="43">
        <v>45423</v>
      </c>
      <c r="G82" s="43">
        <v>0</v>
      </c>
      <c r="H82" s="43">
        <v>0</v>
      </c>
      <c r="I82" s="43">
        <v>0</v>
      </c>
      <c r="J82" s="43">
        <v>0</v>
      </c>
      <c r="K82" s="34">
        <f t="shared" si="5"/>
        <v>280889.13</v>
      </c>
    </row>
    <row r="83" spans="1:11" ht="15" customHeight="1" x14ac:dyDescent="0.25">
      <c r="A83" s="30">
        <v>13</v>
      </c>
      <c r="B83" s="31" t="s">
        <v>109</v>
      </c>
      <c r="C83" s="43">
        <v>1193381.5599999998</v>
      </c>
      <c r="D83" s="43">
        <v>0</v>
      </c>
      <c r="E83" s="43">
        <v>0</v>
      </c>
      <c r="F83" s="43">
        <v>6684</v>
      </c>
      <c r="G83" s="43">
        <v>0</v>
      </c>
      <c r="H83" s="43">
        <v>0</v>
      </c>
      <c r="I83" s="43">
        <v>0</v>
      </c>
      <c r="J83" s="43">
        <v>0</v>
      </c>
      <c r="K83" s="34">
        <f t="shared" si="5"/>
        <v>1200065.5599999998</v>
      </c>
    </row>
    <row r="84" spans="1:11" s="22" customFormat="1" ht="15" customHeight="1" x14ac:dyDescent="0.25">
      <c r="A84" s="30">
        <v>14</v>
      </c>
      <c r="B84" s="31" t="s">
        <v>110</v>
      </c>
      <c r="C84" s="43">
        <v>235693.63999999996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34">
        <f t="shared" si="5"/>
        <v>235693.63999999996</v>
      </c>
    </row>
    <row r="85" spans="1:11" s="22" customFormat="1" ht="15" customHeight="1" x14ac:dyDescent="0.25">
      <c r="A85" s="30">
        <v>15</v>
      </c>
      <c r="B85" s="31" t="s">
        <v>111</v>
      </c>
      <c r="C85" s="43">
        <v>2608208.96</v>
      </c>
      <c r="D85" s="43">
        <v>0</v>
      </c>
      <c r="E85" s="43">
        <v>841.16</v>
      </c>
      <c r="F85" s="43">
        <v>1329.56</v>
      </c>
      <c r="G85" s="43">
        <v>0</v>
      </c>
      <c r="H85" s="43">
        <v>0</v>
      </c>
      <c r="I85" s="43">
        <v>0</v>
      </c>
      <c r="J85" s="43">
        <v>0</v>
      </c>
      <c r="K85" s="34">
        <f t="shared" si="5"/>
        <v>2610379.6800000002</v>
      </c>
    </row>
    <row r="86" spans="1:11" ht="15" customHeight="1" x14ac:dyDescent="0.25">
      <c r="A86" s="30">
        <v>16</v>
      </c>
      <c r="B86" s="31" t="s">
        <v>112</v>
      </c>
      <c r="C86" s="43">
        <v>101304.91</v>
      </c>
      <c r="D86" s="43">
        <v>0</v>
      </c>
      <c r="E86" s="43">
        <v>3283.44</v>
      </c>
      <c r="F86" s="43">
        <v>9126.9</v>
      </c>
      <c r="G86" s="43">
        <v>0</v>
      </c>
      <c r="H86" s="43">
        <v>0</v>
      </c>
      <c r="I86" s="43">
        <v>0</v>
      </c>
      <c r="J86" s="43">
        <v>0</v>
      </c>
      <c r="K86" s="34">
        <f t="shared" si="5"/>
        <v>113715.25</v>
      </c>
    </row>
    <row r="87" spans="1:11" ht="15" customHeight="1" x14ac:dyDescent="0.25">
      <c r="A87" s="30">
        <v>17</v>
      </c>
      <c r="B87" s="31" t="s">
        <v>113</v>
      </c>
      <c r="C87" s="43">
        <v>5880828.4000000004</v>
      </c>
      <c r="D87" s="43">
        <v>0</v>
      </c>
      <c r="E87" s="43">
        <v>1855.57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34">
        <f t="shared" si="5"/>
        <v>5882683.9700000007</v>
      </c>
    </row>
    <row r="88" spans="1:11" s="22" customFormat="1" ht="15" customHeight="1" x14ac:dyDescent="0.25">
      <c r="A88" s="30">
        <v>18</v>
      </c>
      <c r="B88" s="31" t="s">
        <v>114</v>
      </c>
      <c r="C88" s="43">
        <v>43040.83</v>
      </c>
      <c r="D88" s="43">
        <v>268983.44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34">
        <f t="shared" si="5"/>
        <v>312024.27</v>
      </c>
    </row>
    <row r="89" spans="1:11" ht="15" customHeight="1" x14ac:dyDescent="0.25">
      <c r="A89" s="30">
        <v>19</v>
      </c>
      <c r="B89" s="31" t="s">
        <v>115</v>
      </c>
      <c r="C89" s="43">
        <v>426956.39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34">
        <f t="shared" si="5"/>
        <v>426956.39</v>
      </c>
    </row>
    <row r="90" spans="1:11" ht="15" customHeight="1" x14ac:dyDescent="0.25">
      <c r="A90" s="30">
        <v>20</v>
      </c>
      <c r="B90" s="31" t="s">
        <v>116</v>
      </c>
      <c r="C90" s="43">
        <v>4179027.9300000006</v>
      </c>
      <c r="D90" s="43">
        <v>0</v>
      </c>
      <c r="E90" s="43">
        <v>26817.09</v>
      </c>
      <c r="F90" s="43">
        <v>12028.91</v>
      </c>
      <c r="G90" s="43">
        <v>0</v>
      </c>
      <c r="H90" s="43">
        <v>0</v>
      </c>
      <c r="I90" s="43">
        <v>0</v>
      </c>
      <c r="J90" s="43">
        <v>0</v>
      </c>
      <c r="K90" s="34">
        <f t="shared" si="5"/>
        <v>4217873.9300000006</v>
      </c>
    </row>
    <row r="91" spans="1:11" s="22" customFormat="1" ht="15" customHeight="1" x14ac:dyDescent="0.25">
      <c r="A91" s="30">
        <v>21</v>
      </c>
      <c r="B91" s="31" t="s">
        <v>117</v>
      </c>
      <c r="C91" s="43">
        <v>252187.17999999996</v>
      </c>
      <c r="D91" s="43">
        <v>0</v>
      </c>
      <c r="E91" s="43">
        <v>59783.28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34">
        <f t="shared" si="5"/>
        <v>311970.45999999996</v>
      </c>
    </row>
    <row r="92" spans="1:11" ht="15" customHeight="1" x14ac:dyDescent="0.25">
      <c r="A92" s="30">
        <v>22</v>
      </c>
      <c r="B92" s="31" t="s">
        <v>118</v>
      </c>
      <c r="C92" s="43">
        <v>702962.47</v>
      </c>
      <c r="D92" s="43">
        <v>0</v>
      </c>
      <c r="E92" s="43">
        <v>121.34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34">
        <f t="shared" si="5"/>
        <v>703083.80999999994</v>
      </c>
    </row>
    <row r="93" spans="1:11" ht="15" customHeight="1" x14ac:dyDescent="0.25">
      <c r="A93" s="30">
        <v>23</v>
      </c>
      <c r="B93" s="31" t="s">
        <v>119</v>
      </c>
      <c r="C93" s="43">
        <v>78425.69</v>
      </c>
      <c r="D93" s="43">
        <v>0</v>
      </c>
      <c r="E93" s="43">
        <v>16202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34">
        <f t="shared" si="5"/>
        <v>94627.69</v>
      </c>
    </row>
    <row r="94" spans="1:11" s="22" customFormat="1" ht="15" customHeight="1" x14ac:dyDescent="0.25">
      <c r="A94" s="30">
        <v>24</v>
      </c>
      <c r="B94" s="31" t="s">
        <v>120</v>
      </c>
      <c r="C94" s="43">
        <v>267657.44000000006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34">
        <f t="shared" si="5"/>
        <v>267657.44000000006</v>
      </c>
    </row>
    <row r="95" spans="1:11" s="22" customFormat="1" ht="15" customHeight="1" x14ac:dyDescent="0.25">
      <c r="A95" s="30">
        <v>25</v>
      </c>
      <c r="B95" s="31" t="s">
        <v>121</v>
      </c>
      <c r="C95" s="43">
        <v>885832.12000000011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34">
        <f t="shared" si="5"/>
        <v>885832.12000000011</v>
      </c>
    </row>
    <row r="96" spans="1:11" ht="15" customHeight="1" x14ac:dyDescent="0.25">
      <c r="A96" s="30">
        <v>26</v>
      </c>
      <c r="B96" s="31" t="s">
        <v>122</v>
      </c>
      <c r="C96" s="43">
        <v>1287511.3999999999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34">
        <f t="shared" si="5"/>
        <v>1287511.3999999999</v>
      </c>
    </row>
    <row r="97" spans="1:11" ht="15" customHeight="1" x14ac:dyDescent="0.25">
      <c r="A97" s="30">
        <v>27</v>
      </c>
      <c r="B97" s="31" t="s">
        <v>123</v>
      </c>
      <c r="C97" s="43">
        <v>2033258.92</v>
      </c>
      <c r="D97" s="43">
        <v>0</v>
      </c>
      <c r="E97" s="43">
        <v>26908.14</v>
      </c>
      <c r="F97" s="43">
        <v>129985.87000000001</v>
      </c>
      <c r="G97" s="43">
        <v>0</v>
      </c>
      <c r="H97" s="43">
        <v>0</v>
      </c>
      <c r="I97" s="43">
        <v>0</v>
      </c>
      <c r="J97" s="43">
        <v>0</v>
      </c>
      <c r="K97" s="34">
        <f t="shared" si="5"/>
        <v>2190152.9299999997</v>
      </c>
    </row>
    <row r="98" spans="1:11" ht="15" customHeight="1" x14ac:dyDescent="0.25">
      <c r="A98" s="30">
        <v>28</v>
      </c>
      <c r="B98" s="31" t="s">
        <v>124</v>
      </c>
      <c r="C98" s="43">
        <v>3907386.56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34">
        <f t="shared" si="5"/>
        <v>3907386.56</v>
      </c>
    </row>
    <row r="99" spans="1:11" ht="15" customHeight="1" x14ac:dyDescent="0.25">
      <c r="A99" s="30">
        <v>29</v>
      </c>
      <c r="B99" s="31" t="s">
        <v>125</v>
      </c>
      <c r="C99" s="43">
        <v>308288.68</v>
      </c>
      <c r="D99" s="43">
        <v>0</v>
      </c>
      <c r="E99" s="43">
        <v>778.13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34">
        <f t="shared" si="5"/>
        <v>309066.81</v>
      </c>
    </row>
    <row r="100" spans="1:11" ht="15" customHeight="1" x14ac:dyDescent="0.25">
      <c r="A100" s="30">
        <v>30</v>
      </c>
      <c r="B100" s="31" t="s">
        <v>126</v>
      </c>
      <c r="C100" s="43">
        <v>1408121.3299999998</v>
      </c>
      <c r="D100" s="43">
        <v>86955.04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34">
        <f t="shared" si="5"/>
        <v>1495076.3699999999</v>
      </c>
    </row>
    <row r="101" spans="1:11" ht="15" customHeight="1" x14ac:dyDescent="0.25">
      <c r="A101" s="30">
        <v>31</v>
      </c>
      <c r="B101" s="31" t="s">
        <v>132</v>
      </c>
      <c r="C101" s="43">
        <v>570007.9</v>
      </c>
      <c r="D101" s="43">
        <v>0</v>
      </c>
      <c r="E101" s="43">
        <v>0</v>
      </c>
      <c r="F101" s="43">
        <v>0</v>
      </c>
      <c r="G101" s="43">
        <v>0</v>
      </c>
      <c r="H101" s="43">
        <v>0</v>
      </c>
      <c r="I101" s="43">
        <v>0</v>
      </c>
      <c r="J101" s="43">
        <v>0</v>
      </c>
      <c r="K101" s="34">
        <f t="shared" si="5"/>
        <v>570007.9</v>
      </c>
    </row>
    <row r="102" spans="1:11" ht="15" customHeight="1" x14ac:dyDescent="0.25">
      <c r="A102" s="30">
        <v>32</v>
      </c>
      <c r="B102" s="31" t="s">
        <v>134</v>
      </c>
      <c r="C102" s="43">
        <v>344256.64</v>
      </c>
      <c r="D102" s="43">
        <v>0</v>
      </c>
      <c r="E102" s="43">
        <v>0</v>
      </c>
      <c r="F102" s="43">
        <v>6266</v>
      </c>
      <c r="G102" s="43">
        <v>0</v>
      </c>
      <c r="H102" s="43">
        <v>0</v>
      </c>
      <c r="I102" s="43">
        <v>0</v>
      </c>
      <c r="J102" s="43">
        <v>0</v>
      </c>
      <c r="K102" s="34">
        <f t="shared" si="5"/>
        <v>350522.64</v>
      </c>
    </row>
    <row r="103" spans="1:11" ht="15" customHeight="1" x14ac:dyDescent="0.25">
      <c r="A103" s="30">
        <v>33</v>
      </c>
      <c r="B103" s="31" t="s">
        <v>135</v>
      </c>
      <c r="C103" s="43">
        <v>2791071.8499999996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34">
        <f t="shared" ref="K103:K130" si="6">SUM(C103:J103)</f>
        <v>2791071.8499999996</v>
      </c>
    </row>
    <row r="104" spans="1:11" ht="15" customHeight="1" x14ac:dyDescent="0.25">
      <c r="A104" s="30">
        <v>34</v>
      </c>
      <c r="B104" s="31" t="s">
        <v>136</v>
      </c>
      <c r="C104" s="43">
        <v>353825.57</v>
      </c>
      <c r="D104" s="43">
        <v>0</v>
      </c>
      <c r="E104" s="43">
        <v>126.85</v>
      </c>
      <c r="F104" s="43">
        <v>15954.02</v>
      </c>
      <c r="G104" s="43">
        <v>0</v>
      </c>
      <c r="H104" s="43">
        <v>0</v>
      </c>
      <c r="I104" s="43">
        <v>0</v>
      </c>
      <c r="J104" s="43">
        <v>0</v>
      </c>
      <c r="K104" s="34">
        <f t="shared" si="6"/>
        <v>369906.44</v>
      </c>
    </row>
    <row r="105" spans="1:11" ht="15" customHeight="1" x14ac:dyDescent="0.25">
      <c r="A105" s="30">
        <v>35</v>
      </c>
      <c r="B105" s="31" t="s">
        <v>137</v>
      </c>
      <c r="C105" s="43">
        <v>1029213.5700000001</v>
      </c>
      <c r="D105" s="43">
        <v>0</v>
      </c>
      <c r="E105" s="43">
        <v>1477.66</v>
      </c>
      <c r="F105" s="43">
        <v>37400</v>
      </c>
      <c r="G105" s="43">
        <v>0</v>
      </c>
      <c r="H105" s="43">
        <v>0</v>
      </c>
      <c r="I105" s="43">
        <v>0</v>
      </c>
      <c r="J105" s="43">
        <v>0</v>
      </c>
      <c r="K105" s="34">
        <f t="shared" si="6"/>
        <v>1068091.23</v>
      </c>
    </row>
    <row r="106" spans="1:11" ht="15" customHeight="1" x14ac:dyDescent="0.25">
      <c r="A106" s="30">
        <v>36</v>
      </c>
      <c r="B106" s="31" t="s">
        <v>138</v>
      </c>
      <c r="C106" s="43">
        <v>10739276.449999999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34">
        <f t="shared" si="6"/>
        <v>10739276.449999999</v>
      </c>
    </row>
    <row r="107" spans="1:11" ht="15" customHeight="1" x14ac:dyDescent="0.25">
      <c r="A107" s="30">
        <v>37</v>
      </c>
      <c r="B107" s="31" t="s">
        <v>147</v>
      </c>
      <c r="C107" s="43">
        <v>2966712.7699999996</v>
      </c>
      <c r="D107" s="43">
        <v>0</v>
      </c>
      <c r="E107" s="43">
        <v>117126.70999999999</v>
      </c>
      <c r="F107" s="43">
        <v>30063.25</v>
      </c>
      <c r="G107" s="43">
        <v>0</v>
      </c>
      <c r="H107" s="43">
        <v>0</v>
      </c>
      <c r="I107" s="43">
        <v>0</v>
      </c>
      <c r="J107" s="43">
        <v>0</v>
      </c>
      <c r="K107" s="34">
        <f t="shared" si="6"/>
        <v>3113902.7299999995</v>
      </c>
    </row>
    <row r="108" spans="1:11" ht="15" customHeight="1" x14ac:dyDescent="0.25">
      <c r="A108" s="39">
        <v>38</v>
      </c>
      <c r="B108" s="40" t="s">
        <v>148</v>
      </c>
      <c r="C108" s="49">
        <v>1259068.02</v>
      </c>
      <c r="D108" s="49">
        <v>0</v>
      </c>
      <c r="E108" s="49">
        <v>1801.3899999999999</v>
      </c>
      <c r="F108" s="49">
        <v>354.5</v>
      </c>
      <c r="G108" s="49">
        <v>0</v>
      </c>
      <c r="H108" s="49">
        <v>0</v>
      </c>
      <c r="I108" s="49">
        <v>0</v>
      </c>
      <c r="J108" s="49">
        <v>0</v>
      </c>
      <c r="K108" s="42">
        <f t="shared" si="6"/>
        <v>1261223.9099999999</v>
      </c>
    </row>
    <row r="109" spans="1:11" ht="15" customHeight="1" x14ac:dyDescent="0.15">
      <c r="A109" s="47" t="s">
        <v>84</v>
      </c>
      <c r="B109" s="48"/>
      <c r="C109" s="44">
        <f t="shared" ref="C109:I109" si="7">SUM(C110:C130)</f>
        <v>0</v>
      </c>
      <c r="D109" s="44">
        <f t="shared" si="7"/>
        <v>0</v>
      </c>
      <c r="E109" s="44">
        <f t="shared" si="7"/>
        <v>0</v>
      </c>
      <c r="F109" s="44">
        <f t="shared" si="7"/>
        <v>0</v>
      </c>
      <c r="G109" s="44">
        <f t="shared" si="7"/>
        <v>114583274.47000001</v>
      </c>
      <c r="H109" s="44">
        <f t="shared" si="7"/>
        <v>28004865.549999997</v>
      </c>
      <c r="I109" s="44">
        <f t="shared" si="7"/>
        <v>304213945.63</v>
      </c>
      <c r="J109" s="44">
        <f t="shared" ref="J109" si="8">SUM(J110:J130)</f>
        <v>2780204776.6999998</v>
      </c>
      <c r="K109" s="29">
        <f t="shared" si="6"/>
        <v>3227006862.3499999</v>
      </c>
    </row>
    <row r="110" spans="1:11" ht="15" customHeight="1" x14ac:dyDescent="0.15">
      <c r="A110" s="35">
        <v>1</v>
      </c>
      <c r="B110" s="25" t="s">
        <v>205</v>
      </c>
      <c r="C110" s="43">
        <v>0</v>
      </c>
      <c r="D110" s="43">
        <v>0</v>
      </c>
      <c r="E110" s="43">
        <v>0</v>
      </c>
      <c r="F110" s="43">
        <v>0</v>
      </c>
      <c r="G110" s="43">
        <v>0</v>
      </c>
      <c r="H110" s="43">
        <v>0</v>
      </c>
      <c r="I110" s="43">
        <v>0</v>
      </c>
      <c r="J110" s="43">
        <v>0</v>
      </c>
      <c r="K110" s="34">
        <f t="shared" si="6"/>
        <v>0</v>
      </c>
    </row>
    <row r="111" spans="1:11" ht="15" customHeight="1" x14ac:dyDescent="0.15">
      <c r="A111" s="35">
        <f>A110+1</f>
        <v>2</v>
      </c>
      <c r="B111" s="25" t="s">
        <v>215</v>
      </c>
      <c r="C111" s="43">
        <v>0</v>
      </c>
      <c r="D111" s="43">
        <v>0</v>
      </c>
      <c r="E111" s="43">
        <v>0</v>
      </c>
      <c r="F111" s="43">
        <v>0</v>
      </c>
      <c r="G111" s="43">
        <v>5478182.3700000001</v>
      </c>
      <c r="H111" s="43">
        <v>0</v>
      </c>
      <c r="I111" s="43">
        <v>0</v>
      </c>
      <c r="J111" s="43">
        <v>0</v>
      </c>
      <c r="K111" s="34">
        <f t="shared" si="6"/>
        <v>5478182.3700000001</v>
      </c>
    </row>
    <row r="112" spans="1:11" ht="15" customHeight="1" x14ac:dyDescent="0.15">
      <c r="A112" s="35">
        <f>A111+1</f>
        <v>3</v>
      </c>
      <c r="B112" s="25" t="s">
        <v>210</v>
      </c>
      <c r="C112" s="43">
        <v>0</v>
      </c>
      <c r="D112" s="43">
        <v>0</v>
      </c>
      <c r="E112" s="43">
        <v>0</v>
      </c>
      <c r="F112" s="43">
        <v>0</v>
      </c>
      <c r="G112" s="43">
        <v>666766.31000000006</v>
      </c>
      <c r="H112" s="43">
        <v>0</v>
      </c>
      <c r="I112" s="43">
        <v>0</v>
      </c>
      <c r="J112" s="43">
        <v>0</v>
      </c>
      <c r="K112" s="34">
        <f t="shared" si="6"/>
        <v>666766.31000000006</v>
      </c>
    </row>
    <row r="113" spans="1:11" ht="15" customHeight="1" x14ac:dyDescent="0.15">
      <c r="A113" s="35">
        <f t="shared" ref="A113:A130" si="9">A112+1</f>
        <v>4</v>
      </c>
      <c r="B113" s="25" t="s">
        <v>194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163661316.33000001</v>
      </c>
      <c r="K113" s="34">
        <f t="shared" si="6"/>
        <v>163661316.33000001</v>
      </c>
    </row>
    <row r="114" spans="1:11" ht="15" customHeight="1" x14ac:dyDescent="0.15">
      <c r="A114" s="35">
        <f t="shared" si="9"/>
        <v>5</v>
      </c>
      <c r="B114" s="25" t="s">
        <v>195</v>
      </c>
      <c r="C114" s="43"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24453973.140000001</v>
      </c>
      <c r="K114" s="34">
        <f t="shared" si="6"/>
        <v>24453973.140000001</v>
      </c>
    </row>
    <row r="115" spans="1:11" ht="15" customHeight="1" x14ac:dyDescent="0.15">
      <c r="A115" s="35">
        <f t="shared" si="9"/>
        <v>6</v>
      </c>
      <c r="B115" s="25" t="s">
        <v>209</v>
      </c>
      <c r="C115" s="43">
        <v>0</v>
      </c>
      <c r="D115" s="43">
        <v>0</v>
      </c>
      <c r="E115" s="43">
        <v>0</v>
      </c>
      <c r="F115" s="43">
        <v>0</v>
      </c>
      <c r="G115" s="43">
        <v>0</v>
      </c>
      <c r="H115" s="43">
        <v>0</v>
      </c>
      <c r="I115" s="43">
        <v>41374837.359999999</v>
      </c>
      <c r="J115" s="43">
        <v>0</v>
      </c>
      <c r="K115" s="34">
        <f t="shared" si="6"/>
        <v>41374837.359999999</v>
      </c>
    </row>
    <row r="116" spans="1:11" ht="15" customHeight="1" x14ac:dyDescent="0.15">
      <c r="A116" s="35">
        <f t="shared" si="9"/>
        <v>7</v>
      </c>
      <c r="B116" s="25" t="s">
        <v>204</v>
      </c>
      <c r="C116" s="43">
        <v>0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846385643.5999999</v>
      </c>
      <c r="K116" s="34">
        <f t="shared" si="6"/>
        <v>846385643.5999999</v>
      </c>
    </row>
    <row r="117" spans="1:11" ht="15" customHeight="1" x14ac:dyDescent="0.15">
      <c r="A117" s="35">
        <f t="shared" si="9"/>
        <v>8</v>
      </c>
      <c r="B117" s="25" t="s">
        <v>214</v>
      </c>
      <c r="C117" s="43"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8391869.4900000002</v>
      </c>
      <c r="J117" s="43">
        <v>221303486.77000001</v>
      </c>
      <c r="K117" s="34">
        <f t="shared" si="6"/>
        <v>229695356.26000002</v>
      </c>
    </row>
    <row r="118" spans="1:11" ht="15" customHeight="1" x14ac:dyDescent="0.15">
      <c r="A118" s="35">
        <f t="shared" si="9"/>
        <v>9</v>
      </c>
      <c r="B118" s="25" t="s">
        <v>208</v>
      </c>
      <c r="C118" s="43">
        <v>0</v>
      </c>
      <c r="D118" s="43">
        <v>0</v>
      </c>
      <c r="E118" s="43">
        <v>0</v>
      </c>
      <c r="F118" s="43">
        <v>0</v>
      </c>
      <c r="G118" s="43">
        <v>0</v>
      </c>
      <c r="H118" s="43">
        <v>0</v>
      </c>
      <c r="I118" s="43">
        <v>0</v>
      </c>
      <c r="J118" s="43">
        <v>357890325.08000004</v>
      </c>
      <c r="K118" s="34">
        <f t="shared" si="6"/>
        <v>357890325.08000004</v>
      </c>
    </row>
    <row r="119" spans="1:11" ht="15" customHeight="1" x14ac:dyDescent="0.15">
      <c r="A119" s="35">
        <f t="shared" si="9"/>
        <v>10</v>
      </c>
      <c r="B119" s="25" t="s">
        <v>213</v>
      </c>
      <c r="C119" s="43">
        <v>0</v>
      </c>
      <c r="D119" s="43">
        <v>0</v>
      </c>
      <c r="E119" s="43">
        <v>0</v>
      </c>
      <c r="F119" s="43">
        <v>0</v>
      </c>
      <c r="G119" s="43">
        <v>0</v>
      </c>
      <c r="H119" s="43">
        <v>11455859.969999999</v>
      </c>
      <c r="I119" s="43">
        <v>0</v>
      </c>
      <c r="J119" s="43">
        <v>0</v>
      </c>
      <c r="K119" s="34">
        <f t="shared" si="6"/>
        <v>11455859.969999999</v>
      </c>
    </row>
    <row r="120" spans="1:11" ht="15" customHeight="1" x14ac:dyDescent="0.15">
      <c r="A120" s="35">
        <f t="shared" si="9"/>
        <v>11</v>
      </c>
      <c r="B120" s="25" t="s">
        <v>216</v>
      </c>
      <c r="C120" s="43">
        <v>0</v>
      </c>
      <c r="D120" s="43">
        <v>0</v>
      </c>
      <c r="E120" s="43">
        <v>0</v>
      </c>
      <c r="F120" s="43">
        <v>0</v>
      </c>
      <c r="G120" s="43">
        <v>0</v>
      </c>
      <c r="H120" s="43">
        <v>184406.62</v>
      </c>
      <c r="I120" s="43">
        <v>0</v>
      </c>
      <c r="J120" s="43">
        <v>0</v>
      </c>
      <c r="K120" s="34">
        <f t="shared" si="6"/>
        <v>184406.62</v>
      </c>
    </row>
    <row r="121" spans="1:11" ht="15" customHeight="1" x14ac:dyDescent="0.15">
      <c r="A121" s="35">
        <f t="shared" si="9"/>
        <v>12</v>
      </c>
      <c r="B121" s="25" t="s">
        <v>202</v>
      </c>
      <c r="C121" s="43">
        <v>0</v>
      </c>
      <c r="D121" s="43">
        <v>0</v>
      </c>
      <c r="E121" s="43">
        <v>0</v>
      </c>
      <c r="F121" s="43">
        <v>0</v>
      </c>
      <c r="G121" s="43">
        <v>83132594.030000001</v>
      </c>
      <c r="H121" s="43">
        <v>0</v>
      </c>
      <c r="I121" s="43">
        <v>0</v>
      </c>
      <c r="J121" s="43">
        <v>208234780.63999999</v>
      </c>
      <c r="K121" s="34">
        <f t="shared" si="6"/>
        <v>291367374.66999996</v>
      </c>
    </row>
    <row r="122" spans="1:11" ht="15" customHeight="1" x14ac:dyDescent="0.15">
      <c r="A122" s="35">
        <f t="shared" si="9"/>
        <v>13</v>
      </c>
      <c r="B122" s="25" t="s">
        <v>203</v>
      </c>
      <c r="C122" s="43"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245778054.56</v>
      </c>
      <c r="K122" s="34">
        <f t="shared" si="6"/>
        <v>245778054.56</v>
      </c>
    </row>
    <row r="123" spans="1:11" ht="15" customHeight="1" x14ac:dyDescent="0.15">
      <c r="A123" s="35">
        <f t="shared" si="9"/>
        <v>14</v>
      </c>
      <c r="B123" s="37" t="s">
        <v>201</v>
      </c>
      <c r="C123" s="43">
        <v>0</v>
      </c>
      <c r="D123" s="43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712497196.57999992</v>
      </c>
      <c r="K123" s="34">
        <f t="shared" si="6"/>
        <v>712497196.57999992</v>
      </c>
    </row>
    <row r="124" spans="1:11" ht="15" customHeight="1" x14ac:dyDescent="0.15">
      <c r="A124" s="35">
        <f t="shared" si="9"/>
        <v>15</v>
      </c>
      <c r="B124" s="25" t="s">
        <v>196</v>
      </c>
      <c r="C124" s="43">
        <v>0</v>
      </c>
      <c r="D124" s="43">
        <v>0</v>
      </c>
      <c r="E124" s="43">
        <v>0</v>
      </c>
      <c r="F124" s="43">
        <v>0</v>
      </c>
      <c r="G124" s="43">
        <v>11202405.33</v>
      </c>
      <c r="H124" s="43">
        <v>0</v>
      </c>
      <c r="I124" s="43">
        <v>0</v>
      </c>
      <c r="J124" s="43">
        <v>0</v>
      </c>
      <c r="K124" s="34">
        <f t="shared" si="6"/>
        <v>11202405.33</v>
      </c>
    </row>
    <row r="125" spans="1:11" ht="15" customHeight="1" x14ac:dyDescent="0.15">
      <c r="A125" s="35">
        <f t="shared" si="9"/>
        <v>16</v>
      </c>
      <c r="B125" s="38" t="s">
        <v>212</v>
      </c>
      <c r="C125" s="43">
        <v>0</v>
      </c>
      <c r="D125" s="43">
        <v>0</v>
      </c>
      <c r="E125" s="43">
        <v>0</v>
      </c>
      <c r="F125" s="43">
        <v>0</v>
      </c>
      <c r="G125" s="43">
        <v>2113096.39</v>
      </c>
      <c r="H125" s="43">
        <v>0</v>
      </c>
      <c r="I125" s="43">
        <v>0</v>
      </c>
      <c r="J125" s="43">
        <v>0</v>
      </c>
      <c r="K125" s="34">
        <f t="shared" si="6"/>
        <v>2113096.39</v>
      </c>
    </row>
    <row r="126" spans="1:11" ht="15" customHeight="1" x14ac:dyDescent="0.15">
      <c r="A126" s="35">
        <f t="shared" si="9"/>
        <v>17</v>
      </c>
      <c r="B126" s="25" t="s">
        <v>206</v>
      </c>
      <c r="C126" s="43">
        <v>0</v>
      </c>
      <c r="D126" s="43">
        <v>0</v>
      </c>
      <c r="E126" s="43">
        <v>0</v>
      </c>
      <c r="F126" s="43">
        <v>0</v>
      </c>
      <c r="G126" s="43">
        <v>6729042</v>
      </c>
      <c r="H126" s="43">
        <v>0</v>
      </c>
      <c r="I126" s="43">
        <v>0</v>
      </c>
      <c r="J126" s="43">
        <v>0</v>
      </c>
      <c r="K126" s="34">
        <f t="shared" si="6"/>
        <v>6729042</v>
      </c>
    </row>
    <row r="127" spans="1:11" ht="15" customHeight="1" x14ac:dyDescent="0.15">
      <c r="A127" s="35">
        <f t="shared" si="9"/>
        <v>18</v>
      </c>
      <c r="B127" s="25" t="s">
        <v>175</v>
      </c>
      <c r="C127" s="43"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7757150.4499999993</v>
      </c>
      <c r="I127" s="43">
        <v>0</v>
      </c>
      <c r="J127" s="43">
        <v>0</v>
      </c>
      <c r="K127" s="34">
        <f t="shared" si="6"/>
        <v>7757150.4499999993</v>
      </c>
    </row>
    <row r="128" spans="1:11" ht="15" customHeight="1" x14ac:dyDescent="0.15">
      <c r="A128" s="35">
        <f t="shared" si="9"/>
        <v>19</v>
      </c>
      <c r="B128" s="25" t="s">
        <v>207</v>
      </c>
      <c r="C128" s="43">
        <v>0</v>
      </c>
      <c r="D128" s="43">
        <v>0</v>
      </c>
      <c r="E128" s="43">
        <v>0</v>
      </c>
      <c r="F128" s="43">
        <v>0</v>
      </c>
      <c r="G128" s="43">
        <v>5261188.04</v>
      </c>
      <c r="H128" s="43">
        <v>0</v>
      </c>
      <c r="I128" s="43">
        <v>0</v>
      </c>
      <c r="J128" s="43">
        <v>0</v>
      </c>
      <c r="K128" s="34">
        <f t="shared" si="6"/>
        <v>5261188.04</v>
      </c>
    </row>
    <row r="129" spans="1:11" ht="15" customHeight="1" x14ac:dyDescent="0.15">
      <c r="A129" s="35">
        <f t="shared" si="9"/>
        <v>20</v>
      </c>
      <c r="B129" s="25" t="s">
        <v>176</v>
      </c>
      <c r="C129" s="43">
        <v>0</v>
      </c>
      <c r="D129" s="43">
        <v>0</v>
      </c>
      <c r="E129" s="43">
        <v>0</v>
      </c>
      <c r="F129" s="43">
        <v>0</v>
      </c>
      <c r="G129" s="43">
        <v>0</v>
      </c>
      <c r="H129" s="43">
        <v>8607448.5099999998</v>
      </c>
      <c r="I129" s="43">
        <v>0</v>
      </c>
      <c r="J129" s="43">
        <v>0</v>
      </c>
      <c r="K129" s="34">
        <f t="shared" si="6"/>
        <v>8607448.5099999998</v>
      </c>
    </row>
    <row r="130" spans="1:11" ht="15" customHeight="1" x14ac:dyDescent="0.15">
      <c r="A130" s="35">
        <f t="shared" si="9"/>
        <v>21</v>
      </c>
      <c r="B130" s="25" t="s">
        <v>211</v>
      </c>
      <c r="C130" s="43">
        <v>0</v>
      </c>
      <c r="D130" s="43">
        <v>0</v>
      </c>
      <c r="E130" s="43">
        <v>0</v>
      </c>
      <c r="F130" s="43">
        <v>0</v>
      </c>
      <c r="G130" s="43">
        <v>0</v>
      </c>
      <c r="H130" s="43">
        <v>0</v>
      </c>
      <c r="I130" s="43">
        <v>254447238.78</v>
      </c>
      <c r="J130" s="43">
        <v>0</v>
      </c>
      <c r="K130" s="34">
        <f t="shared" si="6"/>
        <v>254447238.78</v>
      </c>
    </row>
    <row r="131" spans="1:11" ht="15" customHeight="1" thickBot="1" x14ac:dyDescent="0.2">
      <c r="A131" s="45" t="s">
        <v>77</v>
      </c>
      <c r="B131" s="46"/>
      <c r="C131" s="51">
        <f t="shared" ref="C131:K131" si="10">C6+C70+C109</f>
        <v>2851530565.900001</v>
      </c>
      <c r="D131" s="51">
        <f t="shared" si="10"/>
        <v>159439456.00999999</v>
      </c>
      <c r="E131" s="51">
        <f t="shared" si="10"/>
        <v>33573649.870000005</v>
      </c>
      <c r="F131" s="51">
        <f t="shared" si="10"/>
        <v>4172812.93</v>
      </c>
      <c r="G131" s="51">
        <f t="shared" si="10"/>
        <v>1317244676.3300002</v>
      </c>
      <c r="H131" s="51">
        <f t="shared" si="10"/>
        <v>45477060.239999995</v>
      </c>
      <c r="I131" s="51">
        <f t="shared" si="10"/>
        <v>304213945.63</v>
      </c>
      <c r="J131" s="51">
        <f t="shared" si="10"/>
        <v>2780204776.6999998</v>
      </c>
      <c r="K131" s="36">
        <f t="shared" si="10"/>
        <v>7495856943.6100006</v>
      </c>
    </row>
    <row r="132" spans="1:11" ht="15" customHeight="1" x14ac:dyDescent="0.15">
      <c r="C132" s="53"/>
      <c r="J132" s="52"/>
      <c r="K132" s="21"/>
    </row>
    <row r="133" spans="1:11" ht="15" customHeight="1" x14ac:dyDescent="0.15">
      <c r="C133" s="52"/>
      <c r="D133" s="52"/>
      <c r="E133" s="52"/>
      <c r="F133" s="52"/>
      <c r="G133" s="52"/>
      <c r="H133" s="52"/>
      <c r="I133" s="52"/>
      <c r="J133" s="52"/>
      <c r="K133" s="21"/>
    </row>
    <row r="134" spans="1:11" ht="15" customHeight="1" x14ac:dyDescent="0.15">
      <c r="F134" s="53"/>
    </row>
    <row r="136" spans="1:11" ht="15" customHeight="1" x14ac:dyDescent="0.15">
      <c r="F136" s="53"/>
    </row>
    <row r="140" spans="1:11" ht="15" customHeight="1" x14ac:dyDescent="0.15">
      <c r="F140" s="53"/>
    </row>
    <row r="142" spans="1:11" ht="15" customHeight="1" x14ac:dyDescent="0.15">
      <c r="F142" s="52"/>
    </row>
  </sheetData>
  <sheetProtection password="ED03" sheet="1" objects="1" scenarios="1"/>
  <sortState ref="B4:K66">
    <sortCondition ref="B4"/>
  </sortState>
  <mergeCells count="5">
    <mergeCell ref="A2:K2"/>
    <mergeCell ref="C4:J4"/>
    <mergeCell ref="A4:A5"/>
    <mergeCell ref="A6:B6"/>
    <mergeCell ref="B4:B5"/>
  </mergeCells>
  <printOptions horizontalCentered="1"/>
  <pageMargins left="0.39370078740157483" right="0.19685039370078741" top="1.3779527559055118" bottom="0.59055118110236227" header="0.19685039370078741" footer="0.11811023622047245"/>
  <pageSetup paperSize="9" scale="56" fitToHeight="3" orientation="landscape" verticalDpi="0" copies="2" r:id="rId1"/>
  <headerFooter>
    <oddHeader>&amp;L&amp;G
Diretoria Financeira e de Relações com Investidores - DF
Departamento de Administração de Recursos de Terceiros - DFT</oddHeader>
    <oddFooter>&amp;L&amp;8&amp;D_&amp;T&amp;R&amp;8Página&amp;P/&amp;N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2015</Ano>
    <CDE xmlns="02fb9184-f59e-4684-aad0-03bf93b17f1c">Pagamentos Pendentes</CDE>
    <TipoCDE xmlns="02fb9184-f59e-4684-aad0-03bf93b17f1c">3</TipoC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C20D0B-900A-4532-8266-093E2E046D9C}"/>
</file>

<file path=customXml/itemProps2.xml><?xml version="1.0" encoding="utf-8"?>
<ds:datastoreItem xmlns:ds="http://schemas.openxmlformats.org/officeDocument/2006/customXml" ds:itemID="{D6AF4657-81CC-4DE9-BE32-7E80C646F498}"/>
</file>

<file path=customXml/itemProps3.xml><?xml version="1.0" encoding="utf-8"?>
<ds:datastoreItem xmlns:ds="http://schemas.openxmlformats.org/officeDocument/2006/customXml" ds:itemID="{1B41CB4B-FD51-43F9-A602-36953CAE1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GERAL (2)</vt:lpstr>
      <vt:lpstr>GERAL</vt:lpstr>
      <vt:lpstr>Plan1</vt:lpstr>
      <vt:lpstr>GERAL!Titulos_de_impressao</vt:lpstr>
    </vt:vector>
  </TitlesOfParts>
  <Company>Eletrobras - Centrais Elétricas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Pagamentos Pendentes CDE - Maio de 2015</dc:title>
  <cp:lastPrinted>2015-04-27T20:15:40Z</cp:lastPrinted>
  <dcterms:created xsi:type="dcterms:W3CDTF">2013-09-04T18:29:06Z</dcterms:created>
  <dcterms:modified xsi:type="dcterms:W3CDTF">2015-07-07T19:42:23Z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