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xl/activeX/activeX1.bin" ContentType="application/vnd.ms-office.activeX"/>
  <Override PartName="/xl/activeX/activeX1.xml" ContentType="application/vnd.ms-office.activeX+xml"/>
  <Override PartName="/xl/ctrlProps/ctrlProp3.xml" ContentType="application/vnd.ms-excel.controlproperties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hidePivotFieldList="1" defaultThemeVersion="124226"/>
  <bookViews>
    <workbookView xWindow="0" yWindow="0" windowWidth="19200" windowHeight="7065" tabRatio="518"/>
  </bookViews>
  <sheets>
    <sheet name="FLUXO ANUAL" sheetId="81" r:id="rId1"/>
    <sheet name="FLUXO MENSAL" sheetId="83" r:id="rId2"/>
    <sheet name="ITENS RECEITAS E DESPESAS ATUAL" sheetId="79" state="hidden" r:id="rId3"/>
    <sheet name="contas contábeis" sheetId="77" state="hidden" r:id="rId4"/>
  </sheets>
  <externalReferences>
    <externalReference r:id="rId5"/>
  </externalReferences>
  <definedNames>
    <definedName name="_abr1" localSheetId="3">#REF!</definedName>
    <definedName name="_abr10" localSheetId="3">#REF!</definedName>
    <definedName name="_abr11" localSheetId="3">[1]dao!#REF!</definedName>
    <definedName name="_abr12" localSheetId="3">#REF!</definedName>
    <definedName name="_abr2" localSheetId="3">#REF!</definedName>
    <definedName name="_abr3" localSheetId="3">[1]decm!#REF!</definedName>
    <definedName name="_abr4" localSheetId="3">[1]dea!#REF!</definedName>
    <definedName name="_abr5" localSheetId="3">[1]deg!#REF!</definedName>
    <definedName name="_abr6" localSheetId="3">[1]det!#REF!</definedName>
    <definedName name="_abr7" localSheetId="3">#REF!</definedName>
    <definedName name="_abr8" localSheetId="3">#REF!</definedName>
    <definedName name="_abr9" localSheetId="3">[1]dfi!#REF!</definedName>
    <definedName name="_fev1" localSheetId="3">#REF!</definedName>
    <definedName name="_fev10" localSheetId="3">#REF!</definedName>
    <definedName name="_fev11" localSheetId="3">[1]dao!#REF!</definedName>
    <definedName name="_fev12" localSheetId="3">#REF!</definedName>
    <definedName name="_fev2" localSheetId="3">#REF!</definedName>
    <definedName name="_fev3" localSheetId="3">[1]decm!#REF!</definedName>
    <definedName name="_fev4" localSheetId="3">[1]dea!#REF!</definedName>
    <definedName name="_fev5" localSheetId="3">[1]deg!#REF!</definedName>
    <definedName name="_fev6" localSheetId="3">[1]det!#REF!</definedName>
    <definedName name="_fev7" localSheetId="3">#REF!</definedName>
    <definedName name="_fev8" localSheetId="3">#REF!</definedName>
    <definedName name="_fev9" localSheetId="3">[1]dfi!#REF!</definedName>
    <definedName name="_jan1" localSheetId="3">#REF!</definedName>
    <definedName name="_jan10" localSheetId="3">#REF!</definedName>
    <definedName name="_jan11" localSheetId="3">[1]dao!#REF!</definedName>
    <definedName name="_jan12" localSheetId="3">#REF!</definedName>
    <definedName name="_jan2" localSheetId="3">#REF!</definedName>
    <definedName name="_jan3" localSheetId="3">[1]decm!#REF!</definedName>
    <definedName name="_jan4" localSheetId="3">[1]dea!#REF!</definedName>
    <definedName name="_jan5" localSheetId="3">[1]deg!#REF!</definedName>
    <definedName name="_jan6" localSheetId="3">[1]det!#REF!</definedName>
    <definedName name="_jan7" localSheetId="3">#REF!</definedName>
    <definedName name="_jan8" localSheetId="3">#REF!</definedName>
    <definedName name="_jan9" localSheetId="3">[1]dfi!#REF!</definedName>
    <definedName name="_jun1" localSheetId="3">#REF!</definedName>
    <definedName name="_jun10" localSheetId="3">#REF!</definedName>
    <definedName name="_jun11" localSheetId="3">[1]dao!#REF!</definedName>
    <definedName name="_jun12" localSheetId="3">#REF!</definedName>
    <definedName name="_jun2" localSheetId="3">#REF!</definedName>
    <definedName name="_jun3" localSheetId="3">[1]decm!#REF!</definedName>
    <definedName name="_jun4" localSheetId="3">[1]dea!#REF!</definedName>
    <definedName name="_jun5" localSheetId="3">[1]deg!#REF!</definedName>
    <definedName name="_jun6" localSheetId="3">[1]det!#REF!</definedName>
    <definedName name="_jun7" localSheetId="3">#REF!</definedName>
    <definedName name="_jun8" localSheetId="3">#REF!</definedName>
    <definedName name="_jun9" localSheetId="3">[1]dfi!#REF!</definedName>
    <definedName name="_mai1" localSheetId="3">#REF!</definedName>
    <definedName name="_mai10" localSheetId="3">#REF!</definedName>
    <definedName name="_mai11" localSheetId="3">[1]dao!#REF!</definedName>
    <definedName name="_mai12" localSheetId="3">#REF!</definedName>
    <definedName name="_mai2" localSheetId="3">#REF!</definedName>
    <definedName name="_mai3" localSheetId="3">[1]decm!#REF!</definedName>
    <definedName name="_mai4" localSheetId="3">[1]dea!#REF!</definedName>
    <definedName name="_mai5" localSheetId="3">[1]deg!#REF!</definedName>
    <definedName name="_mai6" localSheetId="3">[1]det!#REF!</definedName>
    <definedName name="_mai7" localSheetId="3">#REF!</definedName>
    <definedName name="_mai8" localSheetId="3">#REF!</definedName>
    <definedName name="_mai9" localSheetId="3">[1]dfi!#REF!</definedName>
    <definedName name="_mar1" localSheetId="3">#REF!</definedName>
    <definedName name="_mar10" localSheetId="3">#REF!</definedName>
    <definedName name="_mar11" localSheetId="3">[1]dao!#REF!</definedName>
    <definedName name="_mar12" localSheetId="3">#REF!</definedName>
    <definedName name="_mar2" localSheetId="3">#REF!</definedName>
    <definedName name="_mar3" localSheetId="3">[1]decm!#REF!</definedName>
    <definedName name="_mar4" localSheetId="3">[1]dea!#REF!</definedName>
    <definedName name="_mar5" localSheetId="3">[1]deg!#REF!</definedName>
    <definedName name="_mar6" localSheetId="3">[1]det!#REF!</definedName>
    <definedName name="_mar7" localSheetId="3">#REF!</definedName>
    <definedName name="_mar8" localSheetId="3">#REF!</definedName>
    <definedName name="_mar9" localSheetId="3">[1]dfi!#REF!</definedName>
    <definedName name="abr" localSheetId="3">#REF!</definedName>
    <definedName name="abrc" localSheetId="3">#REF!</definedName>
    <definedName name="abrc1" localSheetId="3">#REF!</definedName>
    <definedName name="abrc10" localSheetId="3">#REF!</definedName>
    <definedName name="abrc11" localSheetId="3">[1]dao!#REF!</definedName>
    <definedName name="abrc12" localSheetId="3">#REF!</definedName>
    <definedName name="abrc2" localSheetId="3">#REF!</definedName>
    <definedName name="abrc3" localSheetId="3">[1]decm!#REF!</definedName>
    <definedName name="abrc4" localSheetId="3">[1]dea!#REF!</definedName>
    <definedName name="abrc5" localSheetId="3">[1]deg!#REF!</definedName>
    <definedName name="abrc6" localSheetId="3">[1]det!#REF!</definedName>
    <definedName name="abrc7" localSheetId="3">#REF!</definedName>
    <definedName name="abrc8" localSheetId="3">#REF!</definedName>
    <definedName name="abrc9" localSheetId="3">[1]dfi!#REF!</definedName>
    <definedName name="_xlnm.Print_Area" localSheetId="3">'contas contábeis'!$B$1:$H$63</definedName>
    <definedName name="_xlnm.Print_Area" localSheetId="0">'FLUXO ANUAL'!$A$1:$H$127</definedName>
    <definedName name="_xlnm.Print_Area" localSheetId="1">'FLUXO MENSAL'!$B$1:$AF$82</definedName>
    <definedName name="_xlnm.Print_Area" localSheetId="2">'ITENS RECEITAS E DESPESAS ATUAL'!$B$2:$C$40</definedName>
    <definedName name="fev" localSheetId="3">#REF!</definedName>
    <definedName name="fevc" localSheetId="3">#REF!</definedName>
    <definedName name="fevc1" localSheetId="3">#REF!</definedName>
    <definedName name="fevc10" localSheetId="3">#REF!</definedName>
    <definedName name="fevc11" localSheetId="3">[1]dao!#REF!</definedName>
    <definedName name="fevc12" localSheetId="3">#REF!</definedName>
    <definedName name="fevc2" localSheetId="3">#REF!</definedName>
    <definedName name="fevc3" localSheetId="3">[1]decm!#REF!</definedName>
    <definedName name="fevc4" localSheetId="3">[1]dea!#REF!</definedName>
    <definedName name="fevc5" localSheetId="3">[1]deg!#REF!</definedName>
    <definedName name="fevc6" localSheetId="3">[1]det!#REF!</definedName>
    <definedName name="fevc7" localSheetId="3">#REF!</definedName>
    <definedName name="fevc8" localSheetId="3">#REF!</definedName>
    <definedName name="fevc9" localSheetId="3">[1]dfi!#REF!</definedName>
    <definedName name="jan" localSheetId="3">#REF!</definedName>
    <definedName name="janc" localSheetId="3">#REF!</definedName>
    <definedName name="janc1" localSheetId="3">#REF!</definedName>
    <definedName name="janc10" localSheetId="3">#REF!</definedName>
    <definedName name="janc11" localSheetId="3">[1]dao!#REF!</definedName>
    <definedName name="janc12" localSheetId="3">#REF!</definedName>
    <definedName name="janc2" localSheetId="3">#REF!</definedName>
    <definedName name="janc3" localSheetId="3">[1]decm!#REF!</definedName>
    <definedName name="janc4" localSheetId="3">[1]dea!#REF!</definedName>
    <definedName name="janc5" localSheetId="3">[1]deg!#REF!</definedName>
    <definedName name="janc6" localSheetId="3">[1]det!#REF!</definedName>
    <definedName name="janc7" localSheetId="3">#REF!</definedName>
    <definedName name="janc8" localSheetId="3">#REF!</definedName>
    <definedName name="janc9" localSheetId="3">[1]dfi!#REF!</definedName>
    <definedName name="jun" localSheetId="3">#REF!</definedName>
    <definedName name="junc" localSheetId="3">#REF!</definedName>
    <definedName name="junc1" localSheetId="3">#REF!</definedName>
    <definedName name="junc10" localSheetId="3">#REF!</definedName>
    <definedName name="junc11" localSheetId="3">[1]dao!#REF!</definedName>
    <definedName name="junc12" localSheetId="3">#REF!</definedName>
    <definedName name="junc2" localSheetId="3">#REF!</definedName>
    <definedName name="junc3" localSheetId="3">[1]decm!#REF!</definedName>
    <definedName name="junc4" localSheetId="3">[1]dea!#REF!</definedName>
    <definedName name="junc5" localSheetId="3">[1]deg!#REF!</definedName>
    <definedName name="junc6" localSheetId="3">[1]det!#REF!</definedName>
    <definedName name="junc7" localSheetId="3">#REF!</definedName>
    <definedName name="junc8" localSheetId="3">#REF!</definedName>
    <definedName name="junc9" localSheetId="3">[1]dfi!#REF!</definedName>
    <definedName name="mai" localSheetId="3">#REF!</definedName>
    <definedName name="maic" localSheetId="3">#REF!</definedName>
    <definedName name="maic1" localSheetId="3">#REF!</definedName>
    <definedName name="maic10" localSheetId="3">#REF!</definedName>
    <definedName name="maic11" localSheetId="3">[1]dao!#REF!</definedName>
    <definedName name="maic12" localSheetId="3">#REF!</definedName>
    <definedName name="maic2" localSheetId="3">#REF!</definedName>
    <definedName name="maic3" localSheetId="3">[1]decm!#REF!</definedName>
    <definedName name="maic4" localSheetId="3">[1]dea!#REF!</definedName>
    <definedName name="maic5" localSheetId="3">[1]deg!#REF!</definedName>
    <definedName name="maic6" localSheetId="3">[1]det!#REF!</definedName>
    <definedName name="maic7" localSheetId="3">#REF!</definedName>
    <definedName name="maic8" localSheetId="3">#REF!</definedName>
    <definedName name="maic9" localSheetId="3">[1]dfi!#REF!</definedName>
    <definedName name="mar" localSheetId="3">#REF!</definedName>
    <definedName name="marc" localSheetId="3">#REF!</definedName>
    <definedName name="marc1" localSheetId="3">#REF!</definedName>
    <definedName name="marc10" localSheetId="3">#REF!</definedName>
    <definedName name="marc11" localSheetId="3">[1]dao!#REF!</definedName>
    <definedName name="marc12" localSheetId="3">#REF!</definedName>
    <definedName name="marc2" localSheetId="3">#REF!</definedName>
    <definedName name="marc3" localSheetId="3">[1]decm!#REF!</definedName>
    <definedName name="marc4" localSheetId="3">[1]dea!#REF!</definedName>
    <definedName name="marc5" localSheetId="3">[1]deg!#REF!</definedName>
    <definedName name="marc6" localSheetId="3">[1]det!#REF!</definedName>
    <definedName name="marc7" localSheetId="3">#REF!</definedName>
    <definedName name="marc8" localSheetId="3">#REF!</definedName>
    <definedName name="marc9" localSheetId="3">[1]dfi!#REF!</definedName>
    <definedName name="_xlnm.Print_Titles" localSheetId="3">'contas contábeis'!$A:$E,'contas contábeis'!$2:$12</definedName>
    <definedName name="_xlnm.Print_Titles" localSheetId="1">'FLUXO MENSAL'!$B:$AF,'FLUXO MENSAL'!$1:$8</definedName>
    <definedName name="Z_3C70D81B_D5B4_46DE_A388_BBECD9FD1E4F_.wvu.PrintArea" localSheetId="3" hidden="1">'contas contábeis'!$A$2:$G$63</definedName>
    <definedName name="Z_3C70D81B_D5B4_46DE_A388_BBECD9FD1E4F_.wvu.PrintArea" localSheetId="0" hidden="1">'FLUXO ANUAL'!$A$1:$G$104</definedName>
    <definedName name="Z_3C70D81B_D5B4_46DE_A388_BBECD9FD1E4F_.wvu.PrintArea" localSheetId="1" hidden="1">'FLUXO MENSAL'!$A$1:$G$107</definedName>
    <definedName name="Z_3C70D81B_D5B4_46DE_A388_BBECD9FD1E4F_.wvu.Rows" localSheetId="3" hidden="1">'contas contábeis'!#REF!,'contas contábeis'!#REF!,'contas contábeis'!#REF!,'contas contábeis'!#REF!,'contas contábeis'!#REF!,'contas contábeis'!#REF!,'contas contábeis'!#REF!,'contas contábeis'!#REF!,'contas contábeis'!#REF!,'contas contábeis'!#REF!</definedName>
    <definedName name="Z_3C70D81B_D5B4_46DE_A388_BBECD9FD1E4F_.wvu.Rows" localSheetId="0" hidden="1">'FLUXO ANUAL'!#REF!,'FLUXO ANUAL'!#REF!,'FLUXO ANUAL'!#REF!,'FLUXO ANUAL'!#REF!,'FLUXO ANUAL'!#REF!,'FLUXO ANUAL'!#REF!,'FLUXO ANUAL'!#REF!,'FLUXO ANUAL'!#REF!,'FLUXO ANUAL'!#REF!,'FLUXO ANUAL'!#REF!</definedName>
    <definedName name="Z_3C70D81B_D5B4_46DE_A388_BBECD9FD1E4F_.wvu.Rows" localSheetId="1" hidden="1">'FLUXO MENSAL'!#REF!,'FLUXO MENSAL'!#REF!,'FLUXO MENSAL'!#REF!,'FLUXO MENSAL'!#REF!,'FLUXO MENSAL'!#REF!,'FLUXO MENSAL'!#REF!,'FLUXO MENSAL'!#REF!,'FLUXO MENSAL'!#REF!,'FLUXO MENSAL'!#REF!,'FLUXO MENSAL'!#REF!</definedName>
    <definedName name="Z_7DA1D0FA_E6F7_4549_8EC9_9ABAC3708F5D_.wvu.PrintArea" localSheetId="3" hidden="1">'contas contábeis'!$A$2:$G$63</definedName>
    <definedName name="Z_7DA1D0FA_E6F7_4549_8EC9_9ABAC3708F5D_.wvu.PrintArea" localSheetId="0" hidden="1">'FLUXO ANUAL'!$A$1:$G$104</definedName>
    <definedName name="Z_7DA1D0FA_E6F7_4549_8EC9_9ABAC3708F5D_.wvu.PrintArea" localSheetId="1" hidden="1">'FLUXO MENSAL'!$A$1:$G$107</definedName>
    <definedName name="Z_7DA1D0FA_E6F7_4549_8EC9_9ABAC3708F5D_.wvu.Rows" localSheetId="3" hidden="1">'contas contábeis'!#REF!,'contas contábeis'!#REF!,'contas contábeis'!#REF!,'contas contábeis'!#REF!,'contas contábeis'!#REF!,'contas contábeis'!#REF!,'contas contábeis'!#REF!,'contas contábeis'!#REF!,'contas contábeis'!#REF!,'contas contábeis'!#REF!</definedName>
    <definedName name="Z_7DA1D0FA_E6F7_4549_8EC9_9ABAC3708F5D_.wvu.Rows" localSheetId="0" hidden="1">'FLUXO ANUAL'!#REF!,'FLUXO ANUAL'!#REF!,'FLUXO ANUAL'!#REF!,'FLUXO ANUAL'!#REF!,'FLUXO ANUAL'!#REF!,'FLUXO ANUAL'!#REF!,'FLUXO ANUAL'!#REF!,'FLUXO ANUAL'!#REF!,'FLUXO ANUAL'!#REF!,'FLUXO ANUAL'!#REF!</definedName>
    <definedName name="Z_7DA1D0FA_E6F7_4549_8EC9_9ABAC3708F5D_.wvu.Rows" localSheetId="1" hidden="1">'FLUXO MENSAL'!#REF!,'FLUXO MENSAL'!#REF!,'FLUXO MENSAL'!#REF!,'FLUXO MENSAL'!#REF!,'FLUXO MENSAL'!#REF!,'FLUXO MENSAL'!#REF!,'FLUXO MENSAL'!#REF!,'FLUXO MENSAL'!#REF!,'FLUXO MENSAL'!#REF!,'FLUXO MENSAL'!#REF!</definedName>
    <definedName name="Z_9F0A9FDA_9471_4427_A8AD_6AC35121A381_.wvu.PrintArea" localSheetId="3" hidden="1">'contas contábeis'!$A$2:$F$63</definedName>
    <definedName name="Z_9F0A9FDA_9471_4427_A8AD_6AC35121A381_.wvu.PrintArea" localSheetId="0" hidden="1">'FLUXO ANUAL'!$A$1:$F$104</definedName>
    <definedName name="Z_9F0A9FDA_9471_4427_A8AD_6AC35121A381_.wvu.PrintArea" localSheetId="1" hidden="1">'FLUXO MENSAL'!$A$1:$F$107</definedName>
    <definedName name="Z_9F0A9FDA_9471_4427_A8AD_6AC35121A381_.wvu.Rows" localSheetId="3" hidden="1">'contas contábeis'!#REF!,'contas contábeis'!#REF!,'contas contábeis'!#REF!,'contas contábeis'!#REF!,'contas contábeis'!#REF!,'contas contábeis'!#REF!,'contas contábeis'!#REF!,'contas contábeis'!#REF!,'contas contábeis'!#REF!,'contas contábeis'!#REF!</definedName>
    <definedName name="Z_9F0A9FDA_9471_4427_A8AD_6AC35121A381_.wvu.Rows" localSheetId="0" hidden="1">'FLUXO ANUAL'!#REF!,'FLUXO ANUAL'!#REF!,'FLUXO ANUAL'!#REF!,'FLUXO ANUAL'!#REF!,'FLUXO ANUAL'!#REF!,'FLUXO ANUAL'!#REF!,'FLUXO ANUAL'!#REF!,'FLUXO ANUAL'!#REF!,'FLUXO ANUAL'!#REF!,'FLUXO ANUAL'!#REF!</definedName>
    <definedName name="Z_9F0A9FDA_9471_4427_A8AD_6AC35121A381_.wvu.Rows" localSheetId="1" hidden="1">'FLUXO MENSAL'!#REF!,'FLUXO MENSAL'!#REF!,'FLUXO MENSAL'!#REF!,'FLUXO MENSAL'!#REF!,'FLUXO MENSAL'!#REF!,'FLUXO MENSAL'!#REF!,'FLUXO MENSAL'!#REF!,'FLUXO MENSAL'!#REF!,'FLUXO MENSAL'!#REF!,'FLUXO MENSAL'!#REF!</definedName>
    <definedName name="Z_E072DD42_6F74_488B_913A_BADB54703165_.wvu.PrintArea" localSheetId="3" hidden="1">'contas contábeis'!$A$2:$G$63</definedName>
    <definedName name="Z_E072DD42_6F74_488B_913A_BADB54703165_.wvu.PrintArea" localSheetId="0" hidden="1">'FLUXO ANUAL'!$A$1:$G$104</definedName>
    <definedName name="Z_E072DD42_6F74_488B_913A_BADB54703165_.wvu.PrintArea" localSheetId="1" hidden="1">'FLUXO MENSAL'!$A$1:$G$107</definedName>
    <definedName name="Z_E072DD42_6F74_488B_913A_BADB54703165_.wvu.Rows" localSheetId="3" hidden="1">'contas contábeis'!#REF!,'contas contábeis'!#REF!,'contas contábeis'!#REF!,'contas contábeis'!#REF!,'contas contábeis'!#REF!,'contas contábeis'!#REF!,'contas contábeis'!#REF!,'contas contábeis'!#REF!,'contas contábeis'!#REF!,'contas contábeis'!#REF!</definedName>
    <definedName name="Z_E072DD42_6F74_488B_913A_BADB54703165_.wvu.Rows" localSheetId="0" hidden="1">'FLUXO ANUAL'!#REF!,'FLUXO ANUAL'!#REF!,'FLUXO ANUAL'!#REF!,'FLUXO ANUAL'!#REF!,'FLUXO ANUAL'!#REF!,'FLUXO ANUAL'!#REF!,'FLUXO ANUAL'!#REF!,'FLUXO ANUAL'!#REF!,'FLUXO ANUAL'!#REF!,'FLUXO ANUAL'!#REF!</definedName>
    <definedName name="Z_E072DD42_6F74_488B_913A_BADB54703165_.wvu.Rows" localSheetId="1" hidden="1">'FLUXO MENSAL'!#REF!,'FLUXO MENSAL'!#REF!,'FLUXO MENSAL'!#REF!,'FLUXO MENSAL'!#REF!,'FLUXO MENSAL'!#REF!,'FLUXO MENSAL'!#REF!,'FLUXO MENSAL'!#REF!,'FLUXO MENSAL'!#REF!,'FLUXO MENSAL'!#REF!,'FLUXO MENSAL'!#REF!</definedName>
  </definedNames>
  <calcPr calcId="145621"/>
</workbook>
</file>

<file path=xl/calcChain.xml><?xml version="1.0" encoding="utf-8"?>
<calcChain xmlns="http://schemas.openxmlformats.org/spreadsheetml/2006/main">
  <c r="B8" i="83" l="1"/>
  <c r="AB10" i="83" l="1"/>
  <c r="AE73" i="81" l="1"/>
  <c r="AE61" i="81" l="1"/>
  <c r="AE60" i="81"/>
  <c r="Z61" i="81" l="1"/>
  <c r="Y61" i="81" s="1"/>
  <c r="W61" i="81"/>
  <c r="U61" i="81"/>
  <c r="S61" i="81"/>
  <c r="Q61" i="81"/>
  <c r="O61" i="81"/>
  <c r="M61" i="81"/>
  <c r="K61" i="81"/>
  <c r="Z60" i="81"/>
  <c r="Y60" i="81" s="1"/>
  <c r="W60" i="81"/>
  <c r="U60" i="81"/>
  <c r="S60" i="81"/>
  <c r="Q60" i="81"/>
  <c r="O60" i="81"/>
  <c r="M60" i="81"/>
  <c r="K60" i="81"/>
  <c r="AD30" i="81" l="1"/>
  <c r="AB30" i="81"/>
  <c r="Z36" i="81" l="1"/>
  <c r="AD45" i="81" l="1"/>
  <c r="Z44" i="81" l="1"/>
  <c r="AE20" i="81" l="1"/>
  <c r="AC20" i="81" l="1"/>
  <c r="AE80" i="83" l="1"/>
  <c r="AD80" i="83"/>
  <c r="AC80" i="83"/>
  <c r="AB80" i="83"/>
  <c r="AA80" i="83"/>
  <c r="Z80" i="83"/>
  <c r="Y80" i="83"/>
  <c r="W80" i="83"/>
  <c r="V80" i="83"/>
  <c r="U80" i="83"/>
  <c r="T80" i="83"/>
  <c r="S80" i="83"/>
  <c r="R80" i="83"/>
  <c r="Q80" i="83"/>
  <c r="P80" i="83"/>
  <c r="O80" i="83"/>
  <c r="N80" i="83"/>
  <c r="M80" i="83"/>
  <c r="L80" i="83"/>
  <c r="K80" i="83"/>
  <c r="J80" i="83"/>
  <c r="I80" i="83"/>
  <c r="AF79" i="83"/>
  <c r="AE79" i="83"/>
  <c r="AD79" i="83"/>
  <c r="AC79" i="83"/>
  <c r="AB79" i="83"/>
  <c r="AA79" i="83"/>
  <c r="Z79" i="83"/>
  <c r="Y79" i="83"/>
  <c r="X79" i="83"/>
  <c r="W79" i="83"/>
  <c r="V79" i="83"/>
  <c r="U79" i="83"/>
  <c r="T79" i="83"/>
  <c r="S79" i="83"/>
  <c r="R79" i="83"/>
  <c r="Q79" i="83"/>
  <c r="P79" i="83"/>
  <c r="O79" i="83"/>
  <c r="N79" i="83"/>
  <c r="M79" i="83"/>
  <c r="L79" i="83"/>
  <c r="K79" i="83"/>
  <c r="J79" i="83"/>
  <c r="I79" i="83"/>
  <c r="AE78" i="83"/>
  <c r="AD78" i="83"/>
  <c r="AC78" i="83"/>
  <c r="AB78" i="83"/>
  <c r="AA78" i="83"/>
  <c r="Z78" i="83"/>
  <c r="Y78" i="83"/>
  <c r="W78" i="83"/>
  <c r="V78" i="83"/>
  <c r="U78" i="83"/>
  <c r="T78" i="83"/>
  <c r="S78" i="83"/>
  <c r="R78" i="83"/>
  <c r="Q78" i="83"/>
  <c r="P78" i="83"/>
  <c r="O78" i="83"/>
  <c r="N78" i="83"/>
  <c r="M78" i="83"/>
  <c r="L78" i="83"/>
  <c r="K78" i="83"/>
  <c r="J78" i="83"/>
  <c r="I78" i="83"/>
  <c r="AF77" i="83"/>
  <c r="AE77" i="83"/>
  <c r="AD77" i="83"/>
  <c r="AC77" i="83"/>
  <c r="AB77" i="83"/>
  <c r="AA77" i="83"/>
  <c r="Z77" i="83"/>
  <c r="Y77" i="83"/>
  <c r="X77" i="83"/>
  <c r="W77" i="83"/>
  <c r="V77" i="83"/>
  <c r="U77" i="83"/>
  <c r="T77" i="83"/>
  <c r="S77" i="83"/>
  <c r="R77" i="83"/>
  <c r="Q77" i="83"/>
  <c r="P77" i="83"/>
  <c r="O77" i="83"/>
  <c r="N77" i="83"/>
  <c r="M77" i="83"/>
  <c r="L77" i="83"/>
  <c r="K77" i="83"/>
  <c r="J77" i="83"/>
  <c r="I77" i="83"/>
  <c r="AF76" i="83"/>
  <c r="AD76" i="83"/>
  <c r="AC76" i="83"/>
  <c r="AB76" i="83"/>
  <c r="AA76" i="83"/>
  <c r="Z76" i="83"/>
  <c r="Y76" i="83"/>
  <c r="X76" i="83"/>
  <c r="V76" i="83"/>
  <c r="U76" i="83"/>
  <c r="T76" i="83"/>
  <c r="S76" i="83"/>
  <c r="R76" i="83"/>
  <c r="Q76" i="83"/>
  <c r="P76" i="83"/>
  <c r="O76" i="83"/>
  <c r="N76" i="83"/>
  <c r="M76" i="83"/>
  <c r="L76" i="83"/>
  <c r="K76" i="83"/>
  <c r="J76" i="83"/>
  <c r="I76" i="83"/>
  <c r="AE75" i="83"/>
  <c r="AD75" i="83"/>
  <c r="AC75" i="83"/>
  <c r="AB75" i="83"/>
  <c r="AA75" i="83"/>
  <c r="Z75" i="83"/>
  <c r="Y75" i="83"/>
  <c r="W75" i="83"/>
  <c r="V75" i="83"/>
  <c r="U75" i="83"/>
  <c r="T75" i="83"/>
  <c r="S75" i="83"/>
  <c r="R75" i="83"/>
  <c r="Q75" i="83"/>
  <c r="P75" i="83"/>
  <c r="O75" i="83"/>
  <c r="N75" i="83"/>
  <c r="M75" i="83"/>
  <c r="L75" i="83"/>
  <c r="K75" i="83"/>
  <c r="J75" i="83"/>
  <c r="I75" i="83"/>
  <c r="AD74" i="83"/>
  <c r="AC74" i="83"/>
  <c r="AB74" i="83"/>
  <c r="AA74" i="83"/>
  <c r="Z74" i="83"/>
  <c r="Y74" i="83"/>
  <c r="V74" i="83"/>
  <c r="U74" i="83"/>
  <c r="T74" i="83"/>
  <c r="S74" i="83"/>
  <c r="R74" i="83"/>
  <c r="Q74" i="83"/>
  <c r="P74" i="83"/>
  <c r="O74" i="83"/>
  <c r="N74" i="83"/>
  <c r="M74" i="83"/>
  <c r="L74" i="83"/>
  <c r="K74" i="83"/>
  <c r="J74" i="83"/>
  <c r="I74" i="83"/>
  <c r="AF73" i="83"/>
  <c r="AE73" i="83"/>
  <c r="AD73" i="83"/>
  <c r="AC73" i="83"/>
  <c r="AB73" i="83"/>
  <c r="AA73" i="83"/>
  <c r="Z73" i="83"/>
  <c r="Y73" i="83"/>
  <c r="X73" i="83"/>
  <c r="W73" i="83"/>
  <c r="V73" i="83"/>
  <c r="U73" i="83"/>
  <c r="T73" i="83"/>
  <c r="S73" i="83"/>
  <c r="R73" i="83"/>
  <c r="Q73" i="83"/>
  <c r="P73" i="83"/>
  <c r="O73" i="83"/>
  <c r="N73" i="83"/>
  <c r="M73" i="83"/>
  <c r="L73" i="83"/>
  <c r="K73" i="83"/>
  <c r="J73" i="83"/>
  <c r="I73" i="83"/>
  <c r="AF72" i="83"/>
  <c r="AE72" i="83"/>
  <c r="AD72" i="83"/>
  <c r="AC72" i="83"/>
  <c r="AB72" i="83"/>
  <c r="AA72" i="83"/>
  <c r="Z72" i="83"/>
  <c r="Y72" i="83"/>
  <c r="X72" i="83"/>
  <c r="W72" i="83"/>
  <c r="V72" i="83"/>
  <c r="U72" i="83"/>
  <c r="T72" i="83"/>
  <c r="S72" i="83"/>
  <c r="R72" i="83"/>
  <c r="Q72" i="83"/>
  <c r="P72" i="83"/>
  <c r="O72" i="83"/>
  <c r="N72" i="83"/>
  <c r="M72" i="83"/>
  <c r="L72" i="83"/>
  <c r="K72" i="83"/>
  <c r="J72" i="83"/>
  <c r="I72" i="83"/>
  <c r="AF71" i="83"/>
  <c r="AE71" i="83"/>
  <c r="AD71" i="83"/>
  <c r="AC71" i="83"/>
  <c r="AB71" i="83"/>
  <c r="AA71" i="83"/>
  <c r="Z71" i="83"/>
  <c r="Y71" i="83"/>
  <c r="X71" i="83"/>
  <c r="W71" i="83"/>
  <c r="V71" i="83"/>
  <c r="U71" i="83"/>
  <c r="T71" i="83"/>
  <c r="S71" i="83"/>
  <c r="R71" i="83"/>
  <c r="Q71" i="83"/>
  <c r="P71" i="83"/>
  <c r="O71" i="83"/>
  <c r="N71" i="83"/>
  <c r="M71" i="83"/>
  <c r="L71" i="83"/>
  <c r="K71" i="83"/>
  <c r="J71" i="83"/>
  <c r="I71" i="83"/>
  <c r="AF70" i="83"/>
  <c r="AE70" i="83"/>
  <c r="AD70" i="83"/>
  <c r="AC70" i="83"/>
  <c r="AB70" i="83"/>
  <c r="AA70" i="83"/>
  <c r="Z70" i="83"/>
  <c r="Y70" i="83"/>
  <c r="X70" i="83"/>
  <c r="W70" i="83"/>
  <c r="V70" i="83"/>
  <c r="U70" i="83"/>
  <c r="T70" i="83"/>
  <c r="S70" i="83"/>
  <c r="R70" i="83"/>
  <c r="Q70" i="83"/>
  <c r="P70" i="83"/>
  <c r="O70" i="83"/>
  <c r="N70" i="83"/>
  <c r="M70" i="83"/>
  <c r="L70" i="83"/>
  <c r="K70" i="83"/>
  <c r="J70" i="83"/>
  <c r="I70" i="83"/>
  <c r="AF69" i="83"/>
  <c r="AE69" i="83"/>
  <c r="AD69" i="83"/>
  <c r="AC69" i="83"/>
  <c r="AB69" i="83"/>
  <c r="AA69" i="83"/>
  <c r="Z69" i="83"/>
  <c r="Y69" i="83"/>
  <c r="X69" i="83"/>
  <c r="W69" i="83"/>
  <c r="V69" i="83"/>
  <c r="U69" i="83"/>
  <c r="T69" i="83"/>
  <c r="S69" i="83"/>
  <c r="R69" i="83"/>
  <c r="Q69" i="83"/>
  <c r="P69" i="83"/>
  <c r="O69" i="83"/>
  <c r="N69" i="83"/>
  <c r="M69" i="83"/>
  <c r="L69" i="83"/>
  <c r="K69" i="83"/>
  <c r="J69" i="83"/>
  <c r="I69" i="83"/>
  <c r="AF68" i="83"/>
  <c r="AE68" i="83"/>
  <c r="AD68" i="83"/>
  <c r="AC68" i="83"/>
  <c r="AB68" i="83"/>
  <c r="AA68" i="83"/>
  <c r="Z68" i="83"/>
  <c r="Y68" i="83"/>
  <c r="X68" i="83"/>
  <c r="W68" i="83"/>
  <c r="V68" i="83"/>
  <c r="U68" i="83"/>
  <c r="T68" i="83"/>
  <c r="S68" i="83"/>
  <c r="R68" i="83"/>
  <c r="Q68" i="83"/>
  <c r="P68" i="83"/>
  <c r="O68" i="83"/>
  <c r="N68" i="83"/>
  <c r="M68" i="83"/>
  <c r="L68" i="83"/>
  <c r="K68" i="83"/>
  <c r="J68" i="83"/>
  <c r="I68" i="83"/>
  <c r="AF67" i="83"/>
  <c r="AE67" i="83"/>
  <c r="AD67" i="83"/>
  <c r="AC67" i="83"/>
  <c r="AB67" i="83"/>
  <c r="AA67" i="83"/>
  <c r="Z67" i="83"/>
  <c r="Y67" i="83"/>
  <c r="X67" i="83"/>
  <c r="W67" i="83"/>
  <c r="V67" i="83"/>
  <c r="U67" i="83"/>
  <c r="T67" i="83"/>
  <c r="S67" i="83"/>
  <c r="R67" i="83"/>
  <c r="Q67" i="83"/>
  <c r="P67" i="83"/>
  <c r="O67" i="83"/>
  <c r="N67" i="83"/>
  <c r="M67" i="83"/>
  <c r="L67" i="83"/>
  <c r="K67" i="83"/>
  <c r="J67" i="83"/>
  <c r="I67" i="83"/>
  <c r="H67" i="83"/>
  <c r="G67" i="83"/>
  <c r="F67" i="83"/>
  <c r="E67" i="83"/>
  <c r="D67" i="83"/>
  <c r="C67" i="83"/>
  <c r="AF66" i="83"/>
  <c r="AE66" i="83"/>
  <c r="AD66" i="83"/>
  <c r="AC66" i="83"/>
  <c r="AB66" i="83"/>
  <c r="AA66" i="83"/>
  <c r="Z66" i="83"/>
  <c r="Y66" i="83"/>
  <c r="X66" i="83"/>
  <c r="W66" i="83"/>
  <c r="V66" i="83"/>
  <c r="U66" i="83"/>
  <c r="T66" i="83"/>
  <c r="S66" i="83"/>
  <c r="R66" i="83"/>
  <c r="Q66" i="83"/>
  <c r="P66" i="83"/>
  <c r="O66" i="83"/>
  <c r="N66" i="83"/>
  <c r="M66" i="83"/>
  <c r="L66" i="83"/>
  <c r="K66" i="83"/>
  <c r="J66" i="83"/>
  <c r="I66" i="83"/>
  <c r="H66" i="83"/>
  <c r="G66" i="83"/>
  <c r="F66" i="83"/>
  <c r="E66" i="83"/>
  <c r="D66" i="83"/>
  <c r="C66" i="83"/>
  <c r="AF65" i="83"/>
  <c r="AE65" i="83"/>
  <c r="AD65" i="83"/>
  <c r="AC65" i="83"/>
  <c r="AB65" i="83"/>
  <c r="AA65" i="83"/>
  <c r="Z65" i="83"/>
  <c r="Y65" i="83"/>
  <c r="X65" i="83"/>
  <c r="W65" i="83"/>
  <c r="V65" i="83"/>
  <c r="U65" i="83"/>
  <c r="T65" i="83"/>
  <c r="S65" i="83"/>
  <c r="R65" i="83"/>
  <c r="Q65" i="83"/>
  <c r="P65" i="83"/>
  <c r="O65" i="83"/>
  <c r="N65" i="83"/>
  <c r="M65" i="83"/>
  <c r="L65" i="83"/>
  <c r="K65" i="83"/>
  <c r="J65" i="83"/>
  <c r="I65" i="83"/>
  <c r="H65" i="83"/>
  <c r="G65" i="83"/>
  <c r="F65" i="83"/>
  <c r="E65" i="83"/>
  <c r="D65" i="83"/>
  <c r="C65" i="83"/>
  <c r="AF61" i="83"/>
  <c r="AD61" i="83"/>
  <c r="AB61" i="83"/>
  <c r="Z61" i="83"/>
  <c r="X61" i="83"/>
  <c r="V61" i="83"/>
  <c r="T61" i="83"/>
  <c r="R61" i="83"/>
  <c r="P61" i="83"/>
  <c r="N61" i="83"/>
  <c r="L61" i="83"/>
  <c r="J61" i="83"/>
  <c r="AF60" i="83"/>
  <c r="AD60" i="83"/>
  <c r="AB60" i="83"/>
  <c r="Z60" i="83"/>
  <c r="X60" i="83"/>
  <c r="V60" i="83"/>
  <c r="T60" i="83"/>
  <c r="R60" i="83"/>
  <c r="P60" i="83"/>
  <c r="N60" i="83"/>
  <c r="L60" i="83"/>
  <c r="J60" i="83"/>
  <c r="AF59" i="83"/>
  <c r="AE59" i="83"/>
  <c r="AD59" i="83"/>
  <c r="AC59" i="83"/>
  <c r="AB59" i="83"/>
  <c r="AA59" i="83"/>
  <c r="Z59" i="83"/>
  <c r="Y59" i="83"/>
  <c r="X59" i="83"/>
  <c r="W59" i="83"/>
  <c r="V59" i="83"/>
  <c r="U59" i="83"/>
  <c r="T59" i="83"/>
  <c r="S59" i="83"/>
  <c r="R59" i="83"/>
  <c r="Q59" i="83"/>
  <c r="P59" i="83"/>
  <c r="O59" i="83"/>
  <c r="N59" i="83"/>
  <c r="M59" i="83"/>
  <c r="L59" i="83"/>
  <c r="K59" i="83"/>
  <c r="J59" i="83"/>
  <c r="I59" i="83"/>
  <c r="AF58" i="83"/>
  <c r="AE58" i="83"/>
  <c r="AD58" i="83"/>
  <c r="AC58" i="83"/>
  <c r="AB58" i="83"/>
  <c r="AA58" i="83"/>
  <c r="Z58" i="83"/>
  <c r="Y58" i="83"/>
  <c r="X58" i="83"/>
  <c r="W58" i="83"/>
  <c r="V58" i="83"/>
  <c r="U58" i="83"/>
  <c r="T58" i="83"/>
  <c r="S58" i="83"/>
  <c r="R58" i="83"/>
  <c r="Q58" i="83"/>
  <c r="P58" i="83"/>
  <c r="O58" i="83"/>
  <c r="N58" i="83"/>
  <c r="M58" i="83"/>
  <c r="L58" i="83"/>
  <c r="K58" i="83"/>
  <c r="J58" i="83"/>
  <c r="I58" i="83"/>
  <c r="AF57" i="83"/>
  <c r="AD57" i="83"/>
  <c r="AB57" i="83"/>
  <c r="Z57" i="83"/>
  <c r="X57" i="83"/>
  <c r="V57" i="83"/>
  <c r="T57" i="83"/>
  <c r="R57" i="83"/>
  <c r="P57" i="83"/>
  <c r="N57" i="83"/>
  <c r="L57" i="83"/>
  <c r="J57" i="83"/>
  <c r="AF56" i="83"/>
  <c r="AD56" i="83"/>
  <c r="AB56" i="83"/>
  <c r="Z56" i="83"/>
  <c r="X56" i="83"/>
  <c r="V56" i="83"/>
  <c r="T56" i="83"/>
  <c r="R56" i="83"/>
  <c r="P56" i="83"/>
  <c r="N56" i="83"/>
  <c r="L56" i="83"/>
  <c r="J56" i="83"/>
  <c r="AF55" i="83"/>
  <c r="AD55" i="83"/>
  <c r="AB55" i="83"/>
  <c r="Z55" i="83"/>
  <c r="X55" i="83"/>
  <c r="V55" i="83"/>
  <c r="T55" i="83"/>
  <c r="R55" i="83"/>
  <c r="P55" i="83"/>
  <c r="N55" i="83"/>
  <c r="L55" i="83"/>
  <c r="J55" i="83"/>
  <c r="AF54" i="83"/>
  <c r="AD54" i="83"/>
  <c r="AB54" i="83"/>
  <c r="Z54" i="83"/>
  <c r="X54" i="83"/>
  <c r="V54" i="83"/>
  <c r="T54" i="83"/>
  <c r="R54" i="83"/>
  <c r="P54" i="83"/>
  <c r="N54" i="83"/>
  <c r="L54" i="83"/>
  <c r="J54" i="83"/>
  <c r="AF53" i="83"/>
  <c r="AD53" i="83"/>
  <c r="AB53" i="83"/>
  <c r="Z53" i="83"/>
  <c r="X53" i="83"/>
  <c r="V53" i="83"/>
  <c r="T53" i="83"/>
  <c r="R53" i="83"/>
  <c r="P53" i="83"/>
  <c r="N53" i="83"/>
  <c r="L53" i="83"/>
  <c r="J53" i="83"/>
  <c r="AF52" i="83"/>
  <c r="AD52" i="83"/>
  <c r="AB52" i="83"/>
  <c r="Z52" i="83"/>
  <c r="X52" i="83"/>
  <c r="V52" i="83"/>
  <c r="T52" i="83"/>
  <c r="R52" i="83"/>
  <c r="P52" i="83"/>
  <c r="N52" i="83"/>
  <c r="L52" i="83"/>
  <c r="J52" i="83"/>
  <c r="AF51" i="83"/>
  <c r="AD51" i="83"/>
  <c r="AB51" i="83"/>
  <c r="Z51" i="83"/>
  <c r="X51" i="83"/>
  <c r="V51" i="83"/>
  <c r="T51" i="83"/>
  <c r="N51" i="83"/>
  <c r="L51" i="83"/>
  <c r="J51" i="83"/>
  <c r="H51" i="83"/>
  <c r="G51" i="83"/>
  <c r="F51" i="83"/>
  <c r="E51" i="83"/>
  <c r="D51" i="83"/>
  <c r="C51" i="83"/>
  <c r="AF50" i="83"/>
  <c r="AD50" i="83"/>
  <c r="AB50" i="83"/>
  <c r="Z50" i="83"/>
  <c r="X50" i="83"/>
  <c r="V50" i="83"/>
  <c r="T50" i="83"/>
  <c r="N50" i="83"/>
  <c r="L50" i="83"/>
  <c r="J50" i="83"/>
  <c r="H50" i="83"/>
  <c r="G50" i="83"/>
  <c r="F50" i="83"/>
  <c r="E50" i="83"/>
  <c r="D50" i="83"/>
  <c r="C50" i="83"/>
  <c r="AF49" i="83"/>
  <c r="AD49" i="83"/>
  <c r="AB49" i="83"/>
  <c r="Z49" i="83"/>
  <c r="X49" i="83"/>
  <c r="V49" i="83"/>
  <c r="T49" i="83"/>
  <c r="N49" i="83"/>
  <c r="L49" i="83"/>
  <c r="J49" i="83"/>
  <c r="H49" i="83"/>
  <c r="G49" i="83"/>
  <c r="F49" i="83"/>
  <c r="E49" i="83"/>
  <c r="D49" i="83"/>
  <c r="C49" i="83"/>
  <c r="AE47" i="83"/>
  <c r="AC47" i="83"/>
  <c r="AA47" i="83"/>
  <c r="Z47" i="83"/>
  <c r="Y47" i="83"/>
  <c r="X47" i="83"/>
  <c r="W47" i="83"/>
  <c r="V47" i="83"/>
  <c r="U47" i="83"/>
  <c r="T47" i="83"/>
  <c r="S47" i="83"/>
  <c r="R47" i="83"/>
  <c r="Q47" i="83"/>
  <c r="P47" i="83"/>
  <c r="O47" i="83"/>
  <c r="N47" i="83"/>
  <c r="M47" i="83"/>
  <c r="L47" i="83"/>
  <c r="K47" i="83"/>
  <c r="J47" i="83"/>
  <c r="I47" i="83"/>
  <c r="AE46" i="83"/>
  <c r="AC46" i="83"/>
  <c r="AB46" i="83"/>
  <c r="AA46" i="83"/>
  <c r="Z46" i="83"/>
  <c r="Y46" i="83"/>
  <c r="X46" i="83"/>
  <c r="W46" i="83"/>
  <c r="V46" i="83"/>
  <c r="U46" i="83"/>
  <c r="T46" i="83"/>
  <c r="S46" i="83"/>
  <c r="R46" i="83"/>
  <c r="Q46" i="83"/>
  <c r="P46" i="83"/>
  <c r="O46" i="83"/>
  <c r="N46" i="83"/>
  <c r="M46" i="83"/>
  <c r="L46" i="83"/>
  <c r="K46" i="83"/>
  <c r="J46" i="83"/>
  <c r="I46" i="83"/>
  <c r="AF45" i="83"/>
  <c r="AD45" i="83"/>
  <c r="Z45" i="83"/>
  <c r="T45" i="83"/>
  <c r="P45" i="83"/>
  <c r="N45" i="83"/>
  <c r="L45" i="83"/>
  <c r="J45" i="83"/>
  <c r="AF44" i="83"/>
  <c r="AD44" i="83"/>
  <c r="AB44" i="83"/>
  <c r="X44" i="83"/>
  <c r="T44" i="83"/>
  <c r="P44" i="83"/>
  <c r="N44" i="83"/>
  <c r="L44" i="83"/>
  <c r="J44" i="83"/>
  <c r="AF42" i="83"/>
  <c r="AE42" i="83"/>
  <c r="AD42" i="83"/>
  <c r="AC42" i="83"/>
  <c r="AB42" i="83"/>
  <c r="AA42" i="83"/>
  <c r="Z42" i="83"/>
  <c r="Y42" i="83"/>
  <c r="X42" i="83"/>
  <c r="W42" i="83"/>
  <c r="V42" i="83"/>
  <c r="U42" i="83"/>
  <c r="T42" i="83"/>
  <c r="S42" i="83"/>
  <c r="R42" i="83"/>
  <c r="Q42" i="83"/>
  <c r="P42" i="83"/>
  <c r="O42" i="83"/>
  <c r="N42" i="83"/>
  <c r="M42" i="83"/>
  <c r="L42" i="83"/>
  <c r="K42" i="83"/>
  <c r="J42" i="83"/>
  <c r="I42" i="83"/>
  <c r="AF41" i="83"/>
  <c r="AE41" i="83"/>
  <c r="AD41" i="83"/>
  <c r="AC41" i="83"/>
  <c r="AB41" i="83"/>
  <c r="AA41" i="83"/>
  <c r="Z41" i="83"/>
  <c r="Y41" i="83"/>
  <c r="X41" i="83"/>
  <c r="W41" i="83"/>
  <c r="V41" i="83"/>
  <c r="U41" i="83"/>
  <c r="T41" i="83"/>
  <c r="S41" i="83"/>
  <c r="R41" i="83"/>
  <c r="Q41" i="83"/>
  <c r="P41" i="83"/>
  <c r="O41" i="83"/>
  <c r="N41" i="83"/>
  <c r="M41" i="83"/>
  <c r="L41" i="83"/>
  <c r="K41" i="83"/>
  <c r="J41" i="83"/>
  <c r="I41" i="83"/>
  <c r="AF40" i="83"/>
  <c r="AE40" i="83"/>
  <c r="AD40" i="83"/>
  <c r="AC40" i="83"/>
  <c r="AB40" i="83"/>
  <c r="AA40" i="83"/>
  <c r="Z40" i="83"/>
  <c r="Y40" i="83"/>
  <c r="X40" i="83"/>
  <c r="W40" i="83"/>
  <c r="V40" i="83"/>
  <c r="U40" i="83"/>
  <c r="T40" i="83"/>
  <c r="S40" i="83"/>
  <c r="R40" i="83"/>
  <c r="Q40" i="83"/>
  <c r="P40" i="83"/>
  <c r="O40" i="83"/>
  <c r="N40" i="83"/>
  <c r="M40" i="83"/>
  <c r="L40" i="83"/>
  <c r="K40" i="83"/>
  <c r="J40" i="83"/>
  <c r="I40" i="83"/>
  <c r="AF39" i="83"/>
  <c r="AE39" i="83"/>
  <c r="AD39" i="83"/>
  <c r="AC39" i="83"/>
  <c r="AB39" i="83"/>
  <c r="AA39" i="83"/>
  <c r="Z39" i="83"/>
  <c r="Y39" i="83"/>
  <c r="X39" i="83"/>
  <c r="W39" i="83"/>
  <c r="V39" i="83"/>
  <c r="U39" i="83"/>
  <c r="T39" i="83"/>
  <c r="S39" i="83"/>
  <c r="R39" i="83"/>
  <c r="Q39" i="83"/>
  <c r="P39" i="83"/>
  <c r="O39" i="83"/>
  <c r="N39" i="83"/>
  <c r="M39" i="83"/>
  <c r="L39" i="83"/>
  <c r="K39" i="83"/>
  <c r="J39" i="83"/>
  <c r="I39" i="83"/>
  <c r="AE38" i="83"/>
  <c r="AC38" i="83"/>
  <c r="AA38" i="83"/>
  <c r="Y38" i="83"/>
  <c r="X38" i="83"/>
  <c r="W38" i="83"/>
  <c r="V38" i="83"/>
  <c r="U38" i="83"/>
  <c r="T38" i="83"/>
  <c r="S38" i="83"/>
  <c r="R38" i="83"/>
  <c r="Q38" i="83"/>
  <c r="P38" i="83"/>
  <c r="O38" i="83"/>
  <c r="N38" i="83"/>
  <c r="M38" i="83"/>
  <c r="L38" i="83"/>
  <c r="K38" i="83"/>
  <c r="J38" i="83"/>
  <c r="I38" i="83"/>
  <c r="AE37" i="83"/>
  <c r="AC37" i="83"/>
  <c r="AA37" i="83"/>
  <c r="Y37" i="83"/>
  <c r="X37" i="83"/>
  <c r="W37" i="83"/>
  <c r="V37" i="83"/>
  <c r="U37" i="83"/>
  <c r="T37" i="83"/>
  <c r="S37" i="83"/>
  <c r="R37" i="83"/>
  <c r="Q37" i="83"/>
  <c r="P37" i="83"/>
  <c r="O37" i="83"/>
  <c r="N37" i="83"/>
  <c r="M37" i="83"/>
  <c r="L37" i="83"/>
  <c r="K37" i="83"/>
  <c r="J37" i="83"/>
  <c r="I37" i="83"/>
  <c r="AE36" i="83"/>
  <c r="AC36" i="83"/>
  <c r="AA36" i="83"/>
  <c r="Y36" i="83"/>
  <c r="W36" i="83"/>
  <c r="V36" i="83"/>
  <c r="U36" i="83"/>
  <c r="T36" i="83"/>
  <c r="S36" i="83"/>
  <c r="R36" i="83"/>
  <c r="Q36" i="83"/>
  <c r="P36" i="83"/>
  <c r="O36" i="83"/>
  <c r="N36" i="83"/>
  <c r="M36" i="83"/>
  <c r="L36" i="83"/>
  <c r="K36" i="83"/>
  <c r="J36" i="83"/>
  <c r="I36" i="83"/>
  <c r="AC35" i="83"/>
  <c r="AA35" i="83"/>
  <c r="Y35" i="83"/>
  <c r="W35" i="83"/>
  <c r="V35" i="83"/>
  <c r="U35" i="83"/>
  <c r="T35" i="83"/>
  <c r="S35" i="83"/>
  <c r="R35" i="83"/>
  <c r="Q35" i="83"/>
  <c r="P35" i="83"/>
  <c r="O35" i="83"/>
  <c r="N35" i="83"/>
  <c r="M35" i="83"/>
  <c r="L35" i="83"/>
  <c r="K35" i="83"/>
  <c r="J35" i="83"/>
  <c r="I35" i="83"/>
  <c r="AF34" i="83"/>
  <c r="AD34" i="83"/>
  <c r="AB34" i="83"/>
  <c r="Z34" i="83"/>
  <c r="X34" i="83"/>
  <c r="V34" i="83"/>
  <c r="T34" i="83"/>
  <c r="R34" i="83"/>
  <c r="P34" i="83"/>
  <c r="N34" i="83"/>
  <c r="L34" i="83"/>
  <c r="J34" i="83"/>
  <c r="AF33" i="83"/>
  <c r="AE33" i="83"/>
  <c r="AD33" i="83"/>
  <c r="AC33" i="83"/>
  <c r="AB33" i="83"/>
  <c r="AA33" i="83"/>
  <c r="Z33" i="83"/>
  <c r="Y33" i="83"/>
  <c r="X33" i="83"/>
  <c r="W33" i="83"/>
  <c r="V33" i="83"/>
  <c r="U33" i="83"/>
  <c r="T33" i="83"/>
  <c r="S33" i="83"/>
  <c r="R33" i="83"/>
  <c r="Q33" i="83"/>
  <c r="P33" i="83"/>
  <c r="O33" i="83"/>
  <c r="N33" i="83"/>
  <c r="L33" i="83"/>
  <c r="J33" i="83"/>
  <c r="AF32" i="83"/>
  <c r="AE32" i="83"/>
  <c r="AD32" i="83"/>
  <c r="AC32" i="83"/>
  <c r="AB32" i="83"/>
  <c r="AA32" i="83"/>
  <c r="Z32" i="83"/>
  <c r="Y32" i="83"/>
  <c r="X32" i="83"/>
  <c r="W32" i="83"/>
  <c r="V32" i="83"/>
  <c r="U32" i="83"/>
  <c r="T32" i="83"/>
  <c r="S32" i="83"/>
  <c r="R32" i="83"/>
  <c r="Q32" i="83"/>
  <c r="P32" i="83"/>
  <c r="O32" i="83"/>
  <c r="N32" i="83"/>
  <c r="L32" i="83"/>
  <c r="J32" i="83"/>
  <c r="AF31" i="83"/>
  <c r="AD31" i="83"/>
  <c r="AB31" i="83"/>
  <c r="Z31" i="83"/>
  <c r="X31" i="83"/>
  <c r="V31" i="83"/>
  <c r="T31" i="83"/>
  <c r="R31" i="83"/>
  <c r="P31" i="83"/>
  <c r="N31" i="83"/>
  <c r="L31" i="83"/>
  <c r="J31" i="83"/>
  <c r="AF30" i="83"/>
  <c r="AB30" i="83"/>
  <c r="Z30" i="83"/>
  <c r="X30" i="83"/>
  <c r="T30" i="83"/>
  <c r="R30" i="83"/>
  <c r="P30" i="83"/>
  <c r="N30" i="83"/>
  <c r="L30" i="83"/>
  <c r="J30" i="83"/>
  <c r="AF29" i="83"/>
  <c r="AD29" i="83"/>
  <c r="AB29" i="83"/>
  <c r="X29" i="83"/>
  <c r="V29" i="83"/>
  <c r="T29" i="83"/>
  <c r="R29" i="83"/>
  <c r="P29" i="83"/>
  <c r="N29" i="83"/>
  <c r="L29" i="83"/>
  <c r="J29" i="83"/>
  <c r="AF28" i="83"/>
  <c r="AD28" i="83"/>
  <c r="AB28" i="83"/>
  <c r="Z28" i="83"/>
  <c r="X28" i="83"/>
  <c r="V28" i="83"/>
  <c r="T28" i="83"/>
  <c r="R28" i="83"/>
  <c r="P28" i="83"/>
  <c r="N28" i="83"/>
  <c r="L28" i="83"/>
  <c r="J28" i="83"/>
  <c r="AF27" i="83"/>
  <c r="AD27" i="83"/>
  <c r="AB27" i="83"/>
  <c r="Z27" i="83"/>
  <c r="X27" i="83"/>
  <c r="V27" i="83"/>
  <c r="T27" i="83"/>
  <c r="R27" i="83"/>
  <c r="P27" i="83"/>
  <c r="N27" i="83"/>
  <c r="L27" i="83"/>
  <c r="J27" i="83"/>
  <c r="G27" i="83"/>
  <c r="F27" i="83"/>
  <c r="E27" i="83"/>
  <c r="AF26" i="83"/>
  <c r="AD26" i="83"/>
  <c r="AB26" i="83"/>
  <c r="Z26" i="83"/>
  <c r="X26" i="83"/>
  <c r="V26" i="83"/>
  <c r="T26" i="83"/>
  <c r="R26" i="83"/>
  <c r="P26" i="83"/>
  <c r="N26" i="83"/>
  <c r="L26" i="83"/>
  <c r="J26" i="83"/>
  <c r="AF24" i="83"/>
  <c r="AD24" i="83"/>
  <c r="AB24" i="83"/>
  <c r="Z24" i="83"/>
  <c r="X24" i="83"/>
  <c r="V24" i="83"/>
  <c r="T24" i="83"/>
  <c r="R24" i="83"/>
  <c r="P24" i="83"/>
  <c r="N24" i="83"/>
  <c r="L24" i="83"/>
  <c r="J24" i="83"/>
  <c r="AF23" i="83"/>
  <c r="AD23" i="83"/>
  <c r="AB23" i="83"/>
  <c r="Z23" i="83"/>
  <c r="X23" i="83"/>
  <c r="V23" i="83"/>
  <c r="T23" i="83"/>
  <c r="R23" i="83"/>
  <c r="P23" i="83"/>
  <c r="N23" i="83"/>
  <c r="L23" i="83"/>
  <c r="J23" i="83"/>
  <c r="AF22" i="83"/>
  <c r="AD22" i="83"/>
  <c r="AB22" i="83"/>
  <c r="Z22" i="83"/>
  <c r="X22" i="83"/>
  <c r="V22" i="83"/>
  <c r="T22" i="83"/>
  <c r="R22" i="83"/>
  <c r="P22" i="83"/>
  <c r="N22" i="83"/>
  <c r="L22" i="83"/>
  <c r="J22" i="83"/>
  <c r="AF21" i="83"/>
  <c r="AD21" i="83"/>
  <c r="AB21" i="83"/>
  <c r="Z21" i="83"/>
  <c r="X21" i="83"/>
  <c r="V21" i="83"/>
  <c r="T21" i="83"/>
  <c r="R21" i="83"/>
  <c r="P21" i="83"/>
  <c r="N21" i="83"/>
  <c r="L21" i="83"/>
  <c r="J21" i="83"/>
  <c r="AF20" i="83"/>
  <c r="AE20" i="83"/>
  <c r="AD20" i="83"/>
  <c r="AC20" i="83"/>
  <c r="AB20" i="83"/>
  <c r="Z20" i="83"/>
  <c r="X20" i="83"/>
  <c r="V20" i="83"/>
  <c r="T20" i="83"/>
  <c r="R20" i="83"/>
  <c r="P20" i="83"/>
  <c r="N20" i="83"/>
  <c r="L20" i="83"/>
  <c r="J20" i="83"/>
  <c r="AF19" i="83"/>
  <c r="AE19" i="83"/>
  <c r="AD19" i="83"/>
  <c r="AC19" i="83"/>
  <c r="AB19" i="83"/>
  <c r="AA19" i="83"/>
  <c r="Z19" i="83"/>
  <c r="Y19" i="83"/>
  <c r="X19" i="83"/>
  <c r="W19" i="83"/>
  <c r="V19" i="83"/>
  <c r="U19" i="83"/>
  <c r="T19" i="83"/>
  <c r="S19" i="83"/>
  <c r="R19" i="83"/>
  <c r="Q19" i="83"/>
  <c r="P19" i="83"/>
  <c r="O19" i="83"/>
  <c r="N19" i="83"/>
  <c r="M19" i="83"/>
  <c r="L19" i="83"/>
  <c r="K19" i="83"/>
  <c r="J19" i="83"/>
  <c r="I19" i="83"/>
  <c r="AE18" i="83"/>
  <c r="AC18" i="83"/>
  <c r="AB18" i="83"/>
  <c r="AA18" i="83"/>
  <c r="Z18" i="83"/>
  <c r="Y18" i="83"/>
  <c r="X18" i="83"/>
  <c r="W18" i="83"/>
  <c r="V18" i="83"/>
  <c r="U18" i="83"/>
  <c r="T18" i="83"/>
  <c r="S18" i="83"/>
  <c r="R18" i="83"/>
  <c r="Q18" i="83"/>
  <c r="P18" i="83"/>
  <c r="O18" i="83"/>
  <c r="N18" i="83"/>
  <c r="M18" i="83"/>
  <c r="L18" i="83"/>
  <c r="K18" i="83"/>
  <c r="J18" i="83"/>
  <c r="I18" i="83"/>
  <c r="AF17" i="83"/>
  <c r="AE17" i="83"/>
  <c r="AD17" i="83"/>
  <c r="AC17" i="83"/>
  <c r="AB17" i="83"/>
  <c r="AA17" i="83"/>
  <c r="Z17" i="83"/>
  <c r="Y17" i="83"/>
  <c r="X17" i="83"/>
  <c r="W17" i="83"/>
  <c r="V17" i="83"/>
  <c r="U17" i="83"/>
  <c r="T17" i="83"/>
  <c r="S17" i="83"/>
  <c r="R17" i="83"/>
  <c r="Q17" i="83"/>
  <c r="P17" i="83"/>
  <c r="O17" i="83"/>
  <c r="N17" i="83"/>
  <c r="M17" i="83"/>
  <c r="L17" i="83"/>
  <c r="K17" i="83"/>
  <c r="J17" i="83"/>
  <c r="I17" i="83"/>
  <c r="H17" i="83"/>
  <c r="G17" i="83"/>
  <c r="F17" i="83"/>
  <c r="E17" i="83"/>
  <c r="D17" i="83"/>
  <c r="C17" i="83"/>
  <c r="AF16" i="83"/>
  <c r="AE16" i="83"/>
  <c r="AD16" i="83"/>
  <c r="AC16" i="83"/>
  <c r="AB16" i="83"/>
  <c r="AA16" i="83"/>
  <c r="Z16" i="83"/>
  <c r="Y16" i="83"/>
  <c r="X16" i="83"/>
  <c r="W16" i="83"/>
  <c r="V16" i="83"/>
  <c r="U16" i="83"/>
  <c r="T16" i="83"/>
  <c r="S16" i="83"/>
  <c r="R16" i="83"/>
  <c r="Q16" i="83"/>
  <c r="P16" i="83"/>
  <c r="O16" i="83"/>
  <c r="N16" i="83"/>
  <c r="M16" i="83"/>
  <c r="L16" i="83"/>
  <c r="K16" i="83"/>
  <c r="J16" i="83"/>
  <c r="I16" i="83"/>
  <c r="H16" i="83"/>
  <c r="G16" i="83"/>
  <c r="F16" i="83"/>
  <c r="E16" i="83"/>
  <c r="D16" i="83"/>
  <c r="C16" i="83"/>
  <c r="AF15" i="83"/>
  <c r="AE15" i="83"/>
  <c r="AD15" i="83"/>
  <c r="AC15" i="83"/>
  <c r="AB15" i="83"/>
  <c r="AA15" i="83"/>
  <c r="Z15" i="83"/>
  <c r="Y15" i="83"/>
  <c r="X15" i="83"/>
  <c r="W15" i="83"/>
  <c r="V15" i="83"/>
  <c r="U15" i="83"/>
  <c r="T15" i="83"/>
  <c r="S15" i="83"/>
  <c r="R15" i="83"/>
  <c r="Q15" i="83"/>
  <c r="P15" i="83"/>
  <c r="O15" i="83"/>
  <c r="N15" i="83"/>
  <c r="M15" i="83"/>
  <c r="L15" i="83"/>
  <c r="K15" i="83"/>
  <c r="J15" i="83"/>
  <c r="I15" i="83"/>
  <c r="H15" i="83"/>
  <c r="G15" i="83"/>
  <c r="F15" i="83"/>
  <c r="E15" i="83"/>
  <c r="D15" i="83"/>
  <c r="C15" i="83"/>
  <c r="AF14" i="83"/>
  <c r="AE14" i="83"/>
  <c r="AD14" i="83"/>
  <c r="AC14" i="83"/>
  <c r="AB14" i="83"/>
  <c r="AA14" i="83"/>
  <c r="Z14" i="83"/>
  <c r="Y14" i="83"/>
  <c r="X14" i="83"/>
  <c r="W14" i="83"/>
  <c r="V14" i="83"/>
  <c r="U14" i="83"/>
  <c r="T14" i="83"/>
  <c r="S14" i="83"/>
  <c r="R14" i="83"/>
  <c r="Q14" i="83"/>
  <c r="P14" i="83"/>
  <c r="O14" i="83"/>
  <c r="N14" i="83"/>
  <c r="M14" i="83"/>
  <c r="L14" i="83"/>
  <c r="K14" i="83"/>
  <c r="J14" i="83"/>
  <c r="I14" i="83"/>
  <c r="H14" i="83"/>
  <c r="G14" i="83"/>
  <c r="F14" i="83"/>
  <c r="E14" i="83"/>
  <c r="D14" i="83"/>
  <c r="C14" i="83"/>
  <c r="AF13" i="83"/>
  <c r="AE13" i="83"/>
  <c r="AD13" i="83"/>
  <c r="AC13" i="83"/>
  <c r="AB13" i="83"/>
  <c r="AA13" i="83"/>
  <c r="Z13" i="83"/>
  <c r="Y13" i="83"/>
  <c r="X13" i="83"/>
  <c r="W13" i="83"/>
  <c r="V13" i="83"/>
  <c r="U13" i="83"/>
  <c r="T13" i="83"/>
  <c r="S13" i="83"/>
  <c r="R13" i="83"/>
  <c r="Q13" i="83"/>
  <c r="P13" i="83"/>
  <c r="O13" i="83"/>
  <c r="N13" i="83"/>
  <c r="M13" i="83"/>
  <c r="L13" i="83"/>
  <c r="K13" i="83"/>
  <c r="J13" i="83"/>
  <c r="I13" i="83"/>
  <c r="H13" i="83"/>
  <c r="G13" i="83"/>
  <c r="D13" i="83"/>
  <c r="C13" i="83"/>
  <c r="F12" i="83"/>
  <c r="E12" i="83"/>
  <c r="AF11" i="83"/>
  <c r="AE11" i="83"/>
  <c r="AD11" i="83"/>
  <c r="AC11" i="83"/>
  <c r="AB11" i="83"/>
  <c r="AA11" i="83"/>
  <c r="Z11" i="83"/>
  <c r="Y11" i="83"/>
  <c r="X11" i="83"/>
  <c r="W11" i="83"/>
  <c r="V11" i="83"/>
  <c r="U11" i="83"/>
  <c r="T11" i="83"/>
  <c r="S11" i="83"/>
  <c r="R11" i="83"/>
  <c r="Q11" i="83"/>
  <c r="P11" i="83"/>
  <c r="O11" i="83"/>
  <c r="N11" i="83"/>
  <c r="M11" i="83"/>
  <c r="L11" i="83"/>
  <c r="K11" i="83"/>
  <c r="J11" i="83"/>
  <c r="I11" i="83"/>
  <c r="F11" i="83"/>
  <c r="E11" i="83"/>
  <c r="D11" i="83"/>
  <c r="AF10" i="83"/>
  <c r="AE10" i="83"/>
  <c r="AD10" i="83"/>
  <c r="AC10" i="83"/>
  <c r="AA10" i="83"/>
  <c r="Z10" i="83"/>
  <c r="Y10" i="83"/>
  <c r="X10" i="83"/>
  <c r="W10" i="83"/>
  <c r="V10" i="83"/>
  <c r="U10" i="83"/>
  <c r="T10" i="83"/>
  <c r="S10" i="83"/>
  <c r="R10" i="83"/>
  <c r="Q10" i="83"/>
  <c r="P10" i="83"/>
  <c r="O10" i="83"/>
  <c r="N10" i="83"/>
  <c r="M10" i="83"/>
  <c r="L10" i="83"/>
  <c r="K10" i="83"/>
  <c r="J10" i="83"/>
  <c r="I10" i="83"/>
  <c r="F10" i="83"/>
  <c r="E10" i="83"/>
  <c r="D10" i="83"/>
  <c r="C10" i="83"/>
  <c r="D9" i="83"/>
  <c r="AD9" i="83"/>
  <c r="C11" i="81"/>
  <c r="C11" i="83" s="1"/>
  <c r="AF9" i="83" l="1"/>
  <c r="AF43" i="81" l="1"/>
  <c r="AF43" i="83" s="1"/>
  <c r="AD43" i="81"/>
  <c r="AD43" i="83" s="1"/>
  <c r="T43" i="81"/>
  <c r="T43" i="83" s="1"/>
  <c r="P43" i="81"/>
  <c r="P43" i="83" s="1"/>
  <c r="N43" i="81"/>
  <c r="N43" i="83" s="1"/>
  <c r="L43" i="81"/>
  <c r="L43" i="83" s="1"/>
  <c r="J43" i="81"/>
  <c r="J43" i="83" s="1"/>
  <c r="K45" i="81"/>
  <c r="K45" i="83" s="1"/>
  <c r="K44" i="81"/>
  <c r="K44" i="83" s="1"/>
  <c r="I45" i="81"/>
  <c r="I45" i="83" s="1"/>
  <c r="I44" i="81"/>
  <c r="I44" i="83" s="1"/>
  <c r="AB45" i="81"/>
  <c r="Z44" i="83"/>
  <c r="X45" i="81"/>
  <c r="X45" i="83" s="1"/>
  <c r="V44" i="81"/>
  <c r="V45" i="81"/>
  <c r="V45" i="83" s="1"/>
  <c r="R44" i="81"/>
  <c r="R44" i="83" s="1"/>
  <c r="R45" i="81"/>
  <c r="R45" i="83" s="1"/>
  <c r="AA44" i="81"/>
  <c r="AA44" i="83" s="1"/>
  <c r="Y45" i="81"/>
  <c r="Y45" i="83" s="1"/>
  <c r="Y44" i="81"/>
  <c r="Y44" i="83" s="1"/>
  <c r="W45" i="81"/>
  <c r="W45" i="83" s="1"/>
  <c r="W44" i="81"/>
  <c r="W44" i="83" s="1"/>
  <c r="S45" i="81"/>
  <c r="S45" i="83" s="1"/>
  <c r="S44" i="81"/>
  <c r="S44" i="83" s="1"/>
  <c r="O45" i="81"/>
  <c r="O45" i="83" s="1"/>
  <c r="O44" i="81"/>
  <c r="O44" i="83" s="1"/>
  <c r="M44" i="81"/>
  <c r="M44" i="83" s="1"/>
  <c r="M45" i="81"/>
  <c r="M45" i="83" s="1"/>
  <c r="F44" i="81"/>
  <c r="F44" i="83" s="1"/>
  <c r="U45" i="81" l="1"/>
  <c r="U45" i="83" s="1"/>
  <c r="V43" i="81"/>
  <c r="V43" i="83" s="1"/>
  <c r="M43" i="81"/>
  <c r="M43" i="83" s="1"/>
  <c r="I43" i="81"/>
  <c r="I43" i="83" s="1"/>
  <c r="Y43" i="81"/>
  <c r="Y43" i="83" s="1"/>
  <c r="Q44" i="81"/>
  <c r="F45" i="81"/>
  <c r="F45" i="83" s="1"/>
  <c r="AB45" i="83"/>
  <c r="K43" i="81"/>
  <c r="K43" i="83" s="1"/>
  <c r="O43" i="81"/>
  <c r="O43" i="83" s="1"/>
  <c r="S43" i="81"/>
  <c r="S43" i="83" s="1"/>
  <c r="W43" i="81"/>
  <c r="W43" i="83" s="1"/>
  <c r="D45" i="81"/>
  <c r="D45" i="83" s="1"/>
  <c r="R43" i="81"/>
  <c r="R43" i="83" s="1"/>
  <c r="Z43" i="81"/>
  <c r="Z43" i="83" s="1"/>
  <c r="Q45" i="81"/>
  <c r="Q45" i="83" s="1"/>
  <c r="U44" i="81"/>
  <c r="V44" i="83"/>
  <c r="X43" i="81"/>
  <c r="X43" i="83" s="1"/>
  <c r="AB43" i="81"/>
  <c r="AB43" i="83" s="1"/>
  <c r="D44" i="81"/>
  <c r="D44" i="83" s="1"/>
  <c r="H44" i="81"/>
  <c r="H44" i="83" s="1"/>
  <c r="AA45" i="81"/>
  <c r="AA43" i="81" s="1"/>
  <c r="AA43" i="83" s="1"/>
  <c r="H45" i="81"/>
  <c r="H45" i="83" s="1"/>
  <c r="X77" i="81"/>
  <c r="X80" i="83" s="1"/>
  <c r="X75" i="81"/>
  <c r="X78" i="83" s="1"/>
  <c r="W76" i="83"/>
  <c r="AF71" i="81"/>
  <c r="AF74" i="83" s="1"/>
  <c r="AE71" i="81"/>
  <c r="AE74" i="83" s="1"/>
  <c r="X71" i="81"/>
  <c r="X74" i="83" s="1"/>
  <c r="W71" i="81"/>
  <c r="W74" i="83" s="1"/>
  <c r="AE35" i="83"/>
  <c r="C44" i="81" l="1"/>
  <c r="C44" i="83" s="1"/>
  <c r="X72" i="81"/>
  <c r="X75" i="83" s="1"/>
  <c r="AA45" i="83"/>
  <c r="C45" i="81"/>
  <c r="C45" i="83" s="1"/>
  <c r="U44" i="83"/>
  <c r="U43" i="81"/>
  <c r="U43" i="83" s="1"/>
  <c r="Q44" i="83"/>
  <c r="Q43" i="81"/>
  <c r="Q43" i="83" s="1"/>
  <c r="H53" i="81" l="1"/>
  <c r="H57" i="83" s="1"/>
  <c r="F53" i="81"/>
  <c r="F57" i="83" s="1"/>
  <c r="AA53" i="81"/>
  <c r="AA57" i="83" s="1"/>
  <c r="AA52" i="81"/>
  <c r="AA56" i="83" s="1"/>
  <c r="Y53" i="81"/>
  <c r="Y57" i="83" s="1"/>
  <c r="Y52" i="81"/>
  <c r="Y56" i="83" s="1"/>
  <c r="W53" i="81"/>
  <c r="W57" i="83" s="1"/>
  <c r="W52" i="81"/>
  <c r="W56" i="83" s="1"/>
  <c r="U52" i="81"/>
  <c r="U56" i="83" s="1"/>
  <c r="S53" i="81"/>
  <c r="S57" i="83" s="1"/>
  <c r="S52" i="81"/>
  <c r="S56" i="83" s="1"/>
  <c r="Q53" i="81"/>
  <c r="Q57" i="83" s="1"/>
  <c r="Q52" i="81"/>
  <c r="Q56" i="83" s="1"/>
  <c r="O53" i="81"/>
  <c r="O57" i="83" s="1"/>
  <c r="O52" i="81"/>
  <c r="O56" i="83" s="1"/>
  <c r="M53" i="81"/>
  <c r="M57" i="83" s="1"/>
  <c r="M52" i="81"/>
  <c r="M56" i="83" s="1"/>
  <c r="K53" i="81"/>
  <c r="K57" i="83" s="1"/>
  <c r="K52" i="81"/>
  <c r="K56" i="83" s="1"/>
  <c r="I53" i="81"/>
  <c r="I57" i="83" s="1"/>
  <c r="U53" i="81" l="1"/>
  <c r="U57" i="83" s="1"/>
  <c r="D53" i="81"/>
  <c r="D57" i="83" s="1"/>
  <c r="AD30" i="83"/>
  <c r="C53" i="81" l="1"/>
  <c r="C57" i="83" s="1"/>
  <c r="X36" i="81"/>
  <c r="X36" i="83" s="1"/>
  <c r="X35" i="81"/>
  <c r="X35" i="83" l="1"/>
  <c r="AB38" i="83"/>
  <c r="AB37" i="83"/>
  <c r="AB36" i="83"/>
  <c r="AB35" i="83"/>
  <c r="Z38" i="81"/>
  <c r="Z38" i="83" s="1"/>
  <c r="Z37" i="81"/>
  <c r="Z37" i="83" s="1"/>
  <c r="Z36" i="83"/>
  <c r="Z35" i="83"/>
  <c r="AA20" i="81" l="1"/>
  <c r="AA20" i="83" s="1"/>
  <c r="Z29" i="81" l="1"/>
  <c r="Z29" i="83" s="1"/>
  <c r="V30" i="81" l="1"/>
  <c r="V30" i="83" s="1"/>
  <c r="AD46" i="83" l="1"/>
  <c r="AC45" i="81"/>
  <c r="AC44" i="81"/>
  <c r="AC53" i="81"/>
  <c r="AC52" i="81"/>
  <c r="AC56" i="83" s="1"/>
  <c r="AC49" i="81"/>
  <c r="AC53" i="83" s="1"/>
  <c r="AD36" i="83"/>
  <c r="AD35" i="83"/>
  <c r="AD38" i="83"/>
  <c r="AD37" i="83"/>
  <c r="AF47" i="83"/>
  <c r="AD47" i="83"/>
  <c r="AB47" i="83"/>
  <c r="AF46" i="83" l="1"/>
  <c r="AE45" i="81"/>
  <c r="AE45" i="83" s="1"/>
  <c r="AE44" i="81"/>
  <c r="E44" i="81" s="1"/>
  <c r="E44" i="83" s="1"/>
  <c r="AF72" i="81"/>
  <c r="AF75" i="83" s="1"/>
  <c r="AF77" i="81"/>
  <c r="AF80" i="83" s="1"/>
  <c r="AF75" i="81"/>
  <c r="AF78" i="83" s="1"/>
  <c r="AE76" i="83"/>
  <c r="AE53" i="81"/>
  <c r="AE57" i="83" s="1"/>
  <c r="AE52" i="81"/>
  <c r="AE56" i="83" s="1"/>
  <c r="AF36" i="83"/>
  <c r="AF38" i="83"/>
  <c r="AF37" i="83"/>
  <c r="AF35" i="83"/>
  <c r="AC57" i="83"/>
  <c r="AC45" i="83"/>
  <c r="AD18" i="83"/>
  <c r="AC44" i="83"/>
  <c r="AC43" i="81"/>
  <c r="AC43" i="83" s="1"/>
  <c r="K29" i="81"/>
  <c r="K29" i="83" s="1"/>
  <c r="K28" i="81"/>
  <c r="K28" i="83" s="1"/>
  <c r="K27" i="81"/>
  <c r="K27" i="83" s="1"/>
  <c r="K26" i="81"/>
  <c r="K26" i="83" s="1"/>
  <c r="I26" i="81"/>
  <c r="I26" i="83" s="1"/>
  <c r="I27" i="81"/>
  <c r="I27" i="83" s="1"/>
  <c r="I28" i="81"/>
  <c r="I28" i="83" s="1"/>
  <c r="I29" i="81"/>
  <c r="I29" i="83" s="1"/>
  <c r="E53" i="81" l="1"/>
  <c r="E57" i="83" s="1"/>
  <c r="G44" i="81"/>
  <c r="G44" i="83" s="1"/>
  <c r="G53" i="81"/>
  <c r="G57" i="83" s="1"/>
  <c r="AF18" i="83"/>
  <c r="G45" i="81"/>
  <c r="G45" i="83" s="1"/>
  <c r="E45" i="81"/>
  <c r="E45" i="83" s="1"/>
  <c r="AE44" i="83"/>
  <c r="AE43" i="81"/>
  <c r="AE43" i="83" s="1"/>
  <c r="H11" i="81"/>
  <c r="H11" i="83" s="1"/>
  <c r="G11" i="81"/>
  <c r="G11" i="83" s="1"/>
  <c r="D68" i="81"/>
  <c r="D69" i="83" s="1"/>
  <c r="AE34" i="81"/>
  <c r="AE34" i="83" s="1"/>
  <c r="AE31" i="81"/>
  <c r="AE31" i="83" s="1"/>
  <c r="AE30" i="81"/>
  <c r="AE30" i="83" s="1"/>
  <c r="AE29" i="81"/>
  <c r="AE29" i="83" s="1"/>
  <c r="AE28" i="81"/>
  <c r="AE28" i="83" s="1"/>
  <c r="AE27" i="81"/>
  <c r="AE27" i="83" s="1"/>
  <c r="AE26" i="81"/>
  <c r="AE26" i="83" s="1"/>
  <c r="AE24" i="81"/>
  <c r="AE24" i="83" s="1"/>
  <c r="AE23" i="81"/>
  <c r="AE23" i="83" s="1"/>
  <c r="AE22" i="81"/>
  <c r="AE22" i="83" s="1"/>
  <c r="AE21" i="81"/>
  <c r="AE21" i="83" s="1"/>
  <c r="AC34" i="81"/>
  <c r="AC34" i="83" s="1"/>
  <c r="AC31" i="81"/>
  <c r="AC31" i="83" s="1"/>
  <c r="AC30" i="81"/>
  <c r="AC30" i="83" s="1"/>
  <c r="AC29" i="81"/>
  <c r="AC29" i="83" s="1"/>
  <c r="AC28" i="81"/>
  <c r="AC28" i="83" s="1"/>
  <c r="AC27" i="81"/>
  <c r="AC27" i="83" s="1"/>
  <c r="AC26" i="81"/>
  <c r="AC26" i="83" s="1"/>
  <c r="AC24" i="81"/>
  <c r="AC24" i="83" s="1"/>
  <c r="AC23" i="81"/>
  <c r="AC23" i="83" s="1"/>
  <c r="AC22" i="81"/>
  <c r="AC22" i="83" s="1"/>
  <c r="AC21" i="81"/>
  <c r="AC21" i="83" s="1"/>
  <c r="AA34" i="81"/>
  <c r="AA34" i="83" s="1"/>
  <c r="AA31" i="81"/>
  <c r="AA31" i="83" s="1"/>
  <c r="AA30" i="81"/>
  <c r="AA30" i="83" s="1"/>
  <c r="AA29" i="81"/>
  <c r="AA29" i="83" s="1"/>
  <c r="AA28" i="81"/>
  <c r="AA28" i="83" s="1"/>
  <c r="AA27" i="81"/>
  <c r="AA27" i="83" s="1"/>
  <c r="AA26" i="81"/>
  <c r="AA26" i="83" s="1"/>
  <c r="AA24" i="81"/>
  <c r="AA23" i="81"/>
  <c r="AA23" i="83" s="1"/>
  <c r="AA22" i="81"/>
  <c r="AA22" i="83" s="1"/>
  <c r="AA21" i="81"/>
  <c r="AA21" i="83" s="1"/>
  <c r="Y34" i="81"/>
  <c r="Y34" i="83" s="1"/>
  <c r="Y31" i="81"/>
  <c r="Y31" i="83" s="1"/>
  <c r="Y30" i="81"/>
  <c r="Y30" i="83" s="1"/>
  <c r="Y29" i="81"/>
  <c r="Y29" i="83" s="1"/>
  <c r="Y28" i="81"/>
  <c r="Y28" i="83" s="1"/>
  <c r="Y27" i="81"/>
  <c r="Y27" i="83" s="1"/>
  <c r="Y26" i="81"/>
  <c r="Y26" i="83" s="1"/>
  <c r="Y24" i="81"/>
  <c r="Y23" i="81"/>
  <c r="Y23" i="83" s="1"/>
  <c r="Y22" i="81"/>
  <c r="Y22" i="83" s="1"/>
  <c r="Y21" i="81"/>
  <c r="Y21" i="83" s="1"/>
  <c r="W34" i="81"/>
  <c r="W34" i="83" s="1"/>
  <c r="W31" i="81"/>
  <c r="W31" i="83" s="1"/>
  <c r="W30" i="81"/>
  <c r="W30" i="83" s="1"/>
  <c r="W29" i="81"/>
  <c r="W29" i="83" s="1"/>
  <c r="W28" i="81"/>
  <c r="W28" i="83" s="1"/>
  <c r="W27" i="81"/>
  <c r="W27" i="83" s="1"/>
  <c r="W26" i="81"/>
  <c r="W26" i="83" s="1"/>
  <c r="W24" i="81"/>
  <c r="W23" i="81"/>
  <c r="W23" i="83" s="1"/>
  <c r="W22" i="81"/>
  <c r="W22" i="83" s="1"/>
  <c r="W21" i="81"/>
  <c r="W21" i="83" s="1"/>
  <c r="U34" i="81"/>
  <c r="U34" i="83" s="1"/>
  <c r="U31" i="81"/>
  <c r="U31" i="83" s="1"/>
  <c r="U30" i="81"/>
  <c r="U30" i="83" s="1"/>
  <c r="U29" i="81"/>
  <c r="U29" i="83" s="1"/>
  <c r="U28" i="81"/>
  <c r="U28" i="83" s="1"/>
  <c r="U27" i="81"/>
  <c r="U27" i="83" s="1"/>
  <c r="U26" i="81"/>
  <c r="U26" i="83" s="1"/>
  <c r="U24" i="81"/>
  <c r="U23" i="81"/>
  <c r="U23" i="83" s="1"/>
  <c r="U22" i="81"/>
  <c r="U22" i="83" s="1"/>
  <c r="U21" i="81"/>
  <c r="U21" i="83" s="1"/>
  <c r="S34" i="81"/>
  <c r="S34" i="83" s="1"/>
  <c r="S31" i="81"/>
  <c r="S31" i="83" s="1"/>
  <c r="S30" i="81"/>
  <c r="S30" i="83" s="1"/>
  <c r="S29" i="81"/>
  <c r="S29" i="83" s="1"/>
  <c r="S28" i="81"/>
  <c r="S28" i="83" s="1"/>
  <c r="S27" i="81"/>
  <c r="S27" i="83" s="1"/>
  <c r="S26" i="81"/>
  <c r="S26" i="83" s="1"/>
  <c r="S24" i="81"/>
  <c r="S24" i="83" s="1"/>
  <c r="S23" i="81"/>
  <c r="S23" i="83" s="1"/>
  <c r="S22" i="81"/>
  <c r="S22" i="83" s="1"/>
  <c r="S21" i="81"/>
  <c r="S21" i="83" s="1"/>
  <c r="Q34" i="81"/>
  <c r="Q34" i="83" s="1"/>
  <c r="Q31" i="81"/>
  <c r="Q31" i="83" s="1"/>
  <c r="Q30" i="81"/>
  <c r="Q30" i="83" s="1"/>
  <c r="Q29" i="81"/>
  <c r="Q29" i="83" s="1"/>
  <c r="Q28" i="81"/>
  <c r="Q28" i="83" s="1"/>
  <c r="Q27" i="81"/>
  <c r="Q27" i="83" s="1"/>
  <c r="Q26" i="81"/>
  <c r="Q26" i="83" s="1"/>
  <c r="Q24" i="81"/>
  <c r="Q24" i="83" s="1"/>
  <c r="Q23" i="81"/>
  <c r="Q23" i="83" s="1"/>
  <c r="Q22" i="81"/>
  <c r="Q22" i="83" s="1"/>
  <c r="Q21" i="81"/>
  <c r="Q21" i="83" s="1"/>
  <c r="O34" i="81"/>
  <c r="O34" i="83" s="1"/>
  <c r="O31" i="81"/>
  <c r="O31" i="83" s="1"/>
  <c r="O30" i="81"/>
  <c r="O30" i="83" s="1"/>
  <c r="O29" i="81"/>
  <c r="O29" i="83" s="1"/>
  <c r="O28" i="81"/>
  <c r="O28" i="83" s="1"/>
  <c r="O27" i="81"/>
  <c r="O27" i="83" s="1"/>
  <c r="O26" i="81"/>
  <c r="O26" i="83" s="1"/>
  <c r="O24" i="81"/>
  <c r="O24" i="83" s="1"/>
  <c r="O23" i="81"/>
  <c r="O23" i="83" s="1"/>
  <c r="O22" i="81"/>
  <c r="O22" i="83" s="1"/>
  <c r="O21" i="81"/>
  <c r="O21" i="83" s="1"/>
  <c r="M34" i="81"/>
  <c r="M34" i="83" s="1"/>
  <c r="M33" i="81"/>
  <c r="M33" i="83" s="1"/>
  <c r="M32" i="81"/>
  <c r="M32" i="83" s="1"/>
  <c r="M31" i="81"/>
  <c r="M31" i="83" s="1"/>
  <c r="M30" i="81"/>
  <c r="M30" i="83" s="1"/>
  <c r="M29" i="81"/>
  <c r="M29" i="83" s="1"/>
  <c r="M28" i="81"/>
  <c r="M28" i="83" s="1"/>
  <c r="M27" i="81"/>
  <c r="M27" i="83" s="1"/>
  <c r="M26" i="81"/>
  <c r="M26" i="83" s="1"/>
  <c r="M24" i="81"/>
  <c r="M24" i="83" s="1"/>
  <c r="M23" i="81"/>
  <c r="M23" i="83" s="1"/>
  <c r="M22" i="81"/>
  <c r="M22" i="83" s="1"/>
  <c r="M21" i="81"/>
  <c r="M21" i="83" s="1"/>
  <c r="K34" i="81"/>
  <c r="K34" i="83" s="1"/>
  <c r="K33" i="81"/>
  <c r="K33" i="83" s="1"/>
  <c r="K32" i="81"/>
  <c r="K32" i="83" s="1"/>
  <c r="K31" i="81"/>
  <c r="K31" i="83" s="1"/>
  <c r="K30" i="81"/>
  <c r="K30" i="83" s="1"/>
  <c r="K24" i="81"/>
  <c r="K24" i="83" s="1"/>
  <c r="K23" i="81"/>
  <c r="K23" i="83" s="1"/>
  <c r="K22" i="81"/>
  <c r="K22" i="83" s="1"/>
  <c r="K21" i="81"/>
  <c r="K21" i="83" s="1"/>
  <c r="AF25" i="81"/>
  <c r="AF25" i="83" s="1"/>
  <c r="AD25" i="81"/>
  <c r="AB25" i="81"/>
  <c r="Z25" i="81"/>
  <c r="X25" i="81"/>
  <c r="V25" i="81"/>
  <c r="T25" i="81"/>
  <c r="R25" i="81"/>
  <c r="P25" i="81"/>
  <c r="N25" i="81"/>
  <c r="L25" i="81"/>
  <c r="J25" i="81"/>
  <c r="N25" i="83" l="1"/>
  <c r="V25" i="83"/>
  <c r="AD25" i="83"/>
  <c r="J25" i="83"/>
  <c r="Z25" i="83"/>
  <c r="P25" i="83"/>
  <c r="X25" i="83"/>
  <c r="R25" i="83"/>
  <c r="L25" i="83"/>
  <c r="T25" i="83"/>
  <c r="AB25" i="83"/>
  <c r="U24" i="83"/>
  <c r="W24" i="83"/>
  <c r="Y24" i="83"/>
  <c r="AA24" i="83"/>
  <c r="S25" i="81"/>
  <c r="S25" i="83" s="1"/>
  <c r="W25" i="81"/>
  <c r="W25" i="83" s="1"/>
  <c r="Y25" i="81"/>
  <c r="Y25" i="83" s="1"/>
  <c r="K25" i="81"/>
  <c r="K25" i="83" s="1"/>
  <c r="AA25" i="81"/>
  <c r="AA25" i="83" s="1"/>
  <c r="M25" i="81"/>
  <c r="M25" i="83" s="1"/>
  <c r="O25" i="81"/>
  <c r="O25" i="83" s="1"/>
  <c r="Q25" i="81"/>
  <c r="Q25" i="83" s="1"/>
  <c r="U25" i="81"/>
  <c r="U25" i="83" s="1"/>
  <c r="AC25" i="81"/>
  <c r="AC25" i="83" s="1"/>
  <c r="AE25" i="81"/>
  <c r="AE25" i="83" s="1"/>
  <c r="D27" i="81"/>
  <c r="D27" i="83" s="1"/>
  <c r="H27" i="81"/>
  <c r="H27" i="83" s="1"/>
  <c r="I34" i="81"/>
  <c r="I34" i="83" s="1"/>
  <c r="I31" i="81"/>
  <c r="I31" i="83" s="1"/>
  <c r="I30" i="81"/>
  <c r="I30" i="83" s="1"/>
  <c r="I25" i="81" l="1"/>
  <c r="I25" i="83" s="1"/>
  <c r="C27" i="81"/>
  <c r="C27" i="83" s="1"/>
  <c r="F73" i="83"/>
  <c r="E73" i="83"/>
  <c r="F72" i="83"/>
  <c r="E72" i="83"/>
  <c r="F70" i="81"/>
  <c r="F71" i="83" s="1"/>
  <c r="E70" i="81"/>
  <c r="E71" i="83" s="1"/>
  <c r="F69" i="81"/>
  <c r="F70" i="83" s="1"/>
  <c r="E69" i="81"/>
  <c r="E70" i="83" s="1"/>
  <c r="F68" i="81"/>
  <c r="F69" i="83" s="1"/>
  <c r="E68" i="81"/>
  <c r="E69" i="83" s="1"/>
  <c r="D73" i="83"/>
  <c r="C73" i="83"/>
  <c r="D72" i="83"/>
  <c r="C72" i="83"/>
  <c r="D70" i="81"/>
  <c r="D71" i="83" s="1"/>
  <c r="C70" i="81"/>
  <c r="C71" i="83" s="1"/>
  <c r="D69" i="81"/>
  <c r="D70" i="83" s="1"/>
  <c r="C69" i="81"/>
  <c r="C70" i="83" s="1"/>
  <c r="C68" i="81"/>
  <c r="C69" i="83" s="1"/>
  <c r="F75" i="81"/>
  <c r="F78" i="83" s="1"/>
  <c r="E75" i="81"/>
  <c r="E78" i="83" s="1"/>
  <c r="D75" i="81"/>
  <c r="D78" i="83" s="1"/>
  <c r="C75" i="81"/>
  <c r="C78" i="83" s="1"/>
  <c r="F74" i="81"/>
  <c r="F77" i="83" s="1"/>
  <c r="E74" i="81"/>
  <c r="E77" i="83" s="1"/>
  <c r="D74" i="81"/>
  <c r="D77" i="83" s="1"/>
  <c r="C74" i="81"/>
  <c r="C77" i="83" s="1"/>
  <c r="G74" i="81" l="1"/>
  <c r="G77" i="83" s="1"/>
  <c r="G75" i="81"/>
  <c r="G78" i="83" s="1"/>
  <c r="H74" i="81"/>
  <c r="H77" i="83" s="1"/>
  <c r="H75" i="81"/>
  <c r="H78" i="83" s="1"/>
  <c r="AE61" i="83"/>
  <c r="AE51" i="81"/>
  <c r="AE55" i="83" s="1"/>
  <c r="AE50" i="81"/>
  <c r="AE54" i="83" s="1"/>
  <c r="AE49" i="81"/>
  <c r="AE53" i="83" s="1"/>
  <c r="AE48" i="81"/>
  <c r="AE52" i="83" s="1"/>
  <c r="AC61" i="83"/>
  <c r="AC51" i="81"/>
  <c r="AC55" i="83" s="1"/>
  <c r="AC50" i="81"/>
  <c r="AC54" i="83" s="1"/>
  <c r="AC48" i="81"/>
  <c r="AC52" i="83" s="1"/>
  <c r="AA61" i="83"/>
  <c r="AA51" i="81"/>
  <c r="AA55" i="83" s="1"/>
  <c r="AA50" i="81"/>
  <c r="AA54" i="83" s="1"/>
  <c r="AA49" i="81"/>
  <c r="AA53" i="83" s="1"/>
  <c r="AA48" i="81"/>
  <c r="AA52" i="83" s="1"/>
  <c r="Y61" i="83"/>
  <c r="Y51" i="81"/>
  <c r="Y55" i="83" s="1"/>
  <c r="Y50" i="81"/>
  <c r="Y54" i="83" s="1"/>
  <c r="Y49" i="81"/>
  <c r="Y53" i="83" s="1"/>
  <c r="Y48" i="81"/>
  <c r="Y52" i="83" s="1"/>
  <c r="W61" i="83"/>
  <c r="W60" i="83"/>
  <c r="W51" i="81"/>
  <c r="W55" i="83" s="1"/>
  <c r="W50" i="81"/>
  <c r="W54" i="83" s="1"/>
  <c r="W49" i="81"/>
  <c r="W53" i="83" s="1"/>
  <c r="W48" i="81"/>
  <c r="W52" i="83" s="1"/>
  <c r="U61" i="83"/>
  <c r="U60" i="83"/>
  <c r="U51" i="81"/>
  <c r="U55" i="83" s="1"/>
  <c r="U50" i="81"/>
  <c r="U54" i="83" s="1"/>
  <c r="U49" i="81"/>
  <c r="U53" i="83" s="1"/>
  <c r="U48" i="81"/>
  <c r="U52" i="83" s="1"/>
  <c r="S61" i="83"/>
  <c r="S60" i="83"/>
  <c r="S51" i="81"/>
  <c r="S55" i="83" s="1"/>
  <c r="S50" i="81"/>
  <c r="S54" i="83" s="1"/>
  <c r="S49" i="81"/>
  <c r="S53" i="83" s="1"/>
  <c r="S48" i="81"/>
  <c r="S52" i="83" s="1"/>
  <c r="Q61" i="83"/>
  <c r="Q60" i="83"/>
  <c r="Q51" i="81"/>
  <c r="Q55" i="83" s="1"/>
  <c r="Q50" i="81"/>
  <c r="Q54" i="83" s="1"/>
  <c r="Q49" i="81"/>
  <c r="Q53" i="83" s="1"/>
  <c r="Q48" i="81"/>
  <c r="Q52" i="83" s="1"/>
  <c r="O61" i="83"/>
  <c r="O60" i="83"/>
  <c r="O51" i="81"/>
  <c r="O55" i="83" s="1"/>
  <c r="O50" i="81"/>
  <c r="O54" i="83" s="1"/>
  <c r="O49" i="81"/>
  <c r="O53" i="83" s="1"/>
  <c r="O48" i="81"/>
  <c r="O52" i="83" s="1"/>
  <c r="M61" i="83"/>
  <c r="M60" i="83"/>
  <c r="M51" i="81"/>
  <c r="M55" i="83" s="1"/>
  <c r="M50" i="81"/>
  <c r="M54" i="83" s="1"/>
  <c r="M49" i="81"/>
  <c r="M53" i="83" s="1"/>
  <c r="M48" i="81"/>
  <c r="M52" i="83" s="1"/>
  <c r="K61" i="83"/>
  <c r="K60" i="83"/>
  <c r="K51" i="81"/>
  <c r="K55" i="83" s="1"/>
  <c r="K50" i="81"/>
  <c r="K54" i="83" s="1"/>
  <c r="K49" i="81"/>
  <c r="K53" i="83" s="1"/>
  <c r="K48" i="81"/>
  <c r="K52" i="83" s="1"/>
  <c r="I61" i="81"/>
  <c r="I61" i="83" s="1"/>
  <c r="I60" i="81"/>
  <c r="I60" i="83" s="1"/>
  <c r="I52" i="81"/>
  <c r="I56" i="83" s="1"/>
  <c r="I33" i="81"/>
  <c r="I33" i="83" s="1"/>
  <c r="I23" i="81"/>
  <c r="I23" i="83" s="1"/>
  <c r="I32" i="81"/>
  <c r="I32" i="83" s="1"/>
  <c r="I22" i="81"/>
  <c r="I22" i="83" s="1"/>
  <c r="I51" i="81"/>
  <c r="I55" i="83" s="1"/>
  <c r="I50" i="81"/>
  <c r="I54" i="83" s="1"/>
  <c r="I49" i="81"/>
  <c r="I53" i="83" s="1"/>
  <c r="I48" i="81"/>
  <c r="I52" i="83" s="1"/>
  <c r="I24" i="81"/>
  <c r="I24" i="83" s="1"/>
  <c r="I21" i="81"/>
  <c r="I21" i="83" s="1"/>
  <c r="Y20" i="81"/>
  <c r="Y20" i="83" s="1"/>
  <c r="W20" i="81"/>
  <c r="U20" i="81"/>
  <c r="S20" i="81"/>
  <c r="Q20" i="81"/>
  <c r="O20" i="81"/>
  <c r="M20" i="81"/>
  <c r="K20" i="81"/>
  <c r="U20" i="83" l="1"/>
  <c r="O20" i="83"/>
  <c r="W20" i="83"/>
  <c r="S20" i="83"/>
  <c r="Q20" i="83"/>
  <c r="K20" i="83"/>
  <c r="M20" i="83"/>
  <c r="AE60" i="83"/>
  <c r="AC60" i="83"/>
  <c r="AA60" i="83"/>
  <c r="Y60" i="83"/>
  <c r="I20" i="81"/>
  <c r="I20" i="83" l="1"/>
  <c r="I78" i="81"/>
  <c r="I81" i="83" s="1"/>
  <c r="R54" i="81"/>
  <c r="Q54" i="81"/>
  <c r="P54" i="81"/>
  <c r="R48" i="83" l="1"/>
  <c r="P48" i="83"/>
  <c r="Q48" i="83"/>
  <c r="R64" i="81"/>
  <c r="R64" i="83" s="1"/>
  <c r="P64" i="81"/>
  <c r="P64" i="83" s="1"/>
  <c r="G59" i="81"/>
  <c r="G59" i="83" s="1"/>
  <c r="H61" i="81"/>
  <c r="H61" i="83" s="1"/>
  <c r="F61" i="81"/>
  <c r="F61" i="83" s="1"/>
  <c r="D61" i="81"/>
  <c r="D61" i="83" s="1"/>
  <c r="H60" i="81"/>
  <c r="H60" i="83" s="1"/>
  <c r="F60" i="81"/>
  <c r="F60" i="83" s="1"/>
  <c r="D60" i="81"/>
  <c r="D60" i="83" s="1"/>
  <c r="H59" i="81"/>
  <c r="H59" i="83" s="1"/>
  <c r="F59" i="81"/>
  <c r="F59" i="83" s="1"/>
  <c r="E59" i="81"/>
  <c r="E59" i="83" s="1"/>
  <c r="D59" i="81"/>
  <c r="D59" i="83" s="1"/>
  <c r="C59" i="81"/>
  <c r="C59" i="83" s="1"/>
  <c r="H58" i="81"/>
  <c r="H58" i="83" s="1"/>
  <c r="F58" i="81"/>
  <c r="F58" i="83" s="1"/>
  <c r="D58" i="81"/>
  <c r="D58" i="83" s="1"/>
  <c r="H52" i="81"/>
  <c r="H56" i="83" s="1"/>
  <c r="F52" i="81"/>
  <c r="F56" i="83" s="1"/>
  <c r="D52" i="81"/>
  <c r="D56" i="83" s="1"/>
  <c r="H33" i="81"/>
  <c r="H33" i="83" s="1"/>
  <c r="F33" i="81"/>
  <c r="F33" i="83" s="1"/>
  <c r="D33" i="81"/>
  <c r="D33" i="83" s="1"/>
  <c r="H23" i="81"/>
  <c r="H23" i="83" s="1"/>
  <c r="F23" i="81"/>
  <c r="F23" i="83" s="1"/>
  <c r="D23" i="81"/>
  <c r="D23" i="83" s="1"/>
  <c r="H32" i="81"/>
  <c r="H32" i="83" s="1"/>
  <c r="F32" i="81"/>
  <c r="F32" i="83" s="1"/>
  <c r="D32" i="81"/>
  <c r="D32" i="83" s="1"/>
  <c r="H22" i="81"/>
  <c r="H22" i="83" s="1"/>
  <c r="F22" i="81"/>
  <c r="F22" i="83" s="1"/>
  <c r="D22" i="81"/>
  <c r="D22" i="83" s="1"/>
  <c r="H51" i="81"/>
  <c r="H55" i="83" s="1"/>
  <c r="F51" i="81"/>
  <c r="F55" i="83" s="1"/>
  <c r="D51" i="81"/>
  <c r="D55" i="83" s="1"/>
  <c r="H50" i="81"/>
  <c r="H54" i="83" s="1"/>
  <c r="F50" i="81"/>
  <c r="F54" i="83" s="1"/>
  <c r="D50" i="81"/>
  <c r="D54" i="83" s="1"/>
  <c r="H49" i="81"/>
  <c r="H53" i="83" s="1"/>
  <c r="F49" i="81"/>
  <c r="F53" i="83" s="1"/>
  <c r="D49" i="81"/>
  <c r="D53" i="83" s="1"/>
  <c r="H48" i="81"/>
  <c r="H52" i="83" s="1"/>
  <c r="F48" i="81"/>
  <c r="F52" i="83" s="1"/>
  <c r="D48" i="81"/>
  <c r="D52" i="83" s="1"/>
  <c r="G47" i="81"/>
  <c r="G47" i="83" s="1"/>
  <c r="E47" i="81"/>
  <c r="E47" i="83" s="1"/>
  <c r="D47" i="81"/>
  <c r="D47" i="83" s="1"/>
  <c r="C47" i="81"/>
  <c r="C47" i="83" s="1"/>
  <c r="G46" i="81"/>
  <c r="G46" i="83" s="1"/>
  <c r="E46" i="81"/>
  <c r="E46" i="83" s="1"/>
  <c r="D46" i="81"/>
  <c r="D46" i="83" s="1"/>
  <c r="C46" i="81"/>
  <c r="C46" i="83" s="1"/>
  <c r="H43" i="81"/>
  <c r="H43" i="83" s="1"/>
  <c r="F43" i="81"/>
  <c r="F43" i="83" s="1"/>
  <c r="D43" i="81"/>
  <c r="D43" i="83" s="1"/>
  <c r="H42" i="81"/>
  <c r="H42" i="83" s="1"/>
  <c r="F42" i="81"/>
  <c r="F42" i="83" s="1"/>
  <c r="D42" i="81"/>
  <c r="D42" i="83" s="1"/>
  <c r="H41" i="81"/>
  <c r="H41" i="83" s="1"/>
  <c r="G41" i="81"/>
  <c r="G41" i="83" s="1"/>
  <c r="F41" i="81"/>
  <c r="F41" i="83" s="1"/>
  <c r="E41" i="81"/>
  <c r="E41" i="83" s="1"/>
  <c r="D41" i="81"/>
  <c r="D41" i="83" s="1"/>
  <c r="C41" i="81"/>
  <c r="C41" i="83" s="1"/>
  <c r="H40" i="81"/>
  <c r="H40" i="83" s="1"/>
  <c r="G40" i="81"/>
  <c r="G40" i="83" s="1"/>
  <c r="F40" i="81"/>
  <c r="F40" i="83" s="1"/>
  <c r="E40" i="81"/>
  <c r="E40" i="83" s="1"/>
  <c r="D40" i="81"/>
  <c r="D40" i="83" s="1"/>
  <c r="C40" i="81"/>
  <c r="C40" i="83" s="1"/>
  <c r="H39" i="81"/>
  <c r="H39" i="83" s="1"/>
  <c r="G39" i="81"/>
  <c r="G39" i="83" s="1"/>
  <c r="F39" i="81"/>
  <c r="F39" i="83" s="1"/>
  <c r="E39" i="81"/>
  <c r="E39" i="83" s="1"/>
  <c r="D39" i="81"/>
  <c r="D39" i="83" s="1"/>
  <c r="C39" i="81"/>
  <c r="C39" i="83" s="1"/>
  <c r="G38" i="81"/>
  <c r="G38" i="83" s="1"/>
  <c r="E38" i="81"/>
  <c r="E38" i="83" s="1"/>
  <c r="D38" i="81"/>
  <c r="D38" i="83" s="1"/>
  <c r="C38" i="81"/>
  <c r="C38" i="83" s="1"/>
  <c r="G37" i="81"/>
  <c r="G37" i="83" s="1"/>
  <c r="E37" i="81"/>
  <c r="E37" i="83" s="1"/>
  <c r="D37" i="81"/>
  <c r="D37" i="83" s="1"/>
  <c r="C37" i="81"/>
  <c r="C37" i="83" s="1"/>
  <c r="E36" i="81"/>
  <c r="E36" i="83" s="1"/>
  <c r="G35" i="81"/>
  <c r="E35" i="81"/>
  <c r="E35" i="83" s="1"/>
  <c r="D35" i="81"/>
  <c r="C35" i="81"/>
  <c r="H34" i="81"/>
  <c r="H34" i="83" s="1"/>
  <c r="G34" i="81"/>
  <c r="G34" i="83" s="1"/>
  <c r="F34" i="81"/>
  <c r="F34" i="83" s="1"/>
  <c r="E34" i="81"/>
  <c r="E34" i="83" s="1"/>
  <c r="D34" i="81"/>
  <c r="D34" i="83" s="1"/>
  <c r="C34" i="81"/>
  <c r="C34" i="83" s="1"/>
  <c r="H31" i="81"/>
  <c r="H31" i="83" s="1"/>
  <c r="F31" i="81"/>
  <c r="F31" i="83" s="1"/>
  <c r="D31" i="81"/>
  <c r="D31" i="83" s="1"/>
  <c r="H30" i="81"/>
  <c r="H30" i="83" s="1"/>
  <c r="F30" i="81"/>
  <c r="F30" i="83" s="1"/>
  <c r="D30" i="81"/>
  <c r="D30" i="83" s="1"/>
  <c r="F29" i="81"/>
  <c r="F29" i="83" s="1"/>
  <c r="H28" i="81"/>
  <c r="H28" i="83" s="1"/>
  <c r="F28" i="81"/>
  <c r="F28" i="83" s="1"/>
  <c r="D28" i="81"/>
  <c r="D28" i="83" s="1"/>
  <c r="H26" i="81"/>
  <c r="H26" i="83" s="1"/>
  <c r="F26" i="81"/>
  <c r="F26" i="83" s="1"/>
  <c r="D26" i="81"/>
  <c r="D26" i="83" s="1"/>
  <c r="H24" i="81"/>
  <c r="H24" i="83" s="1"/>
  <c r="G24" i="81"/>
  <c r="G24" i="83" s="1"/>
  <c r="F24" i="81"/>
  <c r="E24" i="81"/>
  <c r="D24" i="81"/>
  <c r="D24" i="83" s="1"/>
  <c r="C24" i="81"/>
  <c r="C24" i="83" s="1"/>
  <c r="H21" i="81"/>
  <c r="H21" i="83" s="1"/>
  <c r="F21" i="81"/>
  <c r="F21" i="83" s="1"/>
  <c r="D21" i="81"/>
  <c r="D21" i="83" s="1"/>
  <c r="H20" i="81"/>
  <c r="H20" i="83" s="1"/>
  <c r="F20" i="81"/>
  <c r="F20" i="83" s="1"/>
  <c r="D20" i="81"/>
  <c r="D20" i="83" s="1"/>
  <c r="H19" i="81"/>
  <c r="H19" i="83" s="1"/>
  <c r="G19" i="81"/>
  <c r="G19" i="83" s="1"/>
  <c r="F19" i="81"/>
  <c r="F19" i="83" s="1"/>
  <c r="E19" i="81"/>
  <c r="E19" i="83" s="1"/>
  <c r="D19" i="81"/>
  <c r="D19" i="83" s="1"/>
  <c r="C19" i="81"/>
  <c r="C19" i="83" s="1"/>
  <c r="E24" i="83" l="1"/>
  <c r="F24" i="83"/>
  <c r="D35" i="83"/>
  <c r="G35" i="83"/>
  <c r="C35" i="83"/>
  <c r="F25" i="81"/>
  <c r="F25" i="83" s="1"/>
  <c r="C58" i="81"/>
  <c r="C58" i="83" s="1"/>
  <c r="E33" i="81" l="1"/>
  <c r="E33" i="83" s="1"/>
  <c r="G23" i="81"/>
  <c r="G23" i="83" s="1"/>
  <c r="C23" i="81"/>
  <c r="C23" i="83" s="1"/>
  <c r="G49" i="81"/>
  <c r="G53" i="83" s="1"/>
  <c r="C49" i="81"/>
  <c r="C53" i="83" s="1"/>
  <c r="G48" i="81"/>
  <c r="G52" i="83" s="1"/>
  <c r="C48" i="81"/>
  <c r="C52" i="83" s="1"/>
  <c r="C22" i="81"/>
  <c r="C22" i="83" s="1"/>
  <c r="G22" i="81"/>
  <c r="G22" i="83" s="1"/>
  <c r="G52" i="81"/>
  <c r="G56" i="83" s="1"/>
  <c r="C52" i="81"/>
  <c r="C56" i="83" s="1"/>
  <c r="E50" i="81"/>
  <c r="E54" i="83" s="1"/>
  <c r="E23" i="81"/>
  <c r="E23" i="83" s="1"/>
  <c r="E49" i="81"/>
  <c r="E53" i="83" s="1"/>
  <c r="E48" i="81"/>
  <c r="E52" i="83" s="1"/>
  <c r="E22" i="81"/>
  <c r="E22" i="83" s="1"/>
  <c r="E52" i="81"/>
  <c r="E56" i="83" s="1"/>
  <c r="E21" i="81"/>
  <c r="E21" i="83" s="1"/>
  <c r="G50" i="81"/>
  <c r="G54" i="83" s="1"/>
  <c r="C50" i="81"/>
  <c r="C54" i="83" s="1"/>
  <c r="G33" i="81"/>
  <c r="G33" i="83" s="1"/>
  <c r="C33" i="81"/>
  <c r="C33" i="83" s="1"/>
  <c r="E60" i="81"/>
  <c r="E61" i="81"/>
  <c r="E61" i="83" s="1"/>
  <c r="C32" i="81"/>
  <c r="C32" i="83" s="1"/>
  <c r="E32" i="81"/>
  <c r="E32" i="83" s="1"/>
  <c r="G32" i="81"/>
  <c r="G32" i="83" s="1"/>
  <c r="E51" i="81"/>
  <c r="E55" i="83" s="1"/>
  <c r="C51" i="81"/>
  <c r="C55" i="83" s="1"/>
  <c r="G51" i="81"/>
  <c r="G55" i="83" s="1"/>
  <c r="C61" i="81"/>
  <c r="C61" i="83" s="1"/>
  <c r="G61" i="81"/>
  <c r="G61" i="83" s="1"/>
  <c r="C60" i="81"/>
  <c r="C60" i="83" s="1"/>
  <c r="G60" i="81"/>
  <c r="G60" i="83" s="1"/>
  <c r="G58" i="81"/>
  <c r="G58" i="83" s="1"/>
  <c r="E58" i="81"/>
  <c r="E58" i="83" s="1"/>
  <c r="E60" i="83" l="1"/>
  <c r="H47" i="81"/>
  <c r="H47" i="83" s="1"/>
  <c r="F47" i="81"/>
  <c r="F47" i="83" s="1"/>
  <c r="G42" i="81"/>
  <c r="G42" i="83" s="1"/>
  <c r="C42" i="81"/>
  <c r="C42" i="83" s="1"/>
  <c r="H46" i="81"/>
  <c r="H46" i="83" s="1"/>
  <c r="F46" i="81"/>
  <c r="F46" i="83" s="1"/>
  <c r="E42" i="81"/>
  <c r="E42" i="83" s="1"/>
  <c r="C77" i="81"/>
  <c r="C80" i="83" s="1"/>
  <c r="D76" i="81"/>
  <c r="D79" i="83" s="1"/>
  <c r="C76" i="81"/>
  <c r="C79" i="83" s="1"/>
  <c r="D73" i="81"/>
  <c r="D76" i="83" s="1"/>
  <c r="C73" i="81"/>
  <c r="C76" i="83" s="1"/>
  <c r="C72" i="81"/>
  <c r="C75" i="83" s="1"/>
  <c r="D77" i="81"/>
  <c r="D80" i="83" s="1"/>
  <c r="D71" i="81"/>
  <c r="D74" i="83" s="1"/>
  <c r="W78" i="81"/>
  <c r="W81" i="83" s="1"/>
  <c r="AE78" i="81"/>
  <c r="AE81" i="83" s="1"/>
  <c r="F37" i="81" l="1"/>
  <c r="F37" i="83" s="1"/>
  <c r="H37" i="81"/>
  <c r="H37" i="83" s="1"/>
  <c r="H38" i="81"/>
  <c r="H38" i="83" s="1"/>
  <c r="F38" i="81"/>
  <c r="F38" i="83" s="1"/>
  <c r="F35" i="81"/>
  <c r="F35" i="83" s="1"/>
  <c r="H35" i="81"/>
  <c r="C43" i="81"/>
  <c r="C43" i="83" s="1"/>
  <c r="F36" i="81"/>
  <c r="F36" i="83" s="1"/>
  <c r="E43" i="81"/>
  <c r="E43" i="83" s="1"/>
  <c r="G43" i="81"/>
  <c r="G43" i="83" s="1"/>
  <c r="D72" i="81"/>
  <c r="D75" i="83" s="1"/>
  <c r="C71" i="81"/>
  <c r="C74" i="83" s="1"/>
  <c r="AD78" i="81"/>
  <c r="AD81" i="83" s="1"/>
  <c r="AC78" i="81"/>
  <c r="AC81" i="83" s="1"/>
  <c r="AB78" i="81"/>
  <c r="AB81" i="83" s="1"/>
  <c r="AA78" i="81"/>
  <c r="AA81" i="83" s="1"/>
  <c r="Z78" i="81"/>
  <c r="Z81" i="83" s="1"/>
  <c r="Y78" i="81"/>
  <c r="Y81" i="83" s="1"/>
  <c r="V78" i="81"/>
  <c r="V81" i="83" s="1"/>
  <c r="U78" i="81"/>
  <c r="U81" i="83" s="1"/>
  <c r="T78" i="81"/>
  <c r="T81" i="83" s="1"/>
  <c r="S78" i="81"/>
  <c r="S81" i="83" s="1"/>
  <c r="R78" i="81"/>
  <c r="R81" i="83" s="1"/>
  <c r="Q78" i="81"/>
  <c r="Q81" i="83" s="1"/>
  <c r="P78" i="81"/>
  <c r="P81" i="83" s="1"/>
  <c r="O78" i="81"/>
  <c r="O81" i="83" s="1"/>
  <c r="N78" i="81"/>
  <c r="N81" i="83" s="1"/>
  <c r="M78" i="81"/>
  <c r="M81" i="83" s="1"/>
  <c r="L78" i="81"/>
  <c r="L81" i="83" s="1"/>
  <c r="K78" i="81"/>
  <c r="K81" i="83" s="1"/>
  <c r="J78" i="81"/>
  <c r="J81" i="83" s="1"/>
  <c r="H35" i="83" l="1"/>
  <c r="C78" i="81"/>
  <c r="C81" i="83" s="1"/>
  <c r="D78" i="81"/>
  <c r="D81" i="83" s="1"/>
  <c r="X78" i="81"/>
  <c r="X81" i="83" s="1"/>
  <c r="AF78" i="81" l="1"/>
  <c r="AF81" i="83" s="1"/>
  <c r="E20" i="81"/>
  <c r="E20" i="83" s="1"/>
  <c r="G20" i="81" l="1"/>
  <c r="G20" i="83" s="1"/>
  <c r="C20" i="81"/>
  <c r="C20" i="83" s="1"/>
  <c r="C12" i="81" l="1"/>
  <c r="C12" i="83" s="1"/>
  <c r="C30" i="81"/>
  <c r="C30" i="83" s="1"/>
  <c r="C28" i="81"/>
  <c r="C28" i="83" s="1"/>
  <c r="I12" i="81" l="1"/>
  <c r="I12" i="83" s="1"/>
  <c r="H29" i="81"/>
  <c r="H29" i="83" s="1"/>
  <c r="D29" i="81"/>
  <c r="D29" i="83" s="1"/>
  <c r="C26" i="81"/>
  <c r="C26" i="83" s="1"/>
  <c r="C31" i="81"/>
  <c r="C31" i="83" s="1"/>
  <c r="G26" i="81"/>
  <c r="G26" i="83" s="1"/>
  <c r="E26" i="81"/>
  <c r="E26" i="83" s="1"/>
  <c r="G31" i="81"/>
  <c r="G31" i="83" s="1"/>
  <c r="E31" i="81"/>
  <c r="E31" i="83" s="1"/>
  <c r="E30" i="81"/>
  <c r="E30" i="83" s="1"/>
  <c r="G30" i="81"/>
  <c r="G30" i="83" s="1"/>
  <c r="G28" i="81"/>
  <c r="G28" i="83" s="1"/>
  <c r="E28" i="81"/>
  <c r="E28" i="83" s="1"/>
  <c r="D12" i="81"/>
  <c r="D12" i="83" s="1"/>
  <c r="H25" i="81" l="1"/>
  <c r="H25" i="83" s="1"/>
  <c r="D25" i="81"/>
  <c r="D25" i="83" s="1"/>
  <c r="E29" i="81"/>
  <c r="E29" i="83" s="1"/>
  <c r="J12" i="81"/>
  <c r="J12" i="83" s="1"/>
  <c r="H12" i="81"/>
  <c r="H12" i="83" s="1"/>
  <c r="E25" i="81" l="1"/>
  <c r="E25" i="83" s="1"/>
  <c r="C29" i="81"/>
  <c r="C29" i="83" s="1"/>
  <c r="G29" i="81"/>
  <c r="G29" i="83" s="1"/>
  <c r="G25" i="81" l="1"/>
  <c r="G25" i="83" s="1"/>
  <c r="C25" i="81"/>
  <c r="C25" i="83" s="1"/>
  <c r="G36" i="81"/>
  <c r="C36" i="81"/>
  <c r="H36" i="81"/>
  <c r="D36" i="81"/>
  <c r="G36" i="83" l="1"/>
  <c r="H36" i="83"/>
  <c r="C36" i="83"/>
  <c r="D36" i="83"/>
  <c r="G21" i="81"/>
  <c r="G21" i="83" s="1"/>
  <c r="C21" i="81"/>
  <c r="C21" i="83" s="1"/>
  <c r="H73" i="83" l="1"/>
  <c r="G73" i="83"/>
  <c r="E77" i="81"/>
  <c r="E80" i="83" s="1"/>
  <c r="F76" i="81"/>
  <c r="F79" i="83" s="1"/>
  <c r="E76" i="81"/>
  <c r="E79" i="83" s="1"/>
  <c r="F73" i="81"/>
  <c r="F76" i="83" s="1"/>
  <c r="E72" i="81"/>
  <c r="E75" i="83" s="1"/>
  <c r="F68" i="83"/>
  <c r="E68" i="83"/>
  <c r="D68" i="83"/>
  <c r="C68" i="83"/>
  <c r="AE64" i="81"/>
  <c r="AE64" i="83" s="1"/>
  <c r="AC64" i="81"/>
  <c r="AC64" i="83" s="1"/>
  <c r="AA64" i="81"/>
  <c r="AA64" i="83" s="1"/>
  <c r="Y64" i="81"/>
  <c r="Y64" i="83" s="1"/>
  <c r="W64" i="81"/>
  <c r="W64" i="83" s="1"/>
  <c r="U64" i="81"/>
  <c r="U64" i="83" s="1"/>
  <c r="S64" i="81"/>
  <c r="S64" i="83" s="1"/>
  <c r="Q64" i="81"/>
  <c r="Q64" i="83" s="1"/>
  <c r="O64" i="81"/>
  <c r="O64" i="83" s="1"/>
  <c r="M64" i="81"/>
  <c r="M64" i="83" s="1"/>
  <c r="K64" i="81"/>
  <c r="K64" i="83" s="1"/>
  <c r="I64" i="81"/>
  <c r="I64" i="83" s="1"/>
  <c r="AC57" i="81"/>
  <c r="AC51" i="83" s="1"/>
  <c r="AA57" i="81"/>
  <c r="AA51" i="83" s="1"/>
  <c r="Y57" i="81"/>
  <c r="Y51" i="83" s="1"/>
  <c r="W57" i="81"/>
  <c r="W51" i="83" s="1"/>
  <c r="U57" i="81"/>
  <c r="U51" i="83" s="1"/>
  <c r="S57" i="81"/>
  <c r="S51" i="83" s="1"/>
  <c r="M57" i="81"/>
  <c r="M51" i="83" s="1"/>
  <c r="K57" i="81"/>
  <c r="K51" i="83" s="1"/>
  <c r="I57" i="81"/>
  <c r="I51" i="83" s="1"/>
  <c r="AC56" i="81"/>
  <c r="AC50" i="83" s="1"/>
  <c r="AA56" i="81"/>
  <c r="AA50" i="83" s="1"/>
  <c r="Y56" i="81"/>
  <c r="Y50" i="83" s="1"/>
  <c r="W56" i="81"/>
  <c r="W50" i="83" s="1"/>
  <c r="U56" i="81"/>
  <c r="U50" i="83" s="1"/>
  <c r="S56" i="81"/>
  <c r="S50" i="83" s="1"/>
  <c r="M56" i="81"/>
  <c r="M50" i="83" s="1"/>
  <c r="K56" i="81"/>
  <c r="K50" i="83" s="1"/>
  <c r="I56" i="81"/>
  <c r="I50" i="83" s="1"/>
  <c r="AC55" i="81"/>
  <c r="AC49" i="83" s="1"/>
  <c r="AA55" i="81"/>
  <c r="AA49" i="83" s="1"/>
  <c r="Y55" i="81"/>
  <c r="Y49" i="83" s="1"/>
  <c r="W55" i="81"/>
  <c r="W49" i="83" s="1"/>
  <c r="U55" i="81"/>
  <c r="U49" i="83" s="1"/>
  <c r="S55" i="81"/>
  <c r="S49" i="83" s="1"/>
  <c r="M55" i="81"/>
  <c r="M49" i="83" s="1"/>
  <c r="K55" i="81"/>
  <c r="K49" i="83" s="1"/>
  <c r="I55" i="81"/>
  <c r="I49" i="83" s="1"/>
  <c r="AF54" i="81"/>
  <c r="AE54" i="81"/>
  <c r="AD54" i="81"/>
  <c r="AC54" i="81"/>
  <c r="AB54" i="81"/>
  <c r="AA54" i="81"/>
  <c r="Z54" i="81"/>
  <c r="Y54" i="81"/>
  <c r="X54" i="81"/>
  <c r="W54" i="81"/>
  <c r="V54" i="81"/>
  <c r="U54" i="81"/>
  <c r="T54" i="81"/>
  <c r="S54" i="81"/>
  <c r="O54" i="81"/>
  <c r="N54" i="81"/>
  <c r="M54" i="81"/>
  <c r="L54" i="81"/>
  <c r="K54" i="81"/>
  <c r="J54" i="81"/>
  <c r="I54" i="81"/>
  <c r="H54" i="81"/>
  <c r="H48" i="83" s="1"/>
  <c r="G54" i="81"/>
  <c r="G48" i="83" s="1"/>
  <c r="F54" i="81"/>
  <c r="F48" i="83" s="1"/>
  <c r="E54" i="81"/>
  <c r="E48" i="83" s="1"/>
  <c r="D54" i="81"/>
  <c r="D48" i="83" s="1"/>
  <c r="C54" i="81"/>
  <c r="C48" i="83" s="1"/>
  <c r="G18" i="81"/>
  <c r="E18" i="81"/>
  <c r="D18" i="81"/>
  <c r="C18" i="81"/>
  <c r="H10" i="81"/>
  <c r="H10" i="83" s="1"/>
  <c r="G10" i="81"/>
  <c r="G10" i="83" s="1"/>
  <c r="L48" i="83" l="1"/>
  <c r="L62" i="81"/>
  <c r="L62" i="83" s="1"/>
  <c r="AA48" i="83"/>
  <c r="AA62" i="81"/>
  <c r="AA62" i="83" s="1"/>
  <c r="I48" i="83"/>
  <c r="I62" i="81"/>
  <c r="I62" i="83" s="1"/>
  <c r="M48" i="83"/>
  <c r="M62" i="81"/>
  <c r="M62" i="83" s="1"/>
  <c r="T48" i="83"/>
  <c r="T62" i="81"/>
  <c r="T62" i="83" s="1"/>
  <c r="X48" i="83"/>
  <c r="X62" i="81"/>
  <c r="X62" i="83" s="1"/>
  <c r="AB48" i="83"/>
  <c r="AB62" i="81"/>
  <c r="AB62" i="83" s="1"/>
  <c r="AF48" i="83"/>
  <c r="AF62" i="81"/>
  <c r="AF62" i="83" s="1"/>
  <c r="W48" i="83"/>
  <c r="W62" i="81"/>
  <c r="W62" i="83" s="1"/>
  <c r="J48" i="83"/>
  <c r="J62" i="81"/>
  <c r="J62" i="83" s="1"/>
  <c r="N48" i="83"/>
  <c r="N62" i="81"/>
  <c r="N62" i="83" s="1"/>
  <c r="U48" i="83"/>
  <c r="U62" i="81"/>
  <c r="U62" i="83" s="1"/>
  <c r="Y48" i="83"/>
  <c r="Y62" i="81"/>
  <c r="Y62" i="83" s="1"/>
  <c r="AC48" i="83"/>
  <c r="AC62" i="81"/>
  <c r="AC62" i="83" s="1"/>
  <c r="S48" i="83"/>
  <c r="S62" i="81"/>
  <c r="S62" i="83" s="1"/>
  <c r="AE48" i="83"/>
  <c r="K48" i="83"/>
  <c r="K62" i="81"/>
  <c r="K62" i="83" s="1"/>
  <c r="O48" i="83"/>
  <c r="V48" i="83"/>
  <c r="V62" i="81"/>
  <c r="V62" i="83" s="1"/>
  <c r="Z48" i="83"/>
  <c r="Z62" i="81"/>
  <c r="Z62" i="83" s="1"/>
  <c r="AD48" i="83"/>
  <c r="AD62" i="81"/>
  <c r="AD62" i="83" s="1"/>
  <c r="G18" i="83"/>
  <c r="G62" i="81"/>
  <c r="G62" i="83" s="1"/>
  <c r="D18" i="83"/>
  <c r="D62" i="81"/>
  <c r="D62" i="83" s="1"/>
  <c r="E18" i="83"/>
  <c r="E62" i="81"/>
  <c r="E62" i="83" s="1"/>
  <c r="C18" i="83"/>
  <c r="C62" i="81"/>
  <c r="C62" i="83" s="1"/>
  <c r="R57" i="81"/>
  <c r="R51" i="83" s="1"/>
  <c r="R55" i="81"/>
  <c r="R56" i="81"/>
  <c r="R50" i="83" s="1"/>
  <c r="G12" i="81"/>
  <c r="G12" i="83" s="1"/>
  <c r="H64" i="81"/>
  <c r="H64" i="83" s="1"/>
  <c r="X64" i="81"/>
  <c r="X64" i="83" s="1"/>
  <c r="AF64" i="81"/>
  <c r="AF64" i="83" s="1"/>
  <c r="J64" i="81"/>
  <c r="J64" i="83" s="1"/>
  <c r="Z64" i="81"/>
  <c r="Z64" i="83" s="1"/>
  <c r="C64" i="81"/>
  <c r="C64" i="83" s="1"/>
  <c r="D64" i="81"/>
  <c r="D64" i="83" s="1"/>
  <c r="L64" i="81"/>
  <c r="L64" i="83" s="1"/>
  <c r="T64" i="81"/>
  <c r="T64" i="83" s="1"/>
  <c r="AB64" i="81"/>
  <c r="AB64" i="83" s="1"/>
  <c r="E64" i="81"/>
  <c r="E64" i="83" s="1"/>
  <c r="F64" i="81"/>
  <c r="F64" i="83" s="1"/>
  <c r="N64" i="81"/>
  <c r="N64" i="83" s="1"/>
  <c r="V64" i="81"/>
  <c r="V64" i="83" s="1"/>
  <c r="AD64" i="81"/>
  <c r="AD64" i="83" s="1"/>
  <c r="G64" i="81"/>
  <c r="G64" i="83" s="1"/>
  <c r="F77" i="81"/>
  <c r="F80" i="83" s="1"/>
  <c r="H73" i="81"/>
  <c r="H76" i="83" s="1"/>
  <c r="G72" i="81"/>
  <c r="G75" i="83" s="1"/>
  <c r="G76" i="81"/>
  <c r="G79" i="83" s="1"/>
  <c r="H76" i="81"/>
  <c r="H79" i="83" s="1"/>
  <c r="G77" i="81"/>
  <c r="G80" i="83" s="1"/>
  <c r="H70" i="81"/>
  <c r="H71" i="83" s="1"/>
  <c r="E71" i="81"/>
  <c r="E74" i="83" s="1"/>
  <c r="G68" i="81"/>
  <c r="G69" i="83" s="1"/>
  <c r="F71" i="81"/>
  <c r="F74" i="83" s="1"/>
  <c r="G68" i="83"/>
  <c r="G70" i="81"/>
  <c r="G71" i="83" s="1"/>
  <c r="G72" i="83"/>
  <c r="H68" i="83"/>
  <c r="H72" i="83"/>
  <c r="G69" i="81"/>
  <c r="G70" i="83" s="1"/>
  <c r="H68" i="81"/>
  <c r="H69" i="83" s="1"/>
  <c r="H69" i="81"/>
  <c r="H70" i="83" s="1"/>
  <c r="F18" i="81"/>
  <c r="AE55" i="81"/>
  <c r="AE49" i="83" s="1"/>
  <c r="AE56" i="81"/>
  <c r="AE50" i="83" s="1"/>
  <c r="AE57" i="81"/>
  <c r="AE51" i="83" s="1"/>
  <c r="R49" i="83" l="1"/>
  <c r="R62" i="81"/>
  <c r="R62" i="83" s="1"/>
  <c r="AE62" i="81"/>
  <c r="AE62" i="83" s="1"/>
  <c r="F18" i="83"/>
  <c r="F62" i="81"/>
  <c r="F62" i="83" s="1"/>
  <c r="Q56" i="81"/>
  <c r="Q50" i="83" s="1"/>
  <c r="Q55" i="81"/>
  <c r="Q57" i="81"/>
  <c r="Q51" i="83" s="1"/>
  <c r="J63" i="81"/>
  <c r="J63" i="83" s="1"/>
  <c r="I63" i="81"/>
  <c r="I63" i="83" s="1"/>
  <c r="E73" i="81"/>
  <c r="E76" i="83" s="1"/>
  <c r="H77" i="81"/>
  <c r="H80" i="83" s="1"/>
  <c r="H71" i="81"/>
  <c r="H74" i="83" s="1"/>
  <c r="F72" i="81"/>
  <c r="F75" i="83" s="1"/>
  <c r="G71" i="81"/>
  <c r="G74" i="83" s="1"/>
  <c r="H18" i="81"/>
  <c r="Q49" i="83" l="1"/>
  <c r="Q62" i="81"/>
  <c r="Q62" i="83" s="1"/>
  <c r="H18" i="83"/>
  <c r="H62" i="81"/>
  <c r="H62" i="83" s="1"/>
  <c r="P56" i="81"/>
  <c r="P50" i="83" s="1"/>
  <c r="P55" i="81"/>
  <c r="P57" i="81"/>
  <c r="P51" i="83" s="1"/>
  <c r="D63" i="81"/>
  <c r="D63" i="83" s="1"/>
  <c r="F78" i="81"/>
  <c r="F81" i="83" s="1"/>
  <c r="I79" i="81"/>
  <c r="I82" i="83" s="1"/>
  <c r="C63" i="81"/>
  <c r="C63" i="83" s="1"/>
  <c r="J79" i="81"/>
  <c r="J82" i="83" s="1"/>
  <c r="E78" i="81"/>
  <c r="E81" i="83" s="1"/>
  <c r="L12" i="81"/>
  <c r="L12" i="83" s="1"/>
  <c r="K12" i="81"/>
  <c r="K12" i="83" s="1"/>
  <c r="G73" i="81"/>
  <c r="G76" i="83" s="1"/>
  <c r="H72" i="81"/>
  <c r="H75" i="83" s="1"/>
  <c r="P49" i="83" l="1"/>
  <c r="P62" i="81"/>
  <c r="P62" i="83" s="1"/>
  <c r="O56" i="81"/>
  <c r="O50" i="83" s="1"/>
  <c r="O55" i="81"/>
  <c r="O57" i="81"/>
  <c r="O51" i="83" s="1"/>
  <c r="H63" i="81"/>
  <c r="H63" i="83" s="1"/>
  <c r="G63" i="81"/>
  <c r="G63" i="83" s="1"/>
  <c r="K63" i="81"/>
  <c r="K63" i="83" s="1"/>
  <c r="L63" i="81"/>
  <c r="L63" i="83" s="1"/>
  <c r="H78" i="81"/>
  <c r="H81" i="83" s="1"/>
  <c r="G78" i="81"/>
  <c r="G81" i="83" s="1"/>
  <c r="F13" i="81"/>
  <c r="F13" i="83" s="1"/>
  <c r="D79" i="81"/>
  <c r="D82" i="83" s="1"/>
  <c r="E13" i="81"/>
  <c r="E13" i="83" s="1"/>
  <c r="C79" i="81"/>
  <c r="C82" i="83" s="1"/>
  <c r="O49" i="83" l="1"/>
  <c r="O62" i="81"/>
  <c r="O62" i="83" s="1"/>
  <c r="L79" i="81"/>
  <c r="L82" i="83" s="1"/>
  <c r="K79" i="81"/>
  <c r="K82" i="83" s="1"/>
  <c r="E63" i="81"/>
  <c r="E63" i="83" s="1"/>
  <c r="M12" i="81"/>
  <c r="M12" i="83" s="1"/>
  <c r="N12" i="81"/>
  <c r="N12" i="83" s="1"/>
  <c r="F63" i="81"/>
  <c r="F63" i="83" s="1"/>
  <c r="H79" i="81"/>
  <c r="H82" i="83" s="1"/>
  <c r="G79" i="81"/>
  <c r="G82" i="83" s="1"/>
  <c r="N63" i="81" l="1"/>
  <c r="N63" i="83" s="1"/>
  <c r="M63" i="81"/>
  <c r="M63" i="83" s="1"/>
  <c r="E79" i="81"/>
  <c r="E82" i="83" s="1"/>
  <c r="F79" i="81"/>
  <c r="F82" i="83" s="1"/>
  <c r="N79" i="81" l="1"/>
  <c r="N82" i="83" s="1"/>
  <c r="M79" i="81"/>
  <c r="M82" i="83" s="1"/>
  <c r="O12" i="81"/>
  <c r="O12" i="83" s="1"/>
  <c r="P12" i="81"/>
  <c r="P12" i="83" s="1"/>
  <c r="P63" i="81" l="1"/>
  <c r="P63" i="83" s="1"/>
  <c r="O63" i="81"/>
  <c r="O63" i="83" s="1"/>
  <c r="P79" i="81" l="1"/>
  <c r="P82" i="83" s="1"/>
  <c r="O79" i="81"/>
  <c r="O82" i="83" s="1"/>
  <c r="Q12" i="81"/>
  <c r="Q12" i="83" s="1"/>
  <c r="R12" i="81"/>
  <c r="R12" i="83" s="1"/>
  <c r="R63" i="81" l="1"/>
  <c r="R63" i="83" s="1"/>
  <c r="Q63" i="81"/>
  <c r="Q63" i="83" s="1"/>
  <c r="Q79" i="81" l="1"/>
  <c r="Q82" i="83" s="1"/>
  <c r="R79" i="81"/>
  <c r="R82" i="83" s="1"/>
  <c r="S12" i="81"/>
  <c r="S12" i="83" s="1"/>
  <c r="T12" i="81"/>
  <c r="T12" i="83" s="1"/>
  <c r="S63" i="81" l="1"/>
  <c r="S63" i="83" s="1"/>
  <c r="T63" i="81"/>
  <c r="T63" i="83" s="1"/>
  <c r="S79" i="81" l="1"/>
  <c r="S82" i="83" s="1"/>
  <c r="T79" i="81"/>
  <c r="T82" i="83" s="1"/>
  <c r="U12" i="81"/>
  <c r="U12" i="83" s="1"/>
  <c r="V12" i="81"/>
  <c r="V12" i="83" s="1"/>
  <c r="V63" i="81" l="1"/>
  <c r="V63" i="83" s="1"/>
  <c r="U63" i="81"/>
  <c r="U63" i="83" s="1"/>
  <c r="U79" i="81" l="1"/>
  <c r="U82" i="83" s="1"/>
  <c r="V79" i="81"/>
  <c r="V82" i="83" s="1"/>
  <c r="W12" i="81"/>
  <c r="W12" i="83" s="1"/>
  <c r="X12" i="81"/>
  <c r="X12" i="83" s="1"/>
  <c r="X63" i="81" l="1"/>
  <c r="X63" i="83" s="1"/>
  <c r="W63" i="81"/>
  <c r="W63" i="83" s="1"/>
  <c r="X79" i="81" l="1"/>
  <c r="X82" i="83" s="1"/>
  <c r="W79" i="81"/>
  <c r="W82" i="83" s="1"/>
  <c r="Y12" i="81"/>
  <c r="Y12" i="83" s="1"/>
  <c r="Z12" i="81"/>
  <c r="Z12" i="83" s="1"/>
  <c r="Z63" i="81" l="1"/>
  <c r="Z63" i="83" s="1"/>
  <c r="Y63" i="81"/>
  <c r="Y63" i="83" s="1"/>
  <c r="Y79" i="81" l="1"/>
  <c r="Y82" i="83" s="1"/>
  <c r="Z79" i="81"/>
  <c r="Z82" i="83" s="1"/>
  <c r="AA12" i="81"/>
  <c r="AA12" i="83" s="1"/>
  <c r="AB12" i="81"/>
  <c r="AB12" i="83" s="1"/>
  <c r="AA63" i="81" l="1"/>
  <c r="AA63" i="83" s="1"/>
  <c r="AB63" i="81"/>
  <c r="AB63" i="83" s="1"/>
  <c r="AB79" i="81" l="1"/>
  <c r="AB82" i="83" s="1"/>
  <c r="AA79" i="81"/>
  <c r="AA82" i="83" s="1"/>
  <c r="AC12" i="81"/>
  <c r="AC12" i="83" s="1"/>
  <c r="AD12" i="81"/>
  <c r="AD12" i="83" s="1"/>
  <c r="AD63" i="81" l="1"/>
  <c r="AD63" i="83" s="1"/>
  <c r="AC63" i="81"/>
  <c r="AC63" i="83" s="1"/>
  <c r="AC79" i="81" l="1"/>
  <c r="AC82" i="83" s="1"/>
  <c r="AD79" i="81"/>
  <c r="AD82" i="83" s="1"/>
  <c r="AE12" i="81"/>
  <c r="AE12" i="83" s="1"/>
  <c r="AF12" i="81"/>
  <c r="AF12" i="83" s="1"/>
  <c r="AF63" i="81" l="1"/>
  <c r="AF63" i="83" s="1"/>
  <c r="AE63" i="81"/>
  <c r="AE63" i="83" s="1"/>
  <c r="AE79" i="81" l="1"/>
  <c r="AE82" i="83" s="1"/>
  <c r="AF79" i="81"/>
  <c r="AF82" i="83" s="1"/>
</calcChain>
</file>

<file path=xl/sharedStrings.xml><?xml version="1.0" encoding="utf-8"?>
<sst xmlns="http://schemas.openxmlformats.org/spreadsheetml/2006/main" count="425" uniqueCount="222">
  <si>
    <t>-----</t>
  </si>
  <si>
    <t xml:space="preserve">  </t>
  </si>
  <si>
    <t xml:space="preserve">(-) Custos Administrativos </t>
  </si>
  <si>
    <t>(-) Ativo Regulatório - Tesouro</t>
  </si>
  <si>
    <t>(-) Ativo Regulatório - Eletrobrás</t>
  </si>
  <si>
    <t xml:space="preserve">  Natureza das Contas</t>
  </si>
  <si>
    <t xml:space="preserve">(+) Juros referentes ao Repasse da Energia </t>
  </si>
  <si>
    <t>(-) Potência Contratada</t>
  </si>
  <si>
    <t>(-) Energia Cedida Vinc</t>
  </si>
  <si>
    <t xml:space="preserve">(-) Energia Cedida Não-Vinc. </t>
  </si>
  <si>
    <t>(-) Royalties Ener. Não-Vinc</t>
  </si>
  <si>
    <t xml:space="preserve">(-) Ressarc. Enc. Supervisão Não-Vinc. </t>
  </si>
  <si>
    <t>NATUREZA DAS CONTAS</t>
  </si>
  <si>
    <t xml:space="preserve">(-) Ajuste do dólar - Ress Encargos </t>
  </si>
  <si>
    <t xml:space="preserve">(-) Ajuste do dólar - Royalties </t>
  </si>
  <si>
    <t xml:space="preserve">(-) Ajuste do dólar Ener. Vinc. </t>
  </si>
  <si>
    <t xml:space="preserve">(-) Ajuste do dólar Ener. Não-Vinc.  </t>
  </si>
  <si>
    <t>(-) Contribuição Anual a CCEE</t>
  </si>
  <si>
    <t>(-) Contribuição ao O N S</t>
  </si>
  <si>
    <t xml:space="preserve">(+/-) Liquidação CCEE </t>
  </si>
  <si>
    <t>(+) Variação Cambial (Ativa)</t>
  </si>
  <si>
    <t>(-) Variação Cambial (Passiva)</t>
  </si>
  <si>
    <t>----</t>
  </si>
  <si>
    <t xml:space="preserve">(-) Despesas Bancárias </t>
  </si>
  <si>
    <t>(-) Custeio com IOF</t>
  </si>
  <si>
    <t xml:space="preserve"> </t>
  </si>
  <si>
    <t xml:space="preserve">data base: </t>
  </si>
  <si>
    <t>(+ / -) Receitas / Despesas com COFINS</t>
  </si>
  <si>
    <t>(+ / -) Receitas / Despesas com PASEP</t>
  </si>
  <si>
    <t xml:space="preserve">                           Centrais Elétricas Brasileiras S/A. - ELETROBRÁS</t>
  </si>
  <si>
    <t xml:space="preserve">                           Diretoria Financeira - DF</t>
  </si>
  <si>
    <t xml:space="preserve">                           Departamento de Administração de Capital de Giro - DFG</t>
  </si>
  <si>
    <t>(+/-) Atualização Liquidação CCEE</t>
  </si>
  <si>
    <t xml:space="preserve">(+) Faturamento do Repasse da Energia </t>
  </si>
  <si>
    <t>(-) Juros referentes à Potência Contratada - Acréscimo Moratório de ITAIPU</t>
  </si>
  <si>
    <t>(-) Juros referentes à Energia Cedida Vinc - Acréscimo Moratório de ITAIPU</t>
  </si>
  <si>
    <t>(-) Juros referentes à Energia Cedida Não-Vinc. - Acréscimo Moratório de ITAIPU</t>
  </si>
  <si>
    <t>(-) Juros referentes aos Royalties Ener. Não-Vinc - Acréscimo Moratório de ITAIPU</t>
  </si>
  <si>
    <t>(-) Juros referentes aos Ressarc. Enc. Supervisão Não-Vinc.  - Acréscimo Moratório de ITAIPU</t>
  </si>
  <si>
    <t>(-) Juros referentes ao Ajuste do dólar - Ress Encargos  - Acréscimo Moratório de ITAIPU</t>
  </si>
  <si>
    <t>(-) Juros referentes ao Ajuste do dólar - Royalties  - Acréscimo Moratório de ITAIPU</t>
  </si>
  <si>
    <t>(-) Juros referentes ao Ajuste do dólar Ener. Vinc.  - Acréscimo Moratório de ITAIPU</t>
  </si>
  <si>
    <t>(-) Juros referentes ao Ajuste do dólar Ener. Não-Vinc.   - Acréscimo Moratório de ITAIPU</t>
  </si>
  <si>
    <t>CRITÉRIO DE APROPRIAÇÃO</t>
  </si>
  <si>
    <t>Regime de Caixa</t>
  </si>
  <si>
    <t>Regime de Competência</t>
  </si>
  <si>
    <t>Regime de caixa</t>
  </si>
  <si>
    <t>ÍNDICE DOS ITENS DAS RECEITAS / DESPESAS DA CONTA DE COMERCIALIZAÇÃO DE ITAIPU</t>
  </si>
  <si>
    <t xml:space="preserve">DESCRIÇÃO </t>
  </si>
  <si>
    <t>(-/+) Juros Pagos dos Empréstimos Obtidos por ITAIPU Junto à ELETROBRAS</t>
  </si>
  <si>
    <t>(-) Pagamento bônus Itaipu -  Despacho ANEEL nº</t>
  </si>
  <si>
    <t xml:space="preserve">(+) Devolução do bônus de Itaipu Despacho ANEEL nº </t>
  </si>
  <si>
    <t xml:space="preserve">(+/-) Ajuste Liquidação CCEE  - Competência  </t>
  </si>
  <si>
    <t>( + ) Juros de Mora Incorporados ao Contrato da CEMAT</t>
  </si>
  <si>
    <t>( + )  Juros contratuais do Repasse de ITAIPU da CEMAT</t>
  </si>
  <si>
    <t>( + ) Juros de Mora Incorporados ao Contrato da EEB</t>
  </si>
  <si>
    <t>( + )  Juros contratuais do Repasse de ITAIPU da EEB.</t>
  </si>
  <si>
    <t>( + ) Juros de Mora Incorporados ao Contrato da CELG-D</t>
  </si>
  <si>
    <t>( + )  Juros contratuais do Repasse de ITAIPU da CELG-D</t>
  </si>
  <si>
    <t xml:space="preserve">(+) Atualização Monet.da Repos. do Custeio com Imposto de Renda </t>
  </si>
  <si>
    <t xml:space="preserve">(+) Reposição do Custeio com Imposto de Renda  </t>
  </si>
  <si>
    <t>FLUXO ECONÔMICO DA COMERCIALIZAÇÃO DE ENERGIA DE ITAIPU - DEZEMBRO/2014</t>
  </si>
  <si>
    <t>(+) Rendimento de aplicação financeira realizada no Banco do Brasil S/A</t>
  </si>
  <si>
    <t>(+) Rendimento de aplicação financeira referente ao aporte de garantias da Liquidação CCEE</t>
  </si>
  <si>
    <t>CONTA CONTABIL</t>
  </si>
  <si>
    <t xml:space="preserve">CLIENTE </t>
  </si>
  <si>
    <t>FORNECEDOR</t>
  </si>
  <si>
    <t>TODOS</t>
  </si>
  <si>
    <t>SA</t>
  </si>
  <si>
    <t>KR</t>
  </si>
  <si>
    <t>IS</t>
  </si>
  <si>
    <t>CONTABILIDADE</t>
  </si>
  <si>
    <t>77 RZE R</t>
  </si>
  <si>
    <t>AB</t>
  </si>
  <si>
    <t>FORNECIDO PELA DFGT</t>
  </si>
  <si>
    <t xml:space="preserve">(-)Custeio com Imposto de Renda  </t>
  </si>
  <si>
    <t xml:space="preserve">02 (+) Faturamento do Repasse da Energia </t>
  </si>
  <si>
    <t xml:space="preserve">03 (+) Juros referentes ao Repasse da Energia </t>
  </si>
  <si>
    <t xml:space="preserve">   SALDO FINAL MÊS ANTERIOR</t>
  </si>
  <si>
    <t>01 (+) Liquidação CCEE  - Venda de Energia</t>
  </si>
  <si>
    <t>01.1 (+) Liq. CCEE - Recuperação Inadimplência do Mês Anterior</t>
  </si>
  <si>
    <t>01.2 (-) Liq. CCEE - Inadimplência do Mês</t>
  </si>
  <si>
    <t>09 (-) Multa de 2% Pelo Não Aporte das Garantias</t>
  </si>
  <si>
    <t>10 (-) Potência Contratada</t>
  </si>
  <si>
    <t>11 (-) Energia Cedida Vinculada</t>
  </si>
  <si>
    <t>12 (-) Ajuste do dólar - Energia Cedida Vinculada</t>
  </si>
  <si>
    <t xml:space="preserve">13 (-) Energia Cedida Não Vinculada </t>
  </si>
  <si>
    <t>14 (-) Royalties Energia Cedida Não Vinculada</t>
  </si>
  <si>
    <t xml:space="preserve">15 (-) Ressarcimento Encargos Supervisão Não Vinculado </t>
  </si>
  <si>
    <t>16 (-) Ajuste do dólar Energia Cedida Não Vinculada</t>
  </si>
  <si>
    <t xml:space="preserve">17 (-) Ajuste do dólar - Royalties </t>
  </si>
  <si>
    <t xml:space="preserve">18 (-) Ajuste do dólar - Ressarcimento de Encargos </t>
  </si>
  <si>
    <t xml:space="preserve">19 (-) Juros da Potência Contratada, Energias Cedidas, Royalties,
          Ressarcimento e dos Ajustes do Dólar </t>
  </si>
  <si>
    <t>21 (-) Ativo Regulatório - Eletrobrás</t>
  </si>
  <si>
    <t xml:space="preserve">22 (-) Custos Administrativos </t>
  </si>
  <si>
    <t xml:space="preserve">26 (-) Custeio com Imposto de Renda  </t>
  </si>
  <si>
    <t>27 (-) Custeio com IOF</t>
  </si>
  <si>
    <t>04 (+) Juros contratuais do Repasse de ITAIPU sobre créditos 
           renegociados</t>
  </si>
  <si>
    <t>05 (+) Rendimento de aplicação financeira  B.B. S/A</t>
  </si>
  <si>
    <t>06 (+) Rendimento Aplic. Financ.do Aporte de Garantias Liq.CCEE</t>
  </si>
  <si>
    <t>07 (+) Devolução do bônus de ITAIPU</t>
  </si>
  <si>
    <t>08 (-) Liquidação CCEE  - Compra de Energia</t>
  </si>
  <si>
    <t>20 (-) Ativo Regulatório - Tesouro</t>
  </si>
  <si>
    <t>23 (-) Contribuição Anual a CCEE</t>
  </si>
  <si>
    <t>24 (-) Contribuição ao O N S</t>
  </si>
  <si>
    <t>25 (-) Despesas Bancárias</t>
  </si>
  <si>
    <t>28 (+/-)  Juros Pagos  dos Empréstimos Obtidos por ITAIPU  Junto à 
             ELETROBRAS e juros por atraso de transferência da CCEE</t>
  </si>
  <si>
    <t>29 (-) Pagamento de bônus de ITAIPU</t>
  </si>
  <si>
    <t>30 (+) Variação Cambial (Ativa)</t>
  </si>
  <si>
    <t>31 (-) Variação Cambial (Passiva)</t>
  </si>
  <si>
    <t>32 (+ / -) Receitas / Despesas com COFINS</t>
  </si>
  <si>
    <t>33 (+ / -) Receitas / Despesas com PASEP</t>
  </si>
  <si>
    <t xml:space="preserve">Regime de Competência </t>
  </si>
  <si>
    <t xml:space="preserve"> Regime de Caixa - O registro desses valores é realizado no 
    momento da regularização dos pagamentos em atraso quer
    por liquidação financeira ou renegociação das dividas.</t>
  </si>
  <si>
    <t xml:space="preserve">Valores apropriados pelo regime de competência,  
    reconhecendo-se créditos tributários quando a operação 
    for deficitária. </t>
  </si>
  <si>
    <r>
      <t xml:space="preserve">   Regime de Competência: </t>
    </r>
    <r>
      <rPr>
        <b/>
        <sz val="8"/>
        <color rgb="FF0000CC"/>
        <rFont val="Arial"/>
        <family val="2"/>
      </rPr>
      <t>Aquele em que apuração do fato é realizada no mês de lançamento do mesmo.</t>
    </r>
  </si>
  <si>
    <r>
      <t xml:space="preserve">   Regime de Caixa: </t>
    </r>
    <r>
      <rPr>
        <b/>
        <sz val="8"/>
        <color rgb="FF0000CC"/>
        <rFont val="Arial"/>
        <family val="2"/>
      </rPr>
      <t>Aquele em que a apuração do fato é realizada pela movimentação bancária.</t>
    </r>
  </si>
  <si>
    <t xml:space="preserve">Esta despesa está registrada pelo regime de competência 
    tendo como fato gerador  a emissão de Despacho da ANEEL </t>
  </si>
  <si>
    <t xml:space="preserve">01 (+) Faturamento do Repasse da Energia </t>
  </si>
  <si>
    <t xml:space="preserve">02 (+) Juros referentes ao Repasse da Energia </t>
  </si>
  <si>
    <t>04 (+) Rendimento de aplicação financeira  B.B. S/A</t>
  </si>
  <si>
    <t>SALDO  DO PERÍODO  ( B )
REALIZADO / PREVISTO / TOTAL</t>
  </si>
  <si>
    <t>SALDO  FINAL ( C ) = ( A + B )
 (ANTES DA INADIMPLÊNCIA)</t>
  </si>
  <si>
    <t xml:space="preserve">SALDO  DA INADIMPLÊNCIA NO PERÍODO  ( D )
REALIZADO / PREVISTO </t>
  </si>
  <si>
    <t>Em R$</t>
  </si>
  <si>
    <t>03 (+) Juros contratuais do Repasse de ITAIPU sobre créditos 
            renegociados</t>
  </si>
  <si>
    <t>JANEIRO/2019                  EM US$</t>
  </si>
  <si>
    <t>JANEIRO/2019                   EM R$</t>
  </si>
  <si>
    <t>FEVEREIRO/2019                  EM US$</t>
  </si>
  <si>
    <t>FEVEREIRO/2019                   EM R$</t>
  </si>
  <si>
    <t>MARÇO/2019                   EM US$</t>
  </si>
  <si>
    <t>MARÇO/2019                  EM R$</t>
  </si>
  <si>
    <t>ABRIL/2019                   EM US$</t>
  </si>
  <si>
    <t>ABRIL/2019                  EM R$</t>
  </si>
  <si>
    <t>MAIO/2019                          EM US$</t>
  </si>
  <si>
    <t>MAIO/2019                            EM R$</t>
  </si>
  <si>
    <t>JUNHO/2019                   EM US$</t>
  </si>
  <si>
    <t>JUNHO/2019                   EM R$</t>
  </si>
  <si>
    <t>JULHO/2019                   EM US$</t>
  </si>
  <si>
    <t>JULHO/2019                   EM R$</t>
  </si>
  <si>
    <t>AGOSTO/2019                   EM US$</t>
  </si>
  <si>
    <t>AGOSTO/2019                   EM R$</t>
  </si>
  <si>
    <t>SETEMBRO/2019                   EM US$</t>
  </si>
  <si>
    <t>SETEMBRO/2019                   EM R$</t>
  </si>
  <si>
    <t>OUTUBRO/2019                   EM US$</t>
  </si>
  <si>
    <t>OUTUBRO/2019                   EM R$</t>
  </si>
  <si>
    <t>NOVEMBRO/2019                   EM US$</t>
  </si>
  <si>
    <t>NOVEMBRO/2019                   EM R$</t>
  </si>
  <si>
    <t>DEZEMBRO/2019                   EM US$</t>
  </si>
  <si>
    <t>DEZEMBRO/2019                   EM R$</t>
  </si>
  <si>
    <t>VALORES REALIZADOS DE JANEIRO A AGOSTO/2019                   EM US$</t>
  </si>
  <si>
    <t>VALORES PREVISTOS DE SETEMBRO A DEZEMBRO/2019                   EM US$</t>
  </si>
  <si>
    <t>TOTAIS DE JANEIRO A DEZEMBRO/2019                   EM US$</t>
  </si>
  <si>
    <t xml:space="preserve">AJUSTE DO SALDO ANTES DA INADIMPLÊNCIA </t>
  </si>
  <si>
    <t>SALDO ANTES DA INADIMPLÊNCIA EM 31/12/2018 ( A )</t>
  </si>
  <si>
    <t>SALDO ANTES DA INADIMPLÊNCIA EM 01/01/2019 ( A )</t>
  </si>
  <si>
    <t>SALDO ANTES DA INADIMPLÊNCIA EM: 31/08/2019 ( A )</t>
  </si>
  <si>
    <t xml:space="preserve"> (+) Liquidação CCEE  - Venda de Energia</t>
  </si>
  <si>
    <t xml:space="preserve"> (-) Liquidação CCEE  - Compra de Energia</t>
  </si>
  <si>
    <t xml:space="preserve"> (-) Liq. CCEE - Inadimplência do Mês</t>
  </si>
  <si>
    <t xml:space="preserve"> (+) Liq. CCEE - Recuperação Inadimplência do Mês Anterior</t>
  </si>
  <si>
    <t>05 (-) Custeio com Imposto de Renda  BB</t>
  </si>
  <si>
    <t>06 (-) Custeio com IOF BB</t>
  </si>
  <si>
    <t>08 (+/-) LIQUIDAÇÃO CCEE</t>
  </si>
  <si>
    <t>09 (+/-) LIQUIDAÇÃO CCEE ESPECIAL</t>
  </si>
  <si>
    <t>10 (+) Rendimento Aplic. Financ.do Aporte de Garantias Liq.CCEE</t>
  </si>
  <si>
    <t>11 (-) Custeio com Imposto de Renda  Bradesco</t>
  </si>
  <si>
    <t>12 (-) Custeio com IOF Bradesco</t>
  </si>
  <si>
    <t>13 (-) Multa de 2% Pelo Não Aporte das Garantias</t>
  </si>
  <si>
    <t>14 (-) Potência Contratada</t>
  </si>
  <si>
    <t>15 (-) Energia Cedida Fator 15,3 (Pagamento à ITAIPU)</t>
  </si>
  <si>
    <t xml:space="preserve">16 (-) Royalties Sobre Energia Cedida </t>
  </si>
  <si>
    <t>17 (-) Ressarcimento Encargos Supervisão</t>
  </si>
  <si>
    <t>18 (-) Ajuste do dólar Energia Cedida  Fator 15,3 
          (Pagamento à Itaipu)</t>
  </si>
  <si>
    <t>19 (-) Ajuste do dólar - Royalties Sobre Cessão de Energia</t>
  </si>
  <si>
    <t xml:space="preserve">20 (-) Ajuste do dólar - Ressarcimento de Encargos </t>
  </si>
  <si>
    <t>21 (-) Juros da Potência , Cessão, Royalties, Ressarcimento 
           e de todos os Ajustes do Dólar</t>
  </si>
  <si>
    <t>23 (-) Ativo Regulatório - Tesouro</t>
  </si>
  <si>
    <t>24 (-) Ativo Regulatório - Eletrobrás</t>
  </si>
  <si>
    <t xml:space="preserve">25 (-) Custos Administrativos </t>
  </si>
  <si>
    <t>26 (-) Contribuição Anual a CCEE</t>
  </si>
  <si>
    <t>27 (-) Contribuição ao O N S</t>
  </si>
  <si>
    <t>28 (-) Despesas Bancárias</t>
  </si>
  <si>
    <t>SALDO  FINAL APÓS A INADIMPLÊNCIA ( E ) = ( C + D )</t>
  </si>
  <si>
    <t>30 (-) Pagtº Atualização Monetária do Bônus de ITAIPU</t>
  </si>
  <si>
    <t>29 (-) Pagamento de Bônus de ITAIPU</t>
  </si>
  <si>
    <t>31 (+) Variação Cambial (Ativa)</t>
  </si>
  <si>
    <t>32 (-) Variação Cambial (Passiva)</t>
  </si>
  <si>
    <t>33 (+ / -) Receitas / Despesas com COFINS</t>
  </si>
  <si>
    <t>34 (+ / -) Receitas / Despesas com PASEP</t>
  </si>
  <si>
    <t xml:space="preserve">35 (-) RECEITAS NÃO REALIZADAS </t>
  </si>
  <si>
    <t>36 (-) VARIAÇÃO CAMBIAL DAS RECEITAS NÃO REALIZADAS</t>
  </si>
  <si>
    <t>37 (-) REPACTUAÇÃO CELG - DISTRIBUIÇÃO</t>
  </si>
  <si>
    <t>38 (-) REPACTUAÇÃO CEEE-D ECF-3247/2015</t>
  </si>
  <si>
    <t>39 (-) VARIAÇÃO CAMBIAL DA REPACT. CEEE-D ECF-3247/2015</t>
  </si>
  <si>
    <t>40 (-) REPACTUAÇÃO CEEE-D ECF-3352/2017</t>
  </si>
  <si>
    <t>41 (-) VARIAÇÃO CAMBIAL DA REPACT. CEEE-D ECF-3352/2017</t>
  </si>
  <si>
    <t>NOVA PALMA</t>
  </si>
  <si>
    <t>CEEE-D</t>
  </si>
  <si>
    <t>MUXFELDT</t>
  </si>
  <si>
    <t>22.2 - Despesas</t>
  </si>
  <si>
    <t>22.1 - Receitas</t>
  </si>
  <si>
    <t>CELESC</t>
  </si>
  <si>
    <t>CELG-D</t>
  </si>
  <si>
    <t>ELETROPAULO</t>
  </si>
  <si>
    <t>SALDO  FINAL APÓS A INADIMPLÊNCIA
 ( E ) = ( C + D )</t>
  </si>
  <si>
    <t>Centrais Elétricas Brasileiras S/A. - ELETROBRÁS</t>
  </si>
  <si>
    <t>Diretoria Financeira - DF</t>
  </si>
  <si>
    <t>Superintendência  Financeira - DFF</t>
  </si>
  <si>
    <t>Demonstrativo de Saldo da Conta de Comercialização da Energia Elétrica de Itaipu</t>
  </si>
  <si>
    <t>FLUXO DA CONTA DE COMERCIALIZAÇÃO DE ENERGIA ELÉTRICA DE ITAIPU - EXERCÍCIO DE 2019</t>
  </si>
  <si>
    <t xml:space="preserve">VALORES REALIZADOS DE JANEIRO A AGOSTO/2019    </t>
  </si>
  <si>
    <t xml:space="preserve">VALORES REALIZADOS DE SETEMBRO A DEZEMBRO/2019  </t>
  </si>
  <si>
    <t xml:space="preserve">TOTAIS DE JANEIRO A DEZEMBRO/2019     </t>
  </si>
  <si>
    <t>03 (+) Juros contratuais do Repasse de ITAIPU sobre créditos renegociados</t>
  </si>
  <si>
    <t>18 (-) Ajuste do dólar Energia Cedida  Fator 15,3 (Pagamento à Itaipu)</t>
  </si>
  <si>
    <t>21 (-) Juros da Potência , Cessão, Royalties, Ressarcimento e de todos os Ajustes do Dólar</t>
  </si>
  <si>
    <t>22 (+/-)  Juros Pagos  dos Empréstimos Obtidos por ITAIPU  Junto à ELETROBRAS e juros por atraso de transferência da CCEE</t>
  </si>
  <si>
    <t>Departamento de Operações Financeiras e Seguros - DFFO</t>
  </si>
  <si>
    <t xml:space="preserve">SALDO  DA INADIMPLÊNCIA NO PERÍODO  ( D )                  REALIZADO / PREVISTO </t>
  </si>
  <si>
    <t>Departamento de Operações Financeiras - DFFO</t>
  </si>
  <si>
    <t>Data da Emissão: 24/04/2020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</si>
</sst>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dd/mm/yyyy;@"/>
    <numFmt numFmtId="167" formatCode="#,##0.00_ ;[Red]\-#,##0.00\ "/>
    <numFmt numFmtId="168" formatCode="_(* #,##0_);_(* \(#,##0\);_(* &quot;-&quot;??_);_(@_)"/>
    <numFmt numFmtId="169" formatCode="\ \ \ @"/>
    <numFmt numFmtId="170" formatCode="0.0000"/>
    <numFmt numFmtId="171" formatCode="#,##0.00;[Red]\(#,##0.00\)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2"/>
      <color indexed="18"/>
      <name val="Arial"/>
      <family val="2"/>
    </font>
    <font>
      <b/>
      <sz val="11"/>
      <color indexed="18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i/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color indexed="4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u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4"/>
      <color rgb="FF000000"/>
      <name val="Calibri"/>
      <family val="2"/>
    </font>
    <font>
      <b/>
      <sz val="8"/>
      <color rgb="FF0000CC"/>
      <name val="Arial"/>
      <family val="2"/>
    </font>
    <font>
      <sz val="10"/>
      <name val="Verdana"/>
      <family val="2"/>
    </font>
    <font>
      <b/>
      <sz val="11"/>
      <color indexed="48"/>
      <name val="Verdana"/>
      <family val="2"/>
    </font>
    <font>
      <b/>
      <i/>
      <sz val="10"/>
      <color indexed="18"/>
      <name val="Verdana"/>
      <family val="2"/>
    </font>
    <font>
      <b/>
      <sz val="10"/>
      <color indexed="18"/>
      <name val="Verdana"/>
      <family val="2"/>
    </font>
    <font>
      <b/>
      <i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i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sz val="11"/>
      <color theme="0"/>
      <name val="Verdana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3" fillId="7" borderId="1" applyNumberFormat="0" applyAlignment="0" applyProtection="0"/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9" fillId="0" borderId="0"/>
    <xf numFmtId="0" fontId="17" fillId="0" borderId="0"/>
    <xf numFmtId="39" fontId="6" fillId="0" borderId="0"/>
    <xf numFmtId="0" fontId="5" fillId="23" borderId="4" applyNumberFormat="0" applyFont="0" applyAlignment="0" applyProtection="0"/>
    <xf numFmtId="0" fontId="26" fillId="16" borderId="5" applyNumberFormat="0" applyAlignment="0" applyProtection="0"/>
    <xf numFmtId="16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4">
    <xf numFmtId="0" fontId="0" fillId="0" borderId="0" xfId="0"/>
    <xf numFmtId="39" fontId="7" fillId="24" borderId="0" xfId="34" applyFont="1" applyFill="1" applyBorder="1" applyAlignment="1" applyProtection="1">
      <alignment vertical="center"/>
      <protection locked="0"/>
    </xf>
    <xf numFmtId="39" fontId="8" fillId="24" borderId="0" xfId="34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39" fontId="16" fillId="24" borderId="0" xfId="34" applyFont="1" applyFill="1" applyBorder="1" applyAlignment="1" applyProtection="1">
      <alignment vertical="center"/>
      <protection locked="0"/>
    </xf>
    <xf numFmtId="39" fontId="16" fillId="24" borderId="0" xfId="34" applyFont="1" applyFill="1" applyBorder="1" applyAlignment="1" applyProtection="1">
      <alignment horizontal="left" vertical="center"/>
      <protection locked="0"/>
    </xf>
    <xf numFmtId="0" fontId="8" fillId="25" borderId="27" xfId="0" applyFont="1" applyFill="1" applyBorder="1" applyAlignment="1" applyProtection="1">
      <alignment horizontal="center" vertical="center"/>
      <protection locked="0"/>
    </xf>
    <xf numFmtId="0" fontId="8" fillId="25" borderId="28" xfId="0" applyFont="1" applyFill="1" applyBorder="1" applyAlignment="1" applyProtection="1">
      <alignment horizontal="center" vertical="center"/>
      <protection locked="0"/>
    </xf>
    <xf numFmtId="166" fontId="38" fillId="26" borderId="30" xfId="0" applyNumberFormat="1" applyFont="1" applyFill="1" applyBorder="1" applyAlignment="1" applyProtection="1">
      <alignment horizontal="left" vertical="center"/>
      <protection locked="0"/>
    </xf>
    <xf numFmtId="0" fontId="38" fillId="25" borderId="33" xfId="0" applyFont="1" applyFill="1" applyBorder="1" applyAlignment="1" applyProtection="1">
      <alignment horizontal="center" vertical="center"/>
      <protection locked="0"/>
    </xf>
    <xf numFmtId="40" fontId="40" fillId="24" borderId="20" xfId="0" applyNumberFormat="1" applyFont="1" applyFill="1" applyBorder="1" applyAlignment="1" applyProtection="1">
      <alignment vertical="center"/>
      <protection locked="0"/>
    </xf>
    <xf numFmtId="40" fontId="40" fillId="24" borderId="34" xfId="0" applyNumberFormat="1" applyFont="1" applyFill="1" applyBorder="1" applyAlignment="1" applyProtection="1">
      <alignment vertical="center"/>
      <protection locked="0"/>
    </xf>
    <xf numFmtId="0" fontId="8" fillId="25" borderId="31" xfId="0" applyFont="1" applyFill="1" applyBorder="1" applyAlignment="1" applyProtection="1">
      <alignment horizontal="center" vertical="center"/>
      <protection locked="0"/>
    </xf>
    <xf numFmtId="0" fontId="8" fillId="25" borderId="0" xfId="0" applyFont="1" applyFill="1" applyBorder="1" applyAlignment="1" applyProtection="1">
      <alignment horizontal="center" vertical="center"/>
      <protection locked="0"/>
    </xf>
    <xf numFmtId="0" fontId="8" fillId="25" borderId="17" xfId="0" applyFont="1" applyFill="1" applyBorder="1" applyAlignment="1" applyProtection="1">
      <alignment horizontal="center" vertical="center"/>
      <protection locked="0"/>
    </xf>
    <xf numFmtId="40" fontId="40" fillId="28" borderId="31" xfId="0" applyNumberFormat="1" applyFont="1" applyFill="1" applyBorder="1" applyAlignment="1" applyProtection="1">
      <alignment vertical="center"/>
      <protection locked="0"/>
    </xf>
    <xf numFmtId="40" fontId="40" fillId="28" borderId="0" xfId="0" applyNumberFormat="1" applyFont="1" applyFill="1" applyBorder="1" applyAlignment="1" applyProtection="1">
      <alignment vertical="center"/>
      <protection locked="0"/>
    </xf>
    <xf numFmtId="0" fontId="40" fillId="28" borderId="20" xfId="0" applyFont="1" applyFill="1" applyBorder="1" applyAlignment="1" applyProtection="1">
      <alignment vertical="center"/>
      <protection locked="0"/>
    </xf>
    <xf numFmtId="0" fontId="40" fillId="28" borderId="34" xfId="0" applyFont="1" applyFill="1" applyBorder="1" applyAlignment="1" applyProtection="1">
      <alignment vertical="center"/>
      <protection locked="0"/>
    </xf>
    <xf numFmtId="40" fontId="40" fillId="28" borderId="20" xfId="0" applyNumberFormat="1" applyFont="1" applyFill="1" applyBorder="1" applyAlignment="1" applyProtection="1">
      <alignment vertical="center"/>
      <protection locked="0"/>
    </xf>
    <xf numFmtId="40" fontId="40" fillId="28" borderId="34" xfId="0" applyNumberFormat="1" applyFont="1" applyFill="1" applyBorder="1" applyAlignment="1" applyProtection="1">
      <alignment vertical="center"/>
      <protection locked="0"/>
    </xf>
    <xf numFmtId="40" fontId="40" fillId="32" borderId="20" xfId="0" applyNumberFormat="1" applyFont="1" applyFill="1" applyBorder="1" applyAlignment="1" applyProtection="1">
      <alignment vertical="center"/>
      <protection locked="0"/>
    </xf>
    <xf numFmtId="40" fontId="40" fillId="32" borderId="34" xfId="0" applyNumberFormat="1" applyFont="1" applyFill="1" applyBorder="1" applyAlignment="1" applyProtection="1">
      <alignment vertical="center"/>
      <protection locked="0"/>
    </xf>
    <xf numFmtId="0" fontId="40" fillId="32" borderId="20" xfId="0" applyFont="1" applyFill="1" applyBorder="1" applyAlignment="1" applyProtection="1">
      <alignment vertical="center"/>
      <protection locked="0"/>
    </xf>
    <xf numFmtId="0" fontId="40" fillId="32" borderId="34" xfId="0" applyFont="1" applyFill="1" applyBorder="1" applyAlignment="1" applyProtection="1">
      <alignment vertical="center"/>
      <protection locked="0"/>
    </xf>
    <xf numFmtId="0" fontId="39" fillId="32" borderId="35" xfId="0" applyFont="1" applyFill="1" applyBorder="1" applyAlignment="1" applyProtection="1">
      <alignment vertical="center"/>
      <protection locked="0"/>
    </xf>
    <xf numFmtId="0" fontId="40" fillId="32" borderId="36" xfId="0" applyFont="1" applyFill="1" applyBorder="1" applyAlignment="1" applyProtection="1">
      <alignment vertical="center"/>
      <protection locked="0"/>
    </xf>
    <xf numFmtId="168" fontId="40" fillId="32" borderId="16" xfId="37" applyNumberFormat="1" applyFont="1" applyFill="1" applyBorder="1" applyAlignment="1" applyProtection="1">
      <alignment horizontal="center" vertical="center"/>
      <protection locked="0"/>
    </xf>
    <xf numFmtId="168" fontId="5" fillId="0" borderId="0" xfId="37" applyNumberFormat="1" applyFont="1" applyAlignment="1" applyProtection="1">
      <alignment horizontal="center" vertical="center"/>
      <protection locked="0"/>
    </xf>
    <xf numFmtId="168" fontId="34" fillId="0" borderId="0" xfId="37" applyNumberFormat="1" applyFont="1" applyAlignment="1" applyProtection="1">
      <alignment horizontal="center" vertical="center"/>
      <protection locked="0"/>
    </xf>
    <xf numFmtId="168" fontId="36" fillId="0" borderId="0" xfId="37" applyNumberFormat="1" applyFont="1" applyAlignment="1" applyProtection="1">
      <alignment horizontal="center" vertical="center"/>
      <protection locked="0"/>
    </xf>
    <xf numFmtId="168" fontId="35" fillId="0" borderId="0" xfId="37" applyNumberFormat="1" applyFont="1" applyAlignment="1" applyProtection="1">
      <alignment horizontal="center" vertical="center"/>
      <protection locked="0"/>
    </xf>
    <xf numFmtId="168" fontId="15" fillId="26" borderId="16" xfId="37" applyNumberFormat="1" applyFont="1" applyFill="1" applyBorder="1" applyAlignment="1" applyProtection="1">
      <alignment horizontal="center" vertical="center"/>
      <protection locked="0"/>
    </xf>
    <xf numFmtId="168" fontId="40" fillId="32" borderId="18" xfId="37" applyNumberFormat="1" applyFont="1" applyFill="1" applyBorder="1" applyAlignment="1" applyProtection="1">
      <alignment horizontal="center" vertical="center"/>
      <protection locked="0"/>
    </xf>
    <xf numFmtId="168" fontId="40" fillId="24" borderId="16" xfId="37" quotePrefix="1" applyNumberFormat="1" applyFont="1" applyFill="1" applyBorder="1" applyAlignment="1" applyProtection="1">
      <alignment horizontal="center" vertical="center"/>
      <protection locked="0"/>
    </xf>
    <xf numFmtId="168" fontId="40" fillId="24" borderId="16" xfId="37" applyNumberFormat="1" applyFont="1" applyFill="1" applyBorder="1" applyAlignment="1" applyProtection="1">
      <alignment horizontal="center" vertical="center"/>
      <protection locked="0"/>
    </xf>
    <xf numFmtId="168" fontId="40" fillId="28" borderId="16" xfId="37" applyNumberFormat="1" applyFont="1" applyFill="1" applyBorder="1" applyAlignment="1" applyProtection="1">
      <alignment horizontal="center" vertical="center"/>
      <protection locked="0"/>
    </xf>
    <xf numFmtId="168" fontId="40" fillId="28" borderId="29" xfId="37" applyNumberFormat="1" applyFont="1" applyFill="1" applyBorder="1" applyAlignment="1" applyProtection="1">
      <alignment horizontal="center" vertical="center"/>
      <protection locked="0"/>
    </xf>
    <xf numFmtId="168" fontId="37" fillId="0" borderId="0" xfId="37" applyNumberFormat="1" applyFont="1" applyAlignment="1" applyProtection="1">
      <alignment horizontal="center" vertical="center"/>
      <protection locked="0"/>
    </xf>
    <xf numFmtId="168" fontId="0" fillId="0" borderId="0" xfId="0" applyNumberFormat="1"/>
    <xf numFmtId="168" fontId="0" fillId="0" borderId="0" xfId="0" applyNumberFormat="1" applyAlignment="1">
      <alignment horizontal="center"/>
    </xf>
    <xf numFmtId="168" fontId="40" fillId="28" borderId="16" xfId="37" quotePrefix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4" fillId="0" borderId="44" xfId="0" applyFont="1" applyBorder="1" applyAlignment="1">
      <alignment horizontal="left" vertical="center" wrapText="1"/>
    </xf>
    <xf numFmtId="0" fontId="14" fillId="0" borderId="12" xfId="0" applyNumberFormat="1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28" borderId="12" xfId="0" applyNumberFormat="1" applyFont="1" applyFill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69" fontId="14" fillId="0" borderId="14" xfId="0" applyNumberFormat="1" applyFont="1" applyBorder="1" applyAlignment="1">
      <alignment vertical="center" wrapText="1"/>
    </xf>
    <xf numFmtId="169" fontId="14" fillId="0" borderId="43" xfId="0" applyNumberFormat="1" applyFont="1" applyBorder="1" applyAlignment="1">
      <alignment vertical="center" wrapText="1"/>
    </xf>
    <xf numFmtId="0" fontId="14" fillId="37" borderId="47" xfId="0" applyFont="1" applyFill="1" applyBorder="1" applyAlignment="1">
      <alignment horizontal="center" vertical="center" wrapText="1"/>
    </xf>
    <xf numFmtId="0" fontId="14" fillId="36" borderId="47" xfId="0" applyFont="1" applyFill="1" applyBorder="1" applyAlignment="1">
      <alignment horizontal="center" vertical="center" wrapText="1"/>
    </xf>
    <xf numFmtId="0" fontId="14" fillId="37" borderId="46" xfId="0" applyFont="1" applyFill="1" applyBorder="1" applyAlignment="1">
      <alignment horizontal="left" vertical="center"/>
    </xf>
    <xf numFmtId="0" fontId="14" fillId="36" borderId="46" xfId="0" applyFont="1" applyFill="1" applyBorder="1" applyAlignment="1">
      <alignment horizontal="left" vertical="center"/>
    </xf>
    <xf numFmtId="0" fontId="14" fillId="29" borderId="48" xfId="0" applyFont="1" applyFill="1" applyBorder="1" applyAlignment="1">
      <alignment horizontal="center" vertical="center"/>
    </xf>
    <xf numFmtId="0" fontId="14" fillId="29" borderId="49" xfId="0" applyFont="1" applyFill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left" vertical="center" wrapText="1"/>
    </xf>
    <xf numFmtId="169" fontId="14" fillId="0" borderId="11" xfId="0" applyNumberFormat="1" applyFont="1" applyBorder="1" applyAlignment="1">
      <alignment vertical="center" wrapText="1"/>
    </xf>
    <xf numFmtId="0" fontId="43" fillId="28" borderId="0" xfId="0" applyFont="1" applyFill="1" applyAlignment="1" applyProtection="1">
      <alignment vertical="center"/>
    </xf>
    <xf numFmtId="39" fontId="44" fillId="24" borderId="0" xfId="34" applyFont="1" applyFill="1" applyBorder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43" fillId="0" borderId="0" xfId="0" applyFont="1" applyAlignment="1">
      <alignment vertical="center"/>
    </xf>
    <xf numFmtId="165" fontId="45" fillId="0" borderId="0" xfId="0" applyNumberFormat="1" applyFont="1" applyAlignment="1" applyProtection="1">
      <alignment horizontal="right" vertical="center"/>
    </xf>
    <xf numFmtId="14" fontId="46" fillId="0" borderId="0" xfId="0" applyNumberFormat="1" applyFont="1" applyAlignment="1" applyProtection="1">
      <alignment horizontal="left" vertical="center"/>
    </xf>
    <xf numFmtId="14" fontId="43" fillId="0" borderId="0" xfId="0" applyNumberFormat="1" applyFont="1" applyAlignment="1" applyProtection="1">
      <alignment horizontal="center" vertical="center"/>
    </xf>
    <xf numFmtId="170" fontId="43" fillId="0" borderId="0" xfId="0" applyNumberFormat="1" applyFont="1" applyAlignment="1" applyProtection="1">
      <alignment horizontal="center" vertical="center"/>
    </xf>
    <xf numFmtId="0" fontId="47" fillId="33" borderId="55" xfId="0" applyFont="1" applyFill="1" applyBorder="1" applyAlignment="1" applyProtection="1">
      <alignment horizontal="center" vertical="center" wrapText="1"/>
    </xf>
    <xf numFmtId="40" fontId="48" fillId="34" borderId="56" xfId="0" applyNumberFormat="1" applyFont="1" applyFill="1" applyBorder="1" applyAlignment="1" applyProtection="1">
      <alignment vertical="center"/>
    </xf>
    <xf numFmtId="0" fontId="49" fillId="28" borderId="56" xfId="0" quotePrefix="1" applyFont="1" applyFill="1" applyBorder="1" applyAlignment="1" applyProtection="1">
      <alignment horizontal="center" vertical="center"/>
    </xf>
    <xf numFmtId="0" fontId="48" fillId="28" borderId="56" xfId="0" quotePrefix="1" applyFont="1" applyFill="1" applyBorder="1" applyAlignment="1" applyProtection="1">
      <alignment horizontal="center" vertical="center"/>
    </xf>
    <xf numFmtId="40" fontId="48" fillId="33" borderId="56" xfId="0" applyNumberFormat="1" applyFont="1" applyFill="1" applyBorder="1" applyAlignment="1" applyProtection="1">
      <alignment vertical="center"/>
    </xf>
    <xf numFmtId="40" fontId="48" fillId="33" borderId="57" xfId="0" applyNumberFormat="1" applyFont="1" applyFill="1" applyBorder="1" applyAlignment="1" applyProtection="1">
      <alignment vertical="center"/>
    </xf>
    <xf numFmtId="0" fontId="50" fillId="35" borderId="62" xfId="0" applyFont="1" applyFill="1" applyBorder="1" applyAlignment="1" applyProtection="1">
      <alignment horizontal="center" vertical="center" wrapText="1"/>
    </xf>
    <xf numFmtId="0" fontId="50" fillId="27" borderId="56" xfId="0" applyFont="1" applyFill="1" applyBorder="1" applyAlignment="1" applyProtection="1">
      <alignment horizontal="center" vertical="center" wrapText="1"/>
    </xf>
    <xf numFmtId="0" fontId="50" fillId="35" borderId="56" xfId="0" applyFont="1" applyFill="1" applyBorder="1" applyAlignment="1" applyProtection="1">
      <alignment horizontal="center" vertical="center" wrapText="1"/>
    </xf>
    <xf numFmtId="0" fontId="50" fillId="27" borderId="57" xfId="0" applyFont="1" applyFill="1" applyBorder="1" applyAlignment="1" applyProtection="1">
      <alignment horizontal="center" vertical="center" wrapText="1"/>
    </xf>
    <xf numFmtId="0" fontId="47" fillId="33" borderId="59" xfId="0" applyFont="1" applyFill="1" applyBorder="1" applyAlignment="1" applyProtection="1">
      <alignment horizontal="center" vertical="center" wrapText="1"/>
    </xf>
    <xf numFmtId="40" fontId="48" fillId="34" borderId="60" xfId="0" applyNumberFormat="1" applyFont="1" applyFill="1" applyBorder="1" applyAlignment="1" applyProtection="1">
      <alignment vertical="center"/>
    </xf>
    <xf numFmtId="40" fontId="48" fillId="31" borderId="25" xfId="0" applyNumberFormat="1" applyFont="1" applyFill="1" applyBorder="1" applyAlignment="1" applyProtection="1">
      <alignment vertical="center"/>
    </xf>
    <xf numFmtId="40" fontId="48" fillId="33" borderId="60" xfId="0" applyNumberFormat="1" applyFont="1" applyFill="1" applyBorder="1" applyAlignment="1" applyProtection="1">
      <alignment vertical="center"/>
    </xf>
    <xf numFmtId="40" fontId="48" fillId="33" borderId="61" xfId="0" applyNumberFormat="1" applyFont="1" applyFill="1" applyBorder="1" applyAlignment="1" applyProtection="1">
      <alignment vertical="center"/>
    </xf>
    <xf numFmtId="0" fontId="50" fillId="35" borderId="63" xfId="0" applyFont="1" applyFill="1" applyBorder="1" applyAlignment="1" applyProtection="1">
      <alignment horizontal="center" vertical="center" wrapText="1"/>
    </xf>
    <xf numFmtId="0" fontId="50" fillId="27" borderId="60" xfId="0" applyFont="1" applyFill="1" applyBorder="1" applyAlignment="1" applyProtection="1">
      <alignment horizontal="center" vertical="center" wrapText="1"/>
    </xf>
    <xf numFmtId="0" fontId="50" fillId="35" borderId="60" xfId="0" applyFont="1" applyFill="1" applyBorder="1" applyAlignment="1" applyProtection="1">
      <alignment horizontal="center" vertical="center" wrapText="1"/>
    </xf>
    <xf numFmtId="0" fontId="50" fillId="27" borderId="61" xfId="0" applyFont="1" applyFill="1" applyBorder="1" applyAlignment="1" applyProtection="1">
      <alignment horizontal="center" vertical="center" wrapText="1"/>
    </xf>
    <xf numFmtId="0" fontId="47" fillId="33" borderId="48" xfId="0" applyFont="1" applyFill="1" applyBorder="1" applyAlignment="1" applyProtection="1">
      <alignment horizontal="center" vertical="center" wrapText="1"/>
    </xf>
    <xf numFmtId="40" fontId="48" fillId="34" borderId="58" xfId="0" applyNumberFormat="1" applyFont="1" applyFill="1" applyBorder="1" applyAlignment="1" applyProtection="1">
      <alignment vertical="center"/>
    </xf>
    <xf numFmtId="0" fontId="48" fillId="28" borderId="58" xfId="0" quotePrefix="1" applyFont="1" applyFill="1" applyBorder="1" applyAlignment="1" applyProtection="1">
      <alignment horizontal="center" vertical="center"/>
    </xf>
    <xf numFmtId="40" fontId="48" fillId="33" borderId="58" xfId="0" applyNumberFormat="1" applyFont="1" applyFill="1" applyBorder="1" applyAlignment="1" applyProtection="1">
      <alignment vertical="center"/>
    </xf>
    <xf numFmtId="40" fontId="48" fillId="33" borderId="49" xfId="0" applyNumberFormat="1" applyFont="1" applyFill="1" applyBorder="1" applyAlignment="1" applyProtection="1">
      <alignment vertical="center"/>
    </xf>
    <xf numFmtId="40" fontId="43" fillId="0" borderId="64" xfId="0" applyNumberFormat="1" applyFont="1" applyBorder="1" applyAlignment="1" applyProtection="1">
      <alignment vertical="center"/>
    </xf>
    <xf numFmtId="40" fontId="43" fillId="0" borderId="25" xfId="0" applyNumberFormat="1" applyFont="1" applyBorder="1" applyAlignment="1" applyProtection="1">
      <alignment vertical="center"/>
    </xf>
    <xf numFmtId="40" fontId="43" fillId="0" borderId="26" xfId="0" applyNumberFormat="1" applyFont="1" applyBorder="1" applyAlignment="1" applyProtection="1">
      <alignment vertical="center"/>
    </xf>
    <xf numFmtId="0" fontId="47" fillId="28" borderId="24" xfId="0" applyFont="1" applyFill="1" applyBorder="1" applyAlignment="1" applyProtection="1">
      <alignment horizontal="center" vertical="center" wrapText="1"/>
    </xf>
    <xf numFmtId="40" fontId="50" fillId="28" borderId="25" xfId="0" quotePrefix="1" applyNumberFormat="1" applyFont="1" applyFill="1" applyBorder="1" applyAlignment="1" applyProtection="1">
      <alignment horizontal="center" vertical="center"/>
    </xf>
    <xf numFmtId="40" fontId="48" fillId="28" borderId="25" xfId="0" quotePrefix="1" applyNumberFormat="1" applyFont="1" applyFill="1" applyBorder="1" applyAlignment="1" applyProtection="1">
      <alignment horizontal="center" vertical="center"/>
    </xf>
    <xf numFmtId="40" fontId="48" fillId="0" borderId="25" xfId="0" quotePrefix="1" applyNumberFormat="1" applyFont="1" applyFill="1" applyBorder="1" applyAlignment="1" applyProtection="1">
      <alignment horizontal="center" vertical="center"/>
    </xf>
    <xf numFmtId="40" fontId="48" fillId="0" borderId="26" xfId="0" quotePrefix="1" applyNumberFormat="1" applyFont="1" applyFill="1" applyBorder="1" applyAlignment="1" applyProtection="1">
      <alignment horizontal="center" vertical="center"/>
    </xf>
    <xf numFmtId="40" fontId="43" fillId="0" borderId="64" xfId="0" applyNumberFormat="1" applyFont="1" applyBorder="1" applyAlignment="1" applyProtection="1">
      <alignment horizontal="center" vertical="center"/>
    </xf>
    <xf numFmtId="40" fontId="43" fillId="0" borderId="22" xfId="0" applyNumberFormat="1" applyFont="1" applyBorder="1" applyAlignment="1" applyProtection="1">
      <alignment horizontal="center" vertical="center"/>
    </xf>
    <xf numFmtId="40" fontId="43" fillId="0" borderId="23" xfId="0" applyNumberFormat="1" applyFont="1" applyBorder="1" applyAlignment="1" applyProtection="1">
      <alignment horizontal="center" vertical="center"/>
    </xf>
    <xf numFmtId="0" fontId="43" fillId="28" borderId="50" xfId="0" applyFont="1" applyFill="1" applyBorder="1" applyAlignment="1" applyProtection="1">
      <alignment vertical="center"/>
    </xf>
    <xf numFmtId="40" fontId="43" fillId="28" borderId="51" xfId="0" applyNumberFormat="1" applyFont="1" applyFill="1" applyBorder="1" applyAlignment="1" applyProtection="1">
      <alignment vertical="center"/>
    </xf>
    <xf numFmtId="40" fontId="43" fillId="28" borderId="52" xfId="0" applyNumberFormat="1" applyFont="1" applyFill="1" applyBorder="1" applyAlignment="1" applyProtection="1">
      <alignment vertical="center"/>
    </xf>
    <xf numFmtId="40" fontId="43" fillId="28" borderId="67" xfId="0" applyNumberFormat="1" applyFont="1" applyFill="1" applyBorder="1" applyAlignment="1" applyProtection="1">
      <alignment vertical="center"/>
    </xf>
    <xf numFmtId="0" fontId="43" fillId="28" borderId="12" xfId="0" applyFont="1" applyFill="1" applyBorder="1" applyAlignment="1" applyProtection="1">
      <alignment vertical="center" wrapText="1"/>
    </xf>
    <xf numFmtId="40" fontId="43" fillId="28" borderId="13" xfId="0" applyNumberFormat="1" applyFont="1" applyFill="1" applyBorder="1" applyAlignment="1" applyProtection="1">
      <alignment vertical="center"/>
    </xf>
    <xf numFmtId="40" fontId="43" fillId="28" borderId="14" xfId="0" applyNumberFormat="1" applyFont="1" applyFill="1" applyBorder="1" applyAlignment="1" applyProtection="1">
      <alignment vertical="center"/>
    </xf>
    <xf numFmtId="40" fontId="43" fillId="28" borderId="68" xfId="0" applyNumberFormat="1" applyFont="1" applyFill="1" applyBorder="1" applyAlignment="1" applyProtection="1">
      <alignment vertical="center"/>
    </xf>
    <xf numFmtId="40" fontId="43" fillId="28" borderId="54" xfId="0" applyNumberFormat="1" applyFont="1" applyFill="1" applyBorder="1" applyAlignment="1" applyProtection="1">
      <alignment vertical="center"/>
    </xf>
    <xf numFmtId="171" fontId="43" fillId="28" borderId="34" xfId="37" applyNumberFormat="1" applyFont="1" applyFill="1" applyBorder="1" applyAlignment="1">
      <alignment vertical="center"/>
    </xf>
    <xf numFmtId="0" fontId="43" fillId="28" borderId="0" xfId="0" applyFont="1" applyFill="1" applyAlignment="1">
      <alignment vertical="center"/>
    </xf>
    <xf numFmtId="0" fontId="43" fillId="0" borderId="0" xfId="0" applyFont="1"/>
    <xf numFmtId="164" fontId="43" fillId="0" borderId="0" xfId="37" applyFont="1" applyAlignment="1">
      <alignment vertical="center"/>
    </xf>
    <xf numFmtId="0" fontId="50" fillId="28" borderId="0" xfId="0" applyFont="1" applyFill="1" applyAlignment="1" applyProtection="1">
      <alignment horizontal="right" vertical="center"/>
    </xf>
    <xf numFmtId="0" fontId="51" fillId="27" borderId="21" xfId="0" applyFont="1" applyFill="1" applyBorder="1" applyAlignment="1" applyProtection="1">
      <alignment horizontal="center" vertical="center" wrapText="1"/>
    </xf>
    <xf numFmtId="40" fontId="48" fillId="34" borderId="22" xfId="0" applyNumberFormat="1" applyFont="1" applyFill="1" applyBorder="1" applyAlignment="1" applyProtection="1">
      <alignment horizontal="right" vertical="center"/>
    </xf>
    <xf numFmtId="40" fontId="48" fillId="31" borderId="22" xfId="0" applyNumberFormat="1" applyFont="1" applyFill="1" applyBorder="1" applyAlignment="1" applyProtection="1">
      <alignment horizontal="right" vertical="center"/>
    </xf>
    <xf numFmtId="40" fontId="48" fillId="33" borderId="22" xfId="0" applyNumberFormat="1" applyFont="1" applyFill="1" applyBorder="1" applyAlignment="1" applyProtection="1">
      <alignment horizontal="right" vertical="center"/>
    </xf>
    <xf numFmtId="40" fontId="48" fillId="33" borderId="23" xfId="0" applyNumberFormat="1" applyFont="1" applyFill="1" applyBorder="1" applyAlignment="1" applyProtection="1">
      <alignment horizontal="right" vertical="center"/>
    </xf>
    <xf numFmtId="40" fontId="50" fillId="27" borderId="69" xfId="0" applyNumberFormat="1" applyFont="1" applyFill="1" applyBorder="1" applyAlignment="1" applyProtection="1">
      <alignment horizontal="right" vertical="center"/>
    </xf>
    <xf numFmtId="40" fontId="50" fillId="27" borderId="22" xfId="0" applyNumberFormat="1" applyFont="1" applyFill="1" applyBorder="1" applyAlignment="1" applyProtection="1">
      <alignment horizontal="right" vertical="center"/>
    </xf>
    <xf numFmtId="40" fontId="50" fillId="27" borderId="23" xfId="0" applyNumberFormat="1" applyFont="1" applyFill="1" applyBorder="1" applyAlignment="1" applyProtection="1">
      <alignment horizontal="right" vertical="center"/>
    </xf>
    <xf numFmtId="0" fontId="51" fillId="30" borderId="21" xfId="0" applyFont="1" applyFill="1" applyBorder="1" applyAlignment="1" applyProtection="1">
      <alignment horizontal="center" vertical="center" wrapText="1"/>
    </xf>
    <xf numFmtId="40" fontId="50" fillId="30" borderId="69" xfId="0" quotePrefix="1" applyNumberFormat="1" applyFont="1" applyFill="1" applyBorder="1" applyAlignment="1" applyProtection="1">
      <alignment horizontal="right" vertical="center"/>
    </xf>
    <xf numFmtId="40" fontId="50" fillId="30" borderId="22" xfId="0" quotePrefix="1" applyNumberFormat="1" applyFont="1" applyFill="1" applyBorder="1" applyAlignment="1" applyProtection="1">
      <alignment horizontal="right" vertical="center"/>
    </xf>
    <xf numFmtId="40" fontId="50" fillId="30" borderId="23" xfId="0" quotePrefix="1" applyNumberFormat="1" applyFont="1" applyFill="1" applyBorder="1" applyAlignment="1" applyProtection="1">
      <alignment horizontal="right" vertical="center"/>
    </xf>
    <xf numFmtId="0" fontId="50" fillId="28" borderId="0" xfId="0" applyFont="1" applyFill="1" applyAlignment="1" applyProtection="1">
      <alignment vertical="center"/>
    </xf>
    <xf numFmtId="0" fontId="43" fillId="28" borderId="53" xfId="0" applyFont="1" applyFill="1" applyBorder="1" applyAlignment="1" applyProtection="1">
      <alignment vertical="center" wrapText="1"/>
    </xf>
    <xf numFmtId="40" fontId="43" fillId="28" borderId="71" xfId="0" applyNumberFormat="1" applyFont="1" applyFill="1" applyBorder="1" applyAlignment="1" applyProtection="1">
      <alignment vertical="center"/>
    </xf>
    <xf numFmtId="40" fontId="43" fillId="28" borderId="70" xfId="0" applyNumberFormat="1" applyFont="1" applyFill="1" applyBorder="1" applyAlignment="1" applyProtection="1">
      <alignment vertical="center"/>
    </xf>
    <xf numFmtId="0" fontId="50" fillId="28" borderId="0" xfId="0" applyFont="1" applyFill="1" applyAlignment="1">
      <alignment vertical="center"/>
    </xf>
    <xf numFmtId="0" fontId="50" fillId="0" borderId="0" xfId="0" applyFont="1" applyAlignment="1">
      <alignment vertical="center"/>
    </xf>
    <xf numFmtId="40" fontId="50" fillId="28" borderId="14" xfId="0" applyNumberFormat="1" applyFont="1" applyFill="1" applyBorder="1" applyAlignment="1" applyProtection="1">
      <alignment vertical="center"/>
    </xf>
    <xf numFmtId="0" fontId="50" fillId="27" borderId="12" xfId="0" applyFont="1" applyFill="1" applyBorder="1" applyAlignment="1" applyProtection="1">
      <alignment vertical="center" wrapText="1"/>
    </xf>
    <xf numFmtId="40" fontId="50" fillId="34" borderId="13" xfId="0" applyNumberFormat="1" applyFont="1" applyFill="1" applyBorder="1" applyAlignment="1" applyProtection="1">
      <alignment vertical="center"/>
    </xf>
    <xf numFmtId="40" fontId="50" fillId="31" borderId="13" xfId="0" applyNumberFormat="1" applyFont="1" applyFill="1" applyBorder="1" applyAlignment="1" applyProtection="1">
      <alignment vertical="center"/>
    </xf>
    <xf numFmtId="40" fontId="50" fillId="33" borderId="13" xfId="0" applyNumberFormat="1" applyFont="1" applyFill="1" applyBorder="1" applyAlignment="1" applyProtection="1">
      <alignment vertical="center"/>
    </xf>
    <xf numFmtId="40" fontId="50" fillId="33" borderId="14" xfId="0" applyNumberFormat="1" applyFont="1" applyFill="1" applyBorder="1" applyAlignment="1" applyProtection="1">
      <alignment vertical="center"/>
    </xf>
    <xf numFmtId="40" fontId="50" fillId="27" borderId="68" xfId="0" applyNumberFormat="1" applyFont="1" applyFill="1" applyBorder="1" applyAlignment="1" applyProtection="1">
      <alignment vertical="center"/>
    </xf>
    <xf numFmtId="40" fontId="50" fillId="27" borderId="13" xfId="0" applyNumberFormat="1" applyFont="1" applyFill="1" applyBorder="1" applyAlignment="1" applyProtection="1">
      <alignment vertical="center"/>
    </xf>
    <xf numFmtId="40" fontId="50" fillId="27" borderId="14" xfId="0" applyNumberFormat="1" applyFont="1" applyFill="1" applyBorder="1" applyAlignment="1" applyProtection="1">
      <alignment vertical="center"/>
    </xf>
    <xf numFmtId="167" fontId="50" fillId="30" borderId="69" xfId="0" applyNumberFormat="1" applyFont="1" applyFill="1" applyBorder="1" applyAlignment="1" applyProtection="1">
      <alignment horizontal="right" vertical="center"/>
    </xf>
    <xf numFmtId="167" fontId="50" fillId="30" borderId="74" xfId="0" applyNumberFormat="1" applyFont="1" applyFill="1" applyBorder="1" applyAlignment="1" applyProtection="1">
      <alignment horizontal="right" vertical="center"/>
    </xf>
    <xf numFmtId="167" fontId="43" fillId="0" borderId="0" xfId="0" applyNumberFormat="1" applyFont="1" applyAlignment="1" applyProtection="1">
      <alignment vertical="center"/>
    </xf>
    <xf numFmtId="40" fontId="43" fillId="0" borderId="0" xfId="0" applyNumberFormat="1" applyFont="1" applyAlignment="1">
      <alignment vertical="center"/>
    </xf>
    <xf numFmtId="164" fontId="43" fillId="0" borderId="0" xfId="37" applyFont="1" applyAlignment="1" applyProtection="1">
      <alignment vertical="center"/>
    </xf>
    <xf numFmtId="49" fontId="43" fillId="0" borderId="0" xfId="0" applyNumberFormat="1" applyFont="1" applyAlignment="1" applyProtection="1">
      <alignment horizontal="center" vertical="center"/>
    </xf>
    <xf numFmtId="40" fontId="43" fillId="32" borderId="13" xfId="0" applyNumberFormat="1" applyFont="1" applyFill="1" applyBorder="1" applyAlignment="1" applyProtection="1">
      <alignment vertical="center"/>
    </xf>
    <xf numFmtId="0" fontId="43" fillId="0" borderId="0" xfId="0" applyFont="1" applyAlignment="1" applyProtection="1">
      <alignment horizontal="left" vertical="center"/>
    </xf>
    <xf numFmtId="40" fontId="43" fillId="24" borderId="0" xfId="0" applyNumberFormat="1" applyFont="1" applyFill="1" applyAlignment="1" applyProtection="1">
      <alignment vertical="center" wrapText="1"/>
    </xf>
    <xf numFmtId="40" fontId="43" fillId="0" borderId="0" xfId="0" applyNumberFormat="1" applyFont="1" applyAlignment="1" applyProtection="1">
      <alignment vertical="center"/>
    </xf>
    <xf numFmtId="0" fontId="43" fillId="0" borderId="0" xfId="0" applyFont="1" applyFill="1" applyAlignment="1" applyProtection="1">
      <alignment vertical="center"/>
    </xf>
    <xf numFmtId="164" fontId="43" fillId="0" borderId="0" xfId="37" applyNumberFormat="1" applyFont="1" applyAlignment="1" applyProtection="1">
      <alignment vertical="center" wrapText="1"/>
    </xf>
    <xf numFmtId="164" fontId="43" fillId="0" borderId="0" xfId="37" applyNumberFormat="1" applyFont="1" applyAlignment="1" applyProtection="1">
      <alignment vertical="center"/>
    </xf>
    <xf numFmtId="4" fontId="43" fillId="0" borderId="0" xfId="0" applyNumberFormat="1" applyFont="1" applyAlignment="1" applyProtection="1">
      <alignment vertical="center"/>
    </xf>
    <xf numFmtId="164" fontId="43" fillId="28" borderId="0" xfId="37" applyFont="1" applyFill="1" applyAlignment="1" applyProtection="1">
      <alignment vertical="center"/>
    </xf>
    <xf numFmtId="39" fontId="52" fillId="24" borderId="0" xfId="34" applyFont="1" applyFill="1" applyBorder="1" applyAlignment="1" applyProtection="1">
      <alignment horizontal="left" vertical="center"/>
    </xf>
    <xf numFmtId="0" fontId="53" fillId="28" borderId="0" xfId="0" applyFont="1" applyFill="1" applyAlignment="1" applyProtection="1">
      <alignment vertical="center"/>
    </xf>
    <xf numFmtId="0" fontId="52" fillId="35" borderId="62" xfId="0" applyFont="1" applyFill="1" applyBorder="1" applyAlignment="1" applyProtection="1">
      <alignment horizontal="center" vertical="center" wrapText="1"/>
    </xf>
    <xf numFmtId="0" fontId="52" fillId="27" borderId="56" xfId="0" applyFont="1" applyFill="1" applyBorder="1" applyAlignment="1" applyProtection="1">
      <alignment horizontal="center" vertical="center" wrapText="1"/>
    </xf>
    <xf numFmtId="0" fontId="52" fillId="35" borderId="56" xfId="0" applyFont="1" applyFill="1" applyBorder="1" applyAlignment="1" applyProtection="1">
      <alignment horizontal="center" vertical="center" wrapText="1"/>
    </xf>
    <xf numFmtId="0" fontId="52" fillId="27" borderId="57" xfId="0" applyFont="1" applyFill="1" applyBorder="1" applyAlignment="1" applyProtection="1">
      <alignment horizontal="center" vertical="center" wrapText="1"/>
    </xf>
    <xf numFmtId="0" fontId="53" fillId="0" borderId="0" xfId="0" applyFont="1" applyAlignment="1">
      <alignment vertical="center"/>
    </xf>
    <xf numFmtId="0" fontId="52" fillId="35" borderId="63" xfId="0" applyFont="1" applyFill="1" applyBorder="1" applyAlignment="1" applyProtection="1">
      <alignment horizontal="center" vertical="center" wrapText="1"/>
    </xf>
    <xf numFmtId="0" fontId="52" fillId="27" borderId="60" xfId="0" applyFont="1" applyFill="1" applyBorder="1" applyAlignment="1" applyProtection="1">
      <alignment horizontal="center" vertical="center" wrapText="1"/>
    </xf>
    <xf numFmtId="0" fontId="52" fillId="35" borderId="60" xfId="0" applyFont="1" applyFill="1" applyBorder="1" applyAlignment="1" applyProtection="1">
      <alignment horizontal="center" vertical="center" wrapText="1"/>
    </xf>
    <xf numFmtId="0" fontId="52" fillId="27" borderId="61" xfId="0" applyFont="1" applyFill="1" applyBorder="1" applyAlignment="1" applyProtection="1">
      <alignment horizontal="center" vertical="center" wrapText="1"/>
    </xf>
    <xf numFmtId="40" fontId="53" fillId="0" borderId="64" xfId="0" applyNumberFormat="1" applyFont="1" applyBorder="1" applyAlignment="1" applyProtection="1">
      <alignment vertical="center"/>
    </xf>
    <xf numFmtId="40" fontId="53" fillId="0" borderId="25" xfId="0" applyNumberFormat="1" applyFont="1" applyBorder="1" applyAlignment="1" applyProtection="1">
      <alignment vertical="center"/>
    </xf>
    <xf numFmtId="40" fontId="53" fillId="0" borderId="26" xfId="0" applyNumberFormat="1" applyFont="1" applyBorder="1" applyAlignment="1" applyProtection="1">
      <alignment vertical="center"/>
    </xf>
    <xf numFmtId="40" fontId="53" fillId="0" borderId="64" xfId="0" applyNumberFormat="1" applyFont="1" applyBorder="1" applyAlignment="1" applyProtection="1">
      <alignment horizontal="center" vertical="center"/>
    </xf>
    <xf numFmtId="40" fontId="53" fillId="0" borderId="22" xfId="0" applyNumberFormat="1" applyFont="1" applyBorder="1" applyAlignment="1" applyProtection="1">
      <alignment horizontal="center" vertical="center"/>
    </xf>
    <xf numFmtId="40" fontId="53" fillId="0" borderId="23" xfId="0" applyNumberFormat="1" applyFont="1" applyBorder="1" applyAlignment="1" applyProtection="1">
      <alignment horizontal="center" vertical="center"/>
    </xf>
    <xf numFmtId="0" fontId="53" fillId="28" borderId="50" xfId="0" applyFont="1" applyFill="1" applyBorder="1" applyAlignment="1" applyProtection="1">
      <alignment vertical="center"/>
    </xf>
    <xf numFmtId="40" fontId="53" fillId="28" borderId="51" xfId="0" applyNumberFormat="1" applyFont="1" applyFill="1" applyBorder="1" applyAlignment="1" applyProtection="1">
      <alignment vertical="center"/>
    </xf>
    <xf numFmtId="40" fontId="53" fillId="28" borderId="52" xfId="0" applyNumberFormat="1" applyFont="1" applyFill="1" applyBorder="1" applyAlignment="1" applyProtection="1">
      <alignment vertical="center"/>
    </xf>
    <xf numFmtId="40" fontId="53" fillId="28" borderId="67" xfId="0" applyNumberFormat="1" applyFont="1" applyFill="1" applyBorder="1" applyAlignment="1" applyProtection="1">
      <alignment vertical="center"/>
    </xf>
    <xf numFmtId="40" fontId="53" fillId="40" borderId="13" xfId="0" applyNumberFormat="1" applyFont="1" applyFill="1" applyBorder="1" applyAlignment="1" applyProtection="1">
      <alignment vertical="center"/>
    </xf>
    <xf numFmtId="40" fontId="53" fillId="40" borderId="14" xfId="0" applyNumberFormat="1" applyFont="1" applyFill="1" applyBorder="1" applyAlignment="1" applyProtection="1">
      <alignment vertical="center"/>
    </xf>
    <xf numFmtId="40" fontId="53" fillId="40" borderId="68" xfId="0" applyNumberFormat="1" applyFont="1" applyFill="1" applyBorder="1" applyAlignment="1" applyProtection="1">
      <alignment vertical="center"/>
    </xf>
    <xf numFmtId="0" fontId="53" fillId="28" borderId="12" xfId="0" applyFont="1" applyFill="1" applyBorder="1" applyAlignment="1" applyProtection="1">
      <alignment vertical="center" wrapText="1"/>
    </xf>
    <xf numFmtId="40" fontId="53" fillId="28" borderId="13" xfId="0" applyNumberFormat="1" applyFont="1" applyFill="1" applyBorder="1" applyAlignment="1" applyProtection="1">
      <alignment vertical="center"/>
    </xf>
    <xf numFmtId="40" fontId="53" fillId="28" borderId="14" xfId="0" applyNumberFormat="1" applyFont="1" applyFill="1" applyBorder="1" applyAlignment="1" applyProtection="1">
      <alignment vertical="center"/>
    </xf>
    <xf numFmtId="40" fontId="53" fillId="28" borderId="68" xfId="0" applyNumberFormat="1" applyFont="1" applyFill="1" applyBorder="1" applyAlignment="1" applyProtection="1">
      <alignment vertical="center"/>
    </xf>
    <xf numFmtId="40" fontId="53" fillId="28" borderId="54" xfId="0" applyNumberFormat="1" applyFont="1" applyFill="1" applyBorder="1" applyAlignment="1" applyProtection="1">
      <alignment vertical="center"/>
    </xf>
    <xf numFmtId="40" fontId="53" fillId="29" borderId="13" xfId="0" applyNumberFormat="1" applyFont="1" applyFill="1" applyBorder="1" applyAlignment="1" applyProtection="1">
      <alignment vertical="center"/>
    </xf>
    <xf numFmtId="40" fontId="53" fillId="29" borderId="14" xfId="0" applyNumberFormat="1" applyFont="1" applyFill="1" applyBorder="1" applyAlignment="1" applyProtection="1">
      <alignment vertical="center"/>
    </xf>
    <xf numFmtId="40" fontId="53" fillId="29" borderId="68" xfId="0" applyNumberFormat="1" applyFont="1" applyFill="1" applyBorder="1" applyAlignment="1" applyProtection="1">
      <alignment vertical="center"/>
    </xf>
    <xf numFmtId="171" fontId="53" fillId="28" borderId="34" xfId="37" applyNumberFormat="1" applyFont="1" applyFill="1" applyBorder="1" applyAlignment="1">
      <alignment vertical="center"/>
    </xf>
    <xf numFmtId="0" fontId="53" fillId="28" borderId="0" xfId="0" applyFont="1" applyFill="1" applyAlignment="1">
      <alignment vertical="center"/>
    </xf>
    <xf numFmtId="40" fontId="53" fillId="29" borderId="54" xfId="0" applyNumberFormat="1" applyFont="1" applyFill="1" applyBorder="1" applyAlignment="1" applyProtection="1">
      <alignment vertical="center"/>
    </xf>
    <xf numFmtId="0" fontId="53" fillId="0" borderId="0" xfId="0" applyFont="1"/>
    <xf numFmtId="164" fontId="53" fillId="0" borderId="0" xfId="37" applyFont="1" applyAlignment="1">
      <alignment vertical="center"/>
    </xf>
    <xf numFmtId="0" fontId="52" fillId="28" borderId="0" xfId="0" applyFont="1" applyFill="1" applyAlignment="1" applyProtection="1">
      <alignment horizontal="right" vertical="center"/>
    </xf>
    <xf numFmtId="0" fontId="54" fillId="27" borderId="21" xfId="0" applyFont="1" applyFill="1" applyBorder="1" applyAlignment="1" applyProtection="1">
      <alignment horizontal="center" vertical="center" wrapText="1"/>
    </xf>
    <xf numFmtId="40" fontId="52" fillId="27" borderId="69" xfId="0" applyNumberFormat="1" applyFont="1" applyFill="1" applyBorder="1" applyAlignment="1" applyProtection="1">
      <alignment horizontal="right" vertical="center"/>
    </xf>
    <xf numFmtId="40" fontId="52" fillId="27" borderId="22" xfId="0" applyNumberFormat="1" applyFont="1" applyFill="1" applyBorder="1" applyAlignment="1" applyProtection="1">
      <alignment horizontal="right" vertical="center"/>
    </xf>
    <xf numFmtId="40" fontId="52" fillId="27" borderId="23" xfId="0" applyNumberFormat="1" applyFont="1" applyFill="1" applyBorder="1" applyAlignment="1" applyProtection="1">
      <alignment horizontal="right" vertical="center"/>
    </xf>
    <xf numFmtId="40" fontId="52" fillId="30" borderId="69" xfId="0" quotePrefix="1" applyNumberFormat="1" applyFont="1" applyFill="1" applyBorder="1" applyAlignment="1" applyProtection="1">
      <alignment horizontal="right" vertical="center"/>
    </xf>
    <xf numFmtId="40" fontId="52" fillId="30" borderId="22" xfId="0" quotePrefix="1" applyNumberFormat="1" applyFont="1" applyFill="1" applyBorder="1" applyAlignment="1" applyProtection="1">
      <alignment horizontal="right" vertical="center"/>
    </xf>
    <xf numFmtId="40" fontId="52" fillId="30" borderId="23" xfId="0" quotePrefix="1" applyNumberFormat="1" applyFont="1" applyFill="1" applyBorder="1" applyAlignment="1" applyProtection="1">
      <alignment horizontal="right" vertical="center"/>
    </xf>
    <xf numFmtId="0" fontId="52" fillId="28" borderId="0" xfId="0" applyFont="1" applyFill="1" applyAlignment="1" applyProtection="1">
      <alignment vertical="center"/>
    </xf>
    <xf numFmtId="40" fontId="53" fillId="28" borderId="70" xfId="0" applyNumberFormat="1" applyFont="1" applyFill="1" applyBorder="1" applyAlignment="1" applyProtection="1">
      <alignment vertical="center"/>
    </xf>
    <xf numFmtId="40" fontId="52" fillId="29" borderId="13" xfId="0" applyNumberFormat="1" applyFont="1" applyFill="1" applyBorder="1" applyAlignment="1" applyProtection="1">
      <alignment vertical="center"/>
    </xf>
    <xf numFmtId="40" fontId="52" fillId="29" borderId="14" xfId="0" applyNumberFormat="1" applyFont="1" applyFill="1" applyBorder="1" applyAlignment="1" applyProtection="1">
      <alignment vertical="center"/>
    </xf>
    <xf numFmtId="40" fontId="52" fillId="29" borderId="68" xfId="0" applyNumberFormat="1" applyFont="1" applyFill="1" applyBorder="1" applyAlignment="1" applyProtection="1">
      <alignment vertical="center"/>
    </xf>
    <xf numFmtId="0" fontId="52" fillId="28" borderId="0" xfId="0" applyFont="1" applyFill="1" applyAlignment="1">
      <alignment vertical="center"/>
    </xf>
    <xf numFmtId="164" fontId="52" fillId="0" borderId="0" xfId="37" applyFont="1" applyAlignment="1">
      <alignment vertical="center"/>
    </xf>
    <xf numFmtId="0" fontId="52" fillId="0" borderId="0" xfId="0" applyFont="1" applyAlignment="1">
      <alignment vertical="center"/>
    </xf>
    <xf numFmtId="0" fontId="52" fillId="28" borderId="0" xfId="0" applyFont="1" applyFill="1" applyAlignment="1" applyProtection="1">
      <alignment horizontal="right" vertical="center" wrapText="1"/>
    </xf>
    <xf numFmtId="0" fontId="52" fillId="28" borderId="12" xfId="0" applyFont="1" applyFill="1" applyBorder="1" applyAlignment="1" applyProtection="1">
      <alignment vertical="center" wrapText="1"/>
    </xf>
    <xf numFmtId="40" fontId="52" fillId="28" borderId="13" xfId="0" applyNumberFormat="1" applyFont="1" applyFill="1" applyBorder="1" applyAlignment="1" applyProtection="1">
      <alignment vertical="center"/>
    </xf>
    <xf numFmtId="40" fontId="52" fillId="28" borderId="14" xfId="0" applyNumberFormat="1" applyFont="1" applyFill="1" applyBorder="1" applyAlignment="1" applyProtection="1">
      <alignment vertical="center"/>
    </xf>
    <xf numFmtId="40" fontId="52" fillId="28" borderId="68" xfId="0" applyNumberFormat="1" applyFont="1" applyFill="1" applyBorder="1" applyAlignment="1" applyProtection="1">
      <alignment vertical="center"/>
    </xf>
    <xf numFmtId="164" fontId="52" fillId="28" borderId="0" xfId="37" applyFont="1" applyFill="1" applyAlignment="1">
      <alignment vertical="center"/>
    </xf>
    <xf numFmtId="40" fontId="52" fillId="40" borderId="13" xfId="0" applyNumberFormat="1" applyFont="1" applyFill="1" applyBorder="1" applyAlignment="1" applyProtection="1">
      <alignment vertical="center"/>
    </xf>
    <xf numFmtId="40" fontId="52" fillId="40" borderId="14" xfId="0" applyNumberFormat="1" applyFont="1" applyFill="1" applyBorder="1" applyAlignment="1" applyProtection="1">
      <alignment vertical="center"/>
    </xf>
    <xf numFmtId="40" fontId="52" fillId="40" borderId="68" xfId="0" applyNumberFormat="1" applyFont="1" applyFill="1" applyBorder="1" applyAlignment="1" applyProtection="1">
      <alignment vertical="center"/>
    </xf>
    <xf numFmtId="40" fontId="52" fillId="27" borderId="68" xfId="0" applyNumberFormat="1" applyFont="1" applyFill="1" applyBorder="1" applyAlignment="1" applyProtection="1">
      <alignment vertical="center"/>
    </xf>
    <xf numFmtId="40" fontId="52" fillId="27" borderId="13" xfId="0" applyNumberFormat="1" applyFont="1" applyFill="1" applyBorder="1" applyAlignment="1" applyProtection="1">
      <alignment vertical="center"/>
    </xf>
    <xf numFmtId="40" fontId="52" fillId="27" borderId="14" xfId="0" applyNumberFormat="1" applyFont="1" applyFill="1" applyBorder="1" applyAlignment="1" applyProtection="1">
      <alignment vertical="center"/>
    </xf>
    <xf numFmtId="167" fontId="52" fillId="30" borderId="69" xfId="0" applyNumberFormat="1" applyFont="1" applyFill="1" applyBorder="1" applyAlignment="1" applyProtection="1">
      <alignment horizontal="right" vertical="center"/>
    </xf>
    <xf numFmtId="167" fontId="52" fillId="30" borderId="74" xfId="0" applyNumberFormat="1" applyFont="1" applyFill="1" applyBorder="1" applyAlignment="1" applyProtection="1">
      <alignment horizontal="right" vertical="center"/>
    </xf>
    <xf numFmtId="39" fontId="52" fillId="24" borderId="0" xfId="34" applyFont="1" applyFill="1" applyBorder="1" applyAlignment="1" applyProtection="1">
      <alignment horizontal="left" vertical="center" indent="8"/>
    </xf>
    <xf numFmtId="39" fontId="56" fillId="24" borderId="0" xfId="34" applyFont="1" applyFill="1" applyBorder="1" applyAlignment="1" applyProtection="1">
      <alignment horizontal="left" vertical="center" indent="8"/>
    </xf>
    <xf numFmtId="39" fontId="50" fillId="24" borderId="0" xfId="34" applyFont="1" applyFill="1" applyBorder="1" applyAlignment="1" applyProtection="1">
      <alignment horizontal="left" vertical="center"/>
    </xf>
    <xf numFmtId="165" fontId="52" fillId="0" borderId="0" xfId="0" applyNumberFormat="1" applyFont="1" applyAlignment="1" applyProtection="1">
      <alignment horizontal="left" vertical="center"/>
    </xf>
    <xf numFmtId="14" fontId="50" fillId="0" borderId="0" xfId="0" applyNumberFormat="1" applyFont="1" applyAlignment="1" applyProtection="1">
      <alignment horizontal="left" vertical="center"/>
    </xf>
    <xf numFmtId="165" fontId="47" fillId="0" borderId="0" xfId="0" applyNumberFormat="1" applyFont="1" applyAlignment="1" applyProtection="1">
      <alignment horizontal="right" vertical="center"/>
    </xf>
    <xf numFmtId="14" fontId="50" fillId="0" borderId="0" xfId="0" applyNumberFormat="1" applyFont="1" applyAlignment="1" applyProtection="1">
      <alignment horizontal="right" vertical="center"/>
    </xf>
    <xf numFmtId="0" fontId="52" fillId="39" borderId="12" xfId="0" applyFont="1" applyFill="1" applyBorder="1" applyAlignment="1" applyProtection="1">
      <alignment vertical="center" wrapText="1"/>
    </xf>
    <xf numFmtId="40" fontId="52" fillId="39" borderId="13" xfId="0" applyNumberFormat="1" applyFont="1" applyFill="1" applyBorder="1" applyAlignment="1" applyProtection="1">
      <alignment vertical="center"/>
    </xf>
    <xf numFmtId="40" fontId="52" fillId="39" borderId="14" xfId="0" applyNumberFormat="1" applyFont="1" applyFill="1" applyBorder="1" applyAlignment="1" applyProtection="1">
      <alignment vertical="center"/>
    </xf>
    <xf numFmtId="0" fontId="54" fillId="28" borderId="59" xfId="0" applyFont="1" applyFill="1" applyBorder="1" applyAlignment="1" applyProtection="1">
      <alignment horizontal="center" vertical="center" wrapText="1"/>
    </xf>
    <xf numFmtId="0" fontId="43" fillId="32" borderId="12" xfId="0" applyFont="1" applyFill="1" applyBorder="1" applyAlignment="1" applyProtection="1">
      <alignment vertical="center" wrapText="1"/>
    </xf>
    <xf numFmtId="40" fontId="43" fillId="32" borderId="14" xfId="0" applyNumberFormat="1" applyFont="1" applyFill="1" applyBorder="1" applyAlignment="1" applyProtection="1">
      <alignment vertical="center"/>
    </xf>
    <xf numFmtId="40" fontId="43" fillId="32" borderId="68" xfId="0" applyNumberFormat="1" applyFont="1" applyFill="1" applyBorder="1" applyAlignment="1" applyProtection="1">
      <alignment vertical="center"/>
    </xf>
    <xf numFmtId="40" fontId="50" fillId="32" borderId="13" xfId="0" applyNumberFormat="1" applyFont="1" applyFill="1" applyBorder="1" applyAlignment="1" applyProtection="1">
      <alignment vertical="center"/>
    </xf>
    <xf numFmtId="40" fontId="50" fillId="32" borderId="14" xfId="0" applyNumberFormat="1" applyFont="1" applyFill="1" applyBorder="1" applyAlignment="1" applyProtection="1">
      <alignment vertical="center"/>
    </xf>
    <xf numFmtId="40" fontId="50" fillId="32" borderId="68" xfId="0" applyNumberFormat="1" applyFont="1" applyFill="1" applyBorder="1" applyAlignment="1" applyProtection="1">
      <alignment vertical="center"/>
    </xf>
    <xf numFmtId="40" fontId="50" fillId="32" borderId="34" xfId="0" applyNumberFormat="1" applyFont="1" applyFill="1" applyBorder="1" applyAlignment="1" applyProtection="1">
      <alignment vertical="center"/>
    </xf>
    <xf numFmtId="40" fontId="50" fillId="32" borderId="54" xfId="0" applyNumberFormat="1" applyFont="1" applyFill="1" applyBorder="1" applyAlignment="1" applyProtection="1">
      <alignment vertical="center"/>
    </xf>
    <xf numFmtId="40" fontId="43" fillId="38" borderId="13" xfId="0" applyNumberFormat="1" applyFont="1" applyFill="1" applyBorder="1" applyAlignment="1" applyProtection="1">
      <alignment vertical="center"/>
    </xf>
    <xf numFmtId="40" fontId="43" fillId="39" borderId="13" xfId="0" applyNumberFormat="1" applyFont="1" applyFill="1" applyBorder="1" applyAlignment="1" applyProtection="1">
      <alignment vertical="center"/>
    </xf>
    <xf numFmtId="40" fontId="43" fillId="39" borderId="14" xfId="0" applyNumberFormat="1" applyFont="1" applyFill="1" applyBorder="1" applyAlignment="1" applyProtection="1">
      <alignment vertical="center"/>
    </xf>
    <xf numFmtId="0" fontId="43" fillId="28" borderId="10" xfId="0" applyFont="1" applyFill="1" applyBorder="1" applyAlignment="1" applyProtection="1">
      <alignment vertical="center" wrapText="1"/>
    </xf>
    <xf numFmtId="40" fontId="43" fillId="28" borderId="72" xfId="0" applyNumberFormat="1" applyFont="1" applyFill="1" applyBorder="1" applyAlignment="1" applyProtection="1">
      <alignment vertical="center"/>
    </xf>
    <xf numFmtId="40" fontId="43" fillId="28" borderId="11" xfId="0" applyNumberFormat="1" applyFont="1" applyFill="1" applyBorder="1" applyAlignment="1" applyProtection="1">
      <alignment vertical="center"/>
    </xf>
    <xf numFmtId="40" fontId="43" fillId="28" borderId="73" xfId="0" applyNumberFormat="1" applyFont="1" applyFill="1" applyBorder="1" applyAlignment="1" applyProtection="1">
      <alignment vertical="center"/>
    </xf>
    <xf numFmtId="0" fontId="43" fillId="28" borderId="0" xfId="0" applyFont="1" applyFill="1" applyAlignment="1" applyProtection="1">
      <alignment horizontal="right" vertical="center" wrapText="1"/>
    </xf>
    <xf numFmtId="164" fontId="43" fillId="28" borderId="0" xfId="37" applyFont="1" applyFill="1" applyAlignment="1">
      <alignment vertical="center"/>
    </xf>
    <xf numFmtId="39" fontId="55" fillId="24" borderId="0" xfId="34" applyFont="1" applyFill="1" applyBorder="1" applyAlignment="1" applyProtection="1">
      <alignment horizontal="left" vertical="center" indent="5"/>
    </xf>
    <xf numFmtId="40" fontId="52" fillId="28" borderId="60" xfId="0" applyNumberFormat="1" applyFont="1" applyFill="1" applyBorder="1" applyAlignment="1" applyProtection="1">
      <alignment vertical="center"/>
    </xf>
    <xf numFmtId="40" fontId="52" fillId="28" borderId="25" xfId="0" applyNumberFormat="1" applyFont="1" applyFill="1" applyBorder="1" applyAlignment="1" applyProtection="1">
      <alignment vertical="center"/>
    </xf>
    <xf numFmtId="40" fontId="52" fillId="28" borderId="61" xfId="0" applyNumberFormat="1" applyFont="1" applyFill="1" applyBorder="1" applyAlignment="1" applyProtection="1">
      <alignment vertical="center"/>
    </xf>
    <xf numFmtId="0" fontId="54" fillId="42" borderId="21" xfId="0" applyFont="1" applyFill="1" applyBorder="1" applyAlignment="1" applyProtection="1">
      <alignment horizontal="center" vertical="center" wrapText="1"/>
    </xf>
    <xf numFmtId="40" fontId="52" fillId="42" borderId="22" xfId="0" applyNumberFormat="1" applyFont="1" applyFill="1" applyBorder="1" applyAlignment="1" applyProtection="1">
      <alignment horizontal="right" vertical="center"/>
    </xf>
    <xf numFmtId="40" fontId="52" fillId="42" borderId="23" xfId="0" applyNumberFormat="1" applyFont="1" applyFill="1" applyBorder="1" applyAlignment="1" applyProtection="1">
      <alignment horizontal="right" vertical="center"/>
    </xf>
    <xf numFmtId="0" fontId="54" fillId="42" borderId="48" xfId="0" applyFont="1" applyFill="1" applyBorder="1" applyAlignment="1" applyProtection="1">
      <alignment horizontal="center" vertical="center" wrapText="1"/>
    </xf>
    <xf numFmtId="40" fontId="52" fillId="42" borderId="58" xfId="0" applyNumberFormat="1" applyFont="1" applyFill="1" applyBorder="1" applyAlignment="1" applyProtection="1">
      <alignment vertical="center"/>
    </xf>
    <xf numFmtId="0" fontId="52" fillId="42" borderId="58" xfId="0" quotePrefix="1" applyFont="1" applyFill="1" applyBorder="1" applyAlignment="1" applyProtection="1">
      <alignment horizontal="center" vertical="center"/>
    </xf>
    <xf numFmtId="40" fontId="52" fillId="42" borderId="49" xfId="0" applyNumberFormat="1" applyFont="1" applyFill="1" applyBorder="1" applyAlignment="1" applyProtection="1">
      <alignment vertical="center"/>
    </xf>
    <xf numFmtId="0" fontId="54" fillId="42" borderId="24" xfId="0" applyFont="1" applyFill="1" applyBorder="1" applyAlignment="1" applyProtection="1">
      <alignment horizontal="center" vertical="center" wrapText="1"/>
    </xf>
    <xf numFmtId="40" fontId="52" fillId="42" borderId="25" xfId="0" quotePrefix="1" applyNumberFormat="1" applyFont="1" applyFill="1" applyBorder="1" applyAlignment="1" applyProtection="1">
      <alignment horizontal="center" vertical="center"/>
    </xf>
    <xf numFmtId="40" fontId="52" fillId="42" borderId="25" xfId="0" applyNumberFormat="1" applyFont="1" applyFill="1" applyBorder="1" applyAlignment="1" applyProtection="1">
      <alignment vertical="center"/>
    </xf>
    <xf numFmtId="40" fontId="52" fillId="42" borderId="26" xfId="0" quotePrefix="1" applyNumberFormat="1" applyFont="1" applyFill="1" applyBorder="1" applyAlignment="1" applyProtection="1">
      <alignment horizontal="center" vertical="center"/>
    </xf>
    <xf numFmtId="0" fontId="54" fillId="42" borderId="55" xfId="0" applyFont="1" applyFill="1" applyBorder="1" applyAlignment="1" applyProtection="1">
      <alignment horizontal="center" vertical="center" wrapText="1"/>
    </xf>
    <xf numFmtId="40" fontId="52" fillId="42" borderId="56" xfId="0" applyNumberFormat="1" applyFont="1" applyFill="1" applyBorder="1" applyAlignment="1" applyProtection="1">
      <alignment vertical="center"/>
    </xf>
    <xf numFmtId="0" fontId="53" fillId="42" borderId="56" xfId="0" quotePrefix="1" applyFont="1" applyFill="1" applyBorder="1" applyAlignment="1" applyProtection="1">
      <alignment horizontal="center" vertical="center"/>
    </xf>
    <xf numFmtId="0" fontId="52" fillId="42" borderId="56" xfId="0" quotePrefix="1" applyFont="1" applyFill="1" applyBorder="1" applyAlignment="1" applyProtection="1">
      <alignment horizontal="center" vertical="center"/>
    </xf>
    <xf numFmtId="40" fontId="52" fillId="42" borderId="57" xfId="0" applyNumberFormat="1" applyFont="1" applyFill="1" applyBorder="1" applyAlignment="1" applyProtection="1">
      <alignment vertical="center"/>
    </xf>
    <xf numFmtId="14" fontId="50" fillId="0" borderId="0" xfId="0" applyNumberFormat="1" applyFont="1" applyAlignment="1" applyProtection="1">
      <alignment vertical="center"/>
    </xf>
    <xf numFmtId="165" fontId="50" fillId="0" borderId="0" xfId="0" applyNumberFormat="1" applyFont="1" applyAlignment="1" applyProtection="1">
      <alignment horizontal="center" vertical="center"/>
    </xf>
    <xf numFmtId="14" fontId="50" fillId="0" borderId="0" xfId="0" applyNumberFormat="1" applyFont="1" applyAlignment="1" applyProtection="1">
      <alignment horizontal="center" vertical="center"/>
    </xf>
    <xf numFmtId="40" fontId="52" fillId="35" borderId="38" xfId="0" applyNumberFormat="1" applyFont="1" applyFill="1" applyBorder="1" applyAlignment="1" applyProtection="1">
      <alignment horizontal="center" vertical="center" wrapText="1"/>
    </xf>
    <xf numFmtId="40" fontId="52" fillId="35" borderId="25" xfId="0" applyNumberFormat="1" applyFont="1" applyFill="1" applyBorder="1" applyAlignment="1" applyProtection="1">
      <alignment horizontal="center" vertical="center" wrapText="1"/>
    </xf>
    <xf numFmtId="40" fontId="52" fillId="35" borderId="37" xfId="0" applyNumberFormat="1" applyFont="1" applyFill="1" applyBorder="1" applyAlignment="1" applyProtection="1">
      <alignment horizontal="center" vertical="center" wrapText="1"/>
    </xf>
    <xf numFmtId="0" fontId="57" fillId="41" borderId="39" xfId="0" applyFont="1" applyFill="1" applyBorder="1" applyAlignment="1" applyProtection="1">
      <alignment horizontal="center" vertical="center"/>
    </xf>
    <xf numFmtId="0" fontId="57" fillId="41" borderId="24" xfId="0" applyFont="1" applyFill="1" applyBorder="1" applyAlignment="1" applyProtection="1">
      <alignment horizontal="center" vertical="center"/>
    </xf>
    <xf numFmtId="0" fontId="57" fillId="41" borderId="40" xfId="0" applyFont="1" applyFill="1" applyBorder="1" applyAlignment="1" applyProtection="1">
      <alignment horizontal="center" vertical="center"/>
    </xf>
    <xf numFmtId="40" fontId="57" fillId="41" borderId="38" xfId="0" applyNumberFormat="1" applyFont="1" applyFill="1" applyBorder="1" applyAlignment="1" applyProtection="1">
      <alignment horizontal="center" vertical="center" wrapText="1"/>
    </xf>
    <xf numFmtId="40" fontId="57" fillId="41" borderId="25" xfId="0" applyNumberFormat="1" applyFont="1" applyFill="1" applyBorder="1" applyAlignment="1" applyProtection="1">
      <alignment horizontal="center" vertical="center" wrapText="1"/>
    </xf>
    <xf numFmtId="40" fontId="57" fillId="41" borderId="37" xfId="0" applyNumberFormat="1" applyFont="1" applyFill="1" applyBorder="1" applyAlignment="1" applyProtection="1">
      <alignment horizontal="center" vertical="center" wrapText="1"/>
    </xf>
    <xf numFmtId="40" fontId="57" fillId="41" borderId="42" xfId="0" applyNumberFormat="1" applyFont="1" applyFill="1" applyBorder="1" applyAlignment="1" applyProtection="1">
      <alignment horizontal="center" vertical="center" wrapText="1"/>
    </xf>
    <xf numFmtId="40" fontId="57" fillId="41" borderId="26" xfId="0" applyNumberFormat="1" applyFont="1" applyFill="1" applyBorder="1" applyAlignment="1" applyProtection="1">
      <alignment horizontal="center" vertical="center" wrapText="1"/>
    </xf>
    <xf numFmtId="40" fontId="57" fillId="41" borderId="19" xfId="0" applyNumberFormat="1" applyFont="1" applyFill="1" applyBorder="1" applyAlignment="1" applyProtection="1">
      <alignment horizontal="center" vertical="center" wrapText="1"/>
    </xf>
    <xf numFmtId="40" fontId="52" fillId="35" borderId="65" xfId="0" applyNumberFormat="1" applyFont="1" applyFill="1" applyBorder="1" applyAlignment="1" applyProtection="1">
      <alignment horizontal="center" vertical="center" wrapText="1"/>
    </xf>
    <xf numFmtId="40" fontId="52" fillId="35" borderId="66" xfId="0" applyNumberFormat="1" applyFont="1" applyFill="1" applyBorder="1" applyAlignment="1" applyProtection="1">
      <alignment horizontal="center" vertical="center" wrapText="1"/>
    </xf>
    <xf numFmtId="40" fontId="52" fillId="35" borderId="64" xfId="0" applyNumberFormat="1" applyFont="1" applyFill="1" applyBorder="1" applyAlignment="1" applyProtection="1">
      <alignment horizontal="center" vertical="center" wrapText="1"/>
    </xf>
    <xf numFmtId="40" fontId="52" fillId="27" borderId="38" xfId="0" applyNumberFormat="1" applyFont="1" applyFill="1" applyBorder="1" applyAlignment="1" applyProtection="1">
      <alignment horizontal="center" vertical="center" wrapText="1"/>
    </xf>
    <xf numFmtId="40" fontId="52" fillId="27" borderId="25" xfId="0" applyNumberFormat="1" applyFont="1" applyFill="1" applyBorder="1" applyAlignment="1" applyProtection="1">
      <alignment horizontal="center" vertical="center" wrapText="1"/>
    </xf>
    <xf numFmtId="40" fontId="52" fillId="27" borderId="37" xfId="0" applyNumberFormat="1" applyFont="1" applyFill="1" applyBorder="1" applyAlignment="1" applyProtection="1">
      <alignment horizontal="center" vertical="center" wrapText="1"/>
    </xf>
    <xf numFmtId="40" fontId="52" fillId="27" borderId="42" xfId="0" applyNumberFormat="1" applyFont="1" applyFill="1" applyBorder="1" applyAlignment="1" applyProtection="1">
      <alignment horizontal="center" vertical="center" wrapText="1"/>
    </xf>
    <xf numFmtId="40" fontId="52" fillId="27" borderId="26" xfId="0" applyNumberFormat="1" applyFont="1" applyFill="1" applyBorder="1" applyAlignment="1" applyProtection="1">
      <alignment horizontal="center" vertical="center" wrapText="1"/>
    </xf>
    <xf numFmtId="40" fontId="52" fillId="27" borderId="19" xfId="0" applyNumberFormat="1" applyFont="1" applyFill="1" applyBorder="1" applyAlignment="1" applyProtection="1">
      <alignment horizontal="center" vertical="center" wrapText="1"/>
    </xf>
    <xf numFmtId="40" fontId="50" fillId="35" borderId="38" xfId="0" applyNumberFormat="1" applyFont="1" applyFill="1" applyBorder="1" applyAlignment="1" applyProtection="1">
      <alignment horizontal="center" vertical="center" wrapText="1"/>
    </xf>
    <xf numFmtId="40" fontId="50" fillId="35" borderId="25" xfId="0" applyNumberFormat="1" applyFont="1" applyFill="1" applyBorder="1" applyAlignment="1" applyProtection="1">
      <alignment horizontal="center" vertical="center" wrapText="1"/>
    </xf>
    <xf numFmtId="40" fontId="50" fillId="35" borderId="37" xfId="0" applyNumberFormat="1" applyFont="1" applyFill="1" applyBorder="1" applyAlignment="1" applyProtection="1">
      <alignment horizontal="center" vertical="center" wrapText="1"/>
    </xf>
    <xf numFmtId="0" fontId="50" fillId="24" borderId="39" xfId="0" applyFont="1" applyFill="1" applyBorder="1" applyAlignment="1" applyProtection="1">
      <alignment horizontal="center" vertical="center"/>
    </xf>
    <xf numFmtId="0" fontId="50" fillId="24" borderId="24" xfId="0" applyFont="1" applyFill="1" applyBorder="1" applyAlignment="1" applyProtection="1">
      <alignment horizontal="center" vertical="center"/>
    </xf>
    <xf numFmtId="0" fontId="50" fillId="24" borderId="40" xfId="0" applyFont="1" applyFill="1" applyBorder="1" applyAlignment="1" applyProtection="1">
      <alignment horizontal="center" vertical="center"/>
    </xf>
    <xf numFmtId="40" fontId="50" fillId="34" borderId="38" xfId="0" applyNumberFormat="1" applyFont="1" applyFill="1" applyBorder="1" applyAlignment="1" applyProtection="1">
      <alignment horizontal="center" vertical="center" wrapText="1"/>
    </xf>
    <xf numFmtId="40" fontId="50" fillId="34" borderId="25" xfId="0" applyNumberFormat="1" applyFont="1" applyFill="1" applyBorder="1" applyAlignment="1" applyProtection="1">
      <alignment horizontal="center" vertical="center" wrapText="1"/>
    </xf>
    <xf numFmtId="40" fontId="50" fillId="34" borderId="37" xfId="0" applyNumberFormat="1" applyFont="1" applyFill="1" applyBorder="1" applyAlignment="1" applyProtection="1">
      <alignment horizontal="center" vertical="center" wrapText="1"/>
    </xf>
    <xf numFmtId="40" fontId="50" fillId="31" borderId="38" xfId="0" applyNumberFormat="1" applyFont="1" applyFill="1" applyBorder="1" applyAlignment="1" applyProtection="1">
      <alignment horizontal="center" vertical="center" wrapText="1"/>
    </xf>
    <xf numFmtId="40" fontId="50" fillId="31" borderId="25" xfId="0" applyNumberFormat="1" applyFont="1" applyFill="1" applyBorder="1" applyAlignment="1" applyProtection="1">
      <alignment horizontal="center" vertical="center" wrapText="1"/>
    </xf>
    <xf numFmtId="40" fontId="50" fillId="31" borderId="37" xfId="0" applyNumberFormat="1" applyFont="1" applyFill="1" applyBorder="1" applyAlignment="1" applyProtection="1">
      <alignment horizontal="center" vertical="center" wrapText="1"/>
    </xf>
    <xf numFmtId="40" fontId="50" fillId="33" borderId="38" xfId="0" applyNumberFormat="1" applyFont="1" applyFill="1" applyBorder="1" applyAlignment="1" applyProtection="1">
      <alignment horizontal="center" vertical="center" wrapText="1"/>
    </xf>
    <xf numFmtId="40" fontId="50" fillId="33" borderId="25" xfId="0" applyNumberFormat="1" applyFont="1" applyFill="1" applyBorder="1" applyAlignment="1" applyProtection="1">
      <alignment horizontal="center" vertical="center" wrapText="1"/>
    </xf>
    <xf numFmtId="40" fontId="50" fillId="33" borderId="37" xfId="0" applyNumberFormat="1" applyFont="1" applyFill="1" applyBorder="1" applyAlignment="1" applyProtection="1">
      <alignment horizontal="center" vertical="center" wrapText="1"/>
    </xf>
    <xf numFmtId="40" fontId="50" fillId="33" borderId="42" xfId="0" applyNumberFormat="1" applyFont="1" applyFill="1" applyBorder="1" applyAlignment="1" applyProtection="1">
      <alignment horizontal="center" vertical="center" wrapText="1"/>
    </xf>
    <xf numFmtId="40" fontId="50" fillId="33" borderId="26" xfId="0" applyNumberFormat="1" applyFont="1" applyFill="1" applyBorder="1" applyAlignment="1" applyProtection="1">
      <alignment horizontal="center" vertical="center" wrapText="1"/>
    </xf>
    <xf numFmtId="40" fontId="50" fillId="33" borderId="19" xfId="0" applyNumberFormat="1" applyFont="1" applyFill="1" applyBorder="1" applyAlignment="1" applyProtection="1">
      <alignment horizontal="center" vertical="center" wrapText="1"/>
    </xf>
    <xf numFmtId="40" fontId="50" fillId="35" borderId="65" xfId="0" applyNumberFormat="1" applyFont="1" applyFill="1" applyBorder="1" applyAlignment="1" applyProtection="1">
      <alignment horizontal="center" vertical="center" wrapText="1"/>
    </xf>
    <xf numFmtId="40" fontId="50" fillId="35" borderId="66" xfId="0" applyNumberFormat="1" applyFont="1" applyFill="1" applyBorder="1" applyAlignment="1" applyProtection="1">
      <alignment horizontal="center" vertical="center" wrapText="1"/>
    </xf>
    <xf numFmtId="40" fontId="50" fillId="35" borderId="64" xfId="0" applyNumberFormat="1" applyFont="1" applyFill="1" applyBorder="1" applyAlignment="1" applyProtection="1">
      <alignment horizontal="center" vertical="center" wrapText="1"/>
    </xf>
    <xf numFmtId="40" fontId="50" fillId="27" borderId="38" xfId="0" applyNumberFormat="1" applyFont="1" applyFill="1" applyBorder="1" applyAlignment="1" applyProtection="1">
      <alignment horizontal="center" vertical="center" wrapText="1"/>
    </xf>
    <xf numFmtId="40" fontId="50" fillId="27" borderId="25" xfId="0" applyNumberFormat="1" applyFont="1" applyFill="1" applyBorder="1" applyAlignment="1" applyProtection="1">
      <alignment horizontal="center" vertical="center" wrapText="1"/>
    </xf>
    <xf numFmtId="40" fontId="50" fillId="27" borderId="37" xfId="0" applyNumberFormat="1" applyFont="1" applyFill="1" applyBorder="1" applyAlignment="1" applyProtection="1">
      <alignment horizontal="center" vertical="center" wrapText="1"/>
    </xf>
    <xf numFmtId="40" fontId="50" fillId="27" borderId="42" xfId="0" applyNumberFormat="1" applyFont="1" applyFill="1" applyBorder="1" applyAlignment="1" applyProtection="1">
      <alignment horizontal="center" vertical="center" wrapText="1"/>
    </xf>
    <xf numFmtId="40" fontId="50" fillId="27" borderId="26" xfId="0" applyNumberFormat="1" applyFont="1" applyFill="1" applyBorder="1" applyAlignment="1" applyProtection="1">
      <alignment horizontal="center" vertical="center" wrapText="1"/>
    </xf>
    <xf numFmtId="40" fontId="50" fillId="27" borderId="19" xfId="0" applyNumberFormat="1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68" fontId="15" fillId="25" borderId="18" xfId="37" applyNumberFormat="1" applyFont="1" applyFill="1" applyBorder="1" applyAlignment="1" applyProtection="1">
      <alignment horizontal="center" vertical="center" wrapText="1"/>
      <protection locked="0"/>
    </xf>
    <xf numFmtId="168" fontId="15" fillId="25" borderId="29" xfId="37" applyNumberFormat="1" applyFont="1" applyFill="1" applyBorder="1" applyAlignment="1" applyProtection="1">
      <alignment horizontal="center" vertical="center" wrapText="1"/>
      <protection locked="0"/>
    </xf>
    <xf numFmtId="168" fontId="15" fillId="25" borderId="15" xfId="37" applyNumberFormat="1" applyFont="1" applyFill="1" applyBorder="1" applyAlignment="1" applyProtection="1">
      <alignment horizontal="center" vertical="center" wrapText="1"/>
      <protection locked="0"/>
    </xf>
    <xf numFmtId="168" fontId="40" fillId="28" borderId="20" xfId="37" applyNumberFormat="1" applyFont="1" applyFill="1" applyBorder="1" applyAlignment="1" applyProtection="1">
      <alignment horizontal="center" vertical="center"/>
      <protection locked="0"/>
    </xf>
    <xf numFmtId="168" fontId="40" fillId="28" borderId="34" xfId="37" applyNumberFormat="1" applyFont="1" applyFill="1" applyBorder="1" applyAlignment="1" applyProtection="1">
      <alignment horizontal="center" vertical="center"/>
      <protection locked="0"/>
    </xf>
    <xf numFmtId="168" fontId="40" fillId="28" borderId="30" xfId="37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25" borderId="35" xfId="0" applyFont="1" applyFill="1" applyBorder="1" applyAlignment="1" applyProtection="1">
      <alignment horizontal="center" vertical="center"/>
      <protection locked="0"/>
    </xf>
    <xf numFmtId="0" fontId="8" fillId="25" borderId="36" xfId="0" applyFont="1" applyFill="1" applyBorder="1" applyAlignment="1" applyProtection="1">
      <alignment horizontal="center" vertical="center"/>
      <protection locked="0"/>
    </xf>
    <xf numFmtId="0" fontId="8" fillId="25" borderId="32" xfId="0" applyFont="1" applyFill="1" applyBorder="1" applyAlignment="1" applyProtection="1">
      <alignment horizontal="center" vertical="center"/>
      <protection locked="0"/>
    </xf>
    <xf numFmtId="0" fontId="8" fillId="25" borderId="31" xfId="0" applyFont="1" applyFill="1" applyBorder="1" applyAlignment="1" applyProtection="1">
      <alignment horizontal="center" vertical="center"/>
      <protection locked="0"/>
    </xf>
    <xf numFmtId="0" fontId="8" fillId="25" borderId="0" xfId="0" applyFont="1" applyFill="1" applyBorder="1" applyAlignment="1" applyProtection="1">
      <alignment horizontal="center" vertical="center"/>
      <protection locked="0"/>
    </xf>
    <xf numFmtId="0" fontId="8" fillId="25" borderId="17" xfId="0" applyFont="1" applyFill="1" applyBorder="1" applyAlignment="1" applyProtection="1">
      <alignment horizontal="center" vertical="center"/>
      <protection locked="0"/>
    </xf>
    <xf numFmtId="0" fontId="38" fillId="26" borderId="20" xfId="0" applyFont="1" applyFill="1" applyBorder="1" applyAlignment="1" applyProtection="1">
      <alignment horizontal="right" vertical="center"/>
      <protection locked="0"/>
    </xf>
    <xf numFmtId="0" fontId="38" fillId="26" borderId="34" xfId="0" applyFont="1" applyFill="1" applyBorder="1" applyAlignment="1" applyProtection="1">
      <alignment horizontal="right" vertical="center"/>
      <protection locked="0"/>
    </xf>
    <xf numFmtId="0" fontId="53" fillId="39" borderId="12" xfId="0" applyFont="1" applyFill="1" applyBorder="1" applyAlignment="1" applyProtection="1">
      <alignment vertical="center" wrapText="1"/>
    </xf>
    <xf numFmtId="40" fontId="53" fillId="39" borderId="13" xfId="0" applyNumberFormat="1" applyFont="1" applyFill="1" applyBorder="1" applyAlignment="1" applyProtection="1">
      <alignment vertical="center"/>
    </xf>
    <xf numFmtId="40" fontId="53" fillId="39" borderId="14" xfId="0" applyNumberFormat="1" applyFont="1" applyFill="1" applyBorder="1" applyAlignment="1" applyProtection="1">
      <alignment vertical="center"/>
    </xf>
    <xf numFmtId="0" fontId="53" fillId="39" borderId="53" xfId="0" applyFont="1" applyFill="1" applyBorder="1" applyAlignment="1" applyProtection="1">
      <alignment vertical="center" wrapText="1"/>
    </xf>
    <xf numFmtId="40" fontId="53" fillId="39" borderId="54" xfId="0" applyNumberFormat="1" applyFont="1" applyFill="1" applyBorder="1" applyAlignment="1" applyProtection="1">
      <alignment vertical="center"/>
    </xf>
    <xf numFmtId="40" fontId="53" fillId="39" borderId="71" xfId="0" applyNumberFormat="1" applyFont="1" applyFill="1" applyBorder="1" applyAlignment="1" applyProtection="1">
      <alignment vertical="center"/>
    </xf>
  </cellXfs>
  <cellStyles count="6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 2" xfId="48"/>
    <cellStyle name="Moeda 2 2" xfId="56"/>
    <cellStyle name="Moeda 3" xfId="61"/>
    <cellStyle name="Neutra" xfId="31" builtinId="28" customBuiltin="1"/>
    <cellStyle name="Normal" xfId="0" builtinId="0"/>
    <cellStyle name="Normal 2" xfId="32"/>
    <cellStyle name="Normal 2 2" xfId="52"/>
    <cellStyle name="Normal 3" xfId="46"/>
    <cellStyle name="Normal 3 2" xfId="54"/>
    <cellStyle name="Normal 4" xfId="33"/>
    <cellStyle name="Normal 5" xfId="49"/>
    <cellStyle name="Normal 5 2" xfId="57"/>
    <cellStyle name="Normal 6" xfId="51"/>
    <cellStyle name="Normal 7" xfId="59"/>
    <cellStyle name="Normal_APLJF-9A" xfId="34"/>
    <cellStyle name="Nota" xfId="35" builtinId="10" customBuiltin="1"/>
    <cellStyle name="Saída" xfId="36" builtinId="21" customBuiltin="1"/>
    <cellStyle name="Separador de milhares 2" xfId="60"/>
    <cellStyle name="Texto de Aviso" xfId="38" builtinId="11" customBuiltin="1"/>
    <cellStyle name="Texto Explicativo" xfId="39" builtinId="53" customBuiltin="1"/>
    <cellStyle name="Título" xfId="40" builtinId="15" customBuiltin="1"/>
    <cellStyle name="Título 1" xfId="41" builtinId="16" customBuiltin="1"/>
    <cellStyle name="Título 2" xfId="42" builtinId="17" customBuiltin="1"/>
    <cellStyle name="Título 3" xfId="43" builtinId="18" customBuiltin="1"/>
    <cellStyle name="Título 4" xfId="44" builtinId="19" customBuiltin="1"/>
    <cellStyle name="Total" xfId="45" builtinId="25" customBuiltin="1"/>
    <cellStyle name="Vírgula" xfId="37" builtinId="3"/>
    <cellStyle name="Vírgula 2" xfId="47"/>
    <cellStyle name="Vírgula 2 2" xfId="55"/>
    <cellStyle name="Vírgula 3" xfId="50"/>
    <cellStyle name="Vírgula 3 2" xfId="58"/>
    <cellStyle name="Vírgula 4" xfId="5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CFDB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FDDDE"/>
      <rgbColor rgb="00FFFF99"/>
      <rgbColor rgb="00C1E0FF"/>
      <rgbColor rgb="00FF99CC"/>
      <rgbColor rgb="00CC99FF"/>
      <rgbColor rgb="00FFCC99"/>
      <rgbColor rgb="003366FF"/>
      <rgbColor rgb="0033CCCC"/>
      <rgbColor rgb="0099CC00"/>
      <rgbColor rgb="00FFE579"/>
      <rgbColor rgb="00FF9900"/>
      <rgbColor rgb="00FF6600"/>
      <rgbColor rgb="00666699"/>
      <rgbColor rgb="00A7A7A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7DA"/>
      <color rgb="FFFEFBD2"/>
      <color rgb="FFD9FFFF"/>
      <color rgb="FF99FF66"/>
      <color rgb="FF0000CC"/>
      <color rgb="FFFFFF99"/>
      <color rgb="FFFFCCCC"/>
      <color rgb="FFB2B2B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128428</xdr:colOff>
      <xdr:row>0</xdr:row>
      <xdr:rowOff>85724</xdr:rowOff>
    </xdr:from>
    <xdr:to>
      <xdr:col>1</xdr:col>
      <xdr:colOff>470647</xdr:colOff>
      <xdr:row>4</xdr:row>
      <xdr:rowOff>67234</xdr:rowOff>
    </xdr:to>
    <xdr:pic>
      <xdr:nvPicPr>
        <xdr:cNvPr id="2" name="Picture 15" descr="NovaAssinaturaEletrobr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462"/>
        <a:stretch>
          <a:fillRect/>
        </a:stretch>
      </xdr:blipFill>
      <xdr:spPr bwMode="auto">
        <a:xfrm>
          <a:off x="307722" y="85724"/>
          <a:ext cx="342219" cy="452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7142</xdr:colOff>
      <xdr:row>79</xdr:row>
      <xdr:rowOff>145676</xdr:rowOff>
    </xdr:from>
    <xdr:to>
      <xdr:col>7</xdr:col>
      <xdr:colOff>1378884</xdr:colOff>
      <xdr:row>127</xdr:row>
      <xdr:rowOff>0</xdr:rowOff>
    </xdr:to>
    <xdr:sp macro="" textlink="">
      <xdr:nvSpPr>
        <xdr:cNvPr id="3" name="CaixaDeTexto 2"/>
        <xdr:cNvSpPr txBox="1"/>
      </xdr:nvSpPr>
      <xdr:spPr>
        <a:xfrm>
          <a:off x="188117" y="21329276"/>
          <a:ext cx="8210692" cy="8588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pt-BR" sz="1200">
              <a:latin typeface="+mn-lt"/>
              <a:cs typeface="Arial" pitchFamily="34" charset="0"/>
            </a:rPr>
            <a:t>Observação:</a:t>
          </a:r>
        </a:p>
        <a:p>
          <a:pPr algn="l"/>
          <a:endParaRPr lang="pt-BR" sz="1200">
            <a:latin typeface="+mn-lt"/>
            <a:cs typeface="Arial" pitchFamily="34" charset="0"/>
          </a:endParaRPr>
        </a:p>
        <a:p>
          <a:pPr algn="l"/>
          <a:r>
            <a:rPr lang="pt-BR" sz="1200">
              <a:latin typeface="+mn-lt"/>
              <a:cs typeface="Arial" pitchFamily="34" charset="0"/>
            </a:rPr>
            <a:t> - O Fluxo da Conta de Comercialização da Energia de Itaipu  passou, em 2008,  a ser apurado em reais , em atendimento a recomendação R3 expressa no Ofício nº 266/2008-SFF/ANEEL, de 19.06.2008.</a:t>
          </a:r>
        </a:p>
        <a:p>
          <a:pPr algn="l"/>
          <a:endParaRPr lang="pt-BR" sz="1200">
            <a:latin typeface="+mn-lt"/>
            <a:cs typeface="Arial" pitchFamily="34" charset="0"/>
          </a:endParaRPr>
        </a:p>
        <a:p>
          <a:pPr algn="l"/>
          <a:r>
            <a:rPr lang="pt-BR" sz="1200">
              <a:latin typeface="+mn-lt"/>
              <a:cs typeface="Arial" pitchFamily="34" charset="0"/>
            </a:rPr>
            <a:t>Notas explicativas:</a:t>
          </a:r>
        </a:p>
        <a:p>
          <a:pPr algn="l"/>
          <a:endParaRPr lang="pt-BR" sz="1200">
            <a:latin typeface="+mn-lt"/>
            <a:cs typeface="Arial" pitchFamily="34" charset="0"/>
          </a:endParaRPr>
        </a:p>
        <a:p>
          <a:pPr algn="l"/>
          <a:r>
            <a:rPr lang="pt-BR" sz="1200">
              <a:latin typeface="+mn-lt"/>
              <a:cs typeface="Arial" pitchFamily="34" charset="0"/>
            </a:rPr>
            <a:t>- O montante de </a:t>
          </a:r>
          <a:r>
            <a:rPr lang="pt-BR" sz="1200">
              <a:solidFill>
                <a:srgbClr val="FF0000"/>
              </a:solidFill>
              <a:latin typeface="+mn-lt"/>
              <a:cs typeface="Arial" pitchFamily="34" charset="0"/>
            </a:rPr>
            <a:t>(R$ 119.808,68)</a:t>
          </a:r>
          <a:r>
            <a:rPr lang="pt-BR" sz="1200">
              <a:latin typeface="+mn-lt"/>
              <a:cs typeface="Arial" pitchFamily="34" charset="0"/>
            </a:rPr>
            <a:t>, referente a rubrica "AJUSTE DO SALDO ANTES DA INADIMPLÊNCIA EM 31/12/2018, refere-se aos juros do empréstimo</a:t>
          </a:r>
          <a:r>
            <a:rPr lang="pt-BR" sz="1200" baseline="0">
              <a:latin typeface="+mn-lt"/>
              <a:cs typeface="Arial" pitchFamily="34" charset="0"/>
            </a:rPr>
            <a:t> RO x ITAIPU ocorrido em 02/02/201 e pago em  13/04/2018, mas não registrado contabilmente em 2018</a:t>
          </a:r>
          <a:r>
            <a:rPr lang="pt-BR" sz="1200">
              <a:latin typeface="+mn-lt"/>
              <a:cs typeface="Arial" pitchFamily="34" charset="0"/>
            </a:rPr>
            <a:t> , sendo regularizado agora  no ajuste</a:t>
          </a:r>
          <a:r>
            <a:rPr lang="pt-BR" sz="1200" baseline="0">
              <a:latin typeface="+mn-lt"/>
              <a:cs typeface="Arial" pitchFamily="34" charset="0"/>
            </a:rPr>
            <a:t> d</a:t>
          </a:r>
          <a:r>
            <a:rPr lang="pt-BR" sz="1200">
              <a:latin typeface="+mn-lt"/>
              <a:cs typeface="Arial" pitchFamily="34" charset="0"/>
            </a:rPr>
            <a:t>o saldo inicial em 2019.</a:t>
          </a:r>
        </a:p>
        <a:p>
          <a:pPr algn="l"/>
          <a:endParaRPr lang="pt-BR" sz="1200">
            <a:latin typeface="+mn-lt"/>
            <a:cs typeface="Arial" pitchFamily="34" charset="0"/>
          </a:endParaRPr>
        </a:p>
        <a:p>
          <a:pPr algn="l"/>
          <a:r>
            <a:rPr lang="pt-BR" sz="1200">
              <a:latin typeface="+mn-lt"/>
              <a:cs typeface="Arial" pitchFamily="34" charset="0"/>
            </a:rPr>
            <a:t>-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informamos que, a provisão realizada em Dezembro/2019 no montante de </a:t>
          </a:r>
          <a:r>
            <a:rPr lang="pt-B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(US$ 92.657.055,81)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referente  a falta de acordo entre a Eletrobras e ANDE com relação ao critério de faturamento da Cessão de Potência da Eletrobras para a ANDE, foi regularizada conforme Resolução de Diretoria Executiva nº 882/2019 e da Deliberação do Conselho Administrativo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danº 240/2019 e da Carta Compromisso firmada entre a Eletrobras  e ITAIPU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gerando  ajustes de valores  para o período de competência de Fevereiro a setembro/2019 no montante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    </a:t>
          </a:r>
          <a:r>
            <a:rPr lang="pt-B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(R$ 88.726.379,60)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para pagamento em 14/01/2020. Este montante  foi auferido no Fluxo de ITAIPU na competência de Novembro/2019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junto com a Demanda  e a Cessão de Energia de compentência deste mês , resultando ,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desta forma,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um montante no mês de Novembro/2019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pt-B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(R$ </a:t>
          </a:r>
          <a:r>
            <a:rPr lang="pt-BR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-328.715.824,80</a:t>
          </a:r>
          <a:r>
            <a:rPr lang="pt-BR">
              <a:solidFill>
                <a:srgbClr val="FF0000"/>
              </a:solidFill>
            </a:rPr>
            <a:t>)</a:t>
          </a:r>
          <a:r>
            <a:rPr lang="pt-BR"/>
            <a:t>.</a:t>
          </a:r>
        </a:p>
        <a:p>
          <a:pPr algn="l"/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Foram efetuados reprocessamentos  contábeis devido a ausência de valores finais  na data do fechamento contábil dos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meses de  Fevereiro e Abril/2019 do COFINS, em que resultou em uma diferença  em Fevereiro/2019 de R$ 807.604,20 e em Abril/2019 de (R$ 807.603,90), causando uma paridade de valores onde os mesmos  particamente se anularam, a diferença de R$ 0,30 a maior em Fevereiro/2019  é pertinente a arrendodamentos na apuração dos valores e cálculo efetuados.</a:t>
          </a:r>
        </a:p>
        <a:p>
          <a:pPr eaLnBrk="1" fontAlgn="auto" latinLnBrk="0" hangingPunct="1"/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Foram efetuados reprocessamentos  contábeis devido a ausência de valores finais  na data do fechamento contábil dos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meses de  Fevereiro e Abril/2019 do PASEP, em que resultou em uma diferença  em Fevereiro/2019 de R$ 131.125,69 e em Abril/2019 de (R$ 135.235,65), causando uma paridade de valores onde os mesmos  particamente se anularam, a diferença de R$ 0,04 a maior em Fevereiro/2019  é pertinente a arrendodamentos na apuração dos valores e cálculo efetuados.</a:t>
          </a:r>
        </a:p>
        <a:p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Ainda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período de Janeiro a Agosto/2019, foram realizados  ajustes no COFINS no montante de </a:t>
          </a:r>
          <a:r>
            <a:rPr lang="pt-B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(R$ 0,35)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 no PASEP  de R$ 0,02, para seren ajustados no mês de Setembro/2019 no intuido de ajustar os valores contábeis registrados no SAP/PROERP sem alterar os valores já registrad</a:t>
          </a:r>
          <a:endParaRPr lang="pt-BR">
            <a:effectLst/>
          </a:endParaRP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 valores do Fluxo de ITAIPU não fossem modificados para o periodo de Janeiro a Agosto/2019.</a:t>
          </a:r>
          <a:endParaRPr lang="pt-BR">
            <a:effectLst/>
          </a:endParaRPr>
        </a:p>
        <a:p>
          <a:pPr algn="l"/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200">
              <a:latin typeface="+mn-lt"/>
              <a:cs typeface="Arial" pitchFamily="34" charset="0"/>
            </a:rPr>
            <a:t>- Receitas Não Realizadas</a:t>
          </a:r>
        </a:p>
        <a:p>
          <a:pPr algn="l"/>
          <a:r>
            <a:rPr lang="pt-BR" sz="1200">
              <a:latin typeface="+mn-lt"/>
              <a:cs typeface="Arial" pitchFamily="34" charset="0"/>
            </a:rPr>
            <a:t>O montante de</a:t>
          </a:r>
          <a:r>
            <a:rPr lang="pt-BR" sz="1200">
              <a:solidFill>
                <a:srgbClr val="FF0000"/>
              </a:solidFill>
              <a:latin typeface="+mn-lt"/>
              <a:cs typeface="Arial" pitchFamily="34" charset="0"/>
            </a:rPr>
            <a:t> (R$ 76.207.354,89)</a:t>
          </a:r>
          <a:r>
            <a:rPr lang="pt-BR" sz="1200">
              <a:latin typeface="+mn-lt"/>
              <a:cs typeface="Arial" pitchFamily="34" charset="0"/>
            </a:rPr>
            <a:t>, que compõe a rubrica de Receitas Não Realizadas, foi apurado com base na inadimplência de 02/03/2020. por ser data limite de apuração da inadimplência da competência do mês de Dezembro/2019.</a:t>
          </a:r>
        </a:p>
        <a:p>
          <a:pPr algn="l"/>
          <a:endParaRPr lang="pt-BR" sz="1200">
            <a:latin typeface="+mn-lt"/>
            <a:cs typeface="Arial" pitchFamily="34" charset="0"/>
          </a:endParaRPr>
        </a:p>
        <a:p>
          <a:pPr algn="l"/>
          <a:r>
            <a:rPr lang="pt-BR" sz="1200">
              <a:latin typeface="+mn-lt"/>
              <a:cs typeface="Arial" pitchFamily="34" charset="0"/>
            </a:rPr>
            <a:t>- Importante frisar, que as empresas aqui relacionadas já a algum tempo vem exercendo seus direitos de postergação de pagamento para quinze dias a contar da data de vencimento.</a:t>
          </a:r>
        </a:p>
        <a:p>
          <a:pPr algn="l"/>
          <a:r>
            <a:rPr lang="pt-BR" sz="1200">
              <a:latin typeface="+mn-lt"/>
              <a:cs typeface="Arial" pitchFamily="34" charset="0"/>
            </a:rPr>
            <a:t>Com a contestação por parte da AMPLA, quanto ao pleito , foi realizada  consulta ao nosso Departamento Jurídico,  que diante do disposto no parágrafo 1º do Artigo 15 do decreto nº 774/93, de 18/03/1993, entendeu que enquanto a mesma estivesse com seus pagamentos dentro deste prazo limite, mesmo tendo que arcar com as penalidades moratórias não se configuraria uma empresa inadimplente aos olhos da Lei.</a:t>
          </a:r>
        </a:p>
        <a:p>
          <a:pPr algn="l"/>
          <a:endParaRPr lang="pt-BR" sz="1200">
            <a:latin typeface="+mn-lt"/>
            <a:cs typeface="Arial" pitchFamily="34" charset="0"/>
          </a:endParaRPr>
        </a:p>
        <a:p>
          <a:pPr algn="l"/>
          <a:r>
            <a:rPr lang="pt-BR" sz="1200">
              <a:latin typeface="+mn-lt"/>
              <a:cs typeface="Arial" pitchFamily="34" charset="0"/>
            </a:rPr>
            <a:t>Encontra-se a disposição, o nosso Parecer Jurídico, bem como, o Decreto nº 774/93.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</a:p>
        <a:p>
          <a:pPr algn="l"/>
          <a:endParaRPr lang="pt-BR" sz="1200">
            <a:latin typeface="+mn-lt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219075</xdr:rowOff>
        </xdr:from>
        <xdr:to>
          <xdr:col>2</xdr:col>
          <xdr:colOff>0</xdr:colOff>
          <xdr:row>8</xdr:row>
          <xdr:rowOff>219075</xdr:rowOff>
        </xdr:to>
        <xdr:sp macro="" textlink="">
          <xdr:nvSpPr>
            <xdr:cNvPr id="115713" name="Button 1" hidden="1">
              <a:extLst>
                <a:ext uri="{63B3BB69-23CF-44E3-9099-C40C66FF867C}">
                  <a14:compatExt spid="_x0000_s115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BR" sz="1400" b="0" i="0" u="none" strike="noStrike" baseline="0">
                  <a:solidFill>
                    <a:srgbClr val="000000"/>
                  </a:solidFill>
                  <a:latin typeface="Calibri"/>
                </a:rPr>
                <a:t>Imprimir </a:t>
              </a:r>
            </a:p>
            <a:p>
              <a:pPr algn="ctr" rtl="0">
                <a:defRPr sz="1000"/>
              </a:pPr>
              <a:r>
                <a:rPr lang="pt-BR" sz="1400" b="0" i="0" u="none" strike="noStrike" baseline="0">
                  <a:solidFill>
                    <a:srgbClr val="000000"/>
                  </a:solidFill>
                  <a:latin typeface="Calibri"/>
                </a:rPr>
                <a:t>Mensal em R$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</xdr:row>
          <xdr:rowOff>219075</xdr:rowOff>
        </xdr:from>
        <xdr:to>
          <xdr:col>2</xdr:col>
          <xdr:colOff>0</xdr:colOff>
          <xdr:row>8</xdr:row>
          <xdr:rowOff>219075</xdr:rowOff>
        </xdr:to>
        <xdr:sp macro="" textlink="">
          <xdr:nvSpPr>
            <xdr:cNvPr id="115714" name="Button 2" hidden="1">
              <a:extLst>
                <a:ext uri="{63B3BB69-23CF-44E3-9099-C40C66FF867C}">
                  <a14:compatExt spid="_x0000_s115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BR" sz="1400" b="0" i="0" u="none" strike="noStrike" baseline="0">
                  <a:solidFill>
                    <a:srgbClr val="000000"/>
                  </a:solidFill>
                  <a:latin typeface="Calibri"/>
                </a:rPr>
                <a:t>Imprimir </a:t>
              </a:r>
            </a:p>
            <a:p>
              <a:pPr algn="ctr" rtl="0">
                <a:defRPr sz="1000"/>
              </a:pPr>
              <a:r>
                <a:rPr lang="pt-BR" sz="1400" b="0" i="0" u="none" strike="noStrike" baseline="0">
                  <a:solidFill>
                    <a:srgbClr val="000000"/>
                  </a:solidFill>
                  <a:latin typeface="Calibri"/>
                </a:rPr>
                <a:t>Anual em R$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128428</xdr:colOff>
      <xdr:row>0</xdr:row>
      <xdr:rowOff>85725</xdr:rowOff>
    </xdr:from>
    <xdr:to>
      <xdr:col>1</xdr:col>
      <xdr:colOff>856180</xdr:colOff>
      <xdr:row>5</xdr:row>
      <xdr:rowOff>56029</xdr:rowOff>
    </xdr:to>
    <xdr:pic>
      <xdr:nvPicPr>
        <xdr:cNvPr id="2" name="Picture 15" descr="NovaAssinaturaEletrobr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462"/>
        <a:stretch>
          <a:fillRect/>
        </a:stretch>
      </xdr:blipFill>
      <xdr:spPr bwMode="auto">
        <a:xfrm>
          <a:off x="307722" y="85725"/>
          <a:ext cx="72775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4286250</xdr:colOff>
          <xdr:row>9</xdr:row>
          <xdr:rowOff>19050</xdr:rowOff>
        </xdr:from>
        <xdr:to>
          <xdr:col>1</xdr:col>
          <xdr:colOff>4286250</xdr:colOff>
          <xdr:row>9</xdr:row>
          <xdr:rowOff>19050</xdr:rowOff>
        </xdr:to>
        <xdr:sp macro="" textlink="">
          <xdr:nvSpPr>
            <xdr:cNvPr id="120833" name="Button 1" hidden="1">
              <a:extLst>
                <a:ext uri="{63B3BB69-23CF-44E3-9099-C40C66FF867C}">
                  <a14:compatExt spid="_x0000_s120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BR" sz="1400" b="0" i="0" u="none" strike="noStrike" baseline="0">
                  <a:solidFill>
                    <a:srgbClr val="000000"/>
                  </a:solidFill>
                  <a:latin typeface="Calibri"/>
                </a:rPr>
                <a:t>Imprimir </a:t>
              </a:r>
            </a:p>
            <a:p>
              <a:pPr algn="ctr" rtl="0">
                <a:defRPr sz="1000"/>
              </a:pPr>
              <a:r>
                <a:rPr lang="pt-BR" sz="1400" b="0" i="0" u="none" strike="noStrike" baseline="0">
                  <a:solidFill>
                    <a:srgbClr val="000000"/>
                  </a:solidFill>
                  <a:latin typeface="Calibri"/>
                </a:rPr>
                <a:t>Mensal em R$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4286250</xdr:colOff>
          <xdr:row>9</xdr:row>
          <xdr:rowOff>19050</xdr:rowOff>
        </xdr:from>
        <xdr:to>
          <xdr:col>1</xdr:col>
          <xdr:colOff>4286250</xdr:colOff>
          <xdr:row>9</xdr:row>
          <xdr:rowOff>19050</xdr:rowOff>
        </xdr:to>
        <xdr:sp macro="" textlink="">
          <xdr:nvSpPr>
            <xdr:cNvPr id="120834" name="Button 2" hidden="1">
              <a:extLst>
                <a:ext uri="{63B3BB69-23CF-44E3-9099-C40C66FF867C}">
                  <a14:compatExt spid="_x0000_s120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BR" sz="1400" b="0" i="0" u="none" strike="noStrike" baseline="0">
                  <a:solidFill>
                    <a:srgbClr val="000000"/>
                  </a:solidFill>
                  <a:latin typeface="Calibri"/>
                </a:rPr>
                <a:t>Imprimir </a:t>
              </a:r>
            </a:p>
            <a:p>
              <a:pPr algn="ctr" rtl="0">
                <a:defRPr sz="1000"/>
              </a:pPr>
              <a:r>
                <a:rPr lang="pt-BR" sz="1400" b="0" i="0" u="none" strike="noStrike" baseline="0">
                  <a:solidFill>
                    <a:srgbClr val="000000"/>
                  </a:solidFill>
                  <a:latin typeface="Calibri"/>
                </a:rPr>
                <a:t>Anual em R$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38100</xdr:rowOff>
    </xdr:from>
    <xdr:to>
      <xdr:col>1</xdr:col>
      <xdr:colOff>800100</xdr:colOff>
      <xdr:row>5</xdr:row>
      <xdr:rowOff>114300</xdr:rowOff>
    </xdr:to>
    <xdr:pic>
      <xdr:nvPicPr>
        <xdr:cNvPr id="110323" name="Picture 4" descr="NovaAssinaturaEletrobr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462"/>
        <a:stretch>
          <a:fillRect/>
        </a:stretch>
      </xdr:blipFill>
      <xdr:spPr bwMode="auto">
        <a:xfrm>
          <a:off x="276225" y="200025"/>
          <a:ext cx="619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63</xdr:row>
      <xdr:rowOff>152400</xdr:rowOff>
    </xdr:from>
    <xdr:to>
      <xdr:col>5</xdr:col>
      <xdr:colOff>76200</xdr:colOff>
      <xdr:row>75</xdr:row>
      <xdr:rowOff>0</xdr:rowOff>
    </xdr:to>
    <xdr:sp macro="" textlink="">
      <xdr:nvSpPr>
        <xdr:cNvPr id="3" name="CaixaDeTexto 2"/>
        <xdr:cNvSpPr txBox="1"/>
      </xdr:nvSpPr>
      <xdr:spPr>
        <a:xfrm>
          <a:off x="171450" y="11630025"/>
          <a:ext cx="6686550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/>
            <a:t>Nota Explicativa:</a:t>
          </a:r>
        </a:p>
        <a:p>
          <a:endParaRPr lang="pt-BR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7</xdr:row>
          <xdr:rowOff>104775</xdr:rowOff>
        </xdr:from>
        <xdr:to>
          <xdr:col>2</xdr:col>
          <xdr:colOff>171450</xdr:colOff>
          <xdr:row>9</xdr:row>
          <xdr:rowOff>104775</xdr:rowOff>
        </xdr:to>
        <xdr:sp macro="" textlink="">
          <xdr:nvSpPr>
            <xdr:cNvPr id="109569" name="CommandButton1" hidden="1">
              <a:extLst>
                <a:ext uri="{63B3BB69-23CF-44E3-9099-C40C66FF867C}">
                  <a14:compatExt spid="_x0000_s109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657225</xdr:colOff>
          <xdr:row>7</xdr:row>
          <xdr:rowOff>123825</xdr:rowOff>
        </xdr:from>
        <xdr:to>
          <xdr:col>2</xdr:col>
          <xdr:colOff>2209800</xdr:colOff>
          <xdr:row>9</xdr:row>
          <xdr:rowOff>85725</xdr:rowOff>
        </xdr:to>
        <xdr:sp macro="" textlink="">
          <xdr:nvSpPr>
            <xdr:cNvPr id="109570" name="CommandButton2" hidden="1">
              <a:extLst>
                <a:ext uri="{63B3BB69-23CF-44E3-9099-C40C66FF867C}">
                  <a14:compatExt spid="_x0000_s109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fs01\depto-dff\Documents%20and%20Settings\delgado\Configura&#231;&#245;es%20locais\Temporary%20Internet%20Files\OLK55A\Despesas%20%20(Jan05%20a%20Jun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e"/>
      <sheetName val="gdec"/>
      <sheetName val="dece"/>
      <sheetName val="decm"/>
      <sheetName val="dea"/>
      <sheetName val="deg"/>
      <sheetName val="det"/>
      <sheetName val="dff"/>
      <sheetName val="dfc"/>
      <sheetName val="dfi"/>
      <sheetName val="dai"/>
      <sheetName val="dao"/>
      <sheetName val="prj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3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>
    <tabColor indexed="53"/>
  </sheetPr>
  <dimension ref="A1:CG135"/>
  <sheetViews>
    <sheetView showGridLines="0" tabSelected="1" zoomScale="85" zoomScaleNormal="85" workbookViewId="0"/>
  </sheetViews>
  <sheetFormatPr defaultRowHeight="12.75" x14ac:dyDescent="0.2"/>
  <cols>
    <col min="1" max="1" width="2.7109375" style="66" customWidth="1"/>
    <col min="2" max="2" width="79.140625" style="68" customWidth="1"/>
    <col min="3" max="3" width="19.7109375" style="68" hidden="1" customWidth="1"/>
    <col min="4" max="4" width="25.85546875" style="68" customWidth="1"/>
    <col min="5" max="5" width="20.7109375" style="68" hidden="1" customWidth="1"/>
    <col min="6" max="6" width="24.5703125" style="68" customWidth="1"/>
    <col min="7" max="7" width="19.5703125" style="68" hidden="1" customWidth="1"/>
    <col min="8" max="8" width="24.85546875" style="68" customWidth="1"/>
    <col min="9" max="21" width="17.7109375" style="68" hidden="1" customWidth="1"/>
    <col min="22" max="22" width="18.7109375" style="68" hidden="1" customWidth="1"/>
    <col min="23" max="23" width="17.7109375" style="68" hidden="1" customWidth="1"/>
    <col min="24" max="24" width="18.7109375" style="68" hidden="1" customWidth="1"/>
    <col min="25" max="25" width="17.7109375" style="68" hidden="1" customWidth="1"/>
    <col min="26" max="26" width="18.7109375" style="68" hidden="1" customWidth="1"/>
    <col min="27" max="27" width="17.7109375" style="68" hidden="1" customWidth="1"/>
    <col min="28" max="28" width="18.7109375" style="68" hidden="1" customWidth="1"/>
    <col min="29" max="29" width="17.7109375" style="68" hidden="1" customWidth="1"/>
    <col min="30" max="30" width="18.7109375" style="68" hidden="1" customWidth="1"/>
    <col min="31" max="31" width="17.7109375" style="68" hidden="1" customWidth="1"/>
    <col min="32" max="32" width="18.7109375" style="68" hidden="1" customWidth="1"/>
    <col min="33" max="33" width="22" style="69" hidden="1" customWidth="1"/>
    <col min="34" max="78" width="20.7109375" style="69" hidden="1" customWidth="1"/>
    <col min="79" max="85" width="23.7109375" style="69" hidden="1" customWidth="1"/>
    <col min="86" max="187" width="23.7109375" style="69" customWidth="1"/>
    <col min="188" max="16384" width="9.140625" style="69"/>
  </cols>
  <sheetData>
    <row r="1" spans="1:32" x14ac:dyDescent="0.2">
      <c r="B1" s="260" t="s">
        <v>206</v>
      </c>
    </row>
    <row r="2" spans="1:32" x14ac:dyDescent="0.2">
      <c r="B2" s="260" t="s">
        <v>207</v>
      </c>
    </row>
    <row r="3" spans="1:32" x14ac:dyDescent="0.2">
      <c r="B3" s="260" t="s">
        <v>208</v>
      </c>
    </row>
    <row r="4" spans="1:32" x14ac:dyDescent="0.2">
      <c r="B4" s="260" t="s">
        <v>220</v>
      </c>
    </row>
    <row r="5" spans="1:32" x14ac:dyDescent="0.2">
      <c r="B5" s="260" t="s">
        <v>209</v>
      </c>
    </row>
    <row r="6" spans="1:32" x14ac:dyDescent="0.2">
      <c r="B6" s="233"/>
      <c r="C6" s="70"/>
      <c r="D6" s="70"/>
    </row>
    <row r="7" spans="1:32" ht="20.100000000000001" customHeight="1" x14ac:dyDescent="0.2">
      <c r="B7" s="165" t="s">
        <v>210</v>
      </c>
      <c r="C7" s="70"/>
      <c r="D7" s="70"/>
    </row>
    <row r="8" spans="1:32" ht="20.100000000000001" customHeight="1" x14ac:dyDescent="0.2">
      <c r="B8" s="234"/>
      <c r="C8" s="70"/>
      <c r="D8" s="70"/>
    </row>
    <row r="9" spans="1:32" ht="20.100000000000001" customHeight="1" thickBot="1" x14ac:dyDescent="0.25">
      <c r="B9" s="235" t="s">
        <v>221</v>
      </c>
      <c r="D9" s="236"/>
      <c r="F9" s="237"/>
      <c r="H9" s="238" t="s">
        <v>124</v>
      </c>
      <c r="I9" s="72">
        <v>43496</v>
      </c>
      <c r="J9" s="73">
        <v>3.6518999999999999</v>
      </c>
      <c r="K9" s="72">
        <v>43524</v>
      </c>
      <c r="L9" s="73">
        <v>3.7385000000000002</v>
      </c>
      <c r="M9" s="72">
        <v>43553</v>
      </c>
      <c r="N9" s="73">
        <v>3.8967000000000001</v>
      </c>
      <c r="O9" s="72">
        <v>43585</v>
      </c>
      <c r="P9" s="73">
        <v>3.9453</v>
      </c>
      <c r="Q9" s="72">
        <v>43616</v>
      </c>
      <c r="R9" s="73">
        <v>3.9407000000000001</v>
      </c>
      <c r="S9" s="72">
        <v>43644</v>
      </c>
      <c r="T9" s="73">
        <v>3.8321999999999998</v>
      </c>
      <c r="U9" s="72">
        <v>43677</v>
      </c>
      <c r="V9" s="73">
        <v>3.7648999999999999</v>
      </c>
      <c r="W9" s="72">
        <v>43707</v>
      </c>
      <c r="X9" s="73">
        <v>4.1384999999999996</v>
      </c>
      <c r="Y9" s="72">
        <v>43738</v>
      </c>
      <c r="Z9" s="73">
        <v>4.1643999999999997</v>
      </c>
      <c r="AA9" s="72">
        <v>43769</v>
      </c>
      <c r="AB9" s="73">
        <v>4.0041000000000002</v>
      </c>
      <c r="AC9" s="72">
        <v>43798</v>
      </c>
      <c r="AD9" s="73">
        <v>4.2240000000000002</v>
      </c>
      <c r="AE9" s="72">
        <v>43830</v>
      </c>
      <c r="AF9" s="73">
        <v>4.0307000000000004</v>
      </c>
    </row>
    <row r="10" spans="1:32" s="171" customFormat="1" ht="35.1" customHeight="1" thickTop="1" thickBot="1" x14ac:dyDescent="0.25">
      <c r="A10" s="166"/>
      <c r="B10" s="275" t="s">
        <v>154</v>
      </c>
      <c r="C10" s="276">
        <v>98126510.269999996</v>
      </c>
      <c r="D10" s="276">
        <v>1795932428.7435775</v>
      </c>
      <c r="E10" s="277" t="s">
        <v>22</v>
      </c>
      <c r="F10" s="278" t="s">
        <v>22</v>
      </c>
      <c r="G10" s="276">
        <f>C10</f>
        <v>98126510.269999996</v>
      </c>
      <c r="H10" s="279">
        <f>D10</f>
        <v>1795932428.7435775</v>
      </c>
      <c r="I10" s="167" t="s">
        <v>78</v>
      </c>
      <c r="J10" s="168" t="s">
        <v>78</v>
      </c>
      <c r="K10" s="169" t="s">
        <v>78</v>
      </c>
      <c r="L10" s="168" t="s">
        <v>78</v>
      </c>
      <c r="M10" s="169" t="s">
        <v>78</v>
      </c>
      <c r="N10" s="168" t="s">
        <v>78</v>
      </c>
      <c r="O10" s="169" t="s">
        <v>78</v>
      </c>
      <c r="P10" s="168" t="s">
        <v>78</v>
      </c>
      <c r="Q10" s="169" t="s">
        <v>78</v>
      </c>
      <c r="R10" s="168" t="s">
        <v>78</v>
      </c>
      <c r="S10" s="169" t="s">
        <v>78</v>
      </c>
      <c r="T10" s="168" t="s">
        <v>78</v>
      </c>
      <c r="U10" s="169" t="s">
        <v>78</v>
      </c>
      <c r="V10" s="168" t="s">
        <v>78</v>
      </c>
      <c r="W10" s="169" t="s">
        <v>78</v>
      </c>
      <c r="X10" s="168" t="s">
        <v>78</v>
      </c>
      <c r="Y10" s="169" t="s">
        <v>78</v>
      </c>
      <c r="Z10" s="168" t="s">
        <v>78</v>
      </c>
      <c r="AA10" s="169" t="s">
        <v>78</v>
      </c>
      <c r="AB10" s="168" t="s">
        <v>25</v>
      </c>
      <c r="AC10" s="169" t="s">
        <v>78</v>
      </c>
      <c r="AD10" s="168" t="s">
        <v>78</v>
      </c>
      <c r="AE10" s="169" t="s">
        <v>78</v>
      </c>
      <c r="AF10" s="170" t="s">
        <v>78</v>
      </c>
    </row>
    <row r="11" spans="1:32" s="171" customFormat="1" ht="35.1" customHeight="1" thickBot="1" x14ac:dyDescent="0.25">
      <c r="A11" s="166"/>
      <c r="B11" s="242" t="s">
        <v>153</v>
      </c>
      <c r="C11" s="261">
        <f>D11/3.8748</f>
        <v>-30919.964901414263</v>
      </c>
      <c r="D11" s="261">
        <v>-119808.68</v>
      </c>
      <c r="E11" s="262">
        <v>0</v>
      </c>
      <c r="F11" s="262">
        <v>0</v>
      </c>
      <c r="G11" s="261">
        <f>+C11+E11</f>
        <v>-30919.964901414263</v>
      </c>
      <c r="H11" s="263">
        <f>+D11+F11</f>
        <v>-119808.68</v>
      </c>
      <c r="I11" s="172" t="s">
        <v>22</v>
      </c>
      <c r="J11" s="173" t="s">
        <v>22</v>
      </c>
      <c r="K11" s="174" t="s">
        <v>22</v>
      </c>
      <c r="L11" s="173" t="s">
        <v>22</v>
      </c>
      <c r="M11" s="174" t="s">
        <v>22</v>
      </c>
      <c r="N11" s="173" t="s">
        <v>22</v>
      </c>
      <c r="O11" s="174" t="s">
        <v>22</v>
      </c>
      <c r="P11" s="173" t="s">
        <v>22</v>
      </c>
      <c r="Q11" s="174" t="s">
        <v>22</v>
      </c>
      <c r="R11" s="173" t="s">
        <v>22</v>
      </c>
      <c r="S11" s="174" t="s">
        <v>22</v>
      </c>
      <c r="T11" s="173" t="s">
        <v>22</v>
      </c>
      <c r="U11" s="174" t="s">
        <v>22</v>
      </c>
      <c r="V11" s="173" t="s">
        <v>22</v>
      </c>
      <c r="W11" s="174" t="s">
        <v>22</v>
      </c>
      <c r="X11" s="173" t="s">
        <v>22</v>
      </c>
      <c r="Y11" s="174" t="s">
        <v>22</v>
      </c>
      <c r="Z11" s="173" t="s">
        <v>22</v>
      </c>
      <c r="AA11" s="174" t="s">
        <v>22</v>
      </c>
      <c r="AB11" s="173" t="s">
        <v>22</v>
      </c>
      <c r="AC11" s="174" t="s">
        <v>22</v>
      </c>
      <c r="AD11" s="173" t="s">
        <v>22</v>
      </c>
      <c r="AE11" s="174" t="s">
        <v>22</v>
      </c>
      <c r="AF11" s="175" t="s">
        <v>22</v>
      </c>
    </row>
    <row r="12" spans="1:32" s="171" customFormat="1" ht="35.1" customHeight="1" thickBot="1" x14ac:dyDescent="0.25">
      <c r="A12" s="166"/>
      <c r="B12" s="267" t="s">
        <v>155</v>
      </c>
      <c r="C12" s="268">
        <f>SUM(C10:C11)</f>
        <v>98095590.305098578</v>
      </c>
      <c r="D12" s="268">
        <f>SUM(D10:D11)</f>
        <v>1795812620.0635774</v>
      </c>
      <c r="E12" s="269" t="s">
        <v>22</v>
      </c>
      <c r="F12" s="269" t="s">
        <v>22</v>
      </c>
      <c r="G12" s="268">
        <f>SUM(G10:G11)</f>
        <v>98095590.305098578</v>
      </c>
      <c r="H12" s="270">
        <f>D12</f>
        <v>1795812620.0635774</v>
      </c>
      <c r="I12" s="176">
        <f>C12</f>
        <v>98095590.305098578</v>
      </c>
      <c r="J12" s="177">
        <f>D12</f>
        <v>1795812620.0635774</v>
      </c>
      <c r="K12" s="177">
        <f t="shared" ref="K12:AF12" si="0">I63</f>
        <v>124316712.8270691</v>
      </c>
      <c r="L12" s="177">
        <f t="shared" si="0"/>
        <v>1773675817.5135775</v>
      </c>
      <c r="M12" s="177">
        <f t="shared" si="0"/>
        <v>131721278.17586944</v>
      </c>
      <c r="N12" s="177">
        <f t="shared" si="0"/>
        <v>1834101298.4435778</v>
      </c>
      <c r="O12" s="177">
        <f t="shared" si="0"/>
        <v>110111356.59149486</v>
      </c>
      <c r="P12" s="177">
        <f t="shared" si="0"/>
        <v>1812662428.6435776</v>
      </c>
      <c r="Q12" s="177">
        <f t="shared" si="0"/>
        <v>114904828.06330049</v>
      </c>
      <c r="R12" s="177">
        <f t="shared" si="0"/>
        <v>1820600490.6035774</v>
      </c>
      <c r="S12" s="177">
        <f t="shared" si="0"/>
        <v>123306042.87965436</v>
      </c>
      <c r="T12" s="177">
        <f t="shared" si="0"/>
        <v>1920665676.5335774</v>
      </c>
      <c r="U12" s="177">
        <f t="shared" si="0"/>
        <v>102619572.94699591</v>
      </c>
      <c r="V12" s="177">
        <f t="shared" si="0"/>
        <v>1880092933.3135772</v>
      </c>
      <c r="W12" s="177">
        <f t="shared" si="0"/>
        <v>128557016.49226561</v>
      </c>
      <c r="X12" s="177">
        <f t="shared" si="0"/>
        <v>1885550105.7335773</v>
      </c>
      <c r="Y12" s="177">
        <f t="shared" si="0"/>
        <v>126100544.12125084</v>
      </c>
      <c r="Z12" s="177">
        <f t="shared" si="0"/>
        <v>1822268548.096652</v>
      </c>
      <c r="AA12" s="177">
        <f t="shared" si="0"/>
        <v>129384553.86945659</v>
      </c>
      <c r="AB12" s="177">
        <f t="shared" si="0"/>
        <v>1768843940.6458604</v>
      </c>
      <c r="AC12" s="177">
        <f t="shared" si="0"/>
        <v>128302011.74945195</v>
      </c>
      <c r="AD12" s="177">
        <f t="shared" si="0"/>
        <v>1796746767.5358603</v>
      </c>
      <c r="AE12" s="177">
        <f t="shared" si="0"/>
        <v>38166930.552660942</v>
      </c>
      <c r="AF12" s="178">
        <f t="shared" si="0"/>
        <v>1399267220.8825347</v>
      </c>
    </row>
    <row r="13" spans="1:32" s="171" customFormat="1" ht="35.1" customHeight="1" thickTop="1" thickBot="1" x14ac:dyDescent="0.25">
      <c r="A13" s="166"/>
      <c r="B13" s="271" t="s">
        <v>156</v>
      </c>
      <c r="C13" s="272" t="s">
        <v>22</v>
      </c>
      <c r="D13" s="272" t="s">
        <v>22</v>
      </c>
      <c r="E13" s="273">
        <f>C63</f>
        <v>126100544.12125134</v>
      </c>
      <c r="F13" s="273">
        <f>D63</f>
        <v>1822268548.0966513</v>
      </c>
      <c r="G13" s="272" t="s">
        <v>22</v>
      </c>
      <c r="H13" s="274" t="s">
        <v>22</v>
      </c>
      <c r="I13" s="179" t="s">
        <v>22</v>
      </c>
      <c r="J13" s="180" t="s">
        <v>22</v>
      </c>
      <c r="K13" s="180" t="s">
        <v>22</v>
      </c>
      <c r="L13" s="180" t="s">
        <v>22</v>
      </c>
      <c r="M13" s="180" t="s">
        <v>22</v>
      </c>
      <c r="N13" s="180" t="s">
        <v>22</v>
      </c>
      <c r="O13" s="180" t="s">
        <v>22</v>
      </c>
      <c r="P13" s="180" t="s">
        <v>22</v>
      </c>
      <c r="Q13" s="180" t="s">
        <v>22</v>
      </c>
      <c r="R13" s="180" t="s">
        <v>22</v>
      </c>
      <c r="S13" s="180" t="s">
        <v>22</v>
      </c>
      <c r="T13" s="180" t="s">
        <v>22</v>
      </c>
      <c r="U13" s="180" t="s">
        <v>22</v>
      </c>
      <c r="V13" s="180" t="s">
        <v>22</v>
      </c>
      <c r="W13" s="180" t="s">
        <v>22</v>
      </c>
      <c r="X13" s="180" t="s">
        <v>22</v>
      </c>
      <c r="Y13" s="180" t="s">
        <v>22</v>
      </c>
      <c r="Z13" s="180" t="s">
        <v>22</v>
      </c>
      <c r="AA13" s="180" t="s">
        <v>22</v>
      </c>
      <c r="AB13" s="180" t="s">
        <v>22</v>
      </c>
      <c r="AC13" s="180" t="s">
        <v>22</v>
      </c>
      <c r="AD13" s="180" t="s">
        <v>22</v>
      </c>
      <c r="AE13" s="180" t="s">
        <v>22</v>
      </c>
      <c r="AF13" s="181" t="s">
        <v>22</v>
      </c>
    </row>
    <row r="14" spans="1:32" s="171" customFormat="1" ht="20.100000000000001" customHeight="1" thickTop="1" x14ac:dyDescent="0.2">
      <c r="A14" s="166"/>
      <c r="B14" s="286" t="s">
        <v>12</v>
      </c>
      <c r="C14" s="289" t="s">
        <v>150</v>
      </c>
      <c r="D14" s="289" t="s">
        <v>211</v>
      </c>
      <c r="E14" s="289" t="s">
        <v>151</v>
      </c>
      <c r="F14" s="289" t="s">
        <v>212</v>
      </c>
      <c r="G14" s="289" t="s">
        <v>152</v>
      </c>
      <c r="H14" s="292" t="s">
        <v>213</v>
      </c>
      <c r="I14" s="295" t="s">
        <v>126</v>
      </c>
      <c r="J14" s="298" t="s">
        <v>127</v>
      </c>
      <c r="K14" s="283" t="s">
        <v>128</v>
      </c>
      <c r="L14" s="298" t="s">
        <v>129</v>
      </c>
      <c r="M14" s="283" t="s">
        <v>130</v>
      </c>
      <c r="N14" s="298" t="s">
        <v>131</v>
      </c>
      <c r="O14" s="283" t="s">
        <v>132</v>
      </c>
      <c r="P14" s="298" t="s">
        <v>133</v>
      </c>
      <c r="Q14" s="283" t="s">
        <v>134</v>
      </c>
      <c r="R14" s="298" t="s">
        <v>135</v>
      </c>
      <c r="S14" s="283" t="s">
        <v>136</v>
      </c>
      <c r="T14" s="298" t="s">
        <v>137</v>
      </c>
      <c r="U14" s="283" t="s">
        <v>138</v>
      </c>
      <c r="V14" s="298" t="s">
        <v>139</v>
      </c>
      <c r="W14" s="283" t="s">
        <v>140</v>
      </c>
      <c r="X14" s="298" t="s">
        <v>141</v>
      </c>
      <c r="Y14" s="283" t="s">
        <v>142</v>
      </c>
      <c r="Z14" s="298" t="s">
        <v>143</v>
      </c>
      <c r="AA14" s="283" t="s">
        <v>144</v>
      </c>
      <c r="AB14" s="298" t="s">
        <v>145</v>
      </c>
      <c r="AC14" s="283" t="s">
        <v>146</v>
      </c>
      <c r="AD14" s="298" t="s">
        <v>147</v>
      </c>
      <c r="AE14" s="283" t="s">
        <v>148</v>
      </c>
      <c r="AF14" s="301" t="s">
        <v>149</v>
      </c>
    </row>
    <row r="15" spans="1:32" s="171" customFormat="1" ht="20.100000000000001" customHeight="1" x14ac:dyDescent="0.2">
      <c r="A15" s="166"/>
      <c r="B15" s="287"/>
      <c r="C15" s="290"/>
      <c r="D15" s="290"/>
      <c r="E15" s="290"/>
      <c r="F15" s="290"/>
      <c r="G15" s="290"/>
      <c r="H15" s="293"/>
      <c r="I15" s="296"/>
      <c r="J15" s="299"/>
      <c r="K15" s="284"/>
      <c r="L15" s="299"/>
      <c r="M15" s="284"/>
      <c r="N15" s="299"/>
      <c r="O15" s="284"/>
      <c r="P15" s="299"/>
      <c r="Q15" s="284"/>
      <c r="R15" s="299"/>
      <c r="S15" s="284"/>
      <c r="T15" s="299"/>
      <c r="U15" s="284"/>
      <c r="V15" s="299"/>
      <c r="W15" s="284"/>
      <c r="X15" s="299"/>
      <c r="Y15" s="284"/>
      <c r="Z15" s="299"/>
      <c r="AA15" s="284"/>
      <c r="AB15" s="299"/>
      <c r="AC15" s="284"/>
      <c r="AD15" s="299"/>
      <c r="AE15" s="284"/>
      <c r="AF15" s="302"/>
    </row>
    <row r="16" spans="1:32" s="171" customFormat="1" ht="20.100000000000001" customHeight="1" x14ac:dyDescent="0.2">
      <c r="A16" s="166"/>
      <c r="B16" s="287"/>
      <c r="C16" s="290"/>
      <c r="D16" s="290"/>
      <c r="E16" s="290"/>
      <c r="F16" s="290"/>
      <c r="G16" s="290"/>
      <c r="H16" s="293"/>
      <c r="I16" s="296"/>
      <c r="J16" s="299"/>
      <c r="K16" s="284"/>
      <c r="L16" s="299"/>
      <c r="M16" s="284"/>
      <c r="N16" s="299"/>
      <c r="O16" s="284"/>
      <c r="P16" s="299"/>
      <c r="Q16" s="284"/>
      <c r="R16" s="299"/>
      <c r="S16" s="284"/>
      <c r="T16" s="299"/>
      <c r="U16" s="284"/>
      <c r="V16" s="299"/>
      <c r="W16" s="284"/>
      <c r="X16" s="299"/>
      <c r="Y16" s="284"/>
      <c r="Z16" s="299"/>
      <c r="AA16" s="284"/>
      <c r="AB16" s="299"/>
      <c r="AC16" s="284"/>
      <c r="AD16" s="299"/>
      <c r="AE16" s="284"/>
      <c r="AF16" s="302"/>
    </row>
    <row r="17" spans="1:32" s="171" customFormat="1" ht="20.100000000000001" customHeight="1" thickBot="1" x14ac:dyDescent="0.25">
      <c r="A17" s="166"/>
      <c r="B17" s="288"/>
      <c r="C17" s="291"/>
      <c r="D17" s="291"/>
      <c r="E17" s="291"/>
      <c r="F17" s="291"/>
      <c r="G17" s="291"/>
      <c r="H17" s="294"/>
      <c r="I17" s="297"/>
      <c r="J17" s="300"/>
      <c r="K17" s="285"/>
      <c r="L17" s="300"/>
      <c r="M17" s="285"/>
      <c r="N17" s="300"/>
      <c r="O17" s="285"/>
      <c r="P17" s="300"/>
      <c r="Q17" s="285"/>
      <c r="R17" s="300"/>
      <c r="S17" s="285"/>
      <c r="T17" s="300"/>
      <c r="U17" s="285"/>
      <c r="V17" s="300"/>
      <c r="W17" s="285"/>
      <c r="X17" s="300"/>
      <c r="Y17" s="285"/>
      <c r="Z17" s="300"/>
      <c r="AA17" s="285"/>
      <c r="AB17" s="300"/>
      <c r="AC17" s="285"/>
      <c r="AD17" s="300"/>
      <c r="AE17" s="285"/>
      <c r="AF17" s="303"/>
    </row>
    <row r="18" spans="1:32" s="171" customFormat="1" ht="19.5" customHeight="1" thickTop="1" x14ac:dyDescent="0.2">
      <c r="A18" s="166"/>
      <c r="B18" s="182" t="s">
        <v>118</v>
      </c>
      <c r="C18" s="183">
        <f>+I18+K18+M18+O18+Q18+S18+U18+W18</f>
        <v>2406890683.1300001</v>
      </c>
      <c r="D18" s="183">
        <f>+J18+L18+N18+P18+R18+T18+V18+X18</f>
        <v>9376272800.1199989</v>
      </c>
      <c r="E18" s="183">
        <f>+Y18+AA18+AC18+AE18</f>
        <v>1184879461.45</v>
      </c>
      <c r="F18" s="183">
        <f>+Z18+AB18+AD18+AF18</f>
        <v>4870693503.1800003</v>
      </c>
      <c r="G18" s="183">
        <f>+I18+K18+M18+O18+Q18+S18+U18+W18+Y18+AA18+AC18+AE18</f>
        <v>3591770144.5799999</v>
      </c>
      <c r="H18" s="184">
        <f>+J18+L18+N18+P18+R18+T18+V18+X18+Z18+AB18+AD18+AF18</f>
        <v>14246966303.299999</v>
      </c>
      <c r="I18" s="185">
        <v>288599705.42000002</v>
      </c>
      <c r="J18" s="183">
        <v>1072176765.61</v>
      </c>
      <c r="K18" s="183">
        <v>288322577.70999998</v>
      </c>
      <c r="L18" s="183">
        <v>1076913660.02</v>
      </c>
      <c r="M18" s="183">
        <v>295249994.57999998</v>
      </c>
      <c r="N18" s="183">
        <v>1171611028.5</v>
      </c>
      <c r="O18" s="183">
        <v>298575277.70999998</v>
      </c>
      <c r="P18" s="183">
        <v>1175311723.0999999</v>
      </c>
      <c r="Q18" s="183">
        <v>307719577.70999998</v>
      </c>
      <c r="R18" s="183">
        <v>1222262162.6600001</v>
      </c>
      <c r="S18" s="183">
        <v>310767650</v>
      </c>
      <c r="T18" s="183">
        <v>1200868353.0699999</v>
      </c>
      <c r="U18" s="183">
        <v>310213450</v>
      </c>
      <c r="V18" s="183">
        <v>1175708975.51</v>
      </c>
      <c r="W18" s="183">
        <v>307442450</v>
      </c>
      <c r="X18" s="183">
        <v>1281420131.6500001</v>
      </c>
      <c r="Y18" s="183">
        <v>305779794.57999998</v>
      </c>
      <c r="Z18" s="183">
        <v>1271646431.6600001</v>
      </c>
      <c r="AA18" s="183">
        <v>296358422.29000002</v>
      </c>
      <c r="AB18" s="183">
        <v>1179299069.8299999</v>
      </c>
      <c r="AC18" s="183">
        <v>294695739.16000003</v>
      </c>
      <c r="AD18" s="183">
        <v>1251867499.9200001</v>
      </c>
      <c r="AE18" s="183">
        <v>288045505.42000002</v>
      </c>
      <c r="AF18" s="184">
        <v>1167880501.77</v>
      </c>
    </row>
    <row r="19" spans="1:32" s="171" customFormat="1" ht="19.5" customHeight="1" x14ac:dyDescent="0.2">
      <c r="A19" s="166"/>
      <c r="B19" s="189" t="s">
        <v>119</v>
      </c>
      <c r="C19" s="190">
        <f t="shared" ref="C19:C47" si="1">+I19+K19+M19+O19+Q19+S19+U19+W19</f>
        <v>532300.54</v>
      </c>
      <c r="D19" s="190">
        <f t="shared" ref="D19:D47" si="2">+J19+L19+N19+P19+R19+T19+V19+X19</f>
        <v>2044582.63</v>
      </c>
      <c r="E19" s="190">
        <f t="shared" ref="E19:E47" si="3">+Y19+AA19+AC19+AE19</f>
        <v>179058.71</v>
      </c>
      <c r="F19" s="190">
        <f t="shared" ref="F19:F47" si="4">+Z19+AB19+AD19+AF19</f>
        <v>736338.79</v>
      </c>
      <c r="G19" s="190">
        <f t="shared" ref="G19:G47" si="5">+I19+K19+M19+O19+Q19+S19+U19+W19+Y19+AA19+AC19+AE19</f>
        <v>711359.25000000012</v>
      </c>
      <c r="H19" s="191">
        <f t="shared" ref="H19:H47" si="6">+J19+L19+N19+P19+R19+T19+V19+X19+Z19+AB19+AD19+AF19</f>
        <v>2780921.42</v>
      </c>
      <c r="I19" s="188">
        <v>152525.94</v>
      </c>
      <c r="J19" s="186">
        <v>579218.09</v>
      </c>
      <c r="K19" s="186">
        <v>2713.6</v>
      </c>
      <c r="L19" s="186">
        <v>9959.33</v>
      </c>
      <c r="M19" s="186">
        <v>9384.6299999999992</v>
      </c>
      <c r="N19" s="186">
        <v>35952.61</v>
      </c>
      <c r="O19" s="186">
        <v>41496.5</v>
      </c>
      <c r="P19" s="186">
        <v>161805.53</v>
      </c>
      <c r="Q19" s="186">
        <v>2188.86</v>
      </c>
      <c r="R19" s="186">
        <v>8769.99</v>
      </c>
      <c r="S19" s="186">
        <v>35229.360000000001</v>
      </c>
      <c r="T19" s="186">
        <v>136679.31</v>
      </c>
      <c r="U19" s="186">
        <v>251538.28</v>
      </c>
      <c r="V19" s="186">
        <v>962482.48</v>
      </c>
      <c r="W19" s="186">
        <v>37223.370000000003</v>
      </c>
      <c r="X19" s="186">
        <v>149715.29</v>
      </c>
      <c r="Y19" s="186">
        <v>5213.22</v>
      </c>
      <c r="Z19" s="186">
        <v>21113.17</v>
      </c>
      <c r="AA19" s="186">
        <v>139614.04999999999</v>
      </c>
      <c r="AB19" s="186">
        <v>575665.32999999996</v>
      </c>
      <c r="AC19" s="186">
        <v>11127.43</v>
      </c>
      <c r="AD19" s="186">
        <v>45928.3</v>
      </c>
      <c r="AE19" s="186">
        <v>23104.01</v>
      </c>
      <c r="AF19" s="187">
        <v>93631.99</v>
      </c>
    </row>
    <row r="20" spans="1:32" s="171" customFormat="1" ht="37.5" customHeight="1" x14ac:dyDescent="0.2">
      <c r="A20" s="166"/>
      <c r="B20" s="189" t="s">
        <v>214</v>
      </c>
      <c r="C20" s="190">
        <f t="shared" si="1"/>
        <v>23567442.138779067</v>
      </c>
      <c r="D20" s="190">
        <f t="shared" si="2"/>
        <v>91192174.069999993</v>
      </c>
      <c r="E20" s="190">
        <f t="shared" si="3"/>
        <v>9353338.1604525633</v>
      </c>
      <c r="F20" s="190">
        <f t="shared" si="4"/>
        <v>38429602.780000001</v>
      </c>
      <c r="G20" s="190">
        <f t="shared" si="5"/>
        <v>32920780.299231634</v>
      </c>
      <c r="H20" s="191">
        <f t="shared" si="6"/>
        <v>129621776.85000001</v>
      </c>
      <c r="I20" s="192">
        <f>2018636.3+(4804543.73/J9)</f>
        <v>3334264.8029710567</v>
      </c>
      <c r="J20" s="190">
        <v>12348187.59</v>
      </c>
      <c r="K20" s="190">
        <f>1863361.26+(4867113.54/L9)</f>
        <v>3165250.6648415141</v>
      </c>
      <c r="L20" s="190">
        <v>11826954.18</v>
      </c>
      <c r="M20" s="190">
        <f>1872989.82+(4515007.87/N9)</f>
        <v>3031664.562731029</v>
      </c>
      <c r="N20" s="190">
        <v>11813487.310000001</v>
      </c>
      <c r="O20" s="190">
        <f>1878976.7+(4428565.67/P9)</f>
        <v>3001468.1886066962</v>
      </c>
      <c r="P20" s="190">
        <v>11824969.550000001</v>
      </c>
      <c r="Q20" s="190">
        <f>1763739.28+(4553413.37/R9)</f>
        <v>2919222.663662801</v>
      </c>
      <c r="R20" s="190">
        <v>11602197.4</v>
      </c>
      <c r="S20" s="190">
        <f>1766084.48+(4425698.42/T9)</f>
        <v>2920955.9428672828</v>
      </c>
      <c r="T20" s="190">
        <v>11193687.369999999</v>
      </c>
      <c r="U20" s="190">
        <f>1524644.24+(4331315.43/V9)</f>
        <v>2675090.5812042817</v>
      </c>
      <c r="V20" s="190">
        <v>10111957.380000001</v>
      </c>
      <c r="W20" s="190">
        <f>1480684.57+(4299240.01/X9)</f>
        <v>2519524.7318944065</v>
      </c>
      <c r="X20" s="190">
        <v>10470733.289999999</v>
      </c>
      <c r="Y20" s="190">
        <f>1808759.91+(3691809.66/Z9)</f>
        <v>2695276.4934213813</v>
      </c>
      <c r="Z20" s="190">
        <v>11221944</v>
      </c>
      <c r="AA20" s="190">
        <f>(3604061.39/AB9)+1360768.43</f>
        <v>2260861.1824287605</v>
      </c>
      <c r="AB20" s="190">
        <v>9039786.9600000009</v>
      </c>
      <c r="AC20" s="190">
        <f>1368848.79+(3251765.13/AD9)</f>
        <v>2138679.5499431817</v>
      </c>
      <c r="AD20" s="190">
        <v>9033782.4199999999</v>
      </c>
      <c r="AE20" s="190">
        <f>1288616.33+(3909394.49/AF9)</f>
        <v>2258520.9346592403</v>
      </c>
      <c r="AF20" s="191">
        <v>9134089.4000000004</v>
      </c>
    </row>
    <row r="21" spans="1:32" s="171" customFormat="1" ht="19.5" customHeight="1" x14ac:dyDescent="0.2">
      <c r="A21" s="166"/>
      <c r="B21" s="189" t="s">
        <v>120</v>
      </c>
      <c r="C21" s="190">
        <f t="shared" si="1"/>
        <v>10863220.043357152</v>
      </c>
      <c r="D21" s="190">
        <f t="shared" si="2"/>
        <v>41965247.68</v>
      </c>
      <c r="E21" s="190">
        <f t="shared" si="3"/>
        <v>6733124.3946780395</v>
      </c>
      <c r="F21" s="190">
        <f t="shared" si="4"/>
        <v>27552721.469999999</v>
      </c>
      <c r="G21" s="190">
        <f t="shared" si="5"/>
        <v>17596344.43803519</v>
      </c>
      <c r="H21" s="191">
        <f t="shared" si="6"/>
        <v>69517969.150000006</v>
      </c>
      <c r="I21" s="188">
        <f>J21/J$9</f>
        <v>1370663.2383143022</v>
      </c>
      <c r="J21" s="186">
        <v>5005525.08</v>
      </c>
      <c r="K21" s="186">
        <f>L21/L$9</f>
        <v>1096916.5226695198</v>
      </c>
      <c r="L21" s="186">
        <v>4100822.42</v>
      </c>
      <c r="M21" s="186">
        <f>N21/N$9</f>
        <v>1154822.8090435497</v>
      </c>
      <c r="N21" s="186">
        <v>4499998.04</v>
      </c>
      <c r="O21" s="186">
        <f>P21/P$9</f>
        <v>1176692.3098370212</v>
      </c>
      <c r="P21" s="186">
        <v>4642404.17</v>
      </c>
      <c r="Q21" s="186">
        <f>R21/R$9</f>
        <v>1678896.0844520009</v>
      </c>
      <c r="R21" s="186">
        <v>6616025.7999999998</v>
      </c>
      <c r="S21" s="186">
        <f>T21/T$9</f>
        <v>1245325.4840561559</v>
      </c>
      <c r="T21" s="186">
        <v>4772336.32</v>
      </c>
      <c r="U21" s="186">
        <f>V21/V$9</f>
        <v>1783605.9364126539</v>
      </c>
      <c r="V21" s="186">
        <v>6715097.9900000002</v>
      </c>
      <c r="W21" s="186">
        <f>X21/X$9</f>
        <v>1356297.6585719467</v>
      </c>
      <c r="X21" s="186">
        <v>5613037.8600000003</v>
      </c>
      <c r="Y21" s="186">
        <f>Z21/Z$9</f>
        <v>1932648.5592162139</v>
      </c>
      <c r="Z21" s="186">
        <v>8048321.6600000001</v>
      </c>
      <c r="AA21" s="186">
        <f>AB21/AB$9</f>
        <v>2156395.0575659946</v>
      </c>
      <c r="AB21" s="186">
        <v>8634421.4499999993</v>
      </c>
      <c r="AC21" s="186">
        <f>AD21/AD$9</f>
        <v>1099234.1879734849</v>
      </c>
      <c r="AD21" s="186">
        <v>4643165.21</v>
      </c>
      <c r="AE21" s="186">
        <f>AF21/AF$9</f>
        <v>1544846.5899223459</v>
      </c>
      <c r="AF21" s="187">
        <v>6226813.1500000004</v>
      </c>
    </row>
    <row r="22" spans="1:32" s="171" customFormat="1" ht="19.5" customHeight="1" x14ac:dyDescent="0.2">
      <c r="A22" s="166"/>
      <c r="B22" s="189" t="s">
        <v>161</v>
      </c>
      <c r="C22" s="190">
        <f>+I22+K22+M22+O22+Q22+S22+U22+W22</f>
        <v>-1890736.6553322161</v>
      </c>
      <c r="D22" s="190">
        <f>+J22+L22+N22+P22+R22+T22+V22+X22</f>
        <v>-7349446.5899999999</v>
      </c>
      <c r="E22" s="190">
        <f>+Y22+AA22+AC22+AE22</f>
        <v>-1759139.7883422826</v>
      </c>
      <c r="F22" s="190">
        <f>+Z22+AB22+AD22+AF22</f>
        <v>-7360557.5900000008</v>
      </c>
      <c r="G22" s="190">
        <f>+I22+K22+M22+O22+Q22+S22+U22+W22+Y22+AA22+AC22+AE22</f>
        <v>-3649876.4436744987</v>
      </c>
      <c r="H22" s="191">
        <f>+J22+L22+N22+P22+R22+T22+V22+X22+Z22+AB22+AD22+AF22</f>
        <v>-14710004.18</v>
      </c>
      <c r="I22" s="192">
        <f>J22/J$9</f>
        <v>-141943.98806100935</v>
      </c>
      <c r="J22" s="190">
        <v>-518365.25</v>
      </c>
      <c r="K22" s="190">
        <f>L22/L$9</f>
        <v>-91953.41447104454</v>
      </c>
      <c r="L22" s="190">
        <v>-343767.84</v>
      </c>
      <c r="M22" s="190">
        <f>N22/N$9</f>
        <v>-395976.34408602148</v>
      </c>
      <c r="N22" s="190">
        <v>-1543001.02</v>
      </c>
      <c r="O22" s="190">
        <f>P22/P$9</f>
        <v>-136668.25083010164</v>
      </c>
      <c r="P22" s="190">
        <v>-539197.25</v>
      </c>
      <c r="Q22" s="190">
        <f>R22/R$9</f>
        <v>-761217.16700078675</v>
      </c>
      <c r="R22" s="190">
        <v>-2999728.49</v>
      </c>
      <c r="S22" s="190">
        <f>T22/T$9</f>
        <v>-56855.075413600542</v>
      </c>
      <c r="T22" s="190">
        <v>-217880.02</v>
      </c>
      <c r="U22" s="190">
        <f>V22/V$9</f>
        <v>-212475.63281893279</v>
      </c>
      <c r="V22" s="190">
        <v>-799949.51</v>
      </c>
      <c r="W22" s="190">
        <f>X22/X$9</f>
        <v>-93646.782650718873</v>
      </c>
      <c r="X22" s="190">
        <v>-387557.21</v>
      </c>
      <c r="Y22" s="190">
        <f>Z22/Z$9</f>
        <v>-227867.52953606765</v>
      </c>
      <c r="Z22" s="190">
        <v>-948931.54</v>
      </c>
      <c r="AA22" s="190">
        <f>AB22/AB$9</f>
        <v>-189323.42598836194</v>
      </c>
      <c r="AB22" s="190">
        <v>-758069.93</v>
      </c>
      <c r="AC22" s="190">
        <f>AD22/AD$9</f>
        <v>-1265198.9630681816</v>
      </c>
      <c r="AD22" s="190">
        <v>-5344200.42</v>
      </c>
      <c r="AE22" s="190">
        <f>AF22/AF$9</f>
        <v>-76749.86974967127</v>
      </c>
      <c r="AF22" s="191">
        <v>-309355.7</v>
      </c>
    </row>
    <row r="23" spans="1:32" s="171" customFormat="1" ht="19.5" customHeight="1" x14ac:dyDescent="0.2">
      <c r="A23" s="166"/>
      <c r="B23" s="189" t="s">
        <v>162</v>
      </c>
      <c r="C23" s="190">
        <f>+I23+K23+M23+O23+Q23+S23+U23+W23</f>
        <v>0</v>
      </c>
      <c r="D23" s="190">
        <f>+J23+L23+N23+P23+R23+T23+V23+X23</f>
        <v>0</v>
      </c>
      <c r="E23" s="190">
        <f>+Y23+AA23+AC23+AE23</f>
        <v>0</v>
      </c>
      <c r="F23" s="190">
        <f>+Z23+AB23+AD23+AF23</f>
        <v>0</v>
      </c>
      <c r="G23" s="190">
        <f>+I23+K23+M23+O23+Q23+S23+U23+W23+Y23+AA23+AC23+AE23</f>
        <v>0</v>
      </c>
      <c r="H23" s="191">
        <f>+J23+L23+N23+P23+R23+T23+V23+X23+Z23+AB23+AD23+AF23</f>
        <v>0</v>
      </c>
      <c r="I23" s="188">
        <f>J23/J$9</f>
        <v>0</v>
      </c>
      <c r="J23" s="186">
        <v>0</v>
      </c>
      <c r="K23" s="186">
        <f>L23/L$9</f>
        <v>0</v>
      </c>
      <c r="L23" s="186">
        <v>0</v>
      </c>
      <c r="M23" s="186">
        <f>N23/N$9</f>
        <v>0</v>
      </c>
      <c r="N23" s="186">
        <v>0</v>
      </c>
      <c r="O23" s="186">
        <f>P23/P$9</f>
        <v>0</v>
      </c>
      <c r="P23" s="186">
        <v>0</v>
      </c>
      <c r="Q23" s="186">
        <f>R23/R$9</f>
        <v>0</v>
      </c>
      <c r="R23" s="186">
        <v>0</v>
      </c>
      <c r="S23" s="186">
        <f>T23/T$9</f>
        <v>0</v>
      </c>
      <c r="T23" s="186">
        <v>0</v>
      </c>
      <c r="U23" s="186">
        <f>V23/V$9</f>
        <v>0</v>
      </c>
      <c r="V23" s="186">
        <v>0</v>
      </c>
      <c r="W23" s="186">
        <f>X23/X$9</f>
        <v>0</v>
      </c>
      <c r="X23" s="186">
        <v>0</v>
      </c>
      <c r="Y23" s="186">
        <f>Z23/Z$9</f>
        <v>0</v>
      </c>
      <c r="Z23" s="186">
        <v>0</v>
      </c>
      <c r="AA23" s="186">
        <f>AB23/AB$9</f>
        <v>0</v>
      </c>
      <c r="AB23" s="186">
        <v>0</v>
      </c>
      <c r="AC23" s="186">
        <f>AD23/AD$9</f>
        <v>0</v>
      </c>
      <c r="AD23" s="186">
        <v>0</v>
      </c>
      <c r="AE23" s="186">
        <f>AF23/AF$9</f>
        <v>0</v>
      </c>
      <c r="AF23" s="187">
        <v>0</v>
      </c>
    </row>
    <row r="24" spans="1:32" s="171" customFormat="1" ht="19.5" customHeight="1" x14ac:dyDescent="0.2">
      <c r="A24" s="166"/>
      <c r="B24" s="189" t="s">
        <v>100</v>
      </c>
      <c r="C24" s="190">
        <f t="shared" si="1"/>
        <v>1714735.1528331521</v>
      </c>
      <c r="D24" s="190">
        <f t="shared" si="2"/>
        <v>7096431.4299999997</v>
      </c>
      <c r="E24" s="190">
        <f t="shared" si="3"/>
        <v>19277.873007919232</v>
      </c>
      <c r="F24" s="190">
        <f t="shared" si="4"/>
        <v>79505.349999999991</v>
      </c>
      <c r="G24" s="190">
        <f t="shared" si="5"/>
        <v>1734013.0258410715</v>
      </c>
      <c r="H24" s="191">
        <f t="shared" si="6"/>
        <v>7175936.7799999984</v>
      </c>
      <c r="I24" s="192">
        <f>J24/J$9</f>
        <v>0</v>
      </c>
      <c r="J24" s="190">
        <v>0</v>
      </c>
      <c r="K24" s="190">
        <f>L24/L$9</f>
        <v>0</v>
      </c>
      <c r="L24" s="190">
        <v>0</v>
      </c>
      <c r="M24" s="190">
        <f>N24/N$9</f>
        <v>0</v>
      </c>
      <c r="N24" s="193">
        <v>0</v>
      </c>
      <c r="O24" s="190">
        <f>P24/P$9</f>
        <v>0</v>
      </c>
      <c r="P24" s="190">
        <v>0</v>
      </c>
      <c r="Q24" s="190">
        <f>R24/R$9</f>
        <v>0</v>
      </c>
      <c r="R24" s="190">
        <v>0</v>
      </c>
      <c r="S24" s="190">
        <f>T24/T$9</f>
        <v>0</v>
      </c>
      <c r="T24" s="190">
        <v>0</v>
      </c>
      <c r="U24" s="190">
        <f>V24/V$9</f>
        <v>0</v>
      </c>
      <c r="V24" s="190"/>
      <c r="W24" s="190">
        <f>X24/X$9</f>
        <v>1714735.1528331521</v>
      </c>
      <c r="X24" s="190">
        <v>7096431.4299999997</v>
      </c>
      <c r="Y24" s="190">
        <f>Z24/Z$9</f>
        <v>13635.822687542022</v>
      </c>
      <c r="Z24" s="190">
        <v>56785.02</v>
      </c>
      <c r="AA24" s="190">
        <f>AB24/AB$9</f>
        <v>793.94121025948402</v>
      </c>
      <c r="AB24" s="190">
        <v>3179.02</v>
      </c>
      <c r="AC24" s="190">
        <f>AD24/AD$9</f>
        <v>0.18939393939393939</v>
      </c>
      <c r="AD24" s="190">
        <v>0.8</v>
      </c>
      <c r="AE24" s="190">
        <f>AF24/AF$9</f>
        <v>4847.9197161783304</v>
      </c>
      <c r="AF24" s="191">
        <v>19540.509999999998</v>
      </c>
    </row>
    <row r="25" spans="1:32" s="171" customFormat="1" ht="29.25" customHeight="1" x14ac:dyDescent="0.2">
      <c r="A25" s="166"/>
      <c r="B25" s="219" t="s">
        <v>163</v>
      </c>
      <c r="C25" s="220">
        <f>SUM(C26:C29)</f>
        <v>37275537.16286689</v>
      </c>
      <c r="D25" s="220">
        <f t="shared" ref="D25:AF25" si="7">SUM(D26:D29)</f>
        <v>142952919.67000008</v>
      </c>
      <c r="E25" s="220">
        <f t="shared" si="7"/>
        <v>19673264.615561992</v>
      </c>
      <c r="F25" s="220">
        <f t="shared" si="7"/>
        <v>80947658.282999992</v>
      </c>
      <c r="G25" s="220">
        <f t="shared" si="7"/>
        <v>56948801.778428733</v>
      </c>
      <c r="H25" s="221">
        <f t="shared" si="7"/>
        <v>223900577.95300031</v>
      </c>
      <c r="I25" s="196">
        <f t="shared" si="7"/>
        <v>5126989.6382704899</v>
      </c>
      <c r="J25" s="194">
        <f t="shared" si="7"/>
        <v>18723253.460000008</v>
      </c>
      <c r="K25" s="194">
        <f t="shared" si="7"/>
        <v>10467027.877490975</v>
      </c>
      <c r="L25" s="194">
        <f t="shared" si="7"/>
        <v>39130983.720000014</v>
      </c>
      <c r="M25" s="194">
        <f t="shared" si="7"/>
        <v>5137009.6260938793</v>
      </c>
      <c r="N25" s="194">
        <f t="shared" si="7"/>
        <v>20017385.409999996</v>
      </c>
      <c r="O25" s="194">
        <f t="shared" si="7"/>
        <v>4242571.4571768865</v>
      </c>
      <c r="P25" s="194">
        <f t="shared" si="7"/>
        <v>16738217.169999987</v>
      </c>
      <c r="Q25" s="194">
        <f t="shared" si="7"/>
        <v>2320772.6672926173</v>
      </c>
      <c r="R25" s="194">
        <f t="shared" si="7"/>
        <v>9145468.8500000238</v>
      </c>
      <c r="S25" s="194">
        <f t="shared" si="7"/>
        <v>881475.69542299211</v>
      </c>
      <c r="T25" s="194">
        <f t="shared" si="7"/>
        <v>3377991.1599999964</v>
      </c>
      <c r="U25" s="194">
        <f t="shared" si="7"/>
        <v>4923576.0099869892</v>
      </c>
      <c r="V25" s="194">
        <f t="shared" si="7"/>
        <v>18536771.319999993</v>
      </c>
      <c r="W25" s="194">
        <f t="shared" si="7"/>
        <v>4176114.1911320612</v>
      </c>
      <c r="X25" s="194">
        <f t="shared" si="7"/>
        <v>17282848.580000013</v>
      </c>
      <c r="Y25" s="194">
        <f t="shared" si="7"/>
        <v>4670097.8316204026</v>
      </c>
      <c r="Z25" s="194">
        <f t="shared" si="7"/>
        <v>19448155.410000026</v>
      </c>
      <c r="AA25" s="194">
        <f t="shared" si="7"/>
        <v>5188694.8228066266</v>
      </c>
      <c r="AB25" s="194">
        <f t="shared" si="7"/>
        <v>20776052.939999998</v>
      </c>
      <c r="AC25" s="194">
        <f t="shared" si="7"/>
        <v>6023061.5584753826</v>
      </c>
      <c r="AD25" s="194">
        <f t="shared" si="7"/>
        <v>25441412.023000002</v>
      </c>
      <c r="AE25" s="194">
        <f t="shared" si="7"/>
        <v>3791410.4026595876</v>
      </c>
      <c r="AF25" s="195">
        <f t="shared" si="7"/>
        <v>15282037.910000026</v>
      </c>
    </row>
    <row r="26" spans="1:32" s="198" customFormat="1" ht="19.5" customHeight="1" x14ac:dyDescent="0.2">
      <c r="A26" s="166"/>
      <c r="B26" s="189" t="s">
        <v>157</v>
      </c>
      <c r="C26" s="190">
        <f t="shared" si="1"/>
        <v>48398810.223251872</v>
      </c>
      <c r="D26" s="190">
        <f t="shared" si="2"/>
        <v>184982154.18000001</v>
      </c>
      <c r="E26" s="190">
        <f t="shared" si="3"/>
        <v>12116172.285669841</v>
      </c>
      <c r="F26" s="190">
        <f t="shared" si="4"/>
        <v>49145657.979999997</v>
      </c>
      <c r="G26" s="190">
        <f t="shared" si="5"/>
        <v>60514982.508921705</v>
      </c>
      <c r="H26" s="191">
        <f t="shared" si="6"/>
        <v>234127812.16000003</v>
      </c>
      <c r="I26" s="192">
        <f t="shared" ref="I26:K34" si="8">J26/J$9</f>
        <v>12490184.397163121</v>
      </c>
      <c r="J26" s="190">
        <v>45612904.399999999</v>
      </c>
      <c r="K26" s="190">
        <f t="shared" si="8"/>
        <v>7314005.9542597299</v>
      </c>
      <c r="L26" s="197">
        <v>27343411.260000002</v>
      </c>
      <c r="M26" s="190">
        <f t="shared" ref="M26:M34" si="9">N26/N$9</f>
        <v>12836411.253111606</v>
      </c>
      <c r="N26" s="190">
        <v>50019643.729999997</v>
      </c>
      <c r="O26" s="190">
        <f t="shared" ref="O26:O34" si="10">P26/P$9</f>
        <v>10599424.221225256</v>
      </c>
      <c r="P26" s="190">
        <v>41817908.380000003</v>
      </c>
      <c r="Q26" s="190">
        <f t="shared" ref="Q26:Q34" si="11">R26/R$9</f>
        <v>2451661.9077828811</v>
      </c>
      <c r="R26" s="190">
        <v>9661264.0800000001</v>
      </c>
      <c r="S26" s="190">
        <f t="shared" ref="S26:S34" si="12">T26/T$9</f>
        <v>1177936.6186524711</v>
      </c>
      <c r="T26" s="190">
        <v>4514088.71</v>
      </c>
      <c r="U26" s="190">
        <f t="shared" ref="U26:U34" si="13">V26/V$9</f>
        <v>844759.38803155464</v>
      </c>
      <c r="V26" s="190">
        <v>3180434.62</v>
      </c>
      <c r="W26" s="190">
        <f t="shared" ref="W26:W34" si="14">X26/X$9</f>
        <v>684426.48302525072</v>
      </c>
      <c r="X26" s="190">
        <v>2832499</v>
      </c>
      <c r="Y26" s="190">
        <f t="shared" ref="Y26:Y34" si="15">Z26/Z$9</f>
        <v>891866.01431178569</v>
      </c>
      <c r="Z26" s="190">
        <v>3714086.83</v>
      </c>
      <c r="AA26" s="190">
        <f t="shared" ref="AA26:AA34" si="16">AB26/AB$9</f>
        <v>1451460.3381533925</v>
      </c>
      <c r="AB26" s="190">
        <v>5811792.3399999999</v>
      </c>
      <c r="AC26" s="190">
        <f t="shared" ref="AC26:AC34" si="17">AD26/AD$9</f>
        <v>1181421.1434659092</v>
      </c>
      <c r="AD26" s="190">
        <v>4990322.91</v>
      </c>
      <c r="AE26" s="190">
        <f t="shared" ref="AE26:AE34" si="18">AF26/AF$9</f>
        <v>8591424.7897387538</v>
      </c>
      <c r="AF26" s="191">
        <v>34629455.899999999</v>
      </c>
    </row>
    <row r="27" spans="1:32" s="171" customFormat="1" ht="19.5" customHeight="1" x14ac:dyDescent="0.2">
      <c r="A27" s="166"/>
      <c r="B27" s="189" t="s">
        <v>158</v>
      </c>
      <c r="C27" s="190">
        <f t="shared" si="1"/>
        <v>0</v>
      </c>
      <c r="D27" s="190">
        <f t="shared" si="2"/>
        <v>0</v>
      </c>
      <c r="E27" s="190"/>
      <c r="F27" s="190"/>
      <c r="G27" s="190"/>
      <c r="H27" s="191">
        <f t="shared" si="6"/>
        <v>0</v>
      </c>
      <c r="I27" s="192">
        <f t="shared" si="8"/>
        <v>0</v>
      </c>
      <c r="J27" s="190">
        <v>0</v>
      </c>
      <c r="K27" s="190">
        <f t="shared" si="8"/>
        <v>0</v>
      </c>
      <c r="L27" s="190">
        <v>0</v>
      </c>
      <c r="M27" s="190">
        <f t="shared" si="9"/>
        <v>0</v>
      </c>
      <c r="N27" s="193">
        <v>0</v>
      </c>
      <c r="O27" s="190">
        <f t="shared" si="10"/>
        <v>0</v>
      </c>
      <c r="P27" s="190">
        <v>0</v>
      </c>
      <c r="Q27" s="190">
        <f t="shared" si="11"/>
        <v>0</v>
      </c>
      <c r="R27" s="190">
        <v>0</v>
      </c>
      <c r="S27" s="190">
        <f t="shared" si="12"/>
        <v>0</v>
      </c>
      <c r="T27" s="190">
        <v>0</v>
      </c>
      <c r="U27" s="190">
        <f t="shared" si="13"/>
        <v>0</v>
      </c>
      <c r="V27" s="190">
        <v>0</v>
      </c>
      <c r="W27" s="190">
        <f t="shared" si="14"/>
        <v>0</v>
      </c>
      <c r="X27" s="190">
        <v>0</v>
      </c>
      <c r="Y27" s="190">
        <f t="shared" si="15"/>
        <v>0</v>
      </c>
      <c r="Z27" s="190">
        <v>0</v>
      </c>
      <c r="AA27" s="190">
        <f t="shared" si="16"/>
        <v>0</v>
      </c>
      <c r="AB27" s="190">
        <v>0</v>
      </c>
      <c r="AC27" s="190">
        <f t="shared" si="17"/>
        <v>0</v>
      </c>
      <c r="AD27" s="190">
        <v>0</v>
      </c>
      <c r="AE27" s="190">
        <f t="shared" si="18"/>
        <v>0</v>
      </c>
      <c r="AF27" s="191">
        <v>0</v>
      </c>
    </row>
    <row r="28" spans="1:32" s="171" customFormat="1" ht="19.5" customHeight="1" x14ac:dyDescent="0.2">
      <c r="A28" s="166"/>
      <c r="B28" s="189" t="s">
        <v>159</v>
      </c>
      <c r="C28" s="190">
        <f t="shared" si="1"/>
        <v>-404723511.91030169</v>
      </c>
      <c r="D28" s="190">
        <f t="shared" si="2"/>
        <v>-1564016174.54</v>
      </c>
      <c r="E28" s="190">
        <f t="shared" si="3"/>
        <v>-151549125.25850052</v>
      </c>
      <c r="F28" s="190">
        <f t="shared" si="4"/>
        <v>-621578880.52999997</v>
      </c>
      <c r="G28" s="190">
        <f t="shared" si="5"/>
        <v>-556272637.16880226</v>
      </c>
      <c r="H28" s="191">
        <f t="shared" si="6"/>
        <v>-2185595055.0699997</v>
      </c>
      <c r="I28" s="192">
        <f t="shared" si="8"/>
        <v>-47263367.192420386</v>
      </c>
      <c r="J28" s="190">
        <v>-172601090.65000001</v>
      </c>
      <c r="K28" s="190">
        <f t="shared" si="8"/>
        <v>-43015519.109268419</v>
      </c>
      <c r="L28" s="190">
        <v>-160813518.19</v>
      </c>
      <c r="M28" s="190">
        <f t="shared" si="9"/>
        <v>-48968557.114994735</v>
      </c>
      <c r="N28" s="190">
        <v>-190815776.50999999</v>
      </c>
      <c r="O28" s="190">
        <f t="shared" si="10"/>
        <v>-54722192.918155782</v>
      </c>
      <c r="P28" s="190">
        <v>-215895467.72</v>
      </c>
      <c r="Q28" s="190">
        <f t="shared" si="11"/>
        <v>-54916959.664526604</v>
      </c>
      <c r="R28" s="190">
        <v>-216411262.94999999</v>
      </c>
      <c r="S28" s="190">
        <f t="shared" si="12"/>
        <v>-56768269.009968169</v>
      </c>
      <c r="T28" s="190">
        <v>-217547360.5</v>
      </c>
      <c r="U28" s="190">
        <f t="shared" si="13"/>
        <v>-53704221.572950147</v>
      </c>
      <c r="V28" s="190">
        <v>-202191023.80000001</v>
      </c>
      <c r="W28" s="190">
        <f t="shared" si="14"/>
        <v>-45364425.328017399</v>
      </c>
      <c r="X28" s="190">
        <v>-187740674.22</v>
      </c>
      <c r="Y28" s="190">
        <f t="shared" si="15"/>
        <v>-41304054.75938911</v>
      </c>
      <c r="Z28" s="190">
        <v>-172006605.63999999</v>
      </c>
      <c r="AA28" s="190">
        <f t="shared" si="16"/>
        <v>-39220385.365000866</v>
      </c>
      <c r="AB28" s="190">
        <v>-157042345.03999999</v>
      </c>
      <c r="AC28" s="190">
        <f t="shared" si="17"/>
        <v>-32336945.059185605</v>
      </c>
      <c r="AD28" s="190">
        <v>-136591255.93000001</v>
      </c>
      <c r="AE28" s="190">
        <f t="shared" si="18"/>
        <v>-38687740.074924946</v>
      </c>
      <c r="AF28" s="191">
        <v>-155938673.91999999</v>
      </c>
    </row>
    <row r="29" spans="1:32" s="171" customFormat="1" ht="19.5" customHeight="1" x14ac:dyDescent="0.2">
      <c r="A29" s="166"/>
      <c r="B29" s="189" t="s">
        <v>160</v>
      </c>
      <c r="C29" s="190">
        <f t="shared" si="1"/>
        <v>393600238.8499167</v>
      </c>
      <c r="D29" s="190">
        <f t="shared" si="2"/>
        <v>1521986940.03</v>
      </c>
      <c r="E29" s="190">
        <f t="shared" si="3"/>
        <v>159106217.58839267</v>
      </c>
      <c r="F29" s="190">
        <f t="shared" si="4"/>
        <v>653380880.83299994</v>
      </c>
      <c r="G29" s="190">
        <f t="shared" si="5"/>
        <v>552706456.43830931</v>
      </c>
      <c r="H29" s="191">
        <f t="shared" si="6"/>
        <v>2175367820.8629999</v>
      </c>
      <c r="I29" s="192">
        <f t="shared" si="8"/>
        <v>39900172.433527753</v>
      </c>
      <c r="J29" s="190">
        <v>145711439.71000001</v>
      </c>
      <c r="K29" s="190">
        <f t="shared" si="8"/>
        <v>46168541.032499664</v>
      </c>
      <c r="L29" s="190">
        <v>172601090.65000001</v>
      </c>
      <c r="M29" s="190">
        <f t="shared" si="9"/>
        <v>41269155.487977006</v>
      </c>
      <c r="N29" s="193">
        <v>160813518.19</v>
      </c>
      <c r="O29" s="190">
        <f t="shared" si="10"/>
        <v>48365340.154107414</v>
      </c>
      <c r="P29" s="190">
        <v>190815776.50999999</v>
      </c>
      <c r="Q29" s="190">
        <f t="shared" si="11"/>
        <v>54786070.424036339</v>
      </c>
      <c r="R29" s="190">
        <v>215895467.72</v>
      </c>
      <c r="S29" s="190">
        <f t="shared" si="12"/>
        <v>56471808.086738691</v>
      </c>
      <c r="T29" s="190">
        <v>216411262.94999999</v>
      </c>
      <c r="U29" s="190">
        <f t="shared" si="13"/>
        <v>57783038.194905579</v>
      </c>
      <c r="V29" s="190">
        <v>217547360.5</v>
      </c>
      <c r="W29" s="190">
        <f t="shared" si="14"/>
        <v>48856113.036124207</v>
      </c>
      <c r="X29" s="190">
        <v>202191023.80000001</v>
      </c>
      <c r="Y29" s="190">
        <f t="shared" si="15"/>
        <v>45082286.57669773</v>
      </c>
      <c r="Z29" s="190">
        <f>X28*-1</f>
        <v>187740674.22</v>
      </c>
      <c r="AA29" s="190">
        <f t="shared" si="16"/>
        <v>42957619.849654101</v>
      </c>
      <c r="AB29" s="190">
        <v>172006605.63999999</v>
      </c>
      <c r="AC29" s="190">
        <f t="shared" si="17"/>
        <v>37178585.474195078</v>
      </c>
      <c r="AD29" s="190">
        <v>157042345.04300001</v>
      </c>
      <c r="AE29" s="190">
        <f t="shared" si="18"/>
        <v>33887725.687845781</v>
      </c>
      <c r="AF29" s="191">
        <v>136591255.93000001</v>
      </c>
    </row>
    <row r="30" spans="1:32" s="171" customFormat="1" ht="19.5" customHeight="1" x14ac:dyDescent="0.2">
      <c r="A30" s="166"/>
      <c r="B30" s="189" t="s">
        <v>164</v>
      </c>
      <c r="C30" s="190">
        <f t="shared" si="1"/>
        <v>39331.907853163924</v>
      </c>
      <c r="D30" s="190">
        <f t="shared" si="2"/>
        <v>149942.82</v>
      </c>
      <c r="E30" s="190">
        <f t="shared" si="3"/>
        <v>6742.5196483900127</v>
      </c>
      <c r="F30" s="190">
        <f t="shared" si="4"/>
        <v>27844.92</v>
      </c>
      <c r="G30" s="190">
        <f t="shared" si="5"/>
        <v>46074.427501553939</v>
      </c>
      <c r="H30" s="191">
        <f t="shared" si="6"/>
        <v>177787.74000000002</v>
      </c>
      <c r="I30" s="188">
        <f t="shared" si="8"/>
        <v>0</v>
      </c>
      <c r="J30" s="186">
        <v>0</v>
      </c>
      <c r="K30" s="186">
        <f t="shared" ref="K30:K34" si="19">L30/L$9</f>
        <v>2016.2471579510498</v>
      </c>
      <c r="L30" s="186">
        <v>7537.74</v>
      </c>
      <c r="M30" s="186">
        <f t="shared" si="9"/>
        <v>2125.4831010855341</v>
      </c>
      <c r="N30" s="186">
        <v>8282.3700000000008</v>
      </c>
      <c r="O30" s="186">
        <f t="shared" si="10"/>
        <v>2104.4863508478443</v>
      </c>
      <c r="P30" s="186">
        <v>8302.83</v>
      </c>
      <c r="Q30" s="186">
        <f t="shared" si="11"/>
        <v>2105.7933869617073</v>
      </c>
      <c r="R30" s="186">
        <v>8298.2999999999993</v>
      </c>
      <c r="S30" s="186">
        <f t="shared" si="12"/>
        <v>2154.8797035645325</v>
      </c>
      <c r="T30" s="186">
        <v>8257.93</v>
      </c>
      <c r="U30" s="186">
        <f t="shared" si="13"/>
        <v>26843.382294350449</v>
      </c>
      <c r="V30" s="186">
        <f>8244.99+92817.66</f>
        <v>101062.65000000001</v>
      </c>
      <c r="W30" s="186">
        <f t="shared" si="14"/>
        <v>1981.635858402803</v>
      </c>
      <c r="X30" s="186">
        <v>8201</v>
      </c>
      <c r="Y30" s="186">
        <f t="shared" si="15"/>
        <v>1938.5097493036212</v>
      </c>
      <c r="Z30" s="186">
        <v>8072.73</v>
      </c>
      <c r="AA30" s="186">
        <f t="shared" si="16"/>
        <v>2364.4739142379062</v>
      </c>
      <c r="AB30" s="186">
        <f>7996.57+1471.02</f>
        <v>9467.59</v>
      </c>
      <c r="AC30" s="186">
        <f t="shared" si="17"/>
        <v>2439.535984848485</v>
      </c>
      <c r="AD30" s="186">
        <f>7996.57+ 2308.03</f>
        <v>10304.6</v>
      </c>
      <c r="AE30" s="186">
        <f t="shared" si="18"/>
        <v>0</v>
      </c>
      <c r="AF30" s="187">
        <v>0</v>
      </c>
    </row>
    <row r="31" spans="1:32" s="171" customFormat="1" ht="19.5" customHeight="1" x14ac:dyDescent="0.2">
      <c r="A31" s="166"/>
      <c r="B31" s="189" t="s">
        <v>165</v>
      </c>
      <c r="C31" s="190">
        <f t="shared" si="1"/>
        <v>0</v>
      </c>
      <c r="D31" s="190">
        <f t="shared" si="2"/>
        <v>0</v>
      </c>
      <c r="E31" s="190">
        <f t="shared" si="3"/>
        <v>0</v>
      </c>
      <c r="F31" s="190">
        <f t="shared" si="4"/>
        <v>0</v>
      </c>
      <c r="G31" s="190">
        <f t="shared" si="5"/>
        <v>0</v>
      </c>
      <c r="H31" s="191">
        <f t="shared" si="6"/>
        <v>0</v>
      </c>
      <c r="I31" s="192">
        <f t="shared" si="8"/>
        <v>0</v>
      </c>
      <c r="J31" s="190">
        <v>0</v>
      </c>
      <c r="K31" s="190">
        <f t="shared" si="19"/>
        <v>0</v>
      </c>
      <c r="L31" s="190">
        <v>0</v>
      </c>
      <c r="M31" s="190">
        <f t="shared" si="9"/>
        <v>0</v>
      </c>
      <c r="N31" s="193">
        <v>0</v>
      </c>
      <c r="O31" s="190">
        <f t="shared" si="10"/>
        <v>0</v>
      </c>
      <c r="P31" s="190">
        <v>0</v>
      </c>
      <c r="Q31" s="190">
        <f t="shared" si="11"/>
        <v>0</v>
      </c>
      <c r="R31" s="190">
        <v>0</v>
      </c>
      <c r="S31" s="190">
        <f t="shared" si="12"/>
        <v>0</v>
      </c>
      <c r="T31" s="190">
        <v>0</v>
      </c>
      <c r="U31" s="190">
        <f t="shared" si="13"/>
        <v>0</v>
      </c>
      <c r="V31" s="190">
        <v>0</v>
      </c>
      <c r="W31" s="190">
        <f t="shared" si="14"/>
        <v>0</v>
      </c>
      <c r="X31" s="190">
        <v>0</v>
      </c>
      <c r="Y31" s="190">
        <f t="shared" si="15"/>
        <v>0</v>
      </c>
      <c r="Z31" s="190">
        <v>0</v>
      </c>
      <c r="AA31" s="190">
        <f t="shared" si="16"/>
        <v>0</v>
      </c>
      <c r="AB31" s="190">
        <v>0</v>
      </c>
      <c r="AC31" s="190">
        <f t="shared" si="17"/>
        <v>0</v>
      </c>
      <c r="AD31" s="190">
        <v>0</v>
      </c>
      <c r="AE31" s="190">
        <f t="shared" si="18"/>
        <v>0</v>
      </c>
      <c r="AF31" s="191">
        <v>0</v>
      </c>
    </row>
    <row r="32" spans="1:32" s="171" customFormat="1" ht="19.5" customHeight="1" x14ac:dyDescent="0.2">
      <c r="A32" s="166"/>
      <c r="B32" s="189" t="s">
        <v>166</v>
      </c>
      <c r="C32" s="190">
        <f>+I32+K32+M32+O32+Q32+S32+U32+W32</f>
        <v>0</v>
      </c>
      <c r="D32" s="190">
        <f>+J32+L32+N32+P32+R32+T32+V32+X32</f>
        <v>0</v>
      </c>
      <c r="E32" s="190">
        <f>+Y32+AA32+AC32+AE32</f>
        <v>0</v>
      </c>
      <c r="F32" s="190">
        <f>+Z32+AB32+AD32+AF32</f>
        <v>0</v>
      </c>
      <c r="G32" s="190">
        <f>+I32+K32+M32+O32+Q32+S32+U32+W32+Y32+AA32+AC32+AE32</f>
        <v>0</v>
      </c>
      <c r="H32" s="191">
        <f>+J32+L32+N32+P32+R32+T32+V32+X32+Z32+AB32+AD32+AF32</f>
        <v>0</v>
      </c>
      <c r="I32" s="188">
        <f t="shared" si="8"/>
        <v>0</v>
      </c>
      <c r="J32" s="186">
        <v>0</v>
      </c>
      <c r="K32" s="186">
        <f t="shared" si="19"/>
        <v>0</v>
      </c>
      <c r="L32" s="186">
        <v>0</v>
      </c>
      <c r="M32" s="186">
        <f t="shared" si="9"/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0</v>
      </c>
      <c r="U32" s="186">
        <v>0</v>
      </c>
      <c r="V32" s="186">
        <v>0</v>
      </c>
      <c r="W32" s="186">
        <v>0</v>
      </c>
      <c r="X32" s="186">
        <v>0</v>
      </c>
      <c r="Y32" s="186">
        <v>0</v>
      </c>
      <c r="Z32" s="186">
        <v>0</v>
      </c>
      <c r="AA32" s="186">
        <v>0</v>
      </c>
      <c r="AB32" s="186">
        <v>0</v>
      </c>
      <c r="AC32" s="186">
        <v>0</v>
      </c>
      <c r="AD32" s="186">
        <v>0</v>
      </c>
      <c r="AE32" s="186">
        <v>0</v>
      </c>
      <c r="AF32" s="187">
        <v>0</v>
      </c>
    </row>
    <row r="33" spans="1:33" s="171" customFormat="1" ht="19.5" customHeight="1" x14ac:dyDescent="0.2">
      <c r="A33" s="166"/>
      <c r="B33" s="189" t="s">
        <v>167</v>
      </c>
      <c r="C33" s="190">
        <f>+I33+K33+M33+O33+Q33+S33+U33+W33</f>
        <v>0</v>
      </c>
      <c r="D33" s="190">
        <f>+J33+L33+N33+P33+R33+T33+V33+X33</f>
        <v>0</v>
      </c>
      <c r="E33" s="190">
        <f>+Y33+AA33+AC33+AE33</f>
        <v>0</v>
      </c>
      <c r="F33" s="190">
        <f>+Z33+AB33+AD33+AF33</f>
        <v>0</v>
      </c>
      <c r="G33" s="190">
        <f>+I33+K33+M33+O33+Q33+S33+U33+W33+Y33+AA33+AC33+AE33</f>
        <v>0</v>
      </c>
      <c r="H33" s="191">
        <f>+J33+L33+N33+P33+R33+T33+V33+X33+Z33+AB33+AD33+AF33</f>
        <v>0</v>
      </c>
      <c r="I33" s="192">
        <f t="shared" si="8"/>
        <v>0</v>
      </c>
      <c r="J33" s="190">
        <v>0</v>
      </c>
      <c r="K33" s="190">
        <f t="shared" si="19"/>
        <v>0</v>
      </c>
      <c r="L33" s="190">
        <v>0</v>
      </c>
      <c r="M33" s="190">
        <f t="shared" si="9"/>
        <v>0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0">
        <v>0</v>
      </c>
      <c r="T33" s="190">
        <v>0</v>
      </c>
      <c r="U33" s="190">
        <v>0</v>
      </c>
      <c r="V33" s="190">
        <v>0</v>
      </c>
      <c r="W33" s="190">
        <v>0</v>
      </c>
      <c r="X33" s="190">
        <v>0</v>
      </c>
      <c r="Y33" s="190">
        <v>0</v>
      </c>
      <c r="Z33" s="190">
        <v>0</v>
      </c>
      <c r="AA33" s="190">
        <v>0</v>
      </c>
      <c r="AB33" s="190">
        <v>0</v>
      </c>
      <c r="AC33" s="190">
        <v>0</v>
      </c>
      <c r="AD33" s="190">
        <v>0</v>
      </c>
      <c r="AE33" s="190">
        <v>0</v>
      </c>
      <c r="AF33" s="191">
        <v>0</v>
      </c>
    </row>
    <row r="34" spans="1:33" s="171" customFormat="1" ht="19.5" customHeight="1" x14ac:dyDescent="0.2">
      <c r="A34" s="166"/>
      <c r="B34" s="189" t="s">
        <v>168</v>
      </c>
      <c r="C34" s="190">
        <f t="shared" si="1"/>
        <v>0</v>
      </c>
      <c r="D34" s="190">
        <f t="shared" si="2"/>
        <v>0</v>
      </c>
      <c r="E34" s="190">
        <f t="shared" si="3"/>
        <v>0</v>
      </c>
      <c r="F34" s="190">
        <f t="shared" si="4"/>
        <v>0</v>
      </c>
      <c r="G34" s="190">
        <f t="shared" si="5"/>
        <v>0</v>
      </c>
      <c r="H34" s="191">
        <f t="shared" si="6"/>
        <v>0</v>
      </c>
      <c r="I34" s="188">
        <f t="shared" si="8"/>
        <v>0</v>
      </c>
      <c r="J34" s="186">
        <v>0</v>
      </c>
      <c r="K34" s="186">
        <f t="shared" si="19"/>
        <v>0</v>
      </c>
      <c r="L34" s="186">
        <v>0</v>
      </c>
      <c r="M34" s="186">
        <f t="shared" si="9"/>
        <v>0</v>
      </c>
      <c r="N34" s="186">
        <v>0</v>
      </c>
      <c r="O34" s="186">
        <f t="shared" si="10"/>
        <v>0</v>
      </c>
      <c r="P34" s="186">
        <v>0</v>
      </c>
      <c r="Q34" s="186">
        <f t="shared" si="11"/>
        <v>0</v>
      </c>
      <c r="R34" s="186">
        <v>0</v>
      </c>
      <c r="S34" s="186">
        <f t="shared" si="12"/>
        <v>0</v>
      </c>
      <c r="T34" s="186">
        <v>0</v>
      </c>
      <c r="U34" s="186">
        <f t="shared" si="13"/>
        <v>0</v>
      </c>
      <c r="V34" s="186">
        <v>0</v>
      </c>
      <c r="W34" s="186">
        <f t="shared" si="14"/>
        <v>0</v>
      </c>
      <c r="X34" s="186">
        <v>0</v>
      </c>
      <c r="Y34" s="186">
        <f t="shared" si="15"/>
        <v>0</v>
      </c>
      <c r="Z34" s="186">
        <v>0</v>
      </c>
      <c r="AA34" s="186">
        <f t="shared" si="16"/>
        <v>0</v>
      </c>
      <c r="AB34" s="186">
        <v>0</v>
      </c>
      <c r="AC34" s="186">
        <f t="shared" si="17"/>
        <v>0</v>
      </c>
      <c r="AD34" s="186">
        <v>0</v>
      </c>
      <c r="AE34" s="186">
        <f t="shared" si="18"/>
        <v>0</v>
      </c>
      <c r="AF34" s="187">
        <v>0</v>
      </c>
    </row>
    <row r="35" spans="1:33" s="171" customFormat="1" ht="19.5" customHeight="1" x14ac:dyDescent="0.2">
      <c r="A35" s="166"/>
      <c r="B35" s="189" t="s">
        <v>169</v>
      </c>
      <c r="C35" s="190">
        <f t="shared" si="1"/>
        <v>-1878866752.2</v>
      </c>
      <c r="D35" s="190">
        <f t="shared" si="2"/>
        <v>-7179018079.0347996</v>
      </c>
      <c r="E35" s="190">
        <f t="shared" si="3"/>
        <v>-1042782667.5999999</v>
      </c>
      <c r="F35" s="190">
        <f t="shared" si="4"/>
        <v>-4264011299.9400001</v>
      </c>
      <c r="G35" s="190">
        <f t="shared" si="5"/>
        <v>-2921649419.8000002</v>
      </c>
      <c r="H35" s="191">
        <f t="shared" si="6"/>
        <v>-11443029378.9748</v>
      </c>
      <c r="I35" s="192">
        <v>-234235643.40000001</v>
      </c>
      <c r="J35" s="190">
        <v>-855405146.13</v>
      </c>
      <c r="K35" s="190">
        <v>-215709768</v>
      </c>
      <c r="L35" s="190">
        <v>-806430967.66999996</v>
      </c>
      <c r="M35" s="190">
        <v>-231788312</v>
      </c>
      <c r="N35" s="193">
        <v>-866540604.40999997</v>
      </c>
      <c r="O35" s="190">
        <v>-226478035.19999999</v>
      </c>
      <c r="P35" s="190">
        <v>-893523792.26999998</v>
      </c>
      <c r="Q35" s="190">
        <v>-232203790.40000001</v>
      </c>
      <c r="R35" s="190">
        <v>-868093870.40999997</v>
      </c>
      <c r="S35" s="190">
        <v>-244070056</v>
      </c>
      <c r="T35" s="190">
        <v>-935325268.60000002</v>
      </c>
      <c r="U35" s="190">
        <v>-247050182.40000001</v>
      </c>
      <c r="V35" s="190">
        <v>-930119231.72000003</v>
      </c>
      <c r="W35" s="190">
        <v>-247330964.80000001</v>
      </c>
      <c r="X35" s="190">
        <f>W35*X9</f>
        <v>-1023579197.8248</v>
      </c>
      <c r="Y35" s="190">
        <v>-239429643.19999999</v>
      </c>
      <c r="Z35" s="190">
        <v>-997080806.13999999</v>
      </c>
      <c r="AA35" s="190">
        <v>-241571422.59999999</v>
      </c>
      <c r="AB35" s="190">
        <v>-967276133.23000002</v>
      </c>
      <c r="AC35" s="190">
        <v>-328715824.80000001</v>
      </c>
      <c r="AD35" s="190">
        <v>-1360236133.22</v>
      </c>
      <c r="AE35" s="190">
        <v>-233065777</v>
      </c>
      <c r="AF35" s="191">
        <v>-939418227.35000002</v>
      </c>
    </row>
    <row r="36" spans="1:33" s="171" customFormat="1" ht="19.5" customHeight="1" x14ac:dyDescent="0.2">
      <c r="A36" s="166"/>
      <c r="B36" s="189" t="s">
        <v>170</v>
      </c>
      <c r="C36" s="190">
        <f t="shared" si="1"/>
        <v>-74251764.260000005</v>
      </c>
      <c r="D36" s="190">
        <f t="shared" si="2"/>
        <v>-283195876.092125</v>
      </c>
      <c r="E36" s="190">
        <f t="shared" si="3"/>
        <v>-36736534.819999993</v>
      </c>
      <c r="F36" s="190">
        <f t="shared" si="4"/>
        <v>-150708393.37079203</v>
      </c>
      <c r="G36" s="190">
        <f t="shared" si="5"/>
        <v>-110988299.08000001</v>
      </c>
      <c r="H36" s="191">
        <f t="shared" si="6"/>
        <v>-433904269.46291697</v>
      </c>
      <c r="I36" s="188">
        <v>-10659278.32</v>
      </c>
      <c r="J36" s="186">
        <v>-38926618.5</v>
      </c>
      <c r="K36" s="186">
        <v>-8387772.3200000003</v>
      </c>
      <c r="L36" s="186">
        <v>-31357686.809999999</v>
      </c>
      <c r="M36" s="186">
        <v>-10932469.65</v>
      </c>
      <c r="N36" s="186">
        <v>-40871037.780000001</v>
      </c>
      <c r="O36" s="186">
        <v>-10109780.939999999</v>
      </c>
      <c r="P36" s="186">
        <v>-39886118.740000002</v>
      </c>
      <c r="Q36" s="186">
        <v>-8528719.4100000001</v>
      </c>
      <c r="R36" s="186">
        <v>-31884617.510000002</v>
      </c>
      <c r="S36" s="186">
        <v>-8019162.8499999996</v>
      </c>
      <c r="T36" s="186">
        <v>-30731035.870000001</v>
      </c>
      <c r="U36" s="186">
        <v>-8991385.5199999996</v>
      </c>
      <c r="V36" s="186">
        <v>-33851667.340000004</v>
      </c>
      <c r="W36" s="186">
        <v>-8623195.25</v>
      </c>
      <c r="X36" s="186">
        <f>W36*X9</f>
        <v>-35687093.542124994</v>
      </c>
      <c r="Y36" s="186">
        <v>-9825323.1799999997</v>
      </c>
      <c r="Z36" s="186">
        <f t="shared" ref="Z36:Z38" si="20">+Y36*Z$9</f>
        <v>-40916575.850791998</v>
      </c>
      <c r="AA36" s="186">
        <v>-9411624.2599999998</v>
      </c>
      <c r="AB36" s="186">
        <v>-37685084.700000003</v>
      </c>
      <c r="AC36" s="186">
        <v>-8128018.4500000002</v>
      </c>
      <c r="AD36" s="186">
        <v>-34332749.93</v>
      </c>
      <c r="AE36" s="186">
        <v>-9371568.9299999997</v>
      </c>
      <c r="AF36" s="187">
        <v>-37773982.890000001</v>
      </c>
    </row>
    <row r="37" spans="1:33" s="171" customFormat="1" ht="19.5" customHeight="1" x14ac:dyDescent="0.2">
      <c r="A37" s="166"/>
      <c r="B37" s="189" t="s">
        <v>171</v>
      </c>
      <c r="C37" s="190">
        <f t="shared" si="1"/>
        <v>-3838881.3100000005</v>
      </c>
      <c r="D37" s="190">
        <f t="shared" si="2"/>
        <v>-14236206.23</v>
      </c>
      <c r="E37" s="190">
        <f t="shared" si="3"/>
        <v>-7847.84</v>
      </c>
      <c r="F37" s="190">
        <f t="shared" si="4"/>
        <v>-31628.41</v>
      </c>
      <c r="G37" s="190">
        <f t="shared" si="5"/>
        <v>-3846729.1500000008</v>
      </c>
      <c r="H37" s="191">
        <f t="shared" si="6"/>
        <v>-14267834.640000001</v>
      </c>
      <c r="I37" s="192">
        <v>-2108432.67</v>
      </c>
      <c r="J37" s="190">
        <v>-7699785.2699999996</v>
      </c>
      <c r="K37" s="190">
        <v>-155361.54</v>
      </c>
      <c r="L37" s="190">
        <v>-580819.12</v>
      </c>
      <c r="M37" s="190">
        <v>-1250431.82</v>
      </c>
      <c r="N37" s="193">
        <v>-4674739.3600000003</v>
      </c>
      <c r="O37" s="190">
        <v>-324655.28000000003</v>
      </c>
      <c r="P37" s="190">
        <v>-1280862.48</v>
      </c>
      <c r="Q37" s="190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190">
        <v>0</v>
      </c>
      <c r="X37" s="190">
        <v>0</v>
      </c>
      <c r="Y37" s="190">
        <v>0</v>
      </c>
      <c r="Z37" s="190">
        <f t="shared" si="20"/>
        <v>0</v>
      </c>
      <c r="AA37" s="190">
        <v>-145.93</v>
      </c>
      <c r="AB37" s="190">
        <v>-584.32000000000005</v>
      </c>
      <c r="AC37" s="190">
        <v>0</v>
      </c>
      <c r="AD37" s="190">
        <v>0</v>
      </c>
      <c r="AE37" s="190">
        <v>-7701.91</v>
      </c>
      <c r="AF37" s="191">
        <v>-31044.09</v>
      </c>
    </row>
    <row r="38" spans="1:33" s="171" customFormat="1" ht="19.5" customHeight="1" x14ac:dyDescent="0.2">
      <c r="A38" s="166"/>
      <c r="B38" s="189" t="s">
        <v>172</v>
      </c>
      <c r="C38" s="190">
        <f t="shared" si="1"/>
        <v>-295298.56</v>
      </c>
      <c r="D38" s="190">
        <f t="shared" si="2"/>
        <v>-1095092.77</v>
      </c>
      <c r="E38" s="190">
        <f t="shared" si="3"/>
        <v>-603.68000000000006</v>
      </c>
      <c r="F38" s="190">
        <f t="shared" si="4"/>
        <v>-2432.9599999999996</v>
      </c>
      <c r="G38" s="190">
        <f t="shared" si="5"/>
        <v>-295902.24</v>
      </c>
      <c r="H38" s="191">
        <f t="shared" si="6"/>
        <v>-1097525.73</v>
      </c>
      <c r="I38" s="188">
        <v>-162187.13</v>
      </c>
      <c r="J38" s="186">
        <v>-592291.18000000005</v>
      </c>
      <c r="K38" s="186">
        <v>-11950.89</v>
      </c>
      <c r="L38" s="186">
        <v>-44678.400000000001</v>
      </c>
      <c r="M38" s="186">
        <v>-96187.06</v>
      </c>
      <c r="N38" s="186">
        <v>-359595.32</v>
      </c>
      <c r="O38" s="186">
        <v>-24973.48</v>
      </c>
      <c r="P38" s="186">
        <v>-98527.87</v>
      </c>
      <c r="Q38" s="186">
        <v>0</v>
      </c>
      <c r="R38" s="186">
        <v>0</v>
      </c>
      <c r="S38" s="186">
        <v>0</v>
      </c>
      <c r="T38" s="186">
        <v>0</v>
      </c>
      <c r="U38" s="186">
        <v>0</v>
      </c>
      <c r="V38" s="186">
        <v>0</v>
      </c>
      <c r="W38" s="186">
        <v>0</v>
      </c>
      <c r="X38" s="186">
        <v>0</v>
      </c>
      <c r="Y38" s="186">
        <v>0</v>
      </c>
      <c r="Z38" s="186">
        <f t="shared" si="20"/>
        <v>0</v>
      </c>
      <c r="AA38" s="186">
        <v>-11.23</v>
      </c>
      <c r="AB38" s="186">
        <v>-44.97</v>
      </c>
      <c r="AC38" s="186">
        <v>0</v>
      </c>
      <c r="AD38" s="186">
        <v>0</v>
      </c>
      <c r="AE38" s="186">
        <v>-592.45000000000005</v>
      </c>
      <c r="AF38" s="187">
        <v>-2387.9899999999998</v>
      </c>
    </row>
    <row r="39" spans="1:33" s="171" customFormat="1" ht="28.5" x14ac:dyDescent="0.2">
      <c r="A39" s="166"/>
      <c r="B39" s="189" t="s">
        <v>215</v>
      </c>
      <c r="C39" s="190">
        <f t="shared" si="1"/>
        <v>-117259327.36</v>
      </c>
      <c r="D39" s="190">
        <f t="shared" si="2"/>
        <v>-453334819.74999994</v>
      </c>
      <c r="E39" s="190">
        <f t="shared" si="3"/>
        <v>-58629663.739999995</v>
      </c>
      <c r="F39" s="190">
        <f t="shared" si="4"/>
        <v>-227307206.31</v>
      </c>
      <c r="G39" s="190">
        <f t="shared" si="5"/>
        <v>-175888991.09999996</v>
      </c>
      <c r="H39" s="191">
        <f t="shared" si="6"/>
        <v>-680642026.05999994</v>
      </c>
      <c r="I39" s="192">
        <v>-14657415.92</v>
      </c>
      <c r="J39" s="190">
        <v>-55547209.109999999</v>
      </c>
      <c r="K39" s="190">
        <v>-14657415.92</v>
      </c>
      <c r="L39" s="190">
        <v>-56826801.520000003</v>
      </c>
      <c r="M39" s="190">
        <v>-14657415.92</v>
      </c>
      <c r="N39" s="193">
        <v>-56826801.520000003</v>
      </c>
      <c r="O39" s="190">
        <v>-14657415.92</v>
      </c>
      <c r="P39" s="190">
        <v>-56826801.520000003</v>
      </c>
      <c r="Q39" s="190">
        <v>-14657415.92</v>
      </c>
      <c r="R39" s="190">
        <v>-56826801.520000003</v>
      </c>
      <c r="S39" s="190">
        <v>-14657415.92</v>
      </c>
      <c r="T39" s="190">
        <v>-56826801.520000003</v>
      </c>
      <c r="U39" s="190">
        <v>-14657415.92</v>
      </c>
      <c r="V39" s="190">
        <v>-56826801.520000003</v>
      </c>
      <c r="W39" s="190">
        <v>-14657415.92</v>
      </c>
      <c r="X39" s="190">
        <v>-56826801.520000003</v>
      </c>
      <c r="Y39" s="190">
        <v>-14657415.92</v>
      </c>
      <c r="Z39" s="190">
        <v>-56826801.520000003</v>
      </c>
      <c r="AA39" s="190">
        <v>-14657415.92</v>
      </c>
      <c r="AB39" s="190">
        <v>-56826801.520000003</v>
      </c>
      <c r="AC39" s="190">
        <v>-14657415.92</v>
      </c>
      <c r="AD39" s="190">
        <v>-56826801.520000003</v>
      </c>
      <c r="AE39" s="190">
        <v>-14657415.98</v>
      </c>
      <c r="AF39" s="191">
        <v>-56826801.75</v>
      </c>
    </row>
    <row r="40" spans="1:33" s="171" customFormat="1" ht="19.5" customHeight="1" x14ac:dyDescent="0.2">
      <c r="A40" s="166"/>
      <c r="B40" s="189" t="s">
        <v>174</v>
      </c>
      <c r="C40" s="190">
        <f t="shared" si="1"/>
        <v>-27363191.120000001</v>
      </c>
      <c r="D40" s="190">
        <f t="shared" si="2"/>
        <v>-105742315.78999999</v>
      </c>
      <c r="E40" s="190">
        <f t="shared" si="3"/>
        <v>-13681595.66</v>
      </c>
      <c r="F40" s="190">
        <f t="shared" si="4"/>
        <v>-53043546.380000003</v>
      </c>
      <c r="G40" s="190">
        <f t="shared" si="5"/>
        <v>-41044786.780000001</v>
      </c>
      <c r="H40" s="191">
        <f t="shared" si="6"/>
        <v>-158785862.16999999</v>
      </c>
      <c r="I40" s="188">
        <v>-3420398.89</v>
      </c>
      <c r="J40" s="186">
        <v>-12916110.289999999</v>
      </c>
      <c r="K40" s="186">
        <v>-3420398.89</v>
      </c>
      <c r="L40" s="186">
        <v>-13260886.5</v>
      </c>
      <c r="M40" s="186">
        <v>-3420398.89</v>
      </c>
      <c r="N40" s="186">
        <v>-13260886.5</v>
      </c>
      <c r="O40" s="186">
        <v>-3420398.89</v>
      </c>
      <c r="P40" s="186">
        <v>-13260886.5</v>
      </c>
      <c r="Q40" s="186">
        <v>-3420398.89</v>
      </c>
      <c r="R40" s="186">
        <v>-13260886.5</v>
      </c>
      <c r="S40" s="186">
        <v>-3420398.89</v>
      </c>
      <c r="T40" s="186">
        <v>-13260886.5</v>
      </c>
      <c r="U40" s="186">
        <v>-3420398.89</v>
      </c>
      <c r="V40" s="186">
        <v>-13260886.5</v>
      </c>
      <c r="W40" s="186">
        <v>-3420398.89</v>
      </c>
      <c r="X40" s="186">
        <v>-13260886.5</v>
      </c>
      <c r="Y40" s="186">
        <v>-3420398.89</v>
      </c>
      <c r="Z40" s="186">
        <v>-13260886.5</v>
      </c>
      <c r="AA40" s="186">
        <v>-3420398.89</v>
      </c>
      <c r="AB40" s="186">
        <v>-13260886.5</v>
      </c>
      <c r="AC40" s="186">
        <v>-3420398.89</v>
      </c>
      <c r="AD40" s="186">
        <v>-13260886.5</v>
      </c>
      <c r="AE40" s="186">
        <v>-3420398.99</v>
      </c>
      <c r="AF40" s="187">
        <v>-13260886.880000001</v>
      </c>
    </row>
    <row r="41" spans="1:33" s="171" customFormat="1" ht="19.5" customHeight="1" x14ac:dyDescent="0.2">
      <c r="A41" s="166"/>
      <c r="B41" s="189" t="s">
        <v>175</v>
      </c>
      <c r="C41" s="190">
        <f t="shared" si="1"/>
        <v>-2104860.8000000003</v>
      </c>
      <c r="D41" s="190">
        <f t="shared" si="2"/>
        <v>-8101319.8300000001</v>
      </c>
      <c r="E41" s="190">
        <f t="shared" si="3"/>
        <v>-1052430.49</v>
      </c>
      <c r="F41" s="190">
        <f t="shared" si="4"/>
        <v>-4080273.0200000005</v>
      </c>
      <c r="G41" s="190">
        <f t="shared" si="5"/>
        <v>-3157291.2900000005</v>
      </c>
      <c r="H41" s="191">
        <f t="shared" si="6"/>
        <v>-12181592.85</v>
      </c>
      <c r="I41" s="192">
        <v>-263107.59999999998</v>
      </c>
      <c r="J41" s="190">
        <v>-960842.64</v>
      </c>
      <c r="K41" s="190">
        <v>-263107.59999999998</v>
      </c>
      <c r="L41" s="190">
        <v>-1020068.17</v>
      </c>
      <c r="M41" s="190">
        <v>-263107.59999999998</v>
      </c>
      <c r="N41" s="193">
        <v>-1020068.17</v>
      </c>
      <c r="O41" s="190">
        <v>-263107.59999999998</v>
      </c>
      <c r="P41" s="190">
        <v>-1020068.17</v>
      </c>
      <c r="Q41" s="190">
        <v>-263107.59999999998</v>
      </c>
      <c r="R41" s="190">
        <v>-1020068.17</v>
      </c>
      <c r="S41" s="190">
        <v>-263107.59999999998</v>
      </c>
      <c r="T41" s="190">
        <v>-1020068.17</v>
      </c>
      <c r="U41" s="190">
        <v>-263107.59999999998</v>
      </c>
      <c r="V41" s="190">
        <v>-1020068.17</v>
      </c>
      <c r="W41" s="190">
        <v>-263107.59999999998</v>
      </c>
      <c r="X41" s="190">
        <v>-1020068.17</v>
      </c>
      <c r="Y41" s="190">
        <v>-263107.59999999998</v>
      </c>
      <c r="Z41" s="190">
        <v>-1020068.17</v>
      </c>
      <c r="AA41" s="190">
        <v>-263107.59999999998</v>
      </c>
      <c r="AB41" s="190">
        <v>-1020068.17</v>
      </c>
      <c r="AC41" s="190">
        <v>-263107.59999999998</v>
      </c>
      <c r="AD41" s="190">
        <v>-1020068.17</v>
      </c>
      <c r="AE41" s="190">
        <v>-263107.69</v>
      </c>
      <c r="AF41" s="191">
        <v>-1020068.51</v>
      </c>
    </row>
    <row r="42" spans="1:33" s="171" customFormat="1" ht="30.95" customHeight="1" x14ac:dyDescent="0.2">
      <c r="A42" s="166"/>
      <c r="B42" s="189" t="s">
        <v>216</v>
      </c>
      <c r="C42" s="190">
        <f t="shared" si="1"/>
        <v>0</v>
      </c>
      <c r="D42" s="190">
        <f t="shared" si="2"/>
        <v>0</v>
      </c>
      <c r="E42" s="190">
        <f t="shared" si="3"/>
        <v>0</v>
      </c>
      <c r="F42" s="190">
        <f t="shared" si="4"/>
        <v>0</v>
      </c>
      <c r="G42" s="190">
        <f t="shared" si="5"/>
        <v>0</v>
      </c>
      <c r="H42" s="191">
        <f t="shared" si="6"/>
        <v>0</v>
      </c>
      <c r="I42" s="188">
        <v>0</v>
      </c>
      <c r="J42" s="186">
        <v>0</v>
      </c>
      <c r="K42" s="186">
        <v>0</v>
      </c>
      <c r="L42" s="186">
        <v>0</v>
      </c>
      <c r="M42" s="186">
        <v>0</v>
      </c>
      <c r="N42" s="186">
        <v>0</v>
      </c>
      <c r="O42" s="186">
        <v>0</v>
      </c>
      <c r="P42" s="186">
        <v>0</v>
      </c>
      <c r="Q42" s="186">
        <v>0</v>
      </c>
      <c r="R42" s="186">
        <v>0</v>
      </c>
      <c r="S42" s="186">
        <v>0</v>
      </c>
      <c r="T42" s="186">
        <v>0</v>
      </c>
      <c r="U42" s="186">
        <v>0</v>
      </c>
      <c r="V42" s="186">
        <v>0</v>
      </c>
      <c r="W42" s="186">
        <v>0</v>
      </c>
      <c r="X42" s="186">
        <v>0</v>
      </c>
      <c r="Y42" s="186">
        <v>0</v>
      </c>
      <c r="Z42" s="186">
        <v>0</v>
      </c>
      <c r="AA42" s="186">
        <v>0</v>
      </c>
      <c r="AB42" s="186">
        <v>0</v>
      </c>
      <c r="AC42" s="186">
        <v>0</v>
      </c>
      <c r="AD42" s="186">
        <v>0</v>
      </c>
      <c r="AE42" s="186">
        <v>0</v>
      </c>
      <c r="AF42" s="187">
        <v>0</v>
      </c>
    </row>
    <row r="43" spans="1:33" s="198" customFormat="1" ht="30.95" customHeight="1" x14ac:dyDescent="0.2">
      <c r="A43" s="166"/>
      <c r="B43" s="219" t="s">
        <v>217</v>
      </c>
      <c r="C43" s="220">
        <f t="shared" si="1"/>
        <v>33846.729062388673</v>
      </c>
      <c r="D43" s="220">
        <f t="shared" si="2"/>
        <v>131794.9</v>
      </c>
      <c r="E43" s="220">
        <f t="shared" si="3"/>
        <v>14612.122016545929</v>
      </c>
      <c r="F43" s="220">
        <f t="shared" si="4"/>
        <v>61560.259879932259</v>
      </c>
      <c r="G43" s="220">
        <f t="shared" si="5"/>
        <v>48458.851078934604</v>
      </c>
      <c r="H43" s="221">
        <f t="shared" si="6"/>
        <v>193355.15987993227</v>
      </c>
      <c r="I43" s="196">
        <f>SUM(I44:I45)</f>
        <v>0</v>
      </c>
      <c r="J43" s="194">
        <f t="shared" ref="J43:AF43" si="21">SUM(J44:J45)</f>
        <v>0</v>
      </c>
      <c r="K43" s="194">
        <f t="shared" si="21"/>
        <v>0</v>
      </c>
      <c r="L43" s="194">
        <f t="shared" si="21"/>
        <v>0</v>
      </c>
      <c r="M43" s="194">
        <f t="shared" si="21"/>
        <v>-101.56542715631174</v>
      </c>
      <c r="N43" s="199">
        <f t="shared" si="21"/>
        <v>-395.77</v>
      </c>
      <c r="O43" s="194">
        <f t="shared" si="21"/>
        <v>-1.3687172078168961</v>
      </c>
      <c r="P43" s="194">
        <f t="shared" si="21"/>
        <v>-5.4</v>
      </c>
      <c r="Q43" s="194">
        <f t="shared" si="21"/>
        <v>25100.043139543737</v>
      </c>
      <c r="R43" s="194">
        <f t="shared" si="21"/>
        <v>98911.74</v>
      </c>
      <c r="S43" s="194">
        <f t="shared" si="21"/>
        <v>0</v>
      </c>
      <c r="T43" s="194">
        <f t="shared" si="21"/>
        <v>0</v>
      </c>
      <c r="U43" s="194">
        <f t="shared" si="21"/>
        <v>8939.5681160190179</v>
      </c>
      <c r="V43" s="194">
        <f t="shared" si="21"/>
        <v>33656.579999999994</v>
      </c>
      <c r="W43" s="194">
        <f t="shared" si="21"/>
        <v>-89.94804880995531</v>
      </c>
      <c r="X43" s="194">
        <f t="shared" si="21"/>
        <v>-372.25</v>
      </c>
      <c r="Y43" s="194">
        <f t="shared" si="21"/>
        <v>12110.789069253675</v>
      </c>
      <c r="Z43" s="194">
        <f t="shared" si="21"/>
        <v>50434.170000000006</v>
      </c>
      <c r="AA43" s="194">
        <f t="shared" si="21"/>
        <v>-7409.7649908843432</v>
      </c>
      <c r="AB43" s="194">
        <f t="shared" si="21"/>
        <v>-29669.439999999999</v>
      </c>
      <c r="AC43" s="194">
        <f t="shared" si="21"/>
        <v>4381.1040896215391</v>
      </c>
      <c r="AD43" s="194">
        <f t="shared" si="21"/>
        <v>18505.783674561382</v>
      </c>
      <c r="AE43" s="194">
        <f t="shared" si="21"/>
        <v>5529.9938485550574</v>
      </c>
      <c r="AF43" s="195">
        <f t="shared" si="21"/>
        <v>22289.746205370873</v>
      </c>
      <c r="AG43" s="200"/>
    </row>
    <row r="44" spans="1:33" s="171" customFormat="1" ht="19.5" customHeight="1" x14ac:dyDescent="0.2">
      <c r="A44" s="166"/>
      <c r="B44" s="239" t="s">
        <v>201</v>
      </c>
      <c r="C44" s="240">
        <f t="shared" ref="C44:C45" si="22">+I44+K44+M44+O44+Q44+S44+U44+W44</f>
        <v>34332.868160436294</v>
      </c>
      <c r="D44" s="240">
        <f t="shared" ref="D44:D45" si="23">+J44+L44+N44+P44+R44+T44+V44+X44</f>
        <v>133659.33000000002</v>
      </c>
      <c r="E44" s="240">
        <f t="shared" ref="E44:E45" si="24">+Y44+AA44+AC44+AE44</f>
        <v>28498.918600814744</v>
      </c>
      <c r="F44" s="240">
        <f t="shared" ref="F44:F45" si="25">+Z44+AB44+AD44+AF44</f>
        <v>117164.73987993225</v>
      </c>
      <c r="G44" s="240">
        <f t="shared" ref="G44:G45" si="26">+I44+K44+M44+O44+Q44+S44+U44+W44+Y44+AA44+AC44+AE44</f>
        <v>62831.786761251038</v>
      </c>
      <c r="H44" s="241">
        <f t="shared" ref="H44:H45" si="27">+J44+L44+N44+P44+R44+T44+V44+X44+Z44+AB44+AD44+AF44</f>
        <v>250824.06987993227</v>
      </c>
      <c r="I44" s="192">
        <f t="shared" ref="I44:I45" si="28">J44/J$9</f>
        <v>0</v>
      </c>
      <c r="J44" s="190">
        <v>0</v>
      </c>
      <c r="K44" s="190">
        <f t="shared" ref="K44:AE45" si="29">L44/L$9</f>
        <v>0</v>
      </c>
      <c r="L44" s="190">
        <v>0</v>
      </c>
      <c r="M44" s="190">
        <f t="shared" si="29"/>
        <v>-101.56542715631174</v>
      </c>
      <c r="N44" s="190">
        <v>-395.77</v>
      </c>
      <c r="O44" s="190">
        <f t="shared" si="29"/>
        <v>-1.3687172078168961</v>
      </c>
      <c r="P44" s="190">
        <v>-5.4</v>
      </c>
      <c r="Q44" s="190">
        <f t="shared" si="29"/>
        <v>25103.230390539753</v>
      </c>
      <c r="R44" s="190">
        <f>78722.31+20201.99</f>
        <v>98924.3</v>
      </c>
      <c r="S44" s="190">
        <f t="shared" si="29"/>
        <v>0</v>
      </c>
      <c r="T44" s="190">
        <v>0</v>
      </c>
      <c r="U44" s="190">
        <f t="shared" si="29"/>
        <v>9332.5719142606704</v>
      </c>
      <c r="V44" s="190">
        <f>35136.2</f>
        <v>35136.199999999997</v>
      </c>
      <c r="W44" s="190">
        <f t="shared" si="29"/>
        <v>0</v>
      </c>
      <c r="X44" s="190">
        <v>0</v>
      </c>
      <c r="Y44" s="190">
        <f t="shared" si="29"/>
        <v>12112.141004706562</v>
      </c>
      <c r="Z44" s="190">
        <f>50439.79+0.01</f>
        <v>50439.8</v>
      </c>
      <c r="AA44" s="190">
        <f t="shared" si="29"/>
        <v>6475.038085961889</v>
      </c>
      <c r="AB44" s="190">
        <v>25926.7</v>
      </c>
      <c r="AC44" s="190">
        <f t="shared" si="29"/>
        <v>4381.7456615912361</v>
      </c>
      <c r="AD44" s="190">
        <v>18508.493674561381</v>
      </c>
      <c r="AE44" s="190">
        <f t="shared" si="29"/>
        <v>5529.9938485550574</v>
      </c>
      <c r="AF44" s="191">
        <v>22289.746205370873</v>
      </c>
    </row>
    <row r="45" spans="1:33" s="198" customFormat="1" ht="19.5" customHeight="1" x14ac:dyDescent="0.2">
      <c r="A45" s="166"/>
      <c r="B45" s="239" t="s">
        <v>200</v>
      </c>
      <c r="C45" s="240">
        <f t="shared" si="22"/>
        <v>-486.13909804762449</v>
      </c>
      <c r="D45" s="240">
        <f t="shared" si="23"/>
        <v>-1864.43</v>
      </c>
      <c r="E45" s="240">
        <f t="shared" si="24"/>
        <v>-13886.796584268815</v>
      </c>
      <c r="F45" s="240">
        <f t="shared" si="25"/>
        <v>-55604.479999999996</v>
      </c>
      <c r="G45" s="240">
        <f t="shared" si="26"/>
        <v>-14372.93568231644</v>
      </c>
      <c r="H45" s="241">
        <f t="shared" si="27"/>
        <v>-57468.909999999996</v>
      </c>
      <c r="I45" s="192">
        <f t="shared" si="28"/>
        <v>0</v>
      </c>
      <c r="J45" s="190">
        <v>0</v>
      </c>
      <c r="K45" s="190">
        <f t="shared" si="29"/>
        <v>0</v>
      </c>
      <c r="L45" s="190">
        <v>0</v>
      </c>
      <c r="M45" s="190">
        <f t="shared" si="29"/>
        <v>0</v>
      </c>
      <c r="N45" s="193">
        <v>0</v>
      </c>
      <c r="O45" s="190">
        <f t="shared" si="29"/>
        <v>0</v>
      </c>
      <c r="P45" s="190"/>
      <c r="Q45" s="190">
        <f t="shared" si="29"/>
        <v>-3.1872509960159361</v>
      </c>
      <c r="R45" s="190">
        <f>-10.24-2.32</f>
        <v>-12.56</v>
      </c>
      <c r="S45" s="190">
        <f t="shared" si="29"/>
        <v>0</v>
      </c>
      <c r="T45" s="190">
        <v>0</v>
      </c>
      <c r="U45" s="190">
        <f t="shared" si="29"/>
        <v>-393.00379824165321</v>
      </c>
      <c r="V45" s="190">
        <f>-1471.44-0.02-1.91-6.25</f>
        <v>-1479.6200000000001</v>
      </c>
      <c r="W45" s="190">
        <f t="shared" si="29"/>
        <v>-89.94804880995531</v>
      </c>
      <c r="X45" s="190">
        <f>-372.24-0.01</f>
        <v>-372.25</v>
      </c>
      <c r="Y45" s="190">
        <f t="shared" si="29"/>
        <v>-1.3519354528863703</v>
      </c>
      <c r="Z45" s="190">
        <v>-5.63</v>
      </c>
      <c r="AA45" s="190">
        <f t="shared" si="29"/>
        <v>-13884.803076846232</v>
      </c>
      <c r="AB45" s="190">
        <f>-55570.53-0.14-25.46-0.01</f>
        <v>-55596.14</v>
      </c>
      <c r="AC45" s="190">
        <f t="shared" si="29"/>
        <v>-0.64157196969696961</v>
      </c>
      <c r="AD45" s="190">
        <f>-0.59-2.12</f>
        <v>-2.71</v>
      </c>
      <c r="AE45" s="190">
        <f t="shared" si="29"/>
        <v>0</v>
      </c>
      <c r="AF45" s="191">
        <v>0</v>
      </c>
      <c r="AG45" s="200"/>
    </row>
    <row r="46" spans="1:33" s="171" customFormat="1" ht="19.5" customHeight="1" x14ac:dyDescent="0.2">
      <c r="A46" s="166"/>
      <c r="B46" s="189" t="s">
        <v>177</v>
      </c>
      <c r="C46" s="190">
        <f t="shared" si="1"/>
        <v>-177109201.41</v>
      </c>
      <c r="D46" s="190">
        <f t="shared" si="2"/>
        <v>-685419617.78999996</v>
      </c>
      <c r="E46" s="190">
        <f t="shared" si="3"/>
        <v>-93938151.239999995</v>
      </c>
      <c r="F46" s="190">
        <f t="shared" si="4"/>
        <v>-386982128.12</v>
      </c>
      <c r="G46" s="190">
        <f t="shared" si="5"/>
        <v>-271047352.64999998</v>
      </c>
      <c r="H46" s="191">
        <f t="shared" si="6"/>
        <v>-1072401745.9100001</v>
      </c>
      <c r="I46" s="188">
        <v>-18100987.23</v>
      </c>
      <c r="J46" s="186">
        <v>-67448501.989999995</v>
      </c>
      <c r="K46" s="186">
        <v>-18100987.32</v>
      </c>
      <c r="L46" s="186">
        <v>-67420747.469999999</v>
      </c>
      <c r="M46" s="186">
        <v>-23484537.809999999</v>
      </c>
      <c r="N46" s="186">
        <v>-90342668.5</v>
      </c>
      <c r="O46" s="186">
        <v>-23484537.809999999</v>
      </c>
      <c r="P46" s="186">
        <v>-91822194.390000001</v>
      </c>
      <c r="Q46" s="186">
        <v>-23484537.809999999</v>
      </c>
      <c r="R46" s="186">
        <v>-94315469.480000004</v>
      </c>
      <c r="S46" s="186">
        <v>-23484537.809999999</v>
      </c>
      <c r="T46" s="186">
        <v>-90506277.450000003</v>
      </c>
      <c r="U46" s="186">
        <v>-23484537.809999999</v>
      </c>
      <c r="V46" s="186">
        <v>-88595418.879999995</v>
      </c>
      <c r="W46" s="186">
        <v>-23484537.809999999</v>
      </c>
      <c r="X46" s="186">
        <v>-94968339.629999995</v>
      </c>
      <c r="Y46" s="186">
        <v>-23484537.809999999</v>
      </c>
      <c r="Z46" s="186">
        <v>-96870587.189999998</v>
      </c>
      <c r="AA46" s="186">
        <v>-23484537.809999999</v>
      </c>
      <c r="AB46" s="186">
        <v>-95719844.840000004</v>
      </c>
      <c r="AC46" s="186">
        <v>-23484537.809999999</v>
      </c>
      <c r="AD46" s="186">
        <v>-98354809.989999995</v>
      </c>
      <c r="AE46" s="186">
        <v>-23484537.809999999</v>
      </c>
      <c r="AF46" s="187">
        <v>-96036886.099999994</v>
      </c>
      <c r="AG46" s="201"/>
    </row>
    <row r="47" spans="1:33" s="171" customFormat="1" ht="19.5" customHeight="1" x14ac:dyDescent="0.2">
      <c r="A47" s="166"/>
      <c r="B47" s="189" t="s">
        <v>178</v>
      </c>
      <c r="C47" s="190">
        <f t="shared" si="1"/>
        <v>-105507933.92999999</v>
      </c>
      <c r="D47" s="190">
        <f t="shared" si="2"/>
        <v>-408093734.25</v>
      </c>
      <c r="E47" s="190">
        <f t="shared" si="3"/>
        <v>-55931676.960000001</v>
      </c>
      <c r="F47" s="190">
        <f t="shared" si="4"/>
        <v>-230412873.74000001</v>
      </c>
      <c r="G47" s="190">
        <f t="shared" si="5"/>
        <v>-161439610.88999999</v>
      </c>
      <c r="H47" s="191">
        <f t="shared" si="6"/>
        <v>-638506607.99000001</v>
      </c>
      <c r="I47" s="192">
        <v>-10805209.140000001</v>
      </c>
      <c r="J47" s="190">
        <v>-40262730.460000001</v>
      </c>
      <c r="K47" s="190">
        <v>-10805209.35</v>
      </c>
      <c r="L47" s="190">
        <v>-40246163.280000001</v>
      </c>
      <c r="M47" s="190">
        <v>-13982919.24</v>
      </c>
      <c r="N47" s="193">
        <v>-53790892.019999996</v>
      </c>
      <c r="O47" s="190">
        <v>-13982919.24</v>
      </c>
      <c r="P47" s="190">
        <v>-54671815.939999998</v>
      </c>
      <c r="Q47" s="190">
        <v>-13982919.24</v>
      </c>
      <c r="R47" s="190">
        <v>-56156335.859999999</v>
      </c>
      <c r="S47" s="190">
        <v>-13982919.24</v>
      </c>
      <c r="T47" s="190">
        <v>-53670172.829999998</v>
      </c>
      <c r="U47" s="190">
        <v>-13982919.24</v>
      </c>
      <c r="V47" s="190">
        <v>-52750562.840000004</v>
      </c>
      <c r="W47" s="190">
        <v>-13982919.24</v>
      </c>
      <c r="X47" s="190">
        <v>-56545061.019999996</v>
      </c>
      <c r="Y47" s="190">
        <v>-13982919.24</v>
      </c>
      <c r="Z47" s="190">
        <v>-57677677.480000004</v>
      </c>
      <c r="AA47" s="190">
        <v>-13982919.24</v>
      </c>
      <c r="AB47" s="190">
        <v>-56992514.439999998</v>
      </c>
      <c r="AC47" s="190">
        <v>-13982919.24</v>
      </c>
      <c r="AD47" s="190">
        <v>-58561397.979999997</v>
      </c>
      <c r="AE47" s="190">
        <v>-13982919.24</v>
      </c>
      <c r="AF47" s="191">
        <v>-57181283.840000004</v>
      </c>
      <c r="AG47" s="201"/>
    </row>
    <row r="48" spans="1:33" s="171" customFormat="1" ht="19.5" customHeight="1" x14ac:dyDescent="0.2">
      <c r="A48" s="166"/>
      <c r="B48" s="189" t="s">
        <v>179</v>
      </c>
      <c r="C48" s="190">
        <f t="shared" ref="C48:C61" si="30">+I48+K48+M48+O48+Q48+S48+U48+W48</f>
        <v>-502804.63376993022</v>
      </c>
      <c r="D48" s="190">
        <f t="shared" ref="D48:D61" si="31">+J48+L48+N48+P48+R48+T48+V48+X48</f>
        <v>-1940053.4399999997</v>
      </c>
      <c r="E48" s="190">
        <f t="shared" ref="E48:E61" si="32">+Y48+AA48+AC48+AE48</f>
        <v>-236374.39707661525</v>
      </c>
      <c r="F48" s="190">
        <f t="shared" ref="F48:F61" si="33">+Z48+AB48+AD48+AF48</f>
        <v>-970026.72</v>
      </c>
      <c r="G48" s="190">
        <f t="shared" ref="G48:G61" si="34">+I48+K48+M48+O48+Q48+S48+U48+W48+Y48+AA48+AC48+AE48</f>
        <v>-739179.03084654536</v>
      </c>
      <c r="H48" s="191">
        <f t="shared" ref="H48:H61" si="35">+J48+L48+N48+P48+R48+T48+V48+X48+Z48+AB48+AD48+AF48</f>
        <v>-2910080.16</v>
      </c>
      <c r="I48" s="188">
        <f>J48/J$9</f>
        <v>-66405.618992853037</v>
      </c>
      <c r="J48" s="186">
        <v>-242506.68</v>
      </c>
      <c r="K48" s="186">
        <f>L48/L$9</f>
        <v>-64867.37461548749</v>
      </c>
      <c r="L48" s="186">
        <v>-242506.68</v>
      </c>
      <c r="M48" s="186">
        <f>N48/N$9</f>
        <v>-62233.859419508815</v>
      </c>
      <c r="N48" s="186">
        <v>-242506.68</v>
      </c>
      <c r="O48" s="186">
        <f>P48/P$9</f>
        <v>-61467.23443084176</v>
      </c>
      <c r="P48" s="186">
        <v>-242506.68</v>
      </c>
      <c r="Q48" s="186">
        <f>R48/R$9</f>
        <v>-61538.985459436139</v>
      </c>
      <c r="R48" s="186">
        <v>-242506.68</v>
      </c>
      <c r="S48" s="186">
        <f>T48/T$9</f>
        <v>-63281.321434163146</v>
      </c>
      <c r="T48" s="186">
        <v>-242506.68</v>
      </c>
      <c r="U48" s="186">
        <f>V48/V$9</f>
        <v>-64412.515604664135</v>
      </c>
      <c r="V48" s="186">
        <v>-242506.68</v>
      </c>
      <c r="W48" s="186">
        <f>X48/X$9</f>
        <v>-58597.723812975717</v>
      </c>
      <c r="X48" s="186">
        <v>-242506.68</v>
      </c>
      <c r="Y48" s="186">
        <f>Z48/Z$9</f>
        <v>-58233.282105465376</v>
      </c>
      <c r="Z48" s="186">
        <v>-242506.68</v>
      </c>
      <c r="AA48" s="186">
        <f>AB48/AB$9</f>
        <v>-60564.591293923724</v>
      </c>
      <c r="AB48" s="186">
        <v>-242506.68</v>
      </c>
      <c r="AC48" s="186">
        <f>AD48/AD$9</f>
        <v>-57411.619318181816</v>
      </c>
      <c r="AD48" s="186">
        <v>-242506.68</v>
      </c>
      <c r="AE48" s="186">
        <f>AF48/AF$9</f>
        <v>-60164.904359044325</v>
      </c>
      <c r="AF48" s="187">
        <v>-242506.68</v>
      </c>
    </row>
    <row r="49" spans="1:33" s="171" customFormat="1" ht="19.5" customHeight="1" x14ac:dyDescent="0.2">
      <c r="A49" s="166"/>
      <c r="B49" s="189" t="s">
        <v>180</v>
      </c>
      <c r="C49" s="190">
        <f t="shared" si="30"/>
        <v>-859145.19697019097</v>
      </c>
      <c r="D49" s="190">
        <f t="shared" si="31"/>
        <v>-3314280.59</v>
      </c>
      <c r="E49" s="190">
        <f t="shared" si="32"/>
        <v>-397288.52511422825</v>
      </c>
      <c r="F49" s="190">
        <f t="shared" si="33"/>
        <v>-1630439.54</v>
      </c>
      <c r="G49" s="190">
        <f t="shared" si="34"/>
        <v>-1256433.7220844191</v>
      </c>
      <c r="H49" s="191">
        <f t="shared" si="35"/>
        <v>-4944720.13</v>
      </c>
      <c r="I49" s="192">
        <f t="shared" ref="I49:K61" si="36">J49/J$9</f>
        <v>-115883.60031764288</v>
      </c>
      <c r="J49" s="190">
        <v>-423195.32</v>
      </c>
      <c r="K49" s="190">
        <f t="shared" si="36"/>
        <v>-111574.87227497659</v>
      </c>
      <c r="L49" s="190">
        <v>-417122.66</v>
      </c>
      <c r="M49" s="190">
        <f>N49/N$9</f>
        <v>-106291.42094592861</v>
      </c>
      <c r="N49" s="190">
        <v>-414185.78</v>
      </c>
      <c r="O49" s="190">
        <f>P49/P$9</f>
        <v>-105373.17567738828</v>
      </c>
      <c r="P49" s="190">
        <v>-415728.79</v>
      </c>
      <c r="Q49" s="190">
        <f>R49/R$9</f>
        <v>-104400.44408353846</v>
      </c>
      <c r="R49" s="190">
        <v>-411410.83</v>
      </c>
      <c r="S49" s="190">
        <f>T49/T$9</f>
        <v>-107095.28730233287</v>
      </c>
      <c r="T49" s="190">
        <v>-410410.56</v>
      </c>
      <c r="U49" s="190">
        <f>V49/V$9</f>
        <v>-109100.21780126962</v>
      </c>
      <c r="V49" s="190">
        <v>-410751.41</v>
      </c>
      <c r="W49" s="190">
        <f>X49/X$9</f>
        <v>-99426.178567113689</v>
      </c>
      <c r="X49" s="190">
        <v>-411475.24</v>
      </c>
      <c r="Y49" s="190">
        <f>Z49/Z$9</f>
        <v>-98500.919700316983</v>
      </c>
      <c r="Z49" s="190">
        <v>-410197.23</v>
      </c>
      <c r="AA49" s="190">
        <f>AB49/AB$9</f>
        <v>-101847.87842461477</v>
      </c>
      <c r="AB49" s="190">
        <v>-407809.09</v>
      </c>
      <c r="AC49" s="190">
        <f>AD49/AD$9</f>
        <v>-96369.696969696961</v>
      </c>
      <c r="AD49" s="190">
        <v>-407065.59999999998</v>
      </c>
      <c r="AE49" s="190">
        <f>AF49/AF$9</f>
        <v>-100570.03001959957</v>
      </c>
      <c r="AF49" s="191">
        <v>-405367.62</v>
      </c>
    </row>
    <row r="50" spans="1:33" s="171" customFormat="1" ht="19.5" customHeight="1" x14ac:dyDescent="0.2">
      <c r="A50" s="166"/>
      <c r="B50" s="189" t="s">
        <v>181</v>
      </c>
      <c r="C50" s="190">
        <f t="shared" si="30"/>
        <v>-104879.31345178479</v>
      </c>
      <c r="D50" s="190">
        <f t="shared" si="31"/>
        <v>-404621</v>
      </c>
      <c r="E50" s="190">
        <f t="shared" si="32"/>
        <v>-150842.86751819268</v>
      </c>
      <c r="F50" s="190">
        <f t="shared" si="33"/>
        <v>-619008.57999999996</v>
      </c>
      <c r="G50" s="190">
        <f t="shared" si="34"/>
        <v>-255722.18096997749</v>
      </c>
      <c r="H50" s="191">
        <f t="shared" si="35"/>
        <v>-1023629.5800000001</v>
      </c>
      <c r="I50" s="188">
        <f t="shared" si="36"/>
        <v>-13711.782907527588</v>
      </c>
      <c r="J50" s="186">
        <v>-50074.06</v>
      </c>
      <c r="K50" s="186">
        <f t="shared" si="36"/>
        <v>-13394.158084793366</v>
      </c>
      <c r="L50" s="186">
        <v>-50074.06</v>
      </c>
      <c r="M50" s="186">
        <f>N50/N$9</f>
        <v>-12850.375959144916</v>
      </c>
      <c r="N50" s="186">
        <v>-50074.06</v>
      </c>
      <c r="O50" s="186">
        <f>P50/P$9</f>
        <v>-12692.079182825133</v>
      </c>
      <c r="P50" s="186">
        <v>-50074.06</v>
      </c>
      <c r="Q50" s="186">
        <f>R50/R$9</f>
        <v>-12706.894714137081</v>
      </c>
      <c r="R50" s="186">
        <v>-50074.06</v>
      </c>
      <c r="S50" s="186">
        <f>T50/T$9</f>
        <v>-13066.658838265228</v>
      </c>
      <c r="T50" s="186">
        <v>-50074.05</v>
      </c>
      <c r="U50" s="186">
        <f>V50/V$9</f>
        <v>-14232.200058434486</v>
      </c>
      <c r="V50" s="186">
        <v>-53582.81</v>
      </c>
      <c r="W50" s="186">
        <f>X50/X$9</f>
        <v>-12225.163706657002</v>
      </c>
      <c r="X50" s="186">
        <v>-50593.84</v>
      </c>
      <c r="Y50" s="186">
        <f>Z50/Z$9</f>
        <v>-37349.089904908273</v>
      </c>
      <c r="Z50" s="186">
        <v>-155536.54999999999</v>
      </c>
      <c r="AA50" s="186">
        <f>AB50/AB$9</f>
        <v>-38844.32206987837</v>
      </c>
      <c r="AB50" s="186">
        <v>-155536.54999999999</v>
      </c>
      <c r="AC50" s="186">
        <f>AD50/AD$9</f>
        <v>-36450.696022727272</v>
      </c>
      <c r="AD50" s="186">
        <v>-153967.74</v>
      </c>
      <c r="AE50" s="186">
        <f>AF50/AF$9</f>
        <v>-38198.759520678781</v>
      </c>
      <c r="AF50" s="187">
        <v>-153967.74</v>
      </c>
    </row>
    <row r="51" spans="1:33" s="171" customFormat="1" ht="19.5" customHeight="1" x14ac:dyDescent="0.2">
      <c r="A51" s="166"/>
      <c r="B51" s="189" t="s">
        <v>182</v>
      </c>
      <c r="C51" s="190">
        <f t="shared" si="30"/>
        <v>-2.4163344206838229</v>
      </c>
      <c r="D51" s="190">
        <f t="shared" si="31"/>
        <v>-10</v>
      </c>
      <c r="E51" s="190">
        <f t="shared" si="32"/>
        <v>-129.795328657851</v>
      </c>
      <c r="F51" s="190">
        <f t="shared" si="33"/>
        <v>-521.71</v>
      </c>
      <c r="G51" s="190">
        <f t="shared" si="34"/>
        <v>-132.21166307853483</v>
      </c>
      <c r="H51" s="191">
        <f t="shared" si="35"/>
        <v>-531.71</v>
      </c>
      <c r="I51" s="192">
        <f t="shared" si="36"/>
        <v>0</v>
      </c>
      <c r="J51" s="190">
        <v>0</v>
      </c>
      <c r="K51" s="190">
        <f t="shared" si="36"/>
        <v>0</v>
      </c>
      <c r="L51" s="190">
        <v>0</v>
      </c>
      <c r="M51" s="190">
        <f>N51/N$9</f>
        <v>0</v>
      </c>
      <c r="N51" s="190">
        <v>0</v>
      </c>
      <c r="O51" s="190">
        <f>P51/P$9</f>
        <v>0</v>
      </c>
      <c r="P51" s="190">
        <v>0</v>
      </c>
      <c r="Q51" s="190">
        <f>R51/R$9</f>
        <v>0</v>
      </c>
      <c r="R51" s="190">
        <v>0</v>
      </c>
      <c r="S51" s="190">
        <f>T51/T$9</f>
        <v>0</v>
      </c>
      <c r="T51" s="190">
        <v>0</v>
      </c>
      <c r="U51" s="190">
        <f>V51/V$9</f>
        <v>0</v>
      </c>
      <c r="V51" s="190">
        <v>0</v>
      </c>
      <c r="W51" s="190">
        <f>X51/X$9</f>
        <v>-2.4163344206838229</v>
      </c>
      <c r="X51" s="190">
        <v>-10</v>
      </c>
      <c r="Y51" s="190">
        <f>Z51/Z$9</f>
        <v>-5.3645182979540875</v>
      </c>
      <c r="Z51" s="190">
        <v>-22.34</v>
      </c>
      <c r="AA51" s="190">
        <f>AB51/AB$9</f>
        <v>-114.47516295796808</v>
      </c>
      <c r="AB51" s="190">
        <v>-458.37</v>
      </c>
      <c r="AC51" s="190">
        <f>AD51/AD$9</f>
        <v>-4.5099431818181817</v>
      </c>
      <c r="AD51" s="190">
        <v>-19.05</v>
      </c>
      <c r="AE51" s="190">
        <f>AF51/AF$9</f>
        <v>-5.4457042201106498</v>
      </c>
      <c r="AF51" s="191">
        <v>-21.95</v>
      </c>
    </row>
    <row r="52" spans="1:33" s="171" customFormat="1" ht="19.5" customHeight="1" x14ac:dyDescent="0.2">
      <c r="A52" s="166"/>
      <c r="B52" s="189" t="s">
        <v>185</v>
      </c>
      <c r="C52" s="190">
        <f t="shared" si="30"/>
        <v>-21644365.342839066</v>
      </c>
      <c r="D52" s="190">
        <f t="shared" si="31"/>
        <v>-81492267.75999999</v>
      </c>
      <c r="E52" s="190">
        <f t="shared" si="32"/>
        <v>-2026.964962121212</v>
      </c>
      <c r="F52" s="190">
        <f t="shared" si="33"/>
        <v>-8561.9</v>
      </c>
      <c r="G52" s="190">
        <f t="shared" si="34"/>
        <v>-21646392.307801187</v>
      </c>
      <c r="H52" s="191">
        <f t="shared" si="35"/>
        <v>-81500829.659999996</v>
      </c>
      <c r="I52" s="188">
        <f t="shared" si="36"/>
        <v>0</v>
      </c>
      <c r="J52" s="186">
        <v>0</v>
      </c>
      <c r="K52" s="186">
        <f t="shared" ref="K52:K53" si="37">L52/L$9</f>
        <v>0</v>
      </c>
      <c r="L52" s="186">
        <v>0</v>
      </c>
      <c r="M52" s="186">
        <f t="shared" ref="M52:M53" si="38">N52/N$9</f>
        <v>0</v>
      </c>
      <c r="N52" s="186">
        <v>0</v>
      </c>
      <c r="O52" s="186">
        <f t="shared" ref="O52:O53" si="39">P52/P$9</f>
        <v>0</v>
      </c>
      <c r="P52" s="186">
        <v>0</v>
      </c>
      <c r="Q52" s="186">
        <f t="shared" ref="Q52:Q53" si="40">R52/R$9</f>
        <v>0</v>
      </c>
      <c r="R52" s="186">
        <v>0</v>
      </c>
      <c r="S52" s="186">
        <f t="shared" ref="S52:S53" si="41">T52/T$9</f>
        <v>0</v>
      </c>
      <c r="T52" s="186">
        <v>0</v>
      </c>
      <c r="U52" s="186">
        <f t="shared" ref="U52:U53" si="42">V52/V$9</f>
        <v>-21635273.584955774</v>
      </c>
      <c r="V52" s="186">
        <v>-81454641.519999996</v>
      </c>
      <c r="W52" s="186">
        <f t="shared" ref="W52:W53" si="43">X52/X$9</f>
        <v>-9091.7578832910476</v>
      </c>
      <c r="X52" s="186">
        <v>-37626.239999999998</v>
      </c>
      <c r="Y52" s="186">
        <f t="shared" ref="Y52:Y53" si="44">Z52/Z$9</f>
        <v>0</v>
      </c>
      <c r="Z52" s="186">
        <v>0</v>
      </c>
      <c r="AA52" s="186">
        <f t="shared" ref="AA52:AA53" si="45">AB52/AB$9</f>
        <v>0</v>
      </c>
      <c r="AB52" s="186">
        <v>0</v>
      </c>
      <c r="AC52" s="186">
        <f t="shared" ref="AC52:AC53" si="46">AD52/AD$9</f>
        <v>-2026.964962121212</v>
      </c>
      <c r="AD52" s="186">
        <v>-8561.9</v>
      </c>
      <c r="AE52" s="186">
        <f t="shared" ref="AE52:AE53" si="47">AF52/AF$9</f>
        <v>0</v>
      </c>
      <c r="AF52" s="187">
        <v>0</v>
      </c>
    </row>
    <row r="53" spans="1:33" s="198" customFormat="1" ht="19.5" customHeight="1" thickBot="1" x14ac:dyDescent="0.25">
      <c r="A53" s="166"/>
      <c r="B53" s="189" t="s">
        <v>184</v>
      </c>
      <c r="C53" s="190">
        <f t="shared" ref="C53" si="48">+I53+K53+M53+O53+Q53+S53+U53+W53</f>
        <v>-64388.704696525478</v>
      </c>
      <c r="D53" s="190">
        <f t="shared" ref="D53" si="49">+J53+L53+N53+P53+R53+T53+V53+X53</f>
        <v>-242451</v>
      </c>
      <c r="E53" s="190">
        <f t="shared" ref="E53" si="50">+Y53+AA53+AC53+AE53</f>
        <v>-58.752367424242415</v>
      </c>
      <c r="F53" s="190">
        <f t="shared" ref="F53" si="51">+Z53+AB53+AD53+AF53</f>
        <v>-248.17</v>
      </c>
      <c r="G53" s="190">
        <f t="shared" ref="G53" si="52">+I53+K53+M53+O53+Q53+S53+U53+W53+Y53+AA53+AC53+AE53</f>
        <v>-64447.457063949718</v>
      </c>
      <c r="H53" s="191">
        <f t="shared" ref="H53" si="53">+J53+L53+N53+P53+R53+T53+V53+X53+Z53+AB53+AD53+AF53</f>
        <v>-242699.17</v>
      </c>
      <c r="I53" s="192">
        <f t="shared" si="36"/>
        <v>0</v>
      </c>
      <c r="J53" s="190">
        <v>0</v>
      </c>
      <c r="K53" s="190">
        <f t="shared" si="37"/>
        <v>0</v>
      </c>
      <c r="L53" s="190">
        <v>0</v>
      </c>
      <c r="M53" s="190">
        <f t="shared" si="38"/>
        <v>0</v>
      </c>
      <c r="N53" s="190">
        <v>0</v>
      </c>
      <c r="O53" s="190">
        <f t="shared" si="39"/>
        <v>0</v>
      </c>
      <c r="P53" s="190">
        <v>0</v>
      </c>
      <c r="Q53" s="190">
        <f t="shared" si="40"/>
        <v>0</v>
      </c>
      <c r="R53" s="190">
        <v>0</v>
      </c>
      <c r="S53" s="190">
        <f t="shared" si="41"/>
        <v>0</v>
      </c>
      <c r="T53" s="190">
        <v>0</v>
      </c>
      <c r="U53" s="190">
        <f t="shared" si="42"/>
        <v>-64297.790113947252</v>
      </c>
      <c r="V53" s="190">
        <v>-242074.75</v>
      </c>
      <c r="W53" s="190">
        <f t="shared" si="43"/>
        <v>-90.914582578228831</v>
      </c>
      <c r="X53" s="190">
        <v>-376.25</v>
      </c>
      <c r="Y53" s="190">
        <f t="shared" si="44"/>
        <v>0</v>
      </c>
      <c r="Z53" s="190">
        <v>0</v>
      </c>
      <c r="AA53" s="190">
        <f t="shared" si="45"/>
        <v>0</v>
      </c>
      <c r="AB53" s="190">
        <v>0</v>
      </c>
      <c r="AC53" s="190">
        <f t="shared" si="46"/>
        <v>-58.752367424242415</v>
      </c>
      <c r="AD53" s="190">
        <v>-248.17</v>
      </c>
      <c r="AE53" s="190">
        <f t="shared" si="47"/>
        <v>0</v>
      </c>
      <c r="AF53" s="191">
        <v>0</v>
      </c>
    </row>
    <row r="54" spans="1:33" s="171" customFormat="1" ht="20.100000000000001" customHeight="1" thickTop="1" x14ac:dyDescent="0.2">
      <c r="A54" s="166"/>
      <c r="B54" s="286" t="s">
        <v>12</v>
      </c>
      <c r="C54" s="289" t="str">
        <f t="shared" ref="C54:AF54" si="54">C14</f>
        <v>VALORES REALIZADOS DE JANEIRO A AGOSTO/2019                   EM US$</v>
      </c>
      <c r="D54" s="289" t="str">
        <f t="shared" si="54"/>
        <v xml:space="preserve">VALORES REALIZADOS DE JANEIRO A AGOSTO/2019    </v>
      </c>
      <c r="E54" s="289" t="str">
        <f t="shared" si="54"/>
        <v>VALORES PREVISTOS DE SETEMBRO A DEZEMBRO/2019                   EM US$</v>
      </c>
      <c r="F54" s="289" t="str">
        <f t="shared" si="54"/>
        <v xml:space="preserve">VALORES REALIZADOS DE SETEMBRO A DEZEMBRO/2019  </v>
      </c>
      <c r="G54" s="289" t="str">
        <f t="shared" si="54"/>
        <v>TOTAIS DE JANEIRO A DEZEMBRO/2019                   EM US$</v>
      </c>
      <c r="H54" s="292" t="str">
        <f t="shared" si="54"/>
        <v xml:space="preserve">TOTAIS DE JANEIRO A DEZEMBRO/2019     </v>
      </c>
      <c r="I54" s="295" t="str">
        <f t="shared" si="54"/>
        <v>JANEIRO/2019                  EM US$</v>
      </c>
      <c r="J54" s="298" t="str">
        <f t="shared" si="54"/>
        <v>JANEIRO/2019                   EM R$</v>
      </c>
      <c r="K54" s="283" t="str">
        <f t="shared" si="54"/>
        <v>FEVEREIRO/2019                  EM US$</v>
      </c>
      <c r="L54" s="298" t="str">
        <f t="shared" si="54"/>
        <v>FEVEREIRO/2019                   EM R$</v>
      </c>
      <c r="M54" s="283" t="str">
        <f t="shared" si="54"/>
        <v>MARÇO/2019                   EM US$</v>
      </c>
      <c r="N54" s="298" t="str">
        <f t="shared" si="54"/>
        <v>MARÇO/2019                  EM R$</v>
      </c>
      <c r="O54" s="283" t="str">
        <f t="shared" si="54"/>
        <v>ABRIL/2019                   EM US$</v>
      </c>
      <c r="P54" s="298" t="str">
        <f t="shared" si="54"/>
        <v>ABRIL/2019                  EM R$</v>
      </c>
      <c r="Q54" s="283" t="str">
        <f t="shared" si="54"/>
        <v>MAIO/2019                          EM US$</v>
      </c>
      <c r="R54" s="298" t="str">
        <f t="shared" si="54"/>
        <v>MAIO/2019                            EM R$</v>
      </c>
      <c r="S54" s="283" t="str">
        <f t="shared" si="54"/>
        <v>JUNHO/2019                   EM US$</v>
      </c>
      <c r="T54" s="298" t="str">
        <f t="shared" si="54"/>
        <v>JUNHO/2019                   EM R$</v>
      </c>
      <c r="U54" s="283" t="str">
        <f t="shared" si="54"/>
        <v>JULHO/2019                   EM US$</v>
      </c>
      <c r="V54" s="298" t="str">
        <f t="shared" si="54"/>
        <v>JULHO/2019                   EM R$</v>
      </c>
      <c r="W54" s="283" t="str">
        <f t="shared" si="54"/>
        <v>AGOSTO/2019                   EM US$</v>
      </c>
      <c r="X54" s="298" t="str">
        <f t="shared" si="54"/>
        <v>AGOSTO/2019                   EM R$</v>
      </c>
      <c r="Y54" s="283" t="str">
        <f t="shared" si="54"/>
        <v>SETEMBRO/2019                   EM US$</v>
      </c>
      <c r="Z54" s="298" t="str">
        <f t="shared" si="54"/>
        <v>SETEMBRO/2019                   EM R$</v>
      </c>
      <c r="AA54" s="283" t="str">
        <f t="shared" si="54"/>
        <v>OUTUBRO/2019                   EM US$</v>
      </c>
      <c r="AB54" s="298" t="str">
        <f t="shared" si="54"/>
        <v>OUTUBRO/2019                   EM R$</v>
      </c>
      <c r="AC54" s="283" t="str">
        <f t="shared" si="54"/>
        <v>NOVEMBRO/2019                   EM US$</v>
      </c>
      <c r="AD54" s="298" t="str">
        <f t="shared" si="54"/>
        <v>NOVEMBRO/2019                   EM R$</v>
      </c>
      <c r="AE54" s="283" t="str">
        <f t="shared" si="54"/>
        <v>DEZEMBRO/2019                   EM US$</v>
      </c>
      <c r="AF54" s="301" t="str">
        <f t="shared" si="54"/>
        <v>DEZEMBRO/2019                   EM R$</v>
      </c>
      <c r="AG54" s="201"/>
    </row>
    <row r="55" spans="1:33" s="171" customFormat="1" ht="20.100000000000001" customHeight="1" x14ac:dyDescent="0.2">
      <c r="A55" s="166"/>
      <c r="B55" s="287"/>
      <c r="C55" s="290"/>
      <c r="D55" s="290"/>
      <c r="E55" s="290"/>
      <c r="F55" s="290"/>
      <c r="G55" s="290"/>
      <c r="H55" s="293"/>
      <c r="I55" s="296">
        <f>+J55/J$9</f>
        <v>0</v>
      </c>
      <c r="J55" s="299"/>
      <c r="K55" s="284">
        <f>+L55/L$9</f>
        <v>0</v>
      </c>
      <c r="L55" s="299"/>
      <c r="M55" s="284">
        <f>+N55/N$9</f>
        <v>0</v>
      </c>
      <c r="N55" s="299"/>
      <c r="O55" s="284">
        <f t="shared" ref="O55:S57" si="55">+P55/P$9</f>
        <v>0</v>
      </c>
      <c r="P55" s="299">
        <f t="shared" si="55"/>
        <v>0</v>
      </c>
      <c r="Q55" s="284">
        <f t="shared" si="55"/>
        <v>0</v>
      </c>
      <c r="R55" s="299">
        <f t="shared" si="55"/>
        <v>0</v>
      </c>
      <c r="S55" s="284">
        <f t="shared" si="55"/>
        <v>0</v>
      </c>
      <c r="T55" s="299"/>
      <c r="U55" s="284">
        <f>+V55/V$9</f>
        <v>0</v>
      </c>
      <c r="V55" s="299"/>
      <c r="W55" s="284">
        <f>+X55/X$9</f>
        <v>0</v>
      </c>
      <c r="X55" s="299"/>
      <c r="Y55" s="284">
        <f>+Z55/Z$9</f>
        <v>0</v>
      </c>
      <c r="Z55" s="299"/>
      <c r="AA55" s="284">
        <f>+AB55/AB$9</f>
        <v>0</v>
      </c>
      <c r="AB55" s="299"/>
      <c r="AC55" s="284">
        <f>+AD55/AD$9</f>
        <v>0</v>
      </c>
      <c r="AD55" s="299"/>
      <c r="AE55" s="284">
        <f>+AF55/AF$9</f>
        <v>0</v>
      </c>
      <c r="AF55" s="302"/>
    </row>
    <row r="56" spans="1:33" s="171" customFormat="1" ht="20.100000000000001" customHeight="1" x14ac:dyDescent="0.2">
      <c r="A56" s="166"/>
      <c r="B56" s="287"/>
      <c r="C56" s="290"/>
      <c r="D56" s="290"/>
      <c r="E56" s="290"/>
      <c r="F56" s="290"/>
      <c r="G56" s="290"/>
      <c r="H56" s="293"/>
      <c r="I56" s="296">
        <f>+J56/J$9</f>
        <v>0</v>
      </c>
      <c r="J56" s="299"/>
      <c r="K56" s="284">
        <f>+L56/L$9</f>
        <v>0</v>
      </c>
      <c r="L56" s="299"/>
      <c r="M56" s="284">
        <f>+N56/N$9</f>
        <v>0</v>
      </c>
      <c r="N56" s="299"/>
      <c r="O56" s="284">
        <f t="shared" si="55"/>
        <v>0</v>
      </c>
      <c r="P56" s="299">
        <f t="shared" si="55"/>
        <v>0</v>
      </c>
      <c r="Q56" s="284">
        <f t="shared" si="55"/>
        <v>0</v>
      </c>
      <c r="R56" s="299">
        <f t="shared" si="55"/>
        <v>0</v>
      </c>
      <c r="S56" s="284">
        <f t="shared" si="55"/>
        <v>0</v>
      </c>
      <c r="T56" s="299"/>
      <c r="U56" s="284">
        <f>+V56/V$9</f>
        <v>0</v>
      </c>
      <c r="V56" s="299"/>
      <c r="W56" s="284">
        <f>+X56/X$9</f>
        <v>0</v>
      </c>
      <c r="X56" s="299"/>
      <c r="Y56" s="284">
        <f>+Z56/Z$9</f>
        <v>0</v>
      </c>
      <c r="Z56" s="299"/>
      <c r="AA56" s="284">
        <f>+AB56/AB$9</f>
        <v>0</v>
      </c>
      <c r="AB56" s="299"/>
      <c r="AC56" s="284">
        <f>+AD56/AD$9</f>
        <v>0</v>
      </c>
      <c r="AD56" s="299"/>
      <c r="AE56" s="284">
        <f>+AF56/AF$9</f>
        <v>0</v>
      </c>
      <c r="AF56" s="302"/>
    </row>
    <row r="57" spans="1:33" s="171" customFormat="1" ht="20.100000000000001" customHeight="1" thickBot="1" x14ac:dyDescent="0.25">
      <c r="A57" s="166"/>
      <c r="B57" s="288"/>
      <c r="C57" s="291"/>
      <c r="D57" s="291"/>
      <c r="E57" s="291"/>
      <c r="F57" s="291"/>
      <c r="G57" s="291"/>
      <c r="H57" s="294"/>
      <c r="I57" s="297">
        <f>+J57/J$9</f>
        <v>0</v>
      </c>
      <c r="J57" s="300"/>
      <c r="K57" s="285">
        <f>+L57/L$9</f>
        <v>0</v>
      </c>
      <c r="L57" s="300"/>
      <c r="M57" s="285">
        <f>+N57/N$9</f>
        <v>0</v>
      </c>
      <c r="N57" s="300"/>
      <c r="O57" s="285">
        <f t="shared" si="55"/>
        <v>0</v>
      </c>
      <c r="P57" s="300">
        <f t="shared" si="55"/>
        <v>0</v>
      </c>
      <c r="Q57" s="285">
        <f t="shared" si="55"/>
        <v>0</v>
      </c>
      <c r="R57" s="300">
        <f t="shared" si="55"/>
        <v>0</v>
      </c>
      <c r="S57" s="285">
        <f t="shared" si="55"/>
        <v>0</v>
      </c>
      <c r="T57" s="300"/>
      <c r="U57" s="285">
        <f>+V57/V$9</f>
        <v>0</v>
      </c>
      <c r="V57" s="300"/>
      <c r="W57" s="285">
        <f>+X57/X$9</f>
        <v>0</v>
      </c>
      <c r="X57" s="300"/>
      <c r="Y57" s="285">
        <f>+Z57/Z$9</f>
        <v>0</v>
      </c>
      <c r="Z57" s="300"/>
      <c r="AA57" s="285">
        <f>+AB57/AB$9</f>
        <v>0</v>
      </c>
      <c r="AB57" s="300"/>
      <c r="AC57" s="285">
        <f>+AD57/AD$9</f>
        <v>0</v>
      </c>
      <c r="AD57" s="300"/>
      <c r="AE57" s="285">
        <f>+AF57/AF$9</f>
        <v>0</v>
      </c>
      <c r="AF57" s="303"/>
    </row>
    <row r="58" spans="1:33" s="198" customFormat="1" ht="19.5" customHeight="1" thickTop="1" x14ac:dyDescent="0.2">
      <c r="A58" s="166"/>
      <c r="B58" s="189" t="s">
        <v>186</v>
      </c>
      <c r="C58" s="190">
        <f t="shared" si="30"/>
        <v>0</v>
      </c>
      <c r="D58" s="190">
        <f t="shared" si="31"/>
        <v>587561689.69000006</v>
      </c>
      <c r="E58" s="190">
        <f t="shared" si="32"/>
        <v>0</v>
      </c>
      <c r="F58" s="190">
        <f t="shared" si="33"/>
        <v>526927713.02999997</v>
      </c>
      <c r="G58" s="190">
        <f t="shared" si="34"/>
        <v>0</v>
      </c>
      <c r="H58" s="191">
        <f t="shared" si="35"/>
        <v>1114489402.72</v>
      </c>
      <c r="I58" s="188">
        <v>0</v>
      </c>
      <c r="J58" s="186">
        <v>40835109.729999997</v>
      </c>
      <c r="K58" s="186">
        <v>0</v>
      </c>
      <c r="L58" s="186">
        <v>2445802.13</v>
      </c>
      <c r="M58" s="186">
        <v>0</v>
      </c>
      <c r="N58" s="186">
        <v>77214600.290000007</v>
      </c>
      <c r="O58" s="186">
        <v>0</v>
      </c>
      <c r="P58" s="186">
        <v>16892812.350000001</v>
      </c>
      <c r="Q58" s="186">
        <v>0</v>
      </c>
      <c r="R58" s="186">
        <v>65633741.039999999</v>
      </c>
      <c r="S58" s="186">
        <v>0</v>
      </c>
      <c r="T58" s="186">
        <v>102916161.09</v>
      </c>
      <c r="U58" s="186">
        <v>0</v>
      </c>
      <c r="V58" s="186">
        <v>94029583.629999995</v>
      </c>
      <c r="W58" s="186">
        <v>0</v>
      </c>
      <c r="X58" s="186">
        <v>187593879.43000001</v>
      </c>
      <c r="Y58" s="186">
        <v>0</v>
      </c>
      <c r="Z58" s="186">
        <v>80000017</v>
      </c>
      <c r="AA58" s="186">
        <v>0</v>
      </c>
      <c r="AB58" s="186">
        <v>167001049.81</v>
      </c>
      <c r="AC58" s="186">
        <v>0</v>
      </c>
      <c r="AD58" s="186">
        <v>128438349.22</v>
      </c>
      <c r="AE58" s="186">
        <v>0</v>
      </c>
      <c r="AF58" s="187">
        <v>151488297</v>
      </c>
    </row>
    <row r="59" spans="1:33" s="198" customFormat="1" ht="19.5" customHeight="1" x14ac:dyDescent="0.2">
      <c r="A59" s="166"/>
      <c r="B59" s="189" t="s">
        <v>187</v>
      </c>
      <c r="C59" s="190">
        <f t="shared" si="30"/>
        <v>0</v>
      </c>
      <c r="D59" s="190">
        <f t="shared" si="31"/>
        <v>-821363918.97000003</v>
      </c>
      <c r="E59" s="190">
        <f t="shared" si="32"/>
        <v>0</v>
      </c>
      <c r="F59" s="190">
        <f t="shared" si="33"/>
        <v>-562367639.96999991</v>
      </c>
      <c r="G59" s="190">
        <f t="shared" si="34"/>
        <v>0</v>
      </c>
      <c r="H59" s="191">
        <f t="shared" si="35"/>
        <v>-1383731558.9400001</v>
      </c>
      <c r="I59" s="192">
        <v>0</v>
      </c>
      <c r="J59" s="190">
        <v>-172568684.15000001</v>
      </c>
      <c r="K59" s="190">
        <v>0</v>
      </c>
      <c r="L59" s="190">
        <v>33425841.140000001</v>
      </c>
      <c r="M59" s="190">
        <v>0</v>
      </c>
      <c r="N59" s="190">
        <v>-76394505.109999999</v>
      </c>
      <c r="O59" s="190">
        <v>0</v>
      </c>
      <c r="P59" s="190">
        <v>-27769512.800000001</v>
      </c>
      <c r="Q59" s="190">
        <v>0</v>
      </c>
      <c r="R59" s="190">
        <v>-55426039.009999998</v>
      </c>
      <c r="S59" s="190">
        <v>0</v>
      </c>
      <c r="T59" s="190">
        <v>-72745117.640000001</v>
      </c>
      <c r="U59" s="190">
        <v>0</v>
      </c>
      <c r="V59" s="190">
        <v>-191725854.80000001</v>
      </c>
      <c r="W59" s="190">
        <v>0</v>
      </c>
      <c r="X59" s="190">
        <v>-258160046.59999999</v>
      </c>
      <c r="Y59" s="190">
        <v>0</v>
      </c>
      <c r="Z59" s="190">
        <v>-152107142.13</v>
      </c>
      <c r="AA59" s="190">
        <v>0</v>
      </c>
      <c r="AB59" s="190">
        <v>-112853018.70999999</v>
      </c>
      <c r="AC59" s="190">
        <v>0</v>
      </c>
      <c r="AD59" s="190">
        <v>-176530833.97999999</v>
      </c>
      <c r="AE59" s="190">
        <v>0</v>
      </c>
      <c r="AF59" s="191">
        <v>-120876645.15000001</v>
      </c>
    </row>
    <row r="60" spans="1:33" s="198" customFormat="1" ht="19.5" customHeight="1" x14ac:dyDescent="0.2">
      <c r="A60" s="166"/>
      <c r="B60" s="189" t="s">
        <v>188</v>
      </c>
      <c r="C60" s="190">
        <f t="shared" si="30"/>
        <v>-34598781.770252325</v>
      </c>
      <c r="D60" s="190">
        <f t="shared" si="31"/>
        <v>-141238106.51999998</v>
      </c>
      <c r="E60" s="190">
        <f t="shared" si="32"/>
        <v>-1207017.0146470126</v>
      </c>
      <c r="F60" s="190">
        <f t="shared" si="33"/>
        <v>-27468077.870000001</v>
      </c>
      <c r="G60" s="190">
        <f t="shared" si="34"/>
        <v>-35805798.784899339</v>
      </c>
      <c r="H60" s="191">
        <f t="shared" si="35"/>
        <v>-168706184.38999999</v>
      </c>
      <c r="I60" s="188">
        <f t="shared" si="36"/>
        <v>18303479.594183851</v>
      </c>
      <c r="J60" s="186">
        <v>66842477.130000003</v>
      </c>
      <c r="K60" s="186">
        <f>L60/L$9</f>
        <v>-19699120.347733047</v>
      </c>
      <c r="L60" s="186">
        <v>-73645161.420000002</v>
      </c>
      <c r="M60" s="186">
        <f>N60/N$9</f>
        <v>-21223784.36112608</v>
      </c>
      <c r="N60" s="186">
        <v>-82702720.519999996</v>
      </c>
      <c r="O60" s="186">
        <f>P60/P$9</f>
        <v>-7653268.3065926544</v>
      </c>
      <c r="P60" s="186">
        <v>-30194439.449999999</v>
      </c>
      <c r="Q60" s="186">
        <f>R60/R$9</f>
        <v>-7302214.025426954</v>
      </c>
      <c r="R60" s="186">
        <v>-28775834.809999999</v>
      </c>
      <c r="S60" s="186">
        <f>T60/T$9</f>
        <v>-23412527.913470071</v>
      </c>
      <c r="T60" s="186">
        <v>-89721489.469999999</v>
      </c>
      <c r="U60" s="186">
        <f>V60/V$9</f>
        <v>32790098.666631252</v>
      </c>
      <c r="V60" s="186">
        <v>123451442.47</v>
      </c>
      <c r="W60" s="186">
        <f>X60/X$9</f>
        <v>-6401445.0767186182</v>
      </c>
      <c r="X60" s="186">
        <v>-26492380.449999999</v>
      </c>
      <c r="Y60" s="186">
        <f>Z60/Z$9</f>
        <v>-5326917.7192392666</v>
      </c>
      <c r="Z60" s="186">
        <f>-22183416.5+0.35</f>
        <v>-22183416.149999999</v>
      </c>
      <c r="AA60" s="186"/>
      <c r="AB60" s="186">
        <v>-11972343.800000001</v>
      </c>
      <c r="AC60" s="186"/>
      <c r="AD60" s="186">
        <v>-9918401.6899999995</v>
      </c>
      <c r="AE60" s="186">
        <f t="shared" ref="AE60:AE61" si="56">AF60/AF$9</f>
        <v>4119900.704592254</v>
      </c>
      <c r="AF60" s="187">
        <v>16606083.77</v>
      </c>
    </row>
    <row r="61" spans="1:33" s="198" customFormat="1" ht="19.5" customHeight="1" thickBot="1" x14ac:dyDescent="0.25">
      <c r="A61" s="166"/>
      <c r="B61" s="189" t="s">
        <v>189</v>
      </c>
      <c r="C61" s="190">
        <f t="shared" si="30"/>
        <v>-6649828.004953023</v>
      </c>
      <c r="D61" s="190">
        <f t="shared" si="31"/>
        <v>-27329437.570000004</v>
      </c>
      <c r="E61" s="190">
        <f t="shared" si="32"/>
        <v>-12313.967800016631</v>
      </c>
      <c r="F61" s="190">
        <f t="shared" si="33"/>
        <v>-4199603.9000000004</v>
      </c>
      <c r="G61" s="190">
        <f t="shared" si="34"/>
        <v>-6662141.9727530405</v>
      </c>
      <c r="H61" s="191">
        <f t="shared" si="35"/>
        <v>-31529041.470000006</v>
      </c>
      <c r="I61" s="192">
        <f t="shared" si="36"/>
        <v>4084099.1785098165</v>
      </c>
      <c r="J61" s="190">
        <v>14914721.789999999</v>
      </c>
      <c r="K61" s="190">
        <f>L61/L$9</f>
        <v>-4159055.276180286</v>
      </c>
      <c r="L61" s="190">
        <v>-15548628.15</v>
      </c>
      <c r="M61" s="190">
        <f>N61/N$9</f>
        <v>-4517905.3583801677</v>
      </c>
      <c r="N61" s="190">
        <v>-17604921.809999999</v>
      </c>
      <c r="O61" s="190">
        <f>P61/P$9</f>
        <v>-1530844.4047347475</v>
      </c>
      <c r="P61" s="190">
        <v>-6039640.4299999997</v>
      </c>
      <c r="Q61" s="190">
        <f>R61/R$9</f>
        <v>-1483682.2188951201</v>
      </c>
      <c r="R61" s="190">
        <v>-5846746.5199999996</v>
      </c>
      <c r="S61" s="190">
        <f>T61/T$9</f>
        <v>-4988836.728250091</v>
      </c>
      <c r="T61" s="190">
        <v>-19118220.109999999</v>
      </c>
      <c r="U61" s="190">
        <f>V61/V$9</f>
        <v>7214040.4419772103</v>
      </c>
      <c r="V61" s="190">
        <v>27160140.859999999</v>
      </c>
      <c r="W61" s="190">
        <f>X61/X$9</f>
        <v>-1267643.6389996377</v>
      </c>
      <c r="X61" s="190">
        <v>-5246143.2</v>
      </c>
      <c r="Y61" s="190">
        <f>Z61/Z$9</f>
        <v>-1014486.3125540294</v>
      </c>
      <c r="Z61" s="190">
        <f>-4224726.78-0.02</f>
        <v>-4224726.8</v>
      </c>
      <c r="AA61" s="190"/>
      <c r="AB61" s="190">
        <v>-2234490.7799999998</v>
      </c>
      <c r="AC61" s="190"/>
      <c r="AD61" s="190">
        <v>-1779842.39</v>
      </c>
      <c r="AE61" s="190">
        <f t="shared" si="56"/>
        <v>1002172.3447540128</v>
      </c>
      <c r="AF61" s="191">
        <v>4039456.07</v>
      </c>
    </row>
    <row r="62" spans="1:33" s="171" customFormat="1" ht="39.950000000000003" customHeight="1" thickTop="1" thickBot="1" x14ac:dyDescent="0.25">
      <c r="A62" s="202"/>
      <c r="B62" s="264" t="s">
        <v>121</v>
      </c>
      <c r="C62" s="265">
        <f t="shared" ref="C62:AF62" si="57">SUM(C18:C25,C30:C43,C46:C47,C48:C61)</f>
        <v>28004953.816152763</v>
      </c>
      <c r="D62" s="265">
        <f t="shared" si="57"/>
        <v>26455928.033073831</v>
      </c>
      <c r="E62" s="265">
        <f t="shared" si="57"/>
        <v>-85667484.257790759</v>
      </c>
      <c r="F62" s="265">
        <f t="shared" si="57"/>
        <v>-375748020.1379115</v>
      </c>
      <c r="G62" s="265">
        <f t="shared" si="57"/>
        <v>-57662530.441639438</v>
      </c>
      <c r="H62" s="266">
        <f t="shared" si="57"/>
        <v>-349292092.10483658</v>
      </c>
      <c r="I62" s="204">
        <f t="shared" si="57"/>
        <v>26221122.521970525</v>
      </c>
      <c r="J62" s="205">
        <f t="shared" si="57"/>
        <v>-22136802.550000057</v>
      </c>
      <c r="K62" s="205">
        <f t="shared" si="57"/>
        <v>7404565.3488003314</v>
      </c>
      <c r="L62" s="205">
        <f t="shared" si="57"/>
        <v>60425480.930000238</v>
      </c>
      <c r="M62" s="205">
        <f t="shared" si="57"/>
        <v>-21609921.584374573</v>
      </c>
      <c r="N62" s="205">
        <f t="shared" si="57"/>
        <v>-21438869.800000157</v>
      </c>
      <c r="O62" s="205">
        <f t="shared" si="57"/>
        <v>4793471.4718056247</v>
      </c>
      <c r="P62" s="205">
        <f t="shared" si="57"/>
        <v>7938061.9599999003</v>
      </c>
      <c r="Q62" s="205">
        <f t="shared" si="57"/>
        <v>8401214.816353878</v>
      </c>
      <c r="R62" s="205">
        <f t="shared" si="57"/>
        <v>100065185.93000002</v>
      </c>
      <c r="S62" s="205">
        <f t="shared" si="57"/>
        <v>-20686469.932658456</v>
      </c>
      <c r="T62" s="205">
        <f t="shared" si="57"/>
        <v>-40572743.220000148</v>
      </c>
      <c r="U62" s="205">
        <f t="shared" si="57"/>
        <v>25937443.545269698</v>
      </c>
      <c r="V62" s="205">
        <f t="shared" si="57"/>
        <v>5457172.4200001508</v>
      </c>
      <c r="W62" s="205">
        <f t="shared" si="57"/>
        <v>-2456472.3710147771</v>
      </c>
      <c r="X62" s="205">
        <f t="shared" si="57"/>
        <v>-63281557.636925131</v>
      </c>
      <c r="Y62" s="205">
        <f t="shared" si="57"/>
        <v>3284009.7482057516</v>
      </c>
      <c r="Z62" s="205">
        <f t="shared" si="57"/>
        <v>-53424607.450791605</v>
      </c>
      <c r="AA62" s="205">
        <f t="shared" si="57"/>
        <v>-1082542.1200046337</v>
      </c>
      <c r="AB62" s="205">
        <f t="shared" si="57"/>
        <v>27902826.889999833</v>
      </c>
      <c r="AC62" s="205">
        <f t="shared" si="57"/>
        <v>-90135081.196791008</v>
      </c>
      <c r="AD62" s="205">
        <f t="shared" si="57"/>
        <v>-397479546.65332556</v>
      </c>
      <c r="AE62" s="205">
        <f t="shared" si="57"/>
        <v>2266129.3107990115</v>
      </c>
      <c r="AF62" s="206">
        <f t="shared" si="57"/>
        <v>47253307.076205544</v>
      </c>
    </row>
    <row r="63" spans="1:33" s="171" customFormat="1" ht="39.950000000000003" customHeight="1" thickTop="1" thickBot="1" x14ac:dyDescent="0.25">
      <c r="A63" s="202"/>
      <c r="B63" s="264" t="s">
        <v>122</v>
      </c>
      <c r="C63" s="265">
        <f>+C12+C62</f>
        <v>126100544.12125134</v>
      </c>
      <c r="D63" s="265">
        <f>+D12+D62</f>
        <v>1822268548.0966513</v>
      </c>
      <c r="E63" s="265">
        <f>+E13+E62</f>
        <v>40433059.863460585</v>
      </c>
      <c r="F63" s="265">
        <f>+F13+F62</f>
        <v>1446520527.9587398</v>
      </c>
      <c r="G63" s="265">
        <f t="shared" ref="G63:AF63" si="58">+G12+G62</f>
        <v>40433059.86345914</v>
      </c>
      <c r="H63" s="265">
        <f t="shared" si="58"/>
        <v>1446520527.9587407</v>
      </c>
      <c r="I63" s="207">
        <f t="shared" si="58"/>
        <v>124316712.8270691</v>
      </c>
      <c r="J63" s="208">
        <f t="shared" si="58"/>
        <v>1773675817.5135775</v>
      </c>
      <c r="K63" s="208">
        <f t="shared" si="58"/>
        <v>131721278.17586944</v>
      </c>
      <c r="L63" s="208">
        <f t="shared" si="58"/>
        <v>1834101298.4435778</v>
      </c>
      <c r="M63" s="208">
        <f t="shared" si="58"/>
        <v>110111356.59149486</v>
      </c>
      <c r="N63" s="208">
        <f t="shared" si="58"/>
        <v>1812662428.6435776</v>
      </c>
      <c r="O63" s="208">
        <f t="shared" si="58"/>
        <v>114904828.06330049</v>
      </c>
      <c r="P63" s="208">
        <f t="shared" si="58"/>
        <v>1820600490.6035774</v>
      </c>
      <c r="Q63" s="208">
        <f t="shared" si="58"/>
        <v>123306042.87965436</v>
      </c>
      <c r="R63" s="208">
        <f t="shared" si="58"/>
        <v>1920665676.5335774</v>
      </c>
      <c r="S63" s="208">
        <f t="shared" si="58"/>
        <v>102619572.94699591</v>
      </c>
      <c r="T63" s="208">
        <f t="shared" si="58"/>
        <v>1880092933.3135772</v>
      </c>
      <c r="U63" s="208">
        <f t="shared" si="58"/>
        <v>128557016.49226561</v>
      </c>
      <c r="V63" s="208">
        <f t="shared" si="58"/>
        <v>1885550105.7335773</v>
      </c>
      <c r="W63" s="208">
        <f t="shared" si="58"/>
        <v>126100544.12125084</v>
      </c>
      <c r="X63" s="208">
        <f t="shared" si="58"/>
        <v>1822268548.096652</v>
      </c>
      <c r="Y63" s="208">
        <f t="shared" si="58"/>
        <v>129384553.86945659</v>
      </c>
      <c r="Z63" s="208">
        <f t="shared" si="58"/>
        <v>1768843940.6458604</v>
      </c>
      <c r="AA63" s="208">
        <f t="shared" si="58"/>
        <v>128302011.74945195</v>
      </c>
      <c r="AB63" s="208">
        <f t="shared" si="58"/>
        <v>1796746767.5358603</v>
      </c>
      <c r="AC63" s="208">
        <f t="shared" si="58"/>
        <v>38166930.552660942</v>
      </c>
      <c r="AD63" s="208">
        <f t="shared" si="58"/>
        <v>1399267220.8825347</v>
      </c>
      <c r="AE63" s="208">
        <f t="shared" si="58"/>
        <v>40433059.863459952</v>
      </c>
      <c r="AF63" s="209">
        <f t="shared" si="58"/>
        <v>1446520527.9587402</v>
      </c>
    </row>
    <row r="64" spans="1:33" s="171" customFormat="1" ht="20.100000000000001" customHeight="1" thickTop="1" x14ac:dyDescent="0.2">
      <c r="A64" s="210"/>
      <c r="B64" s="286" t="s">
        <v>12</v>
      </c>
      <c r="C64" s="289" t="str">
        <f t="shared" ref="C64:H64" si="59">C54</f>
        <v>VALORES REALIZADOS DE JANEIRO A AGOSTO/2019                   EM US$</v>
      </c>
      <c r="D64" s="289" t="str">
        <f t="shared" si="59"/>
        <v xml:space="preserve">VALORES REALIZADOS DE JANEIRO A AGOSTO/2019    </v>
      </c>
      <c r="E64" s="289" t="str">
        <f t="shared" si="59"/>
        <v>VALORES PREVISTOS DE SETEMBRO A DEZEMBRO/2019                   EM US$</v>
      </c>
      <c r="F64" s="289" t="str">
        <f t="shared" si="59"/>
        <v xml:space="preserve">VALORES REALIZADOS DE SETEMBRO A DEZEMBRO/2019  </v>
      </c>
      <c r="G64" s="289" t="str">
        <f t="shared" si="59"/>
        <v>TOTAIS DE JANEIRO A DEZEMBRO/2019                   EM US$</v>
      </c>
      <c r="H64" s="292" t="str">
        <f t="shared" si="59"/>
        <v xml:space="preserve">TOTAIS DE JANEIRO A DEZEMBRO/2019     </v>
      </c>
      <c r="I64" s="295" t="str">
        <f>I14</f>
        <v>JANEIRO/2019                  EM US$</v>
      </c>
      <c r="J64" s="298" t="str">
        <f>J54</f>
        <v>JANEIRO/2019                   EM R$</v>
      </c>
      <c r="K64" s="283" t="str">
        <f>K14</f>
        <v>FEVEREIRO/2019                  EM US$</v>
      </c>
      <c r="L64" s="298" t="str">
        <f>L54</f>
        <v>FEVEREIRO/2019                   EM R$</v>
      </c>
      <c r="M64" s="283" t="str">
        <f>M14</f>
        <v>MARÇO/2019                   EM US$</v>
      </c>
      <c r="N64" s="298" t="str">
        <f>N54</f>
        <v>MARÇO/2019                  EM R$</v>
      </c>
      <c r="O64" s="283" t="str">
        <f>O14</f>
        <v>ABRIL/2019                   EM US$</v>
      </c>
      <c r="P64" s="298" t="str">
        <f>P54</f>
        <v>ABRIL/2019                  EM R$</v>
      </c>
      <c r="Q64" s="283" t="str">
        <f>Q14</f>
        <v>MAIO/2019                          EM US$</v>
      </c>
      <c r="R64" s="298" t="str">
        <f>R54</f>
        <v>MAIO/2019                            EM R$</v>
      </c>
      <c r="S64" s="283" t="str">
        <f>S14</f>
        <v>JUNHO/2019                   EM US$</v>
      </c>
      <c r="T64" s="298" t="str">
        <f>T54</f>
        <v>JUNHO/2019                   EM R$</v>
      </c>
      <c r="U64" s="283" t="str">
        <f>U14</f>
        <v>JULHO/2019                   EM US$</v>
      </c>
      <c r="V64" s="298" t="str">
        <f>V54</f>
        <v>JULHO/2019                   EM R$</v>
      </c>
      <c r="W64" s="283" t="str">
        <f>W14</f>
        <v>AGOSTO/2019                   EM US$</v>
      </c>
      <c r="X64" s="298" t="str">
        <f>X54</f>
        <v>AGOSTO/2019                   EM R$</v>
      </c>
      <c r="Y64" s="283" t="str">
        <f>Y14</f>
        <v>SETEMBRO/2019                   EM US$</v>
      </c>
      <c r="Z64" s="298" t="str">
        <f>Z54</f>
        <v>SETEMBRO/2019                   EM R$</v>
      </c>
      <c r="AA64" s="283" t="str">
        <f>AA14</f>
        <v>OUTUBRO/2019                   EM US$</v>
      </c>
      <c r="AB64" s="298" t="str">
        <f>AB54</f>
        <v>OUTUBRO/2019                   EM R$</v>
      </c>
      <c r="AC64" s="283" t="str">
        <f>AC14</f>
        <v>NOVEMBRO/2019                   EM US$</v>
      </c>
      <c r="AD64" s="298" t="str">
        <f>AD54</f>
        <v>NOVEMBRO/2019                   EM R$</v>
      </c>
      <c r="AE64" s="283" t="str">
        <f>AE14</f>
        <v>DEZEMBRO/2019                   EM US$</v>
      </c>
      <c r="AF64" s="301" t="str">
        <f>AF54</f>
        <v>DEZEMBRO/2019                   EM R$</v>
      </c>
    </row>
    <row r="65" spans="1:34" s="171" customFormat="1" ht="20.100000000000001" customHeight="1" x14ac:dyDescent="0.2">
      <c r="A65" s="210"/>
      <c r="B65" s="287"/>
      <c r="C65" s="290"/>
      <c r="D65" s="290"/>
      <c r="E65" s="290"/>
      <c r="F65" s="290"/>
      <c r="G65" s="290"/>
      <c r="H65" s="293"/>
      <c r="I65" s="296"/>
      <c r="J65" s="299"/>
      <c r="K65" s="284"/>
      <c r="L65" s="299"/>
      <c r="M65" s="284"/>
      <c r="N65" s="299"/>
      <c r="O65" s="284"/>
      <c r="P65" s="299"/>
      <c r="Q65" s="284"/>
      <c r="R65" s="299"/>
      <c r="S65" s="284"/>
      <c r="T65" s="299"/>
      <c r="U65" s="284"/>
      <c r="V65" s="299"/>
      <c r="W65" s="284"/>
      <c r="X65" s="299"/>
      <c r="Y65" s="284"/>
      <c r="Z65" s="299"/>
      <c r="AA65" s="284"/>
      <c r="AB65" s="299"/>
      <c r="AC65" s="284"/>
      <c r="AD65" s="299"/>
      <c r="AE65" s="284"/>
      <c r="AF65" s="302"/>
    </row>
    <row r="66" spans="1:34" s="171" customFormat="1" ht="20.100000000000001" customHeight="1" x14ac:dyDescent="0.2">
      <c r="A66" s="210"/>
      <c r="B66" s="287"/>
      <c r="C66" s="290"/>
      <c r="D66" s="290"/>
      <c r="E66" s="290"/>
      <c r="F66" s="290"/>
      <c r="G66" s="290"/>
      <c r="H66" s="293"/>
      <c r="I66" s="296"/>
      <c r="J66" s="299"/>
      <c r="K66" s="284"/>
      <c r="L66" s="299"/>
      <c r="M66" s="284"/>
      <c r="N66" s="299"/>
      <c r="O66" s="284"/>
      <c r="P66" s="299"/>
      <c r="Q66" s="284"/>
      <c r="R66" s="299"/>
      <c r="S66" s="284"/>
      <c r="T66" s="299"/>
      <c r="U66" s="284"/>
      <c r="V66" s="299"/>
      <c r="W66" s="284"/>
      <c r="X66" s="299"/>
      <c r="Y66" s="284"/>
      <c r="Z66" s="299"/>
      <c r="AA66" s="284"/>
      <c r="AB66" s="299"/>
      <c r="AC66" s="284"/>
      <c r="AD66" s="299"/>
      <c r="AE66" s="284"/>
      <c r="AF66" s="302"/>
    </row>
    <row r="67" spans="1:34" s="171" customFormat="1" ht="20.100000000000001" customHeight="1" thickBot="1" x14ac:dyDescent="0.25">
      <c r="A67" s="210"/>
      <c r="B67" s="288"/>
      <c r="C67" s="291"/>
      <c r="D67" s="291"/>
      <c r="E67" s="291"/>
      <c r="F67" s="291"/>
      <c r="G67" s="291"/>
      <c r="H67" s="294"/>
      <c r="I67" s="297"/>
      <c r="J67" s="300"/>
      <c r="K67" s="285"/>
      <c r="L67" s="300"/>
      <c r="M67" s="285"/>
      <c r="N67" s="300"/>
      <c r="O67" s="285"/>
      <c r="P67" s="300"/>
      <c r="Q67" s="285"/>
      <c r="R67" s="300"/>
      <c r="S67" s="285"/>
      <c r="T67" s="300"/>
      <c r="U67" s="285"/>
      <c r="V67" s="300"/>
      <c r="W67" s="285"/>
      <c r="X67" s="300"/>
      <c r="Y67" s="285"/>
      <c r="Z67" s="300"/>
      <c r="AA67" s="285"/>
      <c r="AB67" s="300"/>
      <c r="AC67" s="285"/>
      <c r="AD67" s="300"/>
      <c r="AE67" s="285"/>
      <c r="AF67" s="303"/>
    </row>
    <row r="68" spans="1:34" s="171" customFormat="1" ht="20.100000000000001" customHeight="1" thickTop="1" x14ac:dyDescent="0.2">
      <c r="A68" s="166"/>
      <c r="B68" s="348" t="s">
        <v>202</v>
      </c>
      <c r="C68" s="349">
        <f t="shared" ref="C68:D70" si="60">W68</f>
        <v>0</v>
      </c>
      <c r="D68" s="349">
        <f t="shared" si="60"/>
        <v>0</v>
      </c>
      <c r="E68" s="349">
        <f t="shared" ref="E68:F70" si="61">AE68</f>
        <v>-952.09</v>
      </c>
      <c r="F68" s="349">
        <f t="shared" si="61"/>
        <v>-4000.02</v>
      </c>
      <c r="G68" s="349">
        <f t="shared" ref="G68:H70" si="62">E68</f>
        <v>-952.09</v>
      </c>
      <c r="H68" s="350">
        <f t="shared" si="62"/>
        <v>-4000.02</v>
      </c>
      <c r="I68" s="192">
        <v>0</v>
      </c>
      <c r="J68" s="190">
        <v>0</v>
      </c>
      <c r="K68" s="190">
        <v>0</v>
      </c>
      <c r="L68" s="190">
        <v>0</v>
      </c>
      <c r="M68" s="190">
        <v>0</v>
      </c>
      <c r="N68" s="190">
        <v>0</v>
      </c>
      <c r="O68" s="190">
        <v>0</v>
      </c>
      <c r="P68" s="190">
        <v>0</v>
      </c>
      <c r="Q68" s="190">
        <v>0</v>
      </c>
      <c r="R68" s="190">
        <v>0</v>
      </c>
      <c r="S68" s="190">
        <v>0</v>
      </c>
      <c r="T68" s="190">
        <v>0</v>
      </c>
      <c r="U68" s="190">
        <v>0</v>
      </c>
      <c r="V68" s="190">
        <v>0</v>
      </c>
      <c r="W68" s="190"/>
      <c r="X68" s="190"/>
      <c r="Y68" s="190">
        <v>0</v>
      </c>
      <c r="Z68" s="190">
        <v>0</v>
      </c>
      <c r="AA68" s="190">
        <v>0</v>
      </c>
      <c r="AB68" s="190">
        <v>0</v>
      </c>
      <c r="AC68" s="190">
        <v>0</v>
      </c>
      <c r="AD68" s="190">
        <v>0</v>
      </c>
      <c r="AE68" s="190">
        <v>-952.09</v>
      </c>
      <c r="AF68" s="191">
        <v>-4000.02</v>
      </c>
      <c r="AG68" s="198"/>
    </row>
    <row r="69" spans="1:34" s="171" customFormat="1" ht="20.100000000000001" customHeight="1" x14ac:dyDescent="0.2">
      <c r="A69" s="166"/>
      <c r="B69" s="351" t="s">
        <v>203</v>
      </c>
      <c r="C69" s="352">
        <f t="shared" si="60"/>
        <v>0</v>
      </c>
      <c r="D69" s="352">
        <f t="shared" si="60"/>
        <v>0</v>
      </c>
      <c r="E69" s="352">
        <f t="shared" si="61"/>
        <v>-4210248.17</v>
      </c>
      <c r="F69" s="352">
        <f t="shared" si="61"/>
        <v>-17070451.210000001</v>
      </c>
      <c r="G69" s="352">
        <f t="shared" si="62"/>
        <v>-4210248.17</v>
      </c>
      <c r="H69" s="353">
        <f t="shared" si="62"/>
        <v>-17070451.210000001</v>
      </c>
      <c r="I69" s="211">
        <v>0</v>
      </c>
      <c r="J69" s="193">
        <v>0</v>
      </c>
      <c r="K69" s="193">
        <v>0</v>
      </c>
      <c r="L69" s="193">
        <v>0</v>
      </c>
      <c r="M69" s="193">
        <v>0</v>
      </c>
      <c r="N69" s="193">
        <v>0</v>
      </c>
      <c r="O69" s="193">
        <v>0</v>
      </c>
      <c r="P69" s="193">
        <v>0</v>
      </c>
      <c r="Q69" s="193">
        <v>0</v>
      </c>
      <c r="R69" s="193">
        <v>0</v>
      </c>
      <c r="S69" s="193">
        <v>0</v>
      </c>
      <c r="T69" s="193">
        <v>0</v>
      </c>
      <c r="U69" s="193">
        <v>0</v>
      </c>
      <c r="V69" s="193">
        <v>0</v>
      </c>
      <c r="W69" s="193"/>
      <c r="X69" s="193"/>
      <c r="Y69" s="193">
        <v>0</v>
      </c>
      <c r="Z69" s="193">
        <v>0</v>
      </c>
      <c r="AA69" s="193">
        <v>0</v>
      </c>
      <c r="AB69" s="193">
        <v>0</v>
      </c>
      <c r="AC69" s="193">
        <v>0</v>
      </c>
      <c r="AD69" s="193">
        <v>0</v>
      </c>
      <c r="AE69" s="193">
        <v>-4210248.17</v>
      </c>
      <c r="AF69" s="191">
        <v>-17070451.210000001</v>
      </c>
      <c r="AG69" s="198"/>
    </row>
    <row r="70" spans="1:34" s="171" customFormat="1" ht="20.100000000000001" customHeight="1" x14ac:dyDescent="0.2">
      <c r="A70" s="166"/>
      <c r="B70" s="348" t="s">
        <v>204</v>
      </c>
      <c r="C70" s="349">
        <f t="shared" si="60"/>
        <v>0</v>
      </c>
      <c r="D70" s="349">
        <f t="shared" si="60"/>
        <v>0</v>
      </c>
      <c r="E70" s="349">
        <f t="shared" si="61"/>
        <v>-14584511.939999999</v>
      </c>
      <c r="F70" s="349">
        <f t="shared" si="61"/>
        <v>-59132903.659999996</v>
      </c>
      <c r="G70" s="349">
        <f t="shared" si="62"/>
        <v>-14584511.939999999</v>
      </c>
      <c r="H70" s="350">
        <f t="shared" si="62"/>
        <v>-59132903.659999996</v>
      </c>
      <c r="I70" s="192">
        <v>0</v>
      </c>
      <c r="J70" s="190">
        <v>0</v>
      </c>
      <c r="K70" s="190">
        <v>0</v>
      </c>
      <c r="L70" s="190">
        <v>0</v>
      </c>
      <c r="M70" s="190">
        <v>0</v>
      </c>
      <c r="N70" s="190">
        <v>0</v>
      </c>
      <c r="O70" s="190">
        <v>0</v>
      </c>
      <c r="P70" s="190">
        <v>0</v>
      </c>
      <c r="Q70" s="190">
        <v>0</v>
      </c>
      <c r="R70" s="190">
        <v>0</v>
      </c>
      <c r="S70" s="190">
        <v>0</v>
      </c>
      <c r="T70" s="190">
        <v>0</v>
      </c>
      <c r="U70" s="190">
        <v>0</v>
      </c>
      <c r="V70" s="190">
        <v>0</v>
      </c>
      <c r="W70" s="190"/>
      <c r="X70" s="190"/>
      <c r="Y70" s="190">
        <v>0</v>
      </c>
      <c r="Z70" s="190">
        <v>0</v>
      </c>
      <c r="AA70" s="190">
        <v>0</v>
      </c>
      <c r="AB70" s="190">
        <v>0</v>
      </c>
      <c r="AC70" s="190">
        <v>0</v>
      </c>
      <c r="AD70" s="190">
        <v>0</v>
      </c>
      <c r="AE70" s="190">
        <v>-14584511.939999999</v>
      </c>
      <c r="AF70" s="191">
        <v>-59132903.659999996</v>
      </c>
      <c r="AG70" s="198"/>
    </row>
    <row r="71" spans="1:34" s="217" customFormat="1" ht="20.100000000000001" customHeight="1" x14ac:dyDescent="0.2">
      <c r="A71" s="210"/>
      <c r="B71" s="219" t="s">
        <v>190</v>
      </c>
      <c r="C71" s="220">
        <f t="shared" ref="C71:C77" si="63">W71</f>
        <v>0</v>
      </c>
      <c r="D71" s="220">
        <f t="shared" ref="D71:D77" si="64">X71</f>
        <v>0</v>
      </c>
      <c r="E71" s="220">
        <f>AE71</f>
        <v>-18795712.199999999</v>
      </c>
      <c r="F71" s="220">
        <f>AF71</f>
        <v>-76207354.890000001</v>
      </c>
      <c r="G71" s="220">
        <f>E71</f>
        <v>-18795712.199999999</v>
      </c>
      <c r="H71" s="221">
        <f>F71</f>
        <v>-76207354.890000001</v>
      </c>
      <c r="I71" s="214">
        <v>0</v>
      </c>
      <c r="J71" s="212">
        <v>0</v>
      </c>
      <c r="K71" s="212">
        <v>0</v>
      </c>
      <c r="L71" s="212">
        <v>0</v>
      </c>
      <c r="M71" s="212">
        <v>0</v>
      </c>
      <c r="N71" s="212">
        <v>0</v>
      </c>
      <c r="O71" s="212">
        <v>0</v>
      </c>
      <c r="P71" s="212">
        <v>0</v>
      </c>
      <c r="Q71" s="212">
        <v>0</v>
      </c>
      <c r="R71" s="212">
        <v>0</v>
      </c>
      <c r="S71" s="212">
        <v>0</v>
      </c>
      <c r="T71" s="212">
        <v>0</v>
      </c>
      <c r="U71" s="212">
        <v>0</v>
      </c>
      <c r="V71" s="212">
        <v>0</v>
      </c>
      <c r="W71" s="212">
        <f>SUM(W68:W70)</f>
        <v>0</v>
      </c>
      <c r="X71" s="212">
        <f>SUM(X68:X70)</f>
        <v>0</v>
      </c>
      <c r="Y71" s="212">
        <v>0</v>
      </c>
      <c r="Z71" s="212">
        <v>0</v>
      </c>
      <c r="AA71" s="212">
        <v>0</v>
      </c>
      <c r="AB71" s="212">
        <v>0</v>
      </c>
      <c r="AC71" s="212">
        <v>0</v>
      </c>
      <c r="AD71" s="212">
        <v>0</v>
      </c>
      <c r="AE71" s="212">
        <f>SUM(AE68:AE70)</f>
        <v>-18795712.199999999</v>
      </c>
      <c r="AF71" s="213">
        <f>SUM(AF68:AF70)</f>
        <v>-76207354.890000001</v>
      </c>
      <c r="AG71" s="215"/>
      <c r="AH71" s="216"/>
    </row>
    <row r="72" spans="1:34" s="217" customFormat="1" ht="20.100000000000001" customHeight="1" x14ac:dyDescent="0.2">
      <c r="A72" s="218"/>
      <c r="B72" s="219" t="s">
        <v>191</v>
      </c>
      <c r="C72" s="220">
        <f t="shared" si="63"/>
        <v>0</v>
      </c>
      <c r="D72" s="220">
        <f t="shared" si="64"/>
        <v>0</v>
      </c>
      <c r="E72" s="220">
        <f t="shared" ref="E72:F77" si="65">AE72</f>
        <v>0</v>
      </c>
      <c r="F72" s="220">
        <f t="shared" si="65"/>
        <v>447477.72545999289</v>
      </c>
      <c r="G72" s="220">
        <f t="shared" ref="G72:H77" si="66">E72</f>
        <v>0</v>
      </c>
      <c r="H72" s="221">
        <f t="shared" si="66"/>
        <v>447477.72545999289</v>
      </c>
      <c r="I72" s="222">
        <v>0</v>
      </c>
      <c r="J72" s="220">
        <v>0</v>
      </c>
      <c r="K72" s="220">
        <v>0</v>
      </c>
      <c r="L72" s="220">
        <v>0</v>
      </c>
      <c r="M72" s="220">
        <v>0</v>
      </c>
      <c r="N72" s="220">
        <v>0</v>
      </c>
      <c r="O72" s="220">
        <v>0</v>
      </c>
      <c r="P72" s="220">
        <v>0</v>
      </c>
      <c r="Q72" s="220">
        <v>0</v>
      </c>
      <c r="R72" s="220">
        <v>0</v>
      </c>
      <c r="S72" s="220">
        <v>0</v>
      </c>
      <c r="T72" s="220">
        <v>0</v>
      </c>
      <c r="U72" s="220">
        <v>0</v>
      </c>
      <c r="V72" s="220">
        <v>0</v>
      </c>
      <c r="W72" s="220">
        <v>0</v>
      </c>
      <c r="X72" s="220">
        <f>W71*X9-X71</f>
        <v>0</v>
      </c>
      <c r="Y72" s="220">
        <v>0</v>
      </c>
      <c r="Z72" s="220">
        <v>0</v>
      </c>
      <c r="AA72" s="220">
        <v>0</v>
      </c>
      <c r="AB72" s="220">
        <v>0</v>
      </c>
      <c r="AC72" s="220">
        <v>0</v>
      </c>
      <c r="AD72" s="220">
        <v>0</v>
      </c>
      <c r="AE72" s="220">
        <v>0</v>
      </c>
      <c r="AF72" s="221">
        <f>AE71*AF9-AF71</f>
        <v>447477.72545999289</v>
      </c>
      <c r="AG72" s="223"/>
    </row>
    <row r="73" spans="1:34" s="217" customFormat="1" ht="20.100000000000001" customHeight="1" x14ac:dyDescent="0.2">
      <c r="A73" s="210"/>
      <c r="B73" s="219" t="s">
        <v>192</v>
      </c>
      <c r="C73" s="220">
        <f t="shared" si="63"/>
        <v>0</v>
      </c>
      <c r="D73" s="220">
        <f t="shared" si="64"/>
        <v>0</v>
      </c>
      <c r="E73" s="220">
        <f t="shared" si="65"/>
        <v>-187103743.66487211</v>
      </c>
      <c r="F73" s="220">
        <f t="shared" si="65"/>
        <v>-754159059.59000003</v>
      </c>
      <c r="G73" s="220">
        <f t="shared" si="66"/>
        <v>-187103743.66487211</v>
      </c>
      <c r="H73" s="221">
        <f t="shared" si="66"/>
        <v>-754159059.59000003</v>
      </c>
      <c r="I73" s="226">
        <v>0</v>
      </c>
      <c r="J73" s="224">
        <v>0</v>
      </c>
      <c r="K73" s="224">
        <v>0</v>
      </c>
      <c r="L73" s="224">
        <v>0</v>
      </c>
      <c r="M73" s="224">
        <v>0</v>
      </c>
      <c r="N73" s="224">
        <v>0</v>
      </c>
      <c r="O73" s="224">
        <v>0</v>
      </c>
      <c r="P73" s="224">
        <v>0</v>
      </c>
      <c r="Q73" s="224">
        <v>0</v>
      </c>
      <c r="R73" s="224">
        <v>0</v>
      </c>
      <c r="S73" s="224">
        <v>0</v>
      </c>
      <c r="T73" s="224">
        <v>0</v>
      </c>
      <c r="U73" s="224">
        <v>0</v>
      </c>
      <c r="V73" s="224">
        <v>0</v>
      </c>
      <c r="W73" s="224"/>
      <c r="X73" s="224"/>
      <c r="Y73" s="224">
        <v>0</v>
      </c>
      <c r="Z73" s="224">
        <v>0</v>
      </c>
      <c r="AA73" s="224">
        <v>0</v>
      </c>
      <c r="AB73" s="224">
        <v>0</v>
      </c>
      <c r="AC73" s="224">
        <v>0</v>
      </c>
      <c r="AD73" s="224">
        <v>0</v>
      </c>
      <c r="AE73" s="224">
        <f>AF73/AF9</f>
        <v>-187103743.66487211</v>
      </c>
      <c r="AF73" s="225">
        <v>-754159059.59000003</v>
      </c>
      <c r="AG73" s="215"/>
    </row>
    <row r="74" spans="1:34" s="217" customFormat="1" ht="20.100000000000001" customHeight="1" x14ac:dyDescent="0.2">
      <c r="A74" s="210"/>
      <c r="B74" s="219" t="s">
        <v>193</v>
      </c>
      <c r="C74" s="220">
        <f>W74</f>
        <v>0</v>
      </c>
      <c r="D74" s="220">
        <f t="shared" si="64"/>
        <v>0</v>
      </c>
      <c r="E74" s="220">
        <f>AE74</f>
        <v>-34413652.479999997</v>
      </c>
      <c r="F74" s="220">
        <f>AF74</f>
        <v>-132441245.16</v>
      </c>
      <c r="G74" s="220">
        <f>E74</f>
        <v>-34413652.479999997</v>
      </c>
      <c r="H74" s="221">
        <f>F74</f>
        <v>-132441245.16</v>
      </c>
      <c r="I74" s="222">
        <v>0</v>
      </c>
      <c r="J74" s="220">
        <v>0</v>
      </c>
      <c r="K74" s="220">
        <v>0</v>
      </c>
      <c r="L74" s="220">
        <v>0</v>
      </c>
      <c r="M74" s="220">
        <v>0</v>
      </c>
      <c r="N74" s="220">
        <v>0</v>
      </c>
      <c r="O74" s="220">
        <v>0</v>
      </c>
      <c r="P74" s="220">
        <v>0</v>
      </c>
      <c r="Q74" s="220">
        <v>0</v>
      </c>
      <c r="R74" s="220">
        <v>0</v>
      </c>
      <c r="S74" s="220">
        <v>0</v>
      </c>
      <c r="T74" s="220">
        <v>0</v>
      </c>
      <c r="U74" s="220">
        <v>0</v>
      </c>
      <c r="V74" s="220">
        <v>0</v>
      </c>
      <c r="W74" s="220"/>
      <c r="X74" s="220"/>
      <c r="Y74" s="220">
        <v>0</v>
      </c>
      <c r="Z74" s="220">
        <v>0</v>
      </c>
      <c r="AA74" s="220">
        <v>0</v>
      </c>
      <c r="AB74" s="220">
        <v>0</v>
      </c>
      <c r="AC74" s="220">
        <v>0</v>
      </c>
      <c r="AD74" s="220">
        <v>0</v>
      </c>
      <c r="AE74" s="220">
        <v>-34413652.479999997</v>
      </c>
      <c r="AF74" s="221">
        <v>-132441245.16</v>
      </c>
      <c r="AG74" s="215"/>
    </row>
    <row r="75" spans="1:34" s="217" customFormat="1" ht="20.100000000000001" customHeight="1" x14ac:dyDescent="0.2">
      <c r="A75" s="210"/>
      <c r="B75" s="219" t="s">
        <v>194</v>
      </c>
      <c r="C75" s="220">
        <f>W75</f>
        <v>0</v>
      </c>
      <c r="D75" s="220">
        <f t="shared" si="64"/>
        <v>0</v>
      </c>
      <c r="E75" s="220">
        <f>AE75</f>
        <v>0</v>
      </c>
      <c r="F75" s="220">
        <f>AF75</f>
        <v>-6269863.8911359906</v>
      </c>
      <c r="G75" s="220">
        <f>E75</f>
        <v>0</v>
      </c>
      <c r="H75" s="221">
        <f>F75</f>
        <v>-6269863.8911359906</v>
      </c>
      <c r="I75" s="226">
        <v>0</v>
      </c>
      <c r="J75" s="224">
        <v>0</v>
      </c>
      <c r="K75" s="224">
        <v>0</v>
      </c>
      <c r="L75" s="224">
        <v>0</v>
      </c>
      <c r="M75" s="224">
        <v>0</v>
      </c>
      <c r="N75" s="224">
        <v>0</v>
      </c>
      <c r="O75" s="224">
        <v>0</v>
      </c>
      <c r="P75" s="224">
        <v>0</v>
      </c>
      <c r="Q75" s="224">
        <v>0</v>
      </c>
      <c r="R75" s="224">
        <v>0</v>
      </c>
      <c r="S75" s="224">
        <v>0</v>
      </c>
      <c r="T75" s="224">
        <v>0</v>
      </c>
      <c r="U75" s="224">
        <v>0</v>
      </c>
      <c r="V75" s="224">
        <v>0</v>
      </c>
      <c r="W75" s="224">
        <v>0</v>
      </c>
      <c r="X75" s="224">
        <f>+W74*X9-X74</f>
        <v>0</v>
      </c>
      <c r="Y75" s="224">
        <v>0</v>
      </c>
      <c r="Z75" s="224">
        <v>0</v>
      </c>
      <c r="AA75" s="224">
        <v>0</v>
      </c>
      <c r="AB75" s="224">
        <v>0</v>
      </c>
      <c r="AC75" s="224">
        <v>0</v>
      </c>
      <c r="AD75" s="224">
        <v>0</v>
      </c>
      <c r="AE75" s="224">
        <v>0</v>
      </c>
      <c r="AF75" s="225">
        <f>+AE74*AF9-AF74</f>
        <v>-6269863.8911359906</v>
      </c>
      <c r="AG75" s="215"/>
    </row>
    <row r="76" spans="1:34" s="217" customFormat="1" ht="20.100000000000001" customHeight="1" x14ac:dyDescent="0.2">
      <c r="A76" s="210"/>
      <c r="B76" s="219" t="s">
        <v>195</v>
      </c>
      <c r="C76" s="220">
        <f t="shared" si="63"/>
        <v>0</v>
      </c>
      <c r="D76" s="220">
        <f t="shared" si="64"/>
        <v>0</v>
      </c>
      <c r="E76" s="220">
        <f t="shared" si="65"/>
        <v>-90840374.5</v>
      </c>
      <c r="F76" s="220">
        <f t="shared" si="65"/>
        <v>-302789136.12</v>
      </c>
      <c r="G76" s="220">
        <f t="shared" si="66"/>
        <v>-90840374.5</v>
      </c>
      <c r="H76" s="221">
        <f t="shared" si="66"/>
        <v>-302789136.12</v>
      </c>
      <c r="I76" s="222">
        <v>0</v>
      </c>
      <c r="J76" s="220">
        <v>0</v>
      </c>
      <c r="K76" s="220">
        <v>0</v>
      </c>
      <c r="L76" s="220">
        <v>0</v>
      </c>
      <c r="M76" s="220">
        <v>0</v>
      </c>
      <c r="N76" s="220">
        <v>0</v>
      </c>
      <c r="O76" s="220">
        <v>0</v>
      </c>
      <c r="P76" s="220">
        <v>0</v>
      </c>
      <c r="Q76" s="220">
        <v>0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/>
      <c r="X76" s="220"/>
      <c r="Y76" s="220">
        <v>0</v>
      </c>
      <c r="Z76" s="220">
        <v>0</v>
      </c>
      <c r="AA76" s="220">
        <v>0</v>
      </c>
      <c r="AB76" s="220">
        <v>0</v>
      </c>
      <c r="AC76" s="220">
        <v>0</v>
      </c>
      <c r="AD76" s="220">
        <v>0</v>
      </c>
      <c r="AE76" s="220">
        <v>-90840374.5</v>
      </c>
      <c r="AF76" s="221">
        <v>-302789136.12</v>
      </c>
      <c r="AG76" s="215"/>
    </row>
    <row r="77" spans="1:34" s="217" customFormat="1" ht="20.100000000000001" customHeight="1" x14ac:dyDescent="0.2">
      <c r="A77" s="210"/>
      <c r="B77" s="219" t="s">
        <v>196</v>
      </c>
      <c r="C77" s="220">
        <f t="shared" si="63"/>
        <v>0</v>
      </c>
      <c r="D77" s="220">
        <f t="shared" si="64"/>
        <v>0</v>
      </c>
      <c r="E77" s="220">
        <f t="shared" si="65"/>
        <v>0</v>
      </c>
      <c r="F77" s="220">
        <f t="shared" si="65"/>
        <v>-63361161.377150059</v>
      </c>
      <c r="G77" s="220">
        <f t="shared" si="66"/>
        <v>0</v>
      </c>
      <c r="H77" s="221">
        <f t="shared" si="66"/>
        <v>-63361161.377150059</v>
      </c>
      <c r="I77" s="226">
        <v>0</v>
      </c>
      <c r="J77" s="224">
        <v>0</v>
      </c>
      <c r="K77" s="224">
        <v>0</v>
      </c>
      <c r="L77" s="224">
        <v>0</v>
      </c>
      <c r="M77" s="224">
        <v>0</v>
      </c>
      <c r="N77" s="224">
        <v>0</v>
      </c>
      <c r="O77" s="224">
        <v>0</v>
      </c>
      <c r="P77" s="224">
        <v>0</v>
      </c>
      <c r="Q77" s="224">
        <v>0</v>
      </c>
      <c r="R77" s="224">
        <v>0</v>
      </c>
      <c r="S77" s="224">
        <v>0</v>
      </c>
      <c r="T77" s="224">
        <v>0</v>
      </c>
      <c r="U77" s="224">
        <v>0</v>
      </c>
      <c r="V77" s="224">
        <v>0</v>
      </c>
      <c r="W77" s="224">
        <v>0</v>
      </c>
      <c r="X77" s="224">
        <f>+W76*X9-X76</f>
        <v>0</v>
      </c>
      <c r="Y77" s="224">
        <v>0</v>
      </c>
      <c r="Z77" s="224">
        <v>0</v>
      </c>
      <c r="AA77" s="224">
        <v>0</v>
      </c>
      <c r="AB77" s="224">
        <v>0</v>
      </c>
      <c r="AC77" s="224">
        <v>0</v>
      </c>
      <c r="AD77" s="224">
        <v>0</v>
      </c>
      <c r="AE77" s="224">
        <v>0</v>
      </c>
      <c r="AF77" s="225">
        <f>+AE76*AF9-AF76</f>
        <v>-63361161.377150059</v>
      </c>
      <c r="AG77" s="215"/>
      <c r="AH77" s="215"/>
    </row>
    <row r="78" spans="1:34" s="217" customFormat="1" ht="39.950000000000003" customHeight="1" thickBot="1" x14ac:dyDescent="0.25">
      <c r="A78" s="210"/>
      <c r="B78" s="219" t="s">
        <v>123</v>
      </c>
      <c r="C78" s="220">
        <f t="shared" ref="C78:AF78" si="67">SUM(C71:C77)</f>
        <v>0</v>
      </c>
      <c r="D78" s="220">
        <f t="shared" si="67"/>
        <v>0</v>
      </c>
      <c r="E78" s="220">
        <f t="shared" si="67"/>
        <v>-331153482.84487212</v>
      </c>
      <c r="F78" s="220">
        <f t="shared" si="67"/>
        <v>-1334780343.3028259</v>
      </c>
      <c r="G78" s="220">
        <f t="shared" si="67"/>
        <v>-331153482.84487212</v>
      </c>
      <c r="H78" s="221">
        <f t="shared" si="67"/>
        <v>-1334780343.3028259</v>
      </c>
      <c r="I78" s="227">
        <f t="shared" si="67"/>
        <v>0</v>
      </c>
      <c r="J78" s="228">
        <f t="shared" si="67"/>
        <v>0</v>
      </c>
      <c r="K78" s="228">
        <f t="shared" si="67"/>
        <v>0</v>
      </c>
      <c r="L78" s="228">
        <f t="shared" si="67"/>
        <v>0</v>
      </c>
      <c r="M78" s="228">
        <f t="shared" si="67"/>
        <v>0</v>
      </c>
      <c r="N78" s="228">
        <f t="shared" si="67"/>
        <v>0</v>
      </c>
      <c r="O78" s="228">
        <f t="shared" si="67"/>
        <v>0</v>
      </c>
      <c r="P78" s="228">
        <f t="shared" si="67"/>
        <v>0</v>
      </c>
      <c r="Q78" s="228">
        <f t="shared" si="67"/>
        <v>0</v>
      </c>
      <c r="R78" s="228">
        <f t="shared" si="67"/>
        <v>0</v>
      </c>
      <c r="S78" s="228">
        <f t="shared" si="67"/>
        <v>0</v>
      </c>
      <c r="T78" s="228">
        <f t="shared" si="67"/>
        <v>0</v>
      </c>
      <c r="U78" s="228">
        <f t="shared" si="67"/>
        <v>0</v>
      </c>
      <c r="V78" s="228">
        <f t="shared" si="67"/>
        <v>0</v>
      </c>
      <c r="W78" s="228">
        <f t="shared" si="67"/>
        <v>0</v>
      </c>
      <c r="X78" s="228">
        <f t="shared" si="67"/>
        <v>0</v>
      </c>
      <c r="Y78" s="228">
        <f t="shared" si="67"/>
        <v>0</v>
      </c>
      <c r="Z78" s="228">
        <f t="shared" si="67"/>
        <v>0</v>
      </c>
      <c r="AA78" s="228">
        <f t="shared" si="67"/>
        <v>0</v>
      </c>
      <c r="AB78" s="228">
        <f t="shared" si="67"/>
        <v>0</v>
      </c>
      <c r="AC78" s="228">
        <f t="shared" si="67"/>
        <v>0</v>
      </c>
      <c r="AD78" s="228">
        <f t="shared" si="67"/>
        <v>0</v>
      </c>
      <c r="AE78" s="228">
        <f t="shared" si="67"/>
        <v>-331153482.84487212</v>
      </c>
      <c r="AF78" s="229">
        <f t="shared" si="67"/>
        <v>-1334780343.3028259</v>
      </c>
      <c r="AG78" s="215"/>
    </row>
    <row r="79" spans="1:34" s="171" customFormat="1" ht="39.950000000000003" customHeight="1" thickTop="1" thickBot="1" x14ac:dyDescent="0.25">
      <c r="A79" s="210"/>
      <c r="B79" s="203" t="s">
        <v>205</v>
      </c>
      <c r="C79" s="205">
        <f t="shared" ref="C79:AF79" si="68">+C63+C78</f>
        <v>126100544.12125134</v>
      </c>
      <c r="D79" s="205">
        <f t="shared" si="68"/>
        <v>1822268548.0966513</v>
      </c>
      <c r="E79" s="205">
        <f t="shared" si="68"/>
        <v>-290720422.98141152</v>
      </c>
      <c r="F79" s="205">
        <f t="shared" si="68"/>
        <v>111740184.65591383</v>
      </c>
      <c r="G79" s="205">
        <f t="shared" si="68"/>
        <v>-290720422.98141301</v>
      </c>
      <c r="H79" s="206">
        <f t="shared" si="68"/>
        <v>111740184.65591478</v>
      </c>
      <c r="I79" s="230">
        <f t="shared" si="68"/>
        <v>124316712.8270691</v>
      </c>
      <c r="J79" s="230">
        <f t="shared" si="68"/>
        <v>1773675817.5135775</v>
      </c>
      <c r="K79" s="230">
        <f t="shared" si="68"/>
        <v>131721278.17586944</v>
      </c>
      <c r="L79" s="230">
        <f t="shared" si="68"/>
        <v>1834101298.4435778</v>
      </c>
      <c r="M79" s="230">
        <f t="shared" si="68"/>
        <v>110111356.59149486</v>
      </c>
      <c r="N79" s="230">
        <f t="shared" si="68"/>
        <v>1812662428.6435776</v>
      </c>
      <c r="O79" s="230">
        <f t="shared" si="68"/>
        <v>114904828.06330049</v>
      </c>
      <c r="P79" s="230">
        <f t="shared" si="68"/>
        <v>1820600490.6035774</v>
      </c>
      <c r="Q79" s="230">
        <f t="shared" si="68"/>
        <v>123306042.87965436</v>
      </c>
      <c r="R79" s="230">
        <f t="shared" si="68"/>
        <v>1920665676.5335774</v>
      </c>
      <c r="S79" s="230">
        <f t="shared" si="68"/>
        <v>102619572.94699591</v>
      </c>
      <c r="T79" s="230">
        <f t="shared" si="68"/>
        <v>1880092933.3135772</v>
      </c>
      <c r="U79" s="230">
        <f t="shared" si="68"/>
        <v>128557016.49226561</v>
      </c>
      <c r="V79" s="230">
        <f t="shared" si="68"/>
        <v>1885550105.7335773</v>
      </c>
      <c r="W79" s="230">
        <f t="shared" si="68"/>
        <v>126100544.12125084</v>
      </c>
      <c r="X79" s="230">
        <f t="shared" si="68"/>
        <v>1822268548.096652</v>
      </c>
      <c r="Y79" s="230">
        <f t="shared" si="68"/>
        <v>129384553.86945659</v>
      </c>
      <c r="Z79" s="230">
        <f t="shared" si="68"/>
        <v>1768843940.6458604</v>
      </c>
      <c r="AA79" s="230">
        <f t="shared" si="68"/>
        <v>128302011.74945195</v>
      </c>
      <c r="AB79" s="230">
        <f t="shared" si="68"/>
        <v>1796746767.5358603</v>
      </c>
      <c r="AC79" s="230">
        <f t="shared" si="68"/>
        <v>38166930.552660942</v>
      </c>
      <c r="AD79" s="230">
        <f t="shared" si="68"/>
        <v>1399267220.8825347</v>
      </c>
      <c r="AE79" s="230">
        <f t="shared" si="68"/>
        <v>-290720422.98141217</v>
      </c>
      <c r="AF79" s="231">
        <f t="shared" si="68"/>
        <v>111740184.65591431</v>
      </c>
    </row>
    <row r="80" spans="1:34" ht="15.75" customHeight="1" thickTop="1" x14ac:dyDescent="0.2">
      <c r="F80" s="152"/>
      <c r="K80" s="152"/>
    </row>
    <row r="81" spans="9:24" x14ac:dyDescent="0.2"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</row>
    <row r="82" spans="9:24" ht="32.25" customHeight="1" x14ac:dyDescent="0.2">
      <c r="K82" s="69"/>
      <c r="L82" s="69"/>
      <c r="M82" s="69"/>
      <c r="N82" s="69"/>
    </row>
    <row r="83" spans="9:24" x14ac:dyDescent="0.2">
      <c r="J83" s="69"/>
      <c r="K83" s="69"/>
      <c r="L83" s="69"/>
      <c r="M83" s="69"/>
      <c r="N83" s="69"/>
    </row>
    <row r="84" spans="9:24" x14ac:dyDescent="0.2">
      <c r="J84" s="69"/>
      <c r="K84" s="69"/>
      <c r="L84" s="69"/>
      <c r="M84" s="69"/>
      <c r="N84" s="69"/>
    </row>
    <row r="85" spans="9:24" x14ac:dyDescent="0.2">
      <c r="J85" s="69"/>
      <c r="K85" s="69"/>
      <c r="L85" s="69"/>
      <c r="M85" s="69"/>
      <c r="N85" s="69"/>
    </row>
    <row r="86" spans="9:24" x14ac:dyDescent="0.2">
      <c r="I86" s="154"/>
      <c r="J86" s="69"/>
      <c r="K86" s="69"/>
      <c r="L86" s="69"/>
      <c r="M86" s="69"/>
      <c r="N86" s="69"/>
    </row>
    <row r="87" spans="9:24" x14ac:dyDescent="0.2">
      <c r="I87" s="154"/>
      <c r="J87" s="69"/>
      <c r="K87" s="69"/>
      <c r="L87" s="69"/>
      <c r="M87" s="69"/>
      <c r="N87" s="69"/>
    </row>
    <row r="88" spans="9:24" x14ac:dyDescent="0.2">
      <c r="I88" s="154"/>
      <c r="J88" s="69"/>
      <c r="K88" s="69"/>
      <c r="L88" s="69"/>
      <c r="M88" s="69"/>
      <c r="N88" s="69"/>
    </row>
    <row r="89" spans="9:24" x14ac:dyDescent="0.2">
      <c r="I89" s="154"/>
      <c r="J89" s="69"/>
      <c r="K89" s="69"/>
      <c r="L89" s="69"/>
      <c r="M89" s="69"/>
      <c r="N89" s="69"/>
    </row>
    <row r="90" spans="9:24" x14ac:dyDescent="0.2">
      <c r="I90" s="154"/>
      <c r="J90" s="69"/>
      <c r="K90" s="69"/>
      <c r="L90" s="69"/>
      <c r="M90" s="69"/>
      <c r="N90" s="69"/>
    </row>
    <row r="91" spans="9:24" x14ac:dyDescent="0.2">
      <c r="I91" s="154"/>
      <c r="J91" s="155"/>
      <c r="L91" s="154"/>
      <c r="N91" s="154"/>
    </row>
    <row r="92" spans="9:24" x14ac:dyDescent="0.2">
      <c r="I92" s="154"/>
      <c r="J92" s="156"/>
      <c r="L92" s="154"/>
      <c r="N92" s="154"/>
    </row>
    <row r="93" spans="9:24" x14ac:dyDescent="0.2">
      <c r="I93" s="154"/>
      <c r="J93" s="155"/>
      <c r="N93" s="154"/>
    </row>
    <row r="94" spans="9:24" x14ac:dyDescent="0.2">
      <c r="I94" s="154"/>
      <c r="J94" s="155"/>
      <c r="N94" s="154"/>
    </row>
    <row r="95" spans="9:24" x14ac:dyDescent="0.2">
      <c r="J95" s="155"/>
      <c r="N95" s="154"/>
    </row>
    <row r="96" spans="9:24" x14ac:dyDescent="0.2">
      <c r="J96" s="155"/>
      <c r="N96" s="154"/>
    </row>
    <row r="97" spans="2:32" x14ac:dyDescent="0.2">
      <c r="J97" s="155"/>
      <c r="N97" s="154"/>
    </row>
    <row r="98" spans="2:32" x14ac:dyDescent="0.2">
      <c r="J98" s="155"/>
      <c r="N98" s="154"/>
    </row>
    <row r="99" spans="2:32" x14ac:dyDescent="0.2">
      <c r="J99" s="155"/>
      <c r="N99" s="154"/>
    </row>
    <row r="100" spans="2:32" x14ac:dyDescent="0.2">
      <c r="J100" s="155"/>
      <c r="N100" s="154"/>
    </row>
    <row r="101" spans="2:32" x14ac:dyDescent="0.2">
      <c r="J101" s="155"/>
      <c r="N101" s="154"/>
    </row>
    <row r="102" spans="2:32" x14ac:dyDescent="0.2">
      <c r="J102" s="155"/>
      <c r="N102" s="154"/>
    </row>
    <row r="103" spans="2:32" x14ac:dyDescent="0.2">
      <c r="J103" s="155"/>
      <c r="N103" s="154"/>
    </row>
    <row r="104" spans="2:32" x14ac:dyDescent="0.2">
      <c r="C104" s="157"/>
      <c r="D104" s="157"/>
      <c r="E104" s="157"/>
      <c r="F104" s="157"/>
      <c r="J104" s="155"/>
      <c r="N104" s="154"/>
    </row>
    <row r="105" spans="2:32" ht="15" customHeight="1" x14ac:dyDescent="0.2">
      <c r="B105" s="158"/>
      <c r="C105" s="158"/>
      <c r="D105" s="158"/>
      <c r="E105" s="158"/>
      <c r="F105" s="158"/>
      <c r="G105" s="158"/>
      <c r="H105" s="158"/>
      <c r="I105" s="159"/>
      <c r="J105" s="155"/>
      <c r="K105" s="159"/>
      <c r="L105" s="159"/>
      <c r="M105" s="159"/>
      <c r="N105" s="154"/>
      <c r="O105" s="159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</row>
    <row r="106" spans="2:32" ht="15" customHeight="1" x14ac:dyDescent="0.2">
      <c r="B106" s="158"/>
      <c r="C106" s="158"/>
      <c r="D106" s="158"/>
      <c r="E106" s="158"/>
      <c r="F106" s="158"/>
      <c r="G106" s="158"/>
      <c r="H106" s="158"/>
      <c r="I106" s="159"/>
      <c r="J106" s="155"/>
      <c r="K106" s="159"/>
      <c r="L106" s="159"/>
      <c r="M106" s="159"/>
      <c r="N106" s="154"/>
      <c r="O106" s="159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</row>
    <row r="107" spans="2:32" ht="34.5" customHeight="1" x14ac:dyDescent="0.2"/>
    <row r="108" spans="2:32" x14ac:dyDescent="0.2">
      <c r="B108" s="161"/>
      <c r="C108" s="162"/>
      <c r="D108" s="162"/>
      <c r="E108" s="162"/>
      <c r="F108" s="162"/>
    </row>
    <row r="109" spans="2:32" x14ac:dyDescent="0.2">
      <c r="B109" s="161"/>
      <c r="C109" s="162"/>
      <c r="D109" s="162"/>
      <c r="E109" s="162"/>
      <c r="F109" s="162"/>
    </row>
    <row r="110" spans="2:32" x14ac:dyDescent="0.2">
      <c r="B110" s="161"/>
      <c r="C110" s="162"/>
      <c r="D110" s="162"/>
      <c r="E110" s="162"/>
      <c r="F110" s="162"/>
    </row>
    <row r="119" spans="34:34" ht="14.25" customHeight="1" x14ac:dyDescent="0.2"/>
    <row r="120" spans="34:34" ht="15" customHeight="1" x14ac:dyDescent="0.2">
      <c r="AH120" s="121"/>
    </row>
    <row r="121" spans="34:34" ht="13.5" customHeight="1" x14ac:dyDescent="0.2"/>
    <row r="122" spans="34:34" ht="14.25" customHeight="1" x14ac:dyDescent="0.2"/>
    <row r="123" spans="34:34" ht="14.25" customHeight="1" x14ac:dyDescent="0.2"/>
    <row r="124" spans="34:34" ht="14.25" customHeight="1" x14ac:dyDescent="0.2"/>
    <row r="125" spans="34:34" ht="14.25" customHeight="1" x14ac:dyDescent="0.2"/>
    <row r="126" spans="34:34" ht="14.25" customHeight="1" x14ac:dyDescent="0.2"/>
    <row r="127" spans="34:34" ht="14.25" customHeight="1" x14ac:dyDescent="0.2"/>
    <row r="128" spans="34:34" ht="14.25" customHeight="1" x14ac:dyDescent="0.2"/>
    <row r="129" spans="1:33" ht="14.25" customHeight="1" x14ac:dyDescent="0.2">
      <c r="J129" s="163"/>
      <c r="L129" s="163"/>
      <c r="N129" s="163"/>
      <c r="P129" s="163"/>
      <c r="R129" s="163"/>
      <c r="T129" s="163"/>
      <c r="V129" s="163"/>
      <c r="X129" s="163"/>
      <c r="Z129" s="163"/>
      <c r="AB129" s="163"/>
      <c r="AD129" s="163"/>
      <c r="AF129" s="163"/>
    </row>
    <row r="130" spans="1:33" ht="14.25" customHeight="1" x14ac:dyDescent="0.2"/>
    <row r="131" spans="1:33" s="121" customFormat="1" ht="14.25" customHeight="1" x14ac:dyDescent="0.2">
      <c r="A131" s="164"/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</row>
    <row r="132" spans="1:33" ht="14.25" customHeight="1" x14ac:dyDescent="0.2"/>
    <row r="133" spans="1:33" ht="14.25" customHeight="1" x14ac:dyDescent="0.2"/>
    <row r="134" spans="1:33" ht="14.25" customHeight="1" x14ac:dyDescent="0.2">
      <c r="AB134" s="159"/>
      <c r="AC134" s="159"/>
      <c r="AD134" s="159"/>
      <c r="AE134" s="159"/>
      <c r="AF134" s="159"/>
      <c r="AG134" s="153"/>
    </row>
    <row r="135" spans="1:33" ht="24" customHeight="1" x14ac:dyDescent="0.2"/>
  </sheetData>
  <sheetProtection sheet="1" objects="1" scenarios="1" selectLockedCells="1" selectUnlockedCells="1"/>
  <mergeCells count="93">
    <mergeCell ref="U64:U67"/>
    <mergeCell ref="V64:V67"/>
    <mergeCell ref="W64:W67"/>
    <mergeCell ref="X64:X67"/>
    <mergeCell ref="AF64:AF67"/>
    <mergeCell ref="Z64:Z67"/>
    <mergeCell ref="AA64:AA67"/>
    <mergeCell ref="AB64:AB67"/>
    <mergeCell ref="AC64:AC67"/>
    <mergeCell ref="AD64:AD67"/>
    <mergeCell ref="AE64:AE67"/>
    <mergeCell ref="H64:H67"/>
    <mergeCell ref="I64:I67"/>
    <mergeCell ref="J64:J67"/>
    <mergeCell ref="K64:K67"/>
    <mergeCell ref="L64:L67"/>
    <mergeCell ref="M64:M67"/>
    <mergeCell ref="AC54:AC57"/>
    <mergeCell ref="AD54:AD57"/>
    <mergeCell ref="AE54:AE57"/>
    <mergeCell ref="AF54:AF57"/>
    <mergeCell ref="AA54:AA57"/>
    <mergeCell ref="AB54:AB57"/>
    <mergeCell ref="P54:P57"/>
    <mergeCell ref="Y64:Y67"/>
    <mergeCell ref="N64:N67"/>
    <mergeCell ref="O64:O67"/>
    <mergeCell ref="P64:P67"/>
    <mergeCell ref="Q64:Q67"/>
    <mergeCell ref="R64:R67"/>
    <mergeCell ref="S64:S67"/>
    <mergeCell ref="T64:T67"/>
    <mergeCell ref="B64:B67"/>
    <mergeCell ref="C64:C67"/>
    <mergeCell ref="D64:D67"/>
    <mergeCell ref="E64:E67"/>
    <mergeCell ref="F64:F67"/>
    <mergeCell ref="G64:G67"/>
    <mergeCell ref="W54:W57"/>
    <mergeCell ref="X54:X57"/>
    <mergeCell ref="Y54:Y57"/>
    <mergeCell ref="Z54:Z57"/>
    <mergeCell ref="Q54:Q57"/>
    <mergeCell ref="R54:R57"/>
    <mergeCell ref="S54:S57"/>
    <mergeCell ref="T54:T57"/>
    <mergeCell ref="U54:U57"/>
    <mergeCell ref="V54:V57"/>
    <mergeCell ref="K54:K57"/>
    <mergeCell ref="L54:L57"/>
    <mergeCell ref="M54:M57"/>
    <mergeCell ref="N54:N57"/>
    <mergeCell ref="O54:O57"/>
    <mergeCell ref="AF14:AF17"/>
    <mergeCell ref="B54:B57"/>
    <mergeCell ref="C54:C57"/>
    <mergeCell ref="D54:D57"/>
    <mergeCell ref="E54:E57"/>
    <mergeCell ref="F54:F57"/>
    <mergeCell ref="G54:G57"/>
    <mergeCell ref="H54:H57"/>
    <mergeCell ref="I54:I57"/>
    <mergeCell ref="J54:J57"/>
    <mergeCell ref="Z14:Z17"/>
    <mergeCell ref="AA14:AA17"/>
    <mergeCell ref="AB14:AB17"/>
    <mergeCell ref="AC14:AC17"/>
    <mergeCell ref="AD14:AD17"/>
    <mergeCell ref="AE14:AE17"/>
    <mergeCell ref="Y14:Y17"/>
    <mergeCell ref="N14:N17"/>
    <mergeCell ref="O14:O17"/>
    <mergeCell ref="P14:P17"/>
    <mergeCell ref="Q14:Q17"/>
    <mergeCell ref="R14:R17"/>
    <mergeCell ref="S14:S17"/>
    <mergeCell ref="T14:T17"/>
    <mergeCell ref="U14:U17"/>
    <mergeCell ref="V14:V17"/>
    <mergeCell ref="W14:W17"/>
    <mergeCell ref="X14:X17"/>
    <mergeCell ref="M14:M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</mergeCells>
  <printOptions horizontalCentered="1"/>
  <pageMargins left="0" right="0" top="0.19685039370078741" bottom="0.19685039370078741" header="0" footer="0.19685039370078741"/>
  <pageSetup paperSize="9" scale="65" orientation="portrait" cellComments="atEnd" r:id="rId1"/>
  <headerFooter alignWithMargins="0">
    <oddFooter>&amp;L&amp;Z&amp;F
&amp;F&amp;R&amp;P de &amp;N.</oddFooter>
  </headerFooter>
  <rowBreaks count="1" manualBreakCount="1">
    <brk id="53" max="7" man="1"/>
  </rowBreaks>
  <ignoredErrors>
    <ignoredError sqref="D25:H25 H1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4" name="Button 1">
              <controlPr defaultSize="0" print="0" autoFill="0" autoPict="0" macro="[0]!IMPRIMIR_MENSAL">
                <anchor moveWithCells="1" sizeWithCells="1">
                  <from>
                    <xdr:col>2</xdr:col>
                    <xdr:colOff>0</xdr:colOff>
                    <xdr:row>8</xdr:row>
                    <xdr:rowOff>219075</xdr:rowOff>
                  </from>
                  <to>
                    <xdr:col>2</xdr:col>
                    <xdr:colOff>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5" name="Button 2">
              <controlPr defaultSize="0" print="0" autoFill="0" autoPict="0" macro="[0]!IMPRIMIR_ANUAL">
                <anchor moveWithCells="1" sizeWithCells="1">
                  <from>
                    <xdr:col>2</xdr:col>
                    <xdr:colOff>0</xdr:colOff>
                    <xdr:row>8</xdr:row>
                    <xdr:rowOff>219075</xdr:rowOff>
                  </from>
                  <to>
                    <xdr:col>2</xdr:col>
                    <xdr:colOff>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</sheetPr>
  <dimension ref="A1:AH153"/>
  <sheetViews>
    <sheetView showGridLines="0" topLeftCell="A2" zoomScale="85" zoomScaleNormal="85" workbookViewId="0">
      <selection activeCell="A2" sqref="A2"/>
    </sheetView>
  </sheetViews>
  <sheetFormatPr defaultRowHeight="12.75" x14ac:dyDescent="0.2"/>
  <cols>
    <col min="1" max="1" width="2.7109375" style="66" customWidth="1"/>
    <col min="2" max="2" width="64.42578125" style="68" customWidth="1"/>
    <col min="3" max="3" width="19.7109375" style="68" hidden="1" customWidth="1"/>
    <col min="4" max="4" width="21" style="68" hidden="1" customWidth="1"/>
    <col min="5" max="5" width="20.7109375" style="68" hidden="1" customWidth="1"/>
    <col min="6" max="6" width="21" style="68" hidden="1" customWidth="1"/>
    <col min="7" max="7" width="19.5703125" style="68" hidden="1" customWidth="1"/>
    <col min="8" max="8" width="20.7109375" style="68" hidden="1" customWidth="1"/>
    <col min="9" max="9" width="17.7109375" style="68" hidden="1" customWidth="1"/>
    <col min="10" max="10" width="20.85546875" style="68" customWidth="1"/>
    <col min="11" max="11" width="17.7109375" style="68" hidden="1" customWidth="1"/>
    <col min="12" max="12" width="21.140625" style="68" customWidth="1"/>
    <col min="13" max="13" width="17.7109375" style="68" hidden="1" customWidth="1"/>
    <col min="14" max="14" width="21.140625" style="68" customWidth="1"/>
    <col min="15" max="15" width="17.7109375" style="68" hidden="1" customWidth="1"/>
    <col min="16" max="16" width="21.140625" style="68" customWidth="1"/>
    <col min="17" max="17" width="17.7109375" style="68" hidden="1" customWidth="1"/>
    <col min="18" max="18" width="21" style="68" customWidth="1"/>
    <col min="19" max="19" width="17.7109375" style="68" hidden="1" customWidth="1"/>
    <col min="20" max="20" width="20.28515625" style="68" customWidth="1"/>
    <col min="21" max="21" width="17.7109375" style="68" hidden="1" customWidth="1"/>
    <col min="22" max="22" width="21.5703125" style="68" customWidth="1"/>
    <col min="23" max="23" width="17.7109375" style="68" hidden="1" customWidth="1"/>
    <col min="24" max="24" width="21.7109375" style="68" customWidth="1"/>
    <col min="25" max="25" width="17.7109375" style="68" hidden="1" customWidth="1"/>
    <col min="26" max="26" width="21.42578125" style="68" customWidth="1"/>
    <col min="27" max="27" width="17.7109375" style="68" hidden="1" customWidth="1"/>
    <col min="28" max="28" width="21.42578125" style="68" customWidth="1"/>
    <col min="29" max="29" width="17.7109375" style="68" hidden="1" customWidth="1"/>
    <col min="30" max="30" width="21.42578125" style="68" customWidth="1"/>
    <col min="31" max="31" width="17.7109375" style="68" hidden="1" customWidth="1"/>
    <col min="32" max="32" width="21.5703125" style="68" customWidth="1"/>
    <col min="33" max="33" width="22" style="69" customWidth="1"/>
    <col min="34" max="78" width="20.7109375" style="69" customWidth="1"/>
    <col min="79" max="187" width="23.7109375" style="69" customWidth="1"/>
    <col min="188" max="16384" width="9.140625" style="69"/>
  </cols>
  <sheetData>
    <row r="1" spans="1:32" ht="14.25" x14ac:dyDescent="0.2">
      <c r="A1" s="66" t="s">
        <v>25</v>
      </c>
      <c r="B1" s="67" t="s">
        <v>29</v>
      </c>
    </row>
    <row r="2" spans="1:32" ht="14.25" x14ac:dyDescent="0.2">
      <c r="B2" s="232" t="s">
        <v>207</v>
      </c>
    </row>
    <row r="3" spans="1:32" ht="14.25" x14ac:dyDescent="0.2">
      <c r="B3" s="232" t="s">
        <v>208</v>
      </c>
    </row>
    <row r="4" spans="1:32" ht="14.25" x14ac:dyDescent="0.2">
      <c r="B4" s="232" t="s">
        <v>218</v>
      </c>
    </row>
    <row r="5" spans="1:32" ht="14.25" x14ac:dyDescent="0.2">
      <c r="B5" s="232" t="s">
        <v>209</v>
      </c>
    </row>
    <row r="6" spans="1:32" ht="14.25" x14ac:dyDescent="0.2">
      <c r="B6" s="232"/>
      <c r="C6" s="237"/>
      <c r="D6" s="237"/>
      <c r="L6" s="280"/>
    </row>
    <row r="7" spans="1:32" ht="20.100000000000001" customHeight="1" x14ac:dyDescent="0.2">
      <c r="B7" s="165" t="s">
        <v>210</v>
      </c>
      <c r="C7" s="237"/>
      <c r="D7" s="237"/>
      <c r="AF7" s="69"/>
    </row>
    <row r="8" spans="1:32" ht="20.100000000000001" customHeight="1" thickBot="1" x14ac:dyDescent="0.25">
      <c r="B8" s="281" t="str">
        <f>'FLUXO ANUAL'!B9</f>
        <v>Data da Emissão: 24/04/2020</v>
      </c>
      <c r="C8" s="237"/>
      <c r="D8" s="237"/>
      <c r="AF8" s="282" t="s">
        <v>124</v>
      </c>
    </row>
    <row r="9" spans="1:32" ht="20.100000000000001" hidden="1" customHeight="1" thickBot="1" x14ac:dyDescent="0.25">
      <c r="B9" s="69"/>
      <c r="D9" s="71">
        <f>'FLUXO ANUAL'!$D$9</f>
        <v>0</v>
      </c>
      <c r="F9" s="70"/>
      <c r="I9" s="72">
        <v>43496</v>
      </c>
      <c r="J9" s="73">
        <v>3.6518999999999999</v>
      </c>
      <c r="K9" s="72">
        <v>43524</v>
      </c>
      <c r="L9" s="73">
        <v>3.7385000000000002</v>
      </c>
      <c r="M9" s="72">
        <v>43553</v>
      </c>
      <c r="N9" s="73">
        <v>3.8967000000000001</v>
      </c>
      <c r="O9" s="72">
        <v>43585</v>
      </c>
      <c r="P9" s="73">
        <v>3.9453</v>
      </c>
      <c r="Q9" s="72">
        <v>43616</v>
      </c>
      <c r="R9" s="73">
        <v>3.9407000000000001</v>
      </c>
      <c r="S9" s="72">
        <v>43644</v>
      </c>
      <c r="T9" s="73">
        <v>3.8321999999999998</v>
      </c>
      <c r="U9" s="72">
        <v>43677</v>
      </c>
      <c r="V9" s="73">
        <v>3.7648999999999999</v>
      </c>
      <c r="W9" s="72">
        <v>43707</v>
      </c>
      <c r="X9" s="73">
        <v>4.1384999999999996</v>
      </c>
      <c r="Y9" s="72">
        <v>43738</v>
      </c>
      <c r="Z9" s="73">
        <v>4.1643999999999997</v>
      </c>
      <c r="AA9" s="72">
        <v>43769</v>
      </c>
      <c r="AB9" s="73">
        <v>4.0041000000000002</v>
      </c>
      <c r="AC9" s="72">
        <v>43798</v>
      </c>
      <c r="AD9" s="73">
        <f>AB9</f>
        <v>4.0041000000000002</v>
      </c>
      <c r="AE9" s="72">
        <v>43830</v>
      </c>
      <c r="AF9" s="73">
        <f>AD9</f>
        <v>4.0041000000000002</v>
      </c>
    </row>
    <row r="10" spans="1:32" ht="35.1" customHeight="1" thickTop="1" thickBot="1" x14ac:dyDescent="0.25">
      <c r="B10" s="74" t="s">
        <v>154</v>
      </c>
      <c r="C10" s="75">
        <f>'FLUXO ANUAL'!C10</f>
        <v>98126510.269999996</v>
      </c>
      <c r="D10" s="75">
        <f>'FLUXO ANUAL'!D10</f>
        <v>1795932428.7435775</v>
      </c>
      <c r="E10" s="76" t="str">
        <f>'FLUXO ANUAL'!E10</f>
        <v>----</v>
      </c>
      <c r="F10" s="77" t="str">
        <f>'FLUXO ANUAL'!F10</f>
        <v>----</v>
      </c>
      <c r="G10" s="78">
        <f>'FLUXO ANUAL'!G10</f>
        <v>98126510.269999996</v>
      </c>
      <c r="H10" s="79">
        <f>'FLUXO ANUAL'!H10</f>
        <v>1795932428.7435775</v>
      </c>
      <c r="I10" s="80" t="str">
        <f>'FLUXO ANUAL'!I10</f>
        <v xml:space="preserve">   SALDO FINAL MÊS ANTERIOR</v>
      </c>
      <c r="J10" s="81" t="str">
        <f>'FLUXO ANUAL'!J10</f>
        <v xml:space="preserve">   SALDO FINAL MÊS ANTERIOR</v>
      </c>
      <c r="K10" s="82" t="str">
        <f>'FLUXO ANUAL'!K10</f>
        <v xml:space="preserve">   SALDO FINAL MÊS ANTERIOR</v>
      </c>
      <c r="L10" s="81" t="str">
        <f>'FLUXO ANUAL'!L10</f>
        <v xml:space="preserve">   SALDO FINAL MÊS ANTERIOR</v>
      </c>
      <c r="M10" s="82" t="str">
        <f>'FLUXO ANUAL'!M10</f>
        <v xml:space="preserve">   SALDO FINAL MÊS ANTERIOR</v>
      </c>
      <c r="N10" s="81" t="str">
        <f>'FLUXO ANUAL'!N10</f>
        <v xml:space="preserve">   SALDO FINAL MÊS ANTERIOR</v>
      </c>
      <c r="O10" s="82" t="str">
        <f>'FLUXO ANUAL'!O10</f>
        <v xml:space="preserve">   SALDO FINAL MÊS ANTERIOR</v>
      </c>
      <c r="P10" s="81" t="str">
        <f>'FLUXO ANUAL'!P10</f>
        <v xml:space="preserve">   SALDO FINAL MÊS ANTERIOR</v>
      </c>
      <c r="Q10" s="82" t="str">
        <f>'FLUXO ANUAL'!Q10</f>
        <v xml:space="preserve">   SALDO FINAL MÊS ANTERIOR</v>
      </c>
      <c r="R10" s="81" t="str">
        <f>'FLUXO ANUAL'!R10</f>
        <v xml:space="preserve">   SALDO FINAL MÊS ANTERIOR</v>
      </c>
      <c r="S10" s="82" t="str">
        <f>'FLUXO ANUAL'!S10</f>
        <v xml:space="preserve">   SALDO FINAL MÊS ANTERIOR</v>
      </c>
      <c r="T10" s="81" t="str">
        <f>'FLUXO ANUAL'!T10</f>
        <v xml:space="preserve">   SALDO FINAL MÊS ANTERIOR</v>
      </c>
      <c r="U10" s="82" t="str">
        <f>'FLUXO ANUAL'!U10</f>
        <v xml:space="preserve">   SALDO FINAL MÊS ANTERIOR</v>
      </c>
      <c r="V10" s="81" t="str">
        <f>'FLUXO ANUAL'!V10</f>
        <v xml:space="preserve">   SALDO FINAL MÊS ANTERIOR</v>
      </c>
      <c r="W10" s="82" t="str">
        <f>'FLUXO ANUAL'!W10</f>
        <v xml:space="preserve">   SALDO FINAL MÊS ANTERIOR</v>
      </c>
      <c r="X10" s="81" t="str">
        <f>'FLUXO ANUAL'!X10</f>
        <v xml:space="preserve">   SALDO FINAL MÊS ANTERIOR</v>
      </c>
      <c r="Y10" s="82" t="str">
        <f>'FLUXO ANUAL'!Y10</f>
        <v xml:space="preserve">   SALDO FINAL MÊS ANTERIOR</v>
      </c>
      <c r="Z10" s="81" t="str">
        <f>'FLUXO ANUAL'!Z10</f>
        <v xml:space="preserve">   SALDO FINAL MÊS ANTERIOR</v>
      </c>
      <c r="AA10" s="82" t="str">
        <f>'FLUXO ANUAL'!AA10</f>
        <v xml:space="preserve">   SALDO FINAL MÊS ANTERIOR</v>
      </c>
      <c r="AB10" s="81" t="str">
        <f>Z10</f>
        <v xml:space="preserve">   SALDO FINAL MÊS ANTERIOR</v>
      </c>
      <c r="AC10" s="82" t="str">
        <f>'FLUXO ANUAL'!AC10</f>
        <v xml:space="preserve">   SALDO FINAL MÊS ANTERIOR</v>
      </c>
      <c r="AD10" s="81" t="str">
        <f>'FLUXO ANUAL'!AD10</f>
        <v xml:space="preserve">   SALDO FINAL MÊS ANTERIOR</v>
      </c>
      <c r="AE10" s="82" t="str">
        <f>'FLUXO ANUAL'!AE10</f>
        <v xml:space="preserve">   SALDO FINAL MÊS ANTERIOR</v>
      </c>
      <c r="AF10" s="83" t="str">
        <f>'FLUXO ANUAL'!AF10</f>
        <v xml:space="preserve">   SALDO FINAL MÊS ANTERIOR</v>
      </c>
    </row>
    <row r="11" spans="1:32" ht="35.1" customHeight="1" thickBot="1" x14ac:dyDescent="0.25">
      <c r="B11" s="84" t="s">
        <v>153</v>
      </c>
      <c r="C11" s="85">
        <f>'FLUXO ANUAL'!C11</f>
        <v>-30919.964901414263</v>
      </c>
      <c r="D11" s="85">
        <f>'FLUXO ANUAL'!D11</f>
        <v>-119808.68</v>
      </c>
      <c r="E11" s="86">
        <f>'FLUXO ANUAL'!E11</f>
        <v>0</v>
      </c>
      <c r="F11" s="86">
        <f>'FLUXO ANUAL'!F11</f>
        <v>0</v>
      </c>
      <c r="G11" s="87">
        <f>'FLUXO ANUAL'!G11</f>
        <v>-30919.964901414263</v>
      </c>
      <c r="H11" s="88">
        <f>'FLUXO ANUAL'!H11</f>
        <v>-119808.68</v>
      </c>
      <c r="I11" s="89" t="str">
        <f>'FLUXO ANUAL'!I11</f>
        <v>----</v>
      </c>
      <c r="J11" s="90" t="str">
        <f>'FLUXO ANUAL'!J11</f>
        <v>----</v>
      </c>
      <c r="K11" s="91" t="str">
        <f>'FLUXO ANUAL'!K11</f>
        <v>----</v>
      </c>
      <c r="L11" s="90" t="str">
        <f>'FLUXO ANUAL'!L11</f>
        <v>----</v>
      </c>
      <c r="M11" s="91" t="str">
        <f>'FLUXO ANUAL'!M11</f>
        <v>----</v>
      </c>
      <c r="N11" s="90" t="str">
        <f>'FLUXO ANUAL'!N11</f>
        <v>----</v>
      </c>
      <c r="O11" s="91" t="str">
        <f>'FLUXO ANUAL'!O11</f>
        <v>----</v>
      </c>
      <c r="P11" s="90" t="str">
        <f>'FLUXO ANUAL'!P11</f>
        <v>----</v>
      </c>
      <c r="Q11" s="91" t="str">
        <f>'FLUXO ANUAL'!Q11</f>
        <v>----</v>
      </c>
      <c r="R11" s="90" t="str">
        <f>'FLUXO ANUAL'!R11</f>
        <v>----</v>
      </c>
      <c r="S11" s="91" t="str">
        <f>'FLUXO ANUAL'!S11</f>
        <v>----</v>
      </c>
      <c r="T11" s="90" t="str">
        <f>'FLUXO ANUAL'!T11</f>
        <v>----</v>
      </c>
      <c r="U11" s="91" t="str">
        <f>'FLUXO ANUAL'!U11</f>
        <v>----</v>
      </c>
      <c r="V11" s="90" t="str">
        <f>'FLUXO ANUAL'!V11</f>
        <v>----</v>
      </c>
      <c r="W11" s="91" t="str">
        <f>'FLUXO ANUAL'!W11</f>
        <v>----</v>
      </c>
      <c r="X11" s="90" t="str">
        <f>'FLUXO ANUAL'!X11</f>
        <v>----</v>
      </c>
      <c r="Y11" s="91" t="str">
        <f>'FLUXO ANUAL'!Y11</f>
        <v>----</v>
      </c>
      <c r="Z11" s="90" t="str">
        <f>'FLUXO ANUAL'!Z11</f>
        <v>----</v>
      </c>
      <c r="AA11" s="91" t="str">
        <f>'FLUXO ANUAL'!AA11</f>
        <v>----</v>
      </c>
      <c r="AB11" s="90" t="str">
        <f>'FLUXO ANUAL'!AB11</f>
        <v>----</v>
      </c>
      <c r="AC11" s="91" t="str">
        <f>'FLUXO ANUAL'!AC11</f>
        <v>----</v>
      </c>
      <c r="AD11" s="90" t="str">
        <f>'FLUXO ANUAL'!AD11</f>
        <v>----</v>
      </c>
      <c r="AE11" s="91" t="str">
        <f>'FLUXO ANUAL'!AE11</f>
        <v>----</v>
      </c>
      <c r="AF11" s="92" t="str">
        <f>'FLUXO ANUAL'!AF11</f>
        <v>----</v>
      </c>
    </row>
    <row r="12" spans="1:32" ht="35.1" customHeight="1" thickBot="1" x14ac:dyDescent="0.25">
      <c r="B12" s="93" t="s">
        <v>155</v>
      </c>
      <c r="C12" s="94">
        <f>'FLUXO ANUAL'!C12</f>
        <v>98095590.305098578</v>
      </c>
      <c r="D12" s="94">
        <f>'FLUXO ANUAL'!D12</f>
        <v>1795812620.0635774</v>
      </c>
      <c r="E12" s="95" t="str">
        <f>'FLUXO ANUAL'!E12</f>
        <v>----</v>
      </c>
      <c r="F12" s="95" t="str">
        <f>'FLUXO ANUAL'!F12</f>
        <v>----</v>
      </c>
      <c r="G12" s="96">
        <f>'FLUXO ANUAL'!G12</f>
        <v>98095590.305098578</v>
      </c>
      <c r="H12" s="97">
        <f>'FLUXO ANUAL'!H12</f>
        <v>1795812620.0635774</v>
      </c>
      <c r="I12" s="98">
        <f>'FLUXO ANUAL'!I12</f>
        <v>98095590.305098578</v>
      </c>
      <c r="J12" s="99">
        <f>'FLUXO ANUAL'!J12</f>
        <v>1795812620.0635774</v>
      </c>
      <c r="K12" s="99">
        <f>'FLUXO ANUAL'!K12</f>
        <v>124316712.8270691</v>
      </c>
      <c r="L12" s="99">
        <f>'FLUXO ANUAL'!L12</f>
        <v>1773675817.5135775</v>
      </c>
      <c r="M12" s="99">
        <f>'FLUXO ANUAL'!M12</f>
        <v>131721278.17586944</v>
      </c>
      <c r="N12" s="99">
        <f>'FLUXO ANUAL'!N12</f>
        <v>1834101298.4435778</v>
      </c>
      <c r="O12" s="99">
        <f>'FLUXO ANUAL'!O12</f>
        <v>110111356.59149486</v>
      </c>
      <c r="P12" s="99">
        <f>'FLUXO ANUAL'!P12</f>
        <v>1812662428.6435776</v>
      </c>
      <c r="Q12" s="99">
        <f>'FLUXO ANUAL'!Q12</f>
        <v>114904828.06330049</v>
      </c>
      <c r="R12" s="99">
        <f>'FLUXO ANUAL'!R12</f>
        <v>1820600490.6035774</v>
      </c>
      <c r="S12" s="99">
        <f>'FLUXO ANUAL'!S12</f>
        <v>123306042.87965436</v>
      </c>
      <c r="T12" s="99">
        <f>'FLUXO ANUAL'!T12</f>
        <v>1920665676.5335774</v>
      </c>
      <c r="U12" s="99">
        <f>'FLUXO ANUAL'!U12</f>
        <v>102619572.94699591</v>
      </c>
      <c r="V12" s="99">
        <f>'FLUXO ANUAL'!V12</f>
        <v>1880092933.3135772</v>
      </c>
      <c r="W12" s="99">
        <f>'FLUXO ANUAL'!W12</f>
        <v>128557016.49226561</v>
      </c>
      <c r="X12" s="99">
        <f>'FLUXO ANUAL'!X12</f>
        <v>1885550105.7335773</v>
      </c>
      <c r="Y12" s="99">
        <f>'FLUXO ANUAL'!Y12</f>
        <v>126100544.12125084</v>
      </c>
      <c r="Z12" s="99">
        <f>'FLUXO ANUAL'!Z12</f>
        <v>1822268548.096652</v>
      </c>
      <c r="AA12" s="99">
        <f>'FLUXO ANUAL'!AA12</f>
        <v>129384553.86945659</v>
      </c>
      <c r="AB12" s="99">
        <f>'FLUXO ANUAL'!AB12</f>
        <v>1768843940.6458604</v>
      </c>
      <c r="AC12" s="99">
        <f>'FLUXO ANUAL'!AC12</f>
        <v>128302011.74945195</v>
      </c>
      <c r="AD12" s="99">
        <f>'FLUXO ANUAL'!AD12</f>
        <v>1796746767.5358603</v>
      </c>
      <c r="AE12" s="99">
        <f>'FLUXO ANUAL'!AE12</f>
        <v>38166930.552660942</v>
      </c>
      <c r="AF12" s="100">
        <f>'FLUXO ANUAL'!AF12</f>
        <v>1399267220.8825347</v>
      </c>
    </row>
    <row r="13" spans="1:32" ht="35.1" customHeight="1" thickTop="1" thickBot="1" x14ac:dyDescent="0.25">
      <c r="B13" s="101" t="s">
        <v>156</v>
      </c>
      <c r="C13" s="102" t="str">
        <f>'FLUXO ANUAL'!C13</f>
        <v>----</v>
      </c>
      <c r="D13" s="103" t="str">
        <f>'FLUXO ANUAL'!D13</f>
        <v>----</v>
      </c>
      <c r="E13" s="86">
        <f>'FLUXO ANUAL'!E13</f>
        <v>126100544.12125134</v>
      </c>
      <c r="F13" s="86">
        <f>'FLUXO ANUAL'!F13</f>
        <v>1822268548.0966513</v>
      </c>
      <c r="G13" s="104" t="str">
        <f>'FLUXO ANUAL'!G13</f>
        <v>----</v>
      </c>
      <c r="H13" s="105" t="str">
        <f>'FLUXO ANUAL'!H13</f>
        <v>----</v>
      </c>
      <c r="I13" s="106" t="str">
        <f>'FLUXO ANUAL'!I13</f>
        <v>----</v>
      </c>
      <c r="J13" s="107" t="str">
        <f>'FLUXO ANUAL'!J13</f>
        <v>----</v>
      </c>
      <c r="K13" s="107" t="str">
        <f>'FLUXO ANUAL'!K13</f>
        <v>----</v>
      </c>
      <c r="L13" s="107" t="str">
        <f>'FLUXO ANUAL'!L13</f>
        <v>----</v>
      </c>
      <c r="M13" s="107" t="str">
        <f>'FLUXO ANUAL'!M13</f>
        <v>----</v>
      </c>
      <c r="N13" s="107" t="str">
        <f>'FLUXO ANUAL'!N13</f>
        <v>----</v>
      </c>
      <c r="O13" s="107" t="str">
        <f>'FLUXO ANUAL'!O13</f>
        <v>----</v>
      </c>
      <c r="P13" s="107" t="str">
        <f>'FLUXO ANUAL'!P13</f>
        <v>----</v>
      </c>
      <c r="Q13" s="107" t="str">
        <f>'FLUXO ANUAL'!Q13</f>
        <v>----</v>
      </c>
      <c r="R13" s="107" t="str">
        <f>'FLUXO ANUAL'!R13</f>
        <v>----</v>
      </c>
      <c r="S13" s="107" t="str">
        <f>'FLUXO ANUAL'!S13</f>
        <v>----</v>
      </c>
      <c r="T13" s="107" t="str">
        <f>'FLUXO ANUAL'!T13</f>
        <v>----</v>
      </c>
      <c r="U13" s="107" t="str">
        <f>'FLUXO ANUAL'!U13</f>
        <v>----</v>
      </c>
      <c r="V13" s="107" t="str">
        <f>'FLUXO ANUAL'!V13</f>
        <v>----</v>
      </c>
      <c r="W13" s="107" t="str">
        <f>'FLUXO ANUAL'!W13</f>
        <v>----</v>
      </c>
      <c r="X13" s="107" t="str">
        <f>'FLUXO ANUAL'!X13</f>
        <v>----</v>
      </c>
      <c r="Y13" s="107" t="str">
        <f>'FLUXO ANUAL'!Y13</f>
        <v>----</v>
      </c>
      <c r="Z13" s="107" t="str">
        <f>'FLUXO ANUAL'!Z13</f>
        <v>----</v>
      </c>
      <c r="AA13" s="107" t="str">
        <f>'FLUXO ANUAL'!AA13</f>
        <v>----</v>
      </c>
      <c r="AB13" s="107" t="str">
        <f>'FLUXO ANUAL'!AB13</f>
        <v>----</v>
      </c>
      <c r="AC13" s="107" t="str">
        <f>'FLUXO ANUAL'!AC13</f>
        <v>----</v>
      </c>
      <c r="AD13" s="107" t="str">
        <f>'FLUXO ANUAL'!AD13</f>
        <v>----</v>
      </c>
      <c r="AE13" s="107" t="str">
        <f>'FLUXO ANUAL'!AE13</f>
        <v>----</v>
      </c>
      <c r="AF13" s="108" t="str">
        <f>'FLUXO ANUAL'!AF13</f>
        <v>----</v>
      </c>
    </row>
    <row r="14" spans="1:32" ht="20.100000000000001" customHeight="1" thickTop="1" x14ac:dyDescent="0.2">
      <c r="B14" s="307" t="s">
        <v>12</v>
      </c>
      <c r="C14" s="310" t="str">
        <f>'FLUXO ANUAL'!C14</f>
        <v>VALORES REALIZADOS DE JANEIRO A AGOSTO/2019                   EM US$</v>
      </c>
      <c r="D14" s="310" t="str">
        <f>'FLUXO ANUAL'!D14</f>
        <v xml:space="preserve">VALORES REALIZADOS DE JANEIRO A AGOSTO/2019    </v>
      </c>
      <c r="E14" s="313" t="str">
        <f>'FLUXO ANUAL'!E14</f>
        <v>VALORES PREVISTOS DE SETEMBRO A DEZEMBRO/2019                   EM US$</v>
      </c>
      <c r="F14" s="313" t="str">
        <f>'FLUXO ANUAL'!F14</f>
        <v xml:space="preserve">VALORES REALIZADOS DE SETEMBRO A DEZEMBRO/2019  </v>
      </c>
      <c r="G14" s="316" t="str">
        <f>'FLUXO ANUAL'!G14</f>
        <v>TOTAIS DE JANEIRO A DEZEMBRO/2019                   EM US$</v>
      </c>
      <c r="H14" s="319" t="str">
        <f>'FLUXO ANUAL'!H14</f>
        <v xml:space="preserve">TOTAIS DE JANEIRO A DEZEMBRO/2019     </v>
      </c>
      <c r="I14" s="322" t="str">
        <f>'FLUXO ANUAL'!I14</f>
        <v>JANEIRO/2019                  EM US$</v>
      </c>
      <c r="J14" s="325" t="str">
        <f>'FLUXO ANUAL'!J14</f>
        <v>JANEIRO/2019                   EM R$</v>
      </c>
      <c r="K14" s="304" t="str">
        <f>'FLUXO ANUAL'!K14</f>
        <v>FEVEREIRO/2019                  EM US$</v>
      </c>
      <c r="L14" s="325" t="str">
        <f>'FLUXO ANUAL'!L14</f>
        <v>FEVEREIRO/2019                   EM R$</v>
      </c>
      <c r="M14" s="304" t="str">
        <f>'FLUXO ANUAL'!M14</f>
        <v>MARÇO/2019                   EM US$</v>
      </c>
      <c r="N14" s="325" t="str">
        <f>'FLUXO ANUAL'!N14</f>
        <v>MARÇO/2019                  EM R$</v>
      </c>
      <c r="O14" s="304" t="str">
        <f>'FLUXO ANUAL'!O14</f>
        <v>ABRIL/2019                   EM US$</v>
      </c>
      <c r="P14" s="325" t="str">
        <f>'FLUXO ANUAL'!P14</f>
        <v>ABRIL/2019                  EM R$</v>
      </c>
      <c r="Q14" s="304" t="str">
        <f>'FLUXO ANUAL'!Q14</f>
        <v>MAIO/2019                          EM US$</v>
      </c>
      <c r="R14" s="325" t="str">
        <f>'FLUXO ANUAL'!R14</f>
        <v>MAIO/2019                            EM R$</v>
      </c>
      <c r="S14" s="304" t="str">
        <f>'FLUXO ANUAL'!S14</f>
        <v>JUNHO/2019                   EM US$</v>
      </c>
      <c r="T14" s="325" t="str">
        <f>'FLUXO ANUAL'!T14</f>
        <v>JUNHO/2019                   EM R$</v>
      </c>
      <c r="U14" s="304" t="str">
        <f>'FLUXO ANUAL'!U14</f>
        <v>JULHO/2019                   EM US$</v>
      </c>
      <c r="V14" s="325" t="str">
        <f>'FLUXO ANUAL'!V14</f>
        <v>JULHO/2019                   EM R$</v>
      </c>
      <c r="W14" s="304" t="str">
        <f>'FLUXO ANUAL'!W14</f>
        <v>AGOSTO/2019                   EM US$</v>
      </c>
      <c r="X14" s="325" t="str">
        <f>'FLUXO ANUAL'!X14</f>
        <v>AGOSTO/2019                   EM R$</v>
      </c>
      <c r="Y14" s="304" t="str">
        <f>'FLUXO ANUAL'!Y14</f>
        <v>SETEMBRO/2019                   EM US$</v>
      </c>
      <c r="Z14" s="325" t="str">
        <f>'FLUXO ANUAL'!Z14</f>
        <v>SETEMBRO/2019                   EM R$</v>
      </c>
      <c r="AA14" s="304" t="str">
        <f>'FLUXO ANUAL'!AA14</f>
        <v>OUTUBRO/2019                   EM US$</v>
      </c>
      <c r="AB14" s="325" t="str">
        <f>'FLUXO ANUAL'!AB14</f>
        <v>OUTUBRO/2019                   EM R$</v>
      </c>
      <c r="AC14" s="304" t="str">
        <f>'FLUXO ANUAL'!AC14</f>
        <v>NOVEMBRO/2019                   EM US$</v>
      </c>
      <c r="AD14" s="325" t="str">
        <f>'FLUXO ANUAL'!AD14</f>
        <v>NOVEMBRO/2019                   EM R$</v>
      </c>
      <c r="AE14" s="304" t="str">
        <f>'FLUXO ANUAL'!AE14</f>
        <v>DEZEMBRO/2019                   EM US$</v>
      </c>
      <c r="AF14" s="328" t="str">
        <f>'FLUXO ANUAL'!AF14</f>
        <v>DEZEMBRO/2019                   EM R$</v>
      </c>
    </row>
    <row r="15" spans="1:32" ht="20.100000000000001" customHeight="1" x14ac:dyDescent="0.2">
      <c r="B15" s="308"/>
      <c r="C15" s="311">
        <f>'FLUXO ANUAL'!C15</f>
        <v>0</v>
      </c>
      <c r="D15" s="311">
        <f>'FLUXO ANUAL'!D15</f>
        <v>0</v>
      </c>
      <c r="E15" s="314">
        <f>'FLUXO ANUAL'!E15</f>
        <v>0</v>
      </c>
      <c r="F15" s="314">
        <f>'FLUXO ANUAL'!F15</f>
        <v>0</v>
      </c>
      <c r="G15" s="317">
        <f>'FLUXO ANUAL'!G15</f>
        <v>0</v>
      </c>
      <c r="H15" s="320">
        <f>'FLUXO ANUAL'!H15</f>
        <v>0</v>
      </c>
      <c r="I15" s="323">
        <f>'FLUXO ANUAL'!I15</f>
        <v>0</v>
      </c>
      <c r="J15" s="326">
        <f>'FLUXO ANUAL'!J15</f>
        <v>0</v>
      </c>
      <c r="K15" s="305">
        <f>'FLUXO ANUAL'!K15</f>
        <v>0</v>
      </c>
      <c r="L15" s="326">
        <f>'FLUXO ANUAL'!L15</f>
        <v>0</v>
      </c>
      <c r="M15" s="305">
        <f>'FLUXO ANUAL'!M15</f>
        <v>0</v>
      </c>
      <c r="N15" s="326">
        <f>'FLUXO ANUAL'!N15</f>
        <v>0</v>
      </c>
      <c r="O15" s="305">
        <f>'FLUXO ANUAL'!O15</f>
        <v>0</v>
      </c>
      <c r="P15" s="326">
        <f>'FLUXO ANUAL'!P15</f>
        <v>0</v>
      </c>
      <c r="Q15" s="305">
        <f>'FLUXO ANUAL'!Q15</f>
        <v>0</v>
      </c>
      <c r="R15" s="326">
        <f>'FLUXO ANUAL'!R15</f>
        <v>0</v>
      </c>
      <c r="S15" s="305">
        <f>'FLUXO ANUAL'!S15</f>
        <v>0</v>
      </c>
      <c r="T15" s="326">
        <f>'FLUXO ANUAL'!T15</f>
        <v>0</v>
      </c>
      <c r="U15" s="305">
        <f>'FLUXO ANUAL'!U15</f>
        <v>0</v>
      </c>
      <c r="V15" s="326">
        <f>'FLUXO ANUAL'!V15</f>
        <v>0</v>
      </c>
      <c r="W15" s="305">
        <f>'FLUXO ANUAL'!W15</f>
        <v>0</v>
      </c>
      <c r="X15" s="326">
        <f>'FLUXO ANUAL'!X15</f>
        <v>0</v>
      </c>
      <c r="Y15" s="305">
        <f>'FLUXO ANUAL'!Y15</f>
        <v>0</v>
      </c>
      <c r="Z15" s="326">
        <f>'FLUXO ANUAL'!Z15</f>
        <v>0</v>
      </c>
      <c r="AA15" s="305">
        <f>'FLUXO ANUAL'!AA15</f>
        <v>0</v>
      </c>
      <c r="AB15" s="326">
        <f>'FLUXO ANUAL'!AB15</f>
        <v>0</v>
      </c>
      <c r="AC15" s="305">
        <f>'FLUXO ANUAL'!AC15</f>
        <v>0</v>
      </c>
      <c r="AD15" s="326">
        <f>'FLUXO ANUAL'!AD15</f>
        <v>0</v>
      </c>
      <c r="AE15" s="305">
        <f>'FLUXO ANUAL'!AE15</f>
        <v>0</v>
      </c>
      <c r="AF15" s="329">
        <f>'FLUXO ANUAL'!AF15</f>
        <v>0</v>
      </c>
    </row>
    <row r="16" spans="1:32" ht="20.100000000000001" customHeight="1" x14ac:dyDescent="0.2">
      <c r="B16" s="308"/>
      <c r="C16" s="311">
        <f>'FLUXO ANUAL'!C16</f>
        <v>0</v>
      </c>
      <c r="D16" s="311">
        <f>'FLUXO ANUAL'!D16</f>
        <v>0</v>
      </c>
      <c r="E16" s="314">
        <f>'FLUXO ANUAL'!E16</f>
        <v>0</v>
      </c>
      <c r="F16" s="314">
        <f>'FLUXO ANUAL'!F16</f>
        <v>0</v>
      </c>
      <c r="G16" s="317">
        <f>'FLUXO ANUAL'!G16</f>
        <v>0</v>
      </c>
      <c r="H16" s="320">
        <f>'FLUXO ANUAL'!H16</f>
        <v>0</v>
      </c>
      <c r="I16" s="323">
        <f>'FLUXO ANUAL'!I16</f>
        <v>0</v>
      </c>
      <c r="J16" s="326">
        <f>'FLUXO ANUAL'!J16</f>
        <v>0</v>
      </c>
      <c r="K16" s="305">
        <f>'FLUXO ANUAL'!K16</f>
        <v>0</v>
      </c>
      <c r="L16" s="326">
        <f>'FLUXO ANUAL'!L16</f>
        <v>0</v>
      </c>
      <c r="M16" s="305">
        <f>'FLUXO ANUAL'!M16</f>
        <v>0</v>
      </c>
      <c r="N16" s="326">
        <f>'FLUXO ANUAL'!N16</f>
        <v>0</v>
      </c>
      <c r="O16" s="305">
        <f>'FLUXO ANUAL'!O16</f>
        <v>0</v>
      </c>
      <c r="P16" s="326">
        <f>'FLUXO ANUAL'!P16</f>
        <v>0</v>
      </c>
      <c r="Q16" s="305">
        <f>'FLUXO ANUAL'!Q16</f>
        <v>0</v>
      </c>
      <c r="R16" s="326">
        <f>'FLUXO ANUAL'!R16</f>
        <v>0</v>
      </c>
      <c r="S16" s="305">
        <f>'FLUXO ANUAL'!S16</f>
        <v>0</v>
      </c>
      <c r="T16" s="326">
        <f>'FLUXO ANUAL'!T16</f>
        <v>0</v>
      </c>
      <c r="U16" s="305">
        <f>'FLUXO ANUAL'!U16</f>
        <v>0</v>
      </c>
      <c r="V16" s="326">
        <f>'FLUXO ANUAL'!V16</f>
        <v>0</v>
      </c>
      <c r="W16" s="305">
        <f>'FLUXO ANUAL'!W16</f>
        <v>0</v>
      </c>
      <c r="X16" s="326">
        <f>'FLUXO ANUAL'!X16</f>
        <v>0</v>
      </c>
      <c r="Y16" s="305">
        <f>'FLUXO ANUAL'!Y16</f>
        <v>0</v>
      </c>
      <c r="Z16" s="326">
        <f>'FLUXO ANUAL'!Z16</f>
        <v>0</v>
      </c>
      <c r="AA16" s="305">
        <f>'FLUXO ANUAL'!AA16</f>
        <v>0</v>
      </c>
      <c r="AB16" s="326">
        <f>'FLUXO ANUAL'!AB16</f>
        <v>0</v>
      </c>
      <c r="AC16" s="305">
        <f>'FLUXO ANUAL'!AC16</f>
        <v>0</v>
      </c>
      <c r="AD16" s="326">
        <f>'FLUXO ANUAL'!AD16</f>
        <v>0</v>
      </c>
      <c r="AE16" s="305">
        <f>'FLUXO ANUAL'!AE16</f>
        <v>0</v>
      </c>
      <c r="AF16" s="329">
        <f>'FLUXO ANUAL'!AF16</f>
        <v>0</v>
      </c>
    </row>
    <row r="17" spans="1:32" ht="20.100000000000001" customHeight="1" thickBot="1" x14ac:dyDescent="0.25">
      <c r="B17" s="309"/>
      <c r="C17" s="312">
        <f>'FLUXO ANUAL'!C17</f>
        <v>0</v>
      </c>
      <c r="D17" s="312">
        <f>'FLUXO ANUAL'!D17</f>
        <v>0</v>
      </c>
      <c r="E17" s="315">
        <f>'FLUXO ANUAL'!E17</f>
        <v>0</v>
      </c>
      <c r="F17" s="315">
        <f>'FLUXO ANUAL'!F17</f>
        <v>0</v>
      </c>
      <c r="G17" s="318">
        <f>'FLUXO ANUAL'!G17</f>
        <v>0</v>
      </c>
      <c r="H17" s="321">
        <f>'FLUXO ANUAL'!H17</f>
        <v>0</v>
      </c>
      <c r="I17" s="324">
        <f>'FLUXO ANUAL'!I17</f>
        <v>0</v>
      </c>
      <c r="J17" s="327">
        <f>'FLUXO ANUAL'!J17</f>
        <v>0</v>
      </c>
      <c r="K17" s="306">
        <f>'FLUXO ANUAL'!K17</f>
        <v>0</v>
      </c>
      <c r="L17" s="327">
        <f>'FLUXO ANUAL'!L17</f>
        <v>0</v>
      </c>
      <c r="M17" s="306">
        <f>'FLUXO ANUAL'!M17</f>
        <v>0</v>
      </c>
      <c r="N17" s="327">
        <f>'FLUXO ANUAL'!N17</f>
        <v>0</v>
      </c>
      <c r="O17" s="306">
        <f>'FLUXO ANUAL'!O17</f>
        <v>0</v>
      </c>
      <c r="P17" s="327">
        <f>'FLUXO ANUAL'!P17</f>
        <v>0</v>
      </c>
      <c r="Q17" s="306">
        <f>'FLUXO ANUAL'!Q17</f>
        <v>0</v>
      </c>
      <c r="R17" s="327">
        <f>'FLUXO ANUAL'!R17</f>
        <v>0</v>
      </c>
      <c r="S17" s="306">
        <f>'FLUXO ANUAL'!S17</f>
        <v>0</v>
      </c>
      <c r="T17" s="327">
        <f>'FLUXO ANUAL'!T17</f>
        <v>0</v>
      </c>
      <c r="U17" s="306">
        <f>'FLUXO ANUAL'!U17</f>
        <v>0</v>
      </c>
      <c r="V17" s="327">
        <f>'FLUXO ANUAL'!V17</f>
        <v>0</v>
      </c>
      <c r="W17" s="306">
        <f>'FLUXO ANUAL'!W17</f>
        <v>0</v>
      </c>
      <c r="X17" s="327">
        <f>'FLUXO ANUAL'!X17</f>
        <v>0</v>
      </c>
      <c r="Y17" s="306">
        <f>'FLUXO ANUAL'!Y17</f>
        <v>0</v>
      </c>
      <c r="Z17" s="327">
        <f>'FLUXO ANUAL'!Z17</f>
        <v>0</v>
      </c>
      <c r="AA17" s="306">
        <f>'FLUXO ANUAL'!AA17</f>
        <v>0</v>
      </c>
      <c r="AB17" s="327">
        <f>'FLUXO ANUAL'!AB17</f>
        <v>0</v>
      </c>
      <c r="AC17" s="306">
        <f>'FLUXO ANUAL'!AC17</f>
        <v>0</v>
      </c>
      <c r="AD17" s="327">
        <f>'FLUXO ANUAL'!AD17</f>
        <v>0</v>
      </c>
      <c r="AE17" s="306">
        <f>'FLUXO ANUAL'!AE17</f>
        <v>0</v>
      </c>
      <c r="AF17" s="330">
        <f>'FLUXO ANUAL'!AF17</f>
        <v>0</v>
      </c>
    </row>
    <row r="18" spans="1:32" ht="19.5" customHeight="1" thickTop="1" x14ac:dyDescent="0.2">
      <c r="B18" s="109" t="s">
        <v>118</v>
      </c>
      <c r="C18" s="110">
        <f>'FLUXO ANUAL'!C18</f>
        <v>2406890683.1300001</v>
      </c>
      <c r="D18" s="110">
        <f>'FLUXO ANUAL'!D18</f>
        <v>9376272800.1199989</v>
      </c>
      <c r="E18" s="110">
        <f>'FLUXO ANUAL'!E18</f>
        <v>1184879461.45</v>
      </c>
      <c r="F18" s="110">
        <f>'FLUXO ANUAL'!F18</f>
        <v>4870693503.1800003</v>
      </c>
      <c r="G18" s="110">
        <f>'FLUXO ANUAL'!G18</f>
        <v>3591770144.5799999</v>
      </c>
      <c r="H18" s="111">
        <f>'FLUXO ANUAL'!H18</f>
        <v>14246966303.299999</v>
      </c>
      <c r="I18" s="112">
        <f>'FLUXO ANUAL'!I18</f>
        <v>288599705.42000002</v>
      </c>
      <c r="J18" s="110">
        <f>'FLUXO ANUAL'!J18</f>
        <v>1072176765.61</v>
      </c>
      <c r="K18" s="110">
        <f>'FLUXO ANUAL'!K18</f>
        <v>288322577.70999998</v>
      </c>
      <c r="L18" s="110">
        <f>'FLUXO ANUAL'!L18</f>
        <v>1076913660.02</v>
      </c>
      <c r="M18" s="110">
        <f>'FLUXO ANUAL'!M18</f>
        <v>295249994.57999998</v>
      </c>
      <c r="N18" s="110">
        <f>'FLUXO ANUAL'!N18</f>
        <v>1171611028.5</v>
      </c>
      <c r="O18" s="110">
        <f>'FLUXO ANUAL'!O18</f>
        <v>298575277.70999998</v>
      </c>
      <c r="P18" s="110">
        <f>'FLUXO ANUAL'!P18</f>
        <v>1175311723.0999999</v>
      </c>
      <c r="Q18" s="110">
        <f>'FLUXO ANUAL'!Q18</f>
        <v>307719577.70999998</v>
      </c>
      <c r="R18" s="110">
        <f>'FLUXO ANUAL'!R18</f>
        <v>1222262162.6600001</v>
      </c>
      <c r="S18" s="110">
        <f>'FLUXO ANUAL'!S18</f>
        <v>310767650</v>
      </c>
      <c r="T18" s="110">
        <f>'FLUXO ANUAL'!T18</f>
        <v>1200868353.0699999</v>
      </c>
      <c r="U18" s="110">
        <f>'FLUXO ANUAL'!U18</f>
        <v>310213450</v>
      </c>
      <c r="V18" s="110">
        <f>'FLUXO ANUAL'!V18</f>
        <v>1175708975.51</v>
      </c>
      <c r="W18" s="110">
        <f>'FLUXO ANUAL'!W18</f>
        <v>307442450</v>
      </c>
      <c r="X18" s="110">
        <f>'FLUXO ANUAL'!X18</f>
        <v>1281420131.6500001</v>
      </c>
      <c r="Y18" s="110">
        <f>'FLUXO ANUAL'!Y18</f>
        <v>305779794.57999998</v>
      </c>
      <c r="Z18" s="110">
        <f>'FLUXO ANUAL'!Z18</f>
        <v>1271646431.6600001</v>
      </c>
      <c r="AA18" s="110">
        <f>'FLUXO ANUAL'!AA18</f>
        <v>296358422.29000002</v>
      </c>
      <c r="AB18" s="110">
        <f>'FLUXO ANUAL'!AB18</f>
        <v>1179299069.8299999</v>
      </c>
      <c r="AC18" s="110">
        <f>'FLUXO ANUAL'!AC18</f>
        <v>294695739.16000003</v>
      </c>
      <c r="AD18" s="110">
        <f>'FLUXO ANUAL'!AD18</f>
        <v>1251867499.9200001</v>
      </c>
      <c r="AE18" s="110">
        <f>'FLUXO ANUAL'!AE18</f>
        <v>288045505.42000002</v>
      </c>
      <c r="AF18" s="111">
        <f>'FLUXO ANUAL'!AF18</f>
        <v>1167880501.77</v>
      </c>
    </row>
    <row r="19" spans="1:32" ht="19.5" customHeight="1" x14ac:dyDescent="0.2">
      <c r="B19" s="243" t="s">
        <v>119</v>
      </c>
      <c r="C19" s="156">
        <f>'FLUXO ANUAL'!C19</f>
        <v>532300.54</v>
      </c>
      <c r="D19" s="156">
        <f>'FLUXO ANUAL'!D19</f>
        <v>2044582.63</v>
      </c>
      <c r="E19" s="156">
        <f>'FLUXO ANUAL'!E19</f>
        <v>179058.71</v>
      </c>
      <c r="F19" s="156">
        <f>'FLUXO ANUAL'!F19</f>
        <v>736338.79</v>
      </c>
      <c r="G19" s="156">
        <f>'FLUXO ANUAL'!G19</f>
        <v>711359.25000000012</v>
      </c>
      <c r="H19" s="244">
        <f>'FLUXO ANUAL'!H19</f>
        <v>2780921.42</v>
      </c>
      <c r="I19" s="245">
        <f>'FLUXO ANUAL'!I19</f>
        <v>152525.94</v>
      </c>
      <c r="J19" s="156">
        <f>'FLUXO ANUAL'!J19</f>
        <v>579218.09</v>
      </c>
      <c r="K19" s="156">
        <f>'FLUXO ANUAL'!K19</f>
        <v>2713.6</v>
      </c>
      <c r="L19" s="156">
        <f>'FLUXO ANUAL'!L19</f>
        <v>9959.33</v>
      </c>
      <c r="M19" s="156">
        <f>'FLUXO ANUAL'!M19</f>
        <v>9384.6299999999992</v>
      </c>
      <c r="N19" s="156">
        <f>'FLUXO ANUAL'!N19</f>
        <v>35952.61</v>
      </c>
      <c r="O19" s="156">
        <f>'FLUXO ANUAL'!O19</f>
        <v>41496.5</v>
      </c>
      <c r="P19" s="156">
        <f>'FLUXO ANUAL'!P19</f>
        <v>161805.53</v>
      </c>
      <c r="Q19" s="156">
        <f>'FLUXO ANUAL'!Q19</f>
        <v>2188.86</v>
      </c>
      <c r="R19" s="156">
        <f>'FLUXO ANUAL'!R19</f>
        <v>8769.99</v>
      </c>
      <c r="S19" s="156">
        <f>'FLUXO ANUAL'!S19</f>
        <v>35229.360000000001</v>
      </c>
      <c r="T19" s="156">
        <f>'FLUXO ANUAL'!T19</f>
        <v>136679.31</v>
      </c>
      <c r="U19" s="156">
        <f>'FLUXO ANUAL'!U19</f>
        <v>251538.28</v>
      </c>
      <c r="V19" s="156">
        <f>'FLUXO ANUAL'!V19</f>
        <v>962482.48</v>
      </c>
      <c r="W19" s="156">
        <f>'FLUXO ANUAL'!W19</f>
        <v>37223.370000000003</v>
      </c>
      <c r="X19" s="156">
        <f>'FLUXO ANUAL'!X19</f>
        <v>149715.29</v>
      </c>
      <c r="Y19" s="156">
        <f>'FLUXO ANUAL'!Y19</f>
        <v>5213.22</v>
      </c>
      <c r="Z19" s="156">
        <f>'FLUXO ANUAL'!Z19</f>
        <v>21113.17</v>
      </c>
      <c r="AA19" s="156">
        <f>'FLUXO ANUAL'!AA19</f>
        <v>139614.04999999999</v>
      </c>
      <c r="AB19" s="156">
        <f>'FLUXO ANUAL'!AB19</f>
        <v>575665.32999999996</v>
      </c>
      <c r="AC19" s="156">
        <f>'FLUXO ANUAL'!AC19</f>
        <v>11127.43</v>
      </c>
      <c r="AD19" s="156">
        <f>'FLUXO ANUAL'!AD19</f>
        <v>45928.3</v>
      </c>
      <c r="AE19" s="156">
        <f>'FLUXO ANUAL'!AE19</f>
        <v>23104.01</v>
      </c>
      <c r="AF19" s="244">
        <f>'FLUXO ANUAL'!AF19</f>
        <v>93631.99</v>
      </c>
    </row>
    <row r="20" spans="1:32" ht="29.25" customHeight="1" x14ac:dyDescent="0.2">
      <c r="B20" s="113" t="s">
        <v>125</v>
      </c>
      <c r="C20" s="114">
        <f>'FLUXO ANUAL'!C20</f>
        <v>23567442.138779067</v>
      </c>
      <c r="D20" s="114">
        <f>'FLUXO ANUAL'!D20</f>
        <v>91192174.069999993</v>
      </c>
      <c r="E20" s="114">
        <f>'FLUXO ANUAL'!E20</f>
        <v>9353338.1604525633</v>
      </c>
      <c r="F20" s="114">
        <f>'FLUXO ANUAL'!F20</f>
        <v>38429602.780000001</v>
      </c>
      <c r="G20" s="114">
        <f>'FLUXO ANUAL'!G20</f>
        <v>32920780.299231634</v>
      </c>
      <c r="H20" s="115">
        <f>'FLUXO ANUAL'!H20</f>
        <v>129621776.85000001</v>
      </c>
      <c r="I20" s="116">
        <f>'FLUXO ANUAL'!I20</f>
        <v>3334264.8029710567</v>
      </c>
      <c r="J20" s="114">
        <f>'FLUXO ANUAL'!J20</f>
        <v>12348187.59</v>
      </c>
      <c r="K20" s="114">
        <f>'FLUXO ANUAL'!K20</f>
        <v>3165250.6648415141</v>
      </c>
      <c r="L20" s="114">
        <f>'FLUXO ANUAL'!L20</f>
        <v>11826954.18</v>
      </c>
      <c r="M20" s="114">
        <f>'FLUXO ANUAL'!M20</f>
        <v>3031664.562731029</v>
      </c>
      <c r="N20" s="114">
        <f>'FLUXO ANUAL'!N20</f>
        <v>11813487.310000001</v>
      </c>
      <c r="O20" s="114">
        <f>'FLUXO ANUAL'!O20</f>
        <v>3001468.1886066962</v>
      </c>
      <c r="P20" s="114">
        <f>'FLUXO ANUAL'!P20</f>
        <v>11824969.550000001</v>
      </c>
      <c r="Q20" s="114">
        <f>'FLUXO ANUAL'!Q20</f>
        <v>2919222.663662801</v>
      </c>
      <c r="R20" s="114">
        <f>'FLUXO ANUAL'!R20</f>
        <v>11602197.4</v>
      </c>
      <c r="S20" s="114">
        <f>'FLUXO ANUAL'!S20</f>
        <v>2920955.9428672828</v>
      </c>
      <c r="T20" s="114">
        <f>'FLUXO ANUAL'!T20</f>
        <v>11193687.369999999</v>
      </c>
      <c r="U20" s="114">
        <f>'FLUXO ANUAL'!U20</f>
        <v>2675090.5812042817</v>
      </c>
      <c r="V20" s="114">
        <f>'FLUXO ANUAL'!V20</f>
        <v>10111957.380000001</v>
      </c>
      <c r="W20" s="114">
        <f>'FLUXO ANUAL'!W20</f>
        <v>2519524.7318944065</v>
      </c>
      <c r="X20" s="114">
        <f>'FLUXO ANUAL'!X20</f>
        <v>10470733.289999999</v>
      </c>
      <c r="Y20" s="114">
        <f>'FLUXO ANUAL'!Y20</f>
        <v>2695276.4934213813</v>
      </c>
      <c r="Z20" s="114">
        <f>'FLUXO ANUAL'!Z20</f>
        <v>11221944</v>
      </c>
      <c r="AA20" s="114">
        <f>'FLUXO ANUAL'!AA20</f>
        <v>2260861.1824287605</v>
      </c>
      <c r="AB20" s="114">
        <f>'FLUXO ANUAL'!AB20</f>
        <v>9039786.9600000009</v>
      </c>
      <c r="AC20" s="114">
        <f>'FLUXO ANUAL'!AC20</f>
        <v>2138679.5499431817</v>
      </c>
      <c r="AD20" s="114">
        <f>'FLUXO ANUAL'!AD20</f>
        <v>9033782.4199999999</v>
      </c>
      <c r="AE20" s="114">
        <f>'FLUXO ANUAL'!AE20</f>
        <v>2258520.9346592403</v>
      </c>
      <c r="AF20" s="115">
        <f>'FLUXO ANUAL'!AF20</f>
        <v>9134089.4000000004</v>
      </c>
    </row>
    <row r="21" spans="1:32" ht="19.5" customHeight="1" x14ac:dyDescent="0.2">
      <c r="B21" s="243" t="s">
        <v>120</v>
      </c>
      <c r="C21" s="156">
        <f>'FLUXO ANUAL'!C21</f>
        <v>10863220.043357152</v>
      </c>
      <c r="D21" s="156">
        <f>'FLUXO ANUAL'!D21</f>
        <v>41965247.68</v>
      </c>
      <c r="E21" s="156">
        <f>'FLUXO ANUAL'!E21</f>
        <v>6733124.3946780395</v>
      </c>
      <c r="F21" s="156">
        <f>'FLUXO ANUAL'!F21</f>
        <v>27552721.469999999</v>
      </c>
      <c r="G21" s="156">
        <f>'FLUXO ANUAL'!G21</f>
        <v>17596344.43803519</v>
      </c>
      <c r="H21" s="244">
        <f>'FLUXO ANUAL'!H21</f>
        <v>69517969.150000006</v>
      </c>
      <c r="I21" s="245">
        <f>'FLUXO ANUAL'!I21</f>
        <v>1370663.2383143022</v>
      </c>
      <c r="J21" s="156">
        <f>'FLUXO ANUAL'!J21</f>
        <v>5005525.08</v>
      </c>
      <c r="K21" s="156">
        <f>'FLUXO ANUAL'!K21</f>
        <v>1096916.5226695198</v>
      </c>
      <c r="L21" s="156">
        <f>'FLUXO ANUAL'!L21</f>
        <v>4100822.42</v>
      </c>
      <c r="M21" s="156">
        <f>'FLUXO ANUAL'!M21</f>
        <v>1154822.8090435497</v>
      </c>
      <c r="N21" s="156">
        <f>'FLUXO ANUAL'!N21</f>
        <v>4499998.04</v>
      </c>
      <c r="O21" s="156">
        <f>'FLUXO ANUAL'!O21</f>
        <v>1176692.3098370212</v>
      </c>
      <c r="P21" s="156">
        <f>'FLUXO ANUAL'!P21</f>
        <v>4642404.17</v>
      </c>
      <c r="Q21" s="156">
        <f>'FLUXO ANUAL'!Q21</f>
        <v>1678896.0844520009</v>
      </c>
      <c r="R21" s="156">
        <f>'FLUXO ANUAL'!R21</f>
        <v>6616025.7999999998</v>
      </c>
      <c r="S21" s="156">
        <f>'FLUXO ANUAL'!S21</f>
        <v>1245325.4840561559</v>
      </c>
      <c r="T21" s="156">
        <f>'FLUXO ANUAL'!T21</f>
        <v>4772336.32</v>
      </c>
      <c r="U21" s="156">
        <f>'FLUXO ANUAL'!U21</f>
        <v>1783605.9364126539</v>
      </c>
      <c r="V21" s="156">
        <f>'FLUXO ANUAL'!V21</f>
        <v>6715097.9900000002</v>
      </c>
      <c r="W21" s="156">
        <f>'FLUXO ANUAL'!W21</f>
        <v>1356297.6585719467</v>
      </c>
      <c r="X21" s="156">
        <f>'FLUXO ANUAL'!X21</f>
        <v>5613037.8600000003</v>
      </c>
      <c r="Y21" s="156">
        <f>'FLUXO ANUAL'!Y21</f>
        <v>1932648.5592162139</v>
      </c>
      <c r="Z21" s="156">
        <f>'FLUXO ANUAL'!Z21</f>
        <v>8048321.6600000001</v>
      </c>
      <c r="AA21" s="156">
        <f>'FLUXO ANUAL'!AA21</f>
        <v>2156395.0575659946</v>
      </c>
      <c r="AB21" s="156">
        <f>'FLUXO ANUAL'!AB21</f>
        <v>8634421.4499999993</v>
      </c>
      <c r="AC21" s="156">
        <f>'FLUXO ANUAL'!AC21</f>
        <v>1099234.1879734849</v>
      </c>
      <c r="AD21" s="156">
        <f>'FLUXO ANUAL'!AD21</f>
        <v>4643165.21</v>
      </c>
      <c r="AE21" s="156">
        <f>'FLUXO ANUAL'!AE21</f>
        <v>1544846.5899223459</v>
      </c>
      <c r="AF21" s="244">
        <f>'FLUXO ANUAL'!AF21</f>
        <v>6226813.1500000004</v>
      </c>
    </row>
    <row r="22" spans="1:32" ht="19.5" customHeight="1" x14ac:dyDescent="0.2">
      <c r="B22" s="113" t="s">
        <v>161</v>
      </c>
      <c r="C22" s="114">
        <f>'FLUXO ANUAL'!C22</f>
        <v>-1890736.6553322161</v>
      </c>
      <c r="D22" s="114">
        <f>'FLUXO ANUAL'!D22</f>
        <v>-7349446.5899999999</v>
      </c>
      <c r="E22" s="114">
        <f>'FLUXO ANUAL'!E22</f>
        <v>-1759139.7883422826</v>
      </c>
      <c r="F22" s="114">
        <f>'FLUXO ANUAL'!F22</f>
        <v>-7360557.5900000008</v>
      </c>
      <c r="G22" s="114">
        <f>'FLUXO ANUAL'!G22</f>
        <v>-3649876.4436744987</v>
      </c>
      <c r="H22" s="115">
        <f>'FLUXO ANUAL'!H22</f>
        <v>-14710004.18</v>
      </c>
      <c r="I22" s="116">
        <f>'FLUXO ANUAL'!I22</f>
        <v>-141943.98806100935</v>
      </c>
      <c r="J22" s="114">
        <f>'FLUXO ANUAL'!J22</f>
        <v>-518365.25</v>
      </c>
      <c r="K22" s="114">
        <f>'FLUXO ANUAL'!K22</f>
        <v>-91953.41447104454</v>
      </c>
      <c r="L22" s="114">
        <f>'FLUXO ANUAL'!L22</f>
        <v>-343767.84</v>
      </c>
      <c r="M22" s="114">
        <f>'FLUXO ANUAL'!M22</f>
        <v>-395976.34408602148</v>
      </c>
      <c r="N22" s="114">
        <f>'FLUXO ANUAL'!N22</f>
        <v>-1543001.02</v>
      </c>
      <c r="O22" s="114">
        <f>'FLUXO ANUAL'!O22</f>
        <v>-136668.25083010164</v>
      </c>
      <c r="P22" s="114">
        <f>'FLUXO ANUAL'!P22</f>
        <v>-539197.25</v>
      </c>
      <c r="Q22" s="114">
        <f>'FLUXO ANUAL'!Q22</f>
        <v>-761217.16700078675</v>
      </c>
      <c r="R22" s="114">
        <f>'FLUXO ANUAL'!R22</f>
        <v>-2999728.49</v>
      </c>
      <c r="S22" s="114">
        <f>'FLUXO ANUAL'!S22</f>
        <v>-56855.075413600542</v>
      </c>
      <c r="T22" s="114">
        <f>'FLUXO ANUAL'!T22</f>
        <v>-217880.02</v>
      </c>
      <c r="U22" s="114">
        <f>'FLUXO ANUAL'!U22</f>
        <v>-212475.63281893279</v>
      </c>
      <c r="V22" s="114">
        <f>'FLUXO ANUAL'!V22</f>
        <v>-799949.51</v>
      </c>
      <c r="W22" s="114">
        <f>'FLUXO ANUAL'!W22</f>
        <v>-93646.782650718873</v>
      </c>
      <c r="X22" s="114">
        <f>'FLUXO ANUAL'!X22</f>
        <v>-387557.21</v>
      </c>
      <c r="Y22" s="114">
        <f>'FLUXO ANUAL'!Y22</f>
        <v>-227867.52953606765</v>
      </c>
      <c r="Z22" s="114">
        <f>'FLUXO ANUAL'!Z22</f>
        <v>-948931.54</v>
      </c>
      <c r="AA22" s="114">
        <f>'FLUXO ANUAL'!AA22</f>
        <v>-189323.42598836194</v>
      </c>
      <c r="AB22" s="114">
        <f>'FLUXO ANUAL'!AB22</f>
        <v>-758069.93</v>
      </c>
      <c r="AC22" s="114">
        <f>'FLUXO ANUAL'!AC22</f>
        <v>-1265198.9630681816</v>
      </c>
      <c r="AD22" s="114">
        <f>'FLUXO ANUAL'!AD22</f>
        <v>-5344200.42</v>
      </c>
      <c r="AE22" s="114">
        <f>'FLUXO ANUAL'!AE22</f>
        <v>-76749.86974967127</v>
      </c>
      <c r="AF22" s="115">
        <f>'FLUXO ANUAL'!AF22</f>
        <v>-309355.7</v>
      </c>
    </row>
    <row r="23" spans="1:32" ht="19.5" customHeight="1" x14ac:dyDescent="0.2">
      <c r="B23" s="243" t="s">
        <v>162</v>
      </c>
      <c r="C23" s="156">
        <f>'FLUXO ANUAL'!C23</f>
        <v>0</v>
      </c>
      <c r="D23" s="156">
        <f>'FLUXO ANUAL'!D23</f>
        <v>0</v>
      </c>
      <c r="E23" s="156">
        <f>'FLUXO ANUAL'!E23</f>
        <v>0</v>
      </c>
      <c r="F23" s="156">
        <f>'FLUXO ANUAL'!F23</f>
        <v>0</v>
      </c>
      <c r="G23" s="156">
        <f>'FLUXO ANUAL'!G23</f>
        <v>0</v>
      </c>
      <c r="H23" s="244">
        <f>'FLUXO ANUAL'!H23</f>
        <v>0</v>
      </c>
      <c r="I23" s="245">
        <f>'FLUXO ANUAL'!I23</f>
        <v>0</v>
      </c>
      <c r="J23" s="156">
        <f>'FLUXO ANUAL'!J23</f>
        <v>0</v>
      </c>
      <c r="K23" s="156">
        <f>'FLUXO ANUAL'!K23</f>
        <v>0</v>
      </c>
      <c r="L23" s="156">
        <f>'FLUXO ANUAL'!L23</f>
        <v>0</v>
      </c>
      <c r="M23" s="156">
        <f>'FLUXO ANUAL'!M23</f>
        <v>0</v>
      </c>
      <c r="N23" s="156">
        <f>'FLUXO ANUAL'!N23</f>
        <v>0</v>
      </c>
      <c r="O23" s="156">
        <f>'FLUXO ANUAL'!O23</f>
        <v>0</v>
      </c>
      <c r="P23" s="156">
        <f>'FLUXO ANUAL'!P23</f>
        <v>0</v>
      </c>
      <c r="Q23" s="156">
        <f>'FLUXO ANUAL'!Q23</f>
        <v>0</v>
      </c>
      <c r="R23" s="156">
        <f>'FLUXO ANUAL'!R23</f>
        <v>0</v>
      </c>
      <c r="S23" s="156">
        <f>'FLUXO ANUAL'!S23</f>
        <v>0</v>
      </c>
      <c r="T23" s="156">
        <f>'FLUXO ANUAL'!T23</f>
        <v>0</v>
      </c>
      <c r="U23" s="156">
        <f>'FLUXO ANUAL'!U23</f>
        <v>0</v>
      </c>
      <c r="V23" s="156">
        <f>'FLUXO ANUAL'!V23</f>
        <v>0</v>
      </c>
      <c r="W23" s="156">
        <f>'FLUXO ANUAL'!W23</f>
        <v>0</v>
      </c>
      <c r="X23" s="156">
        <f>'FLUXO ANUAL'!X23</f>
        <v>0</v>
      </c>
      <c r="Y23" s="156">
        <f>'FLUXO ANUAL'!Y23</f>
        <v>0</v>
      </c>
      <c r="Z23" s="156">
        <f>'FLUXO ANUAL'!Z23</f>
        <v>0</v>
      </c>
      <c r="AA23" s="156">
        <f>'FLUXO ANUAL'!AA23</f>
        <v>0</v>
      </c>
      <c r="AB23" s="156">
        <f>'FLUXO ANUAL'!AB23</f>
        <v>0</v>
      </c>
      <c r="AC23" s="156">
        <f>'FLUXO ANUAL'!AC23</f>
        <v>0</v>
      </c>
      <c r="AD23" s="156">
        <f>'FLUXO ANUAL'!AD23</f>
        <v>0</v>
      </c>
      <c r="AE23" s="156">
        <f>'FLUXO ANUAL'!AE23</f>
        <v>0</v>
      </c>
      <c r="AF23" s="244">
        <f>'FLUXO ANUAL'!AF23</f>
        <v>0</v>
      </c>
    </row>
    <row r="24" spans="1:32" ht="19.5" customHeight="1" x14ac:dyDescent="0.2">
      <c r="B24" s="113" t="s">
        <v>100</v>
      </c>
      <c r="C24" s="114">
        <f>'FLUXO ANUAL'!C24</f>
        <v>1714735.1528331521</v>
      </c>
      <c r="D24" s="114">
        <f>'FLUXO ANUAL'!D24</f>
        <v>7096431.4299999997</v>
      </c>
      <c r="E24" s="114">
        <f>'FLUXO ANUAL'!E24</f>
        <v>19277.873007919232</v>
      </c>
      <c r="F24" s="114">
        <f>'FLUXO ANUAL'!F24</f>
        <v>79505.349999999991</v>
      </c>
      <c r="G24" s="114">
        <f>'FLUXO ANUAL'!G24</f>
        <v>1734013.0258410715</v>
      </c>
      <c r="H24" s="115">
        <f>'FLUXO ANUAL'!H24</f>
        <v>7175936.7799999984</v>
      </c>
      <c r="I24" s="116">
        <f>'FLUXO ANUAL'!I24</f>
        <v>0</v>
      </c>
      <c r="J24" s="114">
        <f>'FLUXO ANUAL'!J24</f>
        <v>0</v>
      </c>
      <c r="K24" s="114">
        <f>'FLUXO ANUAL'!K24</f>
        <v>0</v>
      </c>
      <c r="L24" s="114">
        <f>'FLUXO ANUAL'!L24</f>
        <v>0</v>
      </c>
      <c r="M24" s="114">
        <f>'FLUXO ANUAL'!M24</f>
        <v>0</v>
      </c>
      <c r="N24" s="117">
        <f>'FLUXO ANUAL'!N24</f>
        <v>0</v>
      </c>
      <c r="O24" s="114">
        <f>'FLUXO ANUAL'!O24</f>
        <v>0</v>
      </c>
      <c r="P24" s="114">
        <f>'FLUXO ANUAL'!P24</f>
        <v>0</v>
      </c>
      <c r="Q24" s="114">
        <f>'FLUXO ANUAL'!Q24</f>
        <v>0</v>
      </c>
      <c r="R24" s="114">
        <f>'FLUXO ANUAL'!R24</f>
        <v>0</v>
      </c>
      <c r="S24" s="114">
        <f>'FLUXO ANUAL'!S24</f>
        <v>0</v>
      </c>
      <c r="T24" s="114">
        <f>'FLUXO ANUAL'!T24</f>
        <v>0</v>
      </c>
      <c r="U24" s="114">
        <f>'FLUXO ANUAL'!U24</f>
        <v>0</v>
      </c>
      <c r="V24" s="114">
        <f>'FLUXO ANUAL'!V24</f>
        <v>0</v>
      </c>
      <c r="W24" s="114">
        <f>'FLUXO ANUAL'!W24</f>
        <v>1714735.1528331521</v>
      </c>
      <c r="X24" s="114">
        <f>'FLUXO ANUAL'!X24</f>
        <v>7096431.4299999997</v>
      </c>
      <c r="Y24" s="114">
        <f>'FLUXO ANUAL'!Y24</f>
        <v>13635.822687542022</v>
      </c>
      <c r="Z24" s="114">
        <f>'FLUXO ANUAL'!Z24</f>
        <v>56785.02</v>
      </c>
      <c r="AA24" s="114">
        <f>'FLUXO ANUAL'!AA24</f>
        <v>793.94121025948402</v>
      </c>
      <c r="AB24" s="114">
        <f>'FLUXO ANUAL'!AB24</f>
        <v>3179.02</v>
      </c>
      <c r="AC24" s="114">
        <f>'FLUXO ANUAL'!AC24</f>
        <v>0.18939393939393939</v>
      </c>
      <c r="AD24" s="114">
        <f>'FLUXO ANUAL'!AD24</f>
        <v>0.8</v>
      </c>
      <c r="AE24" s="114">
        <f>'FLUXO ANUAL'!AE24</f>
        <v>4847.9197161783304</v>
      </c>
      <c r="AF24" s="115">
        <f>'FLUXO ANUAL'!AF24</f>
        <v>19540.509999999998</v>
      </c>
    </row>
    <row r="25" spans="1:32" ht="29.25" customHeight="1" x14ac:dyDescent="0.2">
      <c r="B25" s="243" t="s">
        <v>163</v>
      </c>
      <c r="C25" s="246">
        <f>'FLUXO ANUAL'!C25</f>
        <v>37275537.16286689</v>
      </c>
      <c r="D25" s="246">
        <f>'FLUXO ANUAL'!D25</f>
        <v>142952919.67000008</v>
      </c>
      <c r="E25" s="246">
        <f>'FLUXO ANUAL'!E25</f>
        <v>19673264.615561992</v>
      </c>
      <c r="F25" s="246">
        <f>'FLUXO ANUAL'!F25</f>
        <v>80947658.282999992</v>
      </c>
      <c r="G25" s="246">
        <f>'FLUXO ANUAL'!G25</f>
        <v>56948801.778428733</v>
      </c>
      <c r="H25" s="247">
        <f>'FLUXO ANUAL'!H25</f>
        <v>223900577.95300031</v>
      </c>
      <c r="I25" s="248">
        <f>'FLUXO ANUAL'!I25</f>
        <v>5126989.6382704899</v>
      </c>
      <c r="J25" s="246">
        <f>'FLUXO ANUAL'!J25</f>
        <v>18723253.460000008</v>
      </c>
      <c r="K25" s="246">
        <f>'FLUXO ANUAL'!K25</f>
        <v>10467027.877490975</v>
      </c>
      <c r="L25" s="249">
        <f>'FLUXO ANUAL'!L25</f>
        <v>39130983.720000014</v>
      </c>
      <c r="M25" s="246">
        <f>'FLUXO ANUAL'!M25</f>
        <v>5137009.6260938793</v>
      </c>
      <c r="N25" s="250">
        <f>'FLUXO ANUAL'!N25</f>
        <v>20017385.409999996</v>
      </c>
      <c r="O25" s="246">
        <f>'FLUXO ANUAL'!O25</f>
        <v>4242571.4571768865</v>
      </c>
      <c r="P25" s="246">
        <f>'FLUXO ANUAL'!P25</f>
        <v>16738217.169999987</v>
      </c>
      <c r="Q25" s="246">
        <f>'FLUXO ANUAL'!Q25</f>
        <v>2320772.6672926173</v>
      </c>
      <c r="R25" s="246">
        <f>'FLUXO ANUAL'!R25</f>
        <v>9145468.8500000238</v>
      </c>
      <c r="S25" s="246">
        <f>'FLUXO ANUAL'!S25</f>
        <v>881475.69542299211</v>
      </c>
      <c r="T25" s="246">
        <f>'FLUXO ANUAL'!T25</f>
        <v>3377991.1599999964</v>
      </c>
      <c r="U25" s="246">
        <f>'FLUXO ANUAL'!U25</f>
        <v>4923576.0099869892</v>
      </c>
      <c r="V25" s="246">
        <f>'FLUXO ANUAL'!V25</f>
        <v>18536771.319999993</v>
      </c>
      <c r="W25" s="246">
        <f>'FLUXO ANUAL'!W25</f>
        <v>4176114.1911320612</v>
      </c>
      <c r="X25" s="246">
        <f>'FLUXO ANUAL'!X25</f>
        <v>17282848.580000013</v>
      </c>
      <c r="Y25" s="246">
        <f>'FLUXO ANUAL'!Y25</f>
        <v>4670097.8316204026</v>
      </c>
      <c r="Z25" s="246">
        <f>'FLUXO ANUAL'!Z25</f>
        <v>19448155.410000026</v>
      </c>
      <c r="AA25" s="246">
        <f>'FLUXO ANUAL'!AA25</f>
        <v>5188694.8228066266</v>
      </c>
      <c r="AB25" s="246">
        <f>'FLUXO ANUAL'!AB25</f>
        <v>20776052.939999998</v>
      </c>
      <c r="AC25" s="246">
        <f>'FLUXO ANUAL'!AC25</f>
        <v>6023061.5584753826</v>
      </c>
      <c r="AD25" s="246">
        <f>'FLUXO ANUAL'!AD25</f>
        <v>25441412.023000002</v>
      </c>
      <c r="AE25" s="246">
        <f>'FLUXO ANUAL'!AE25</f>
        <v>3791410.4026595876</v>
      </c>
      <c r="AF25" s="247">
        <f>'FLUXO ANUAL'!AF25</f>
        <v>15282037.910000026</v>
      </c>
    </row>
    <row r="26" spans="1:32" ht="19.5" customHeight="1" x14ac:dyDescent="0.2">
      <c r="B26" s="113" t="s">
        <v>157</v>
      </c>
      <c r="C26" s="114">
        <f>'FLUXO ANUAL'!C26</f>
        <v>48398810.223251872</v>
      </c>
      <c r="D26" s="114">
        <f>'FLUXO ANUAL'!D26</f>
        <v>184982154.18000001</v>
      </c>
      <c r="E26" s="114">
        <f>'FLUXO ANUAL'!E26</f>
        <v>12116172.285669841</v>
      </c>
      <c r="F26" s="114">
        <f>'FLUXO ANUAL'!F26</f>
        <v>49145657.979999997</v>
      </c>
      <c r="G26" s="114">
        <f>'FLUXO ANUAL'!G26</f>
        <v>60514982.508921705</v>
      </c>
      <c r="H26" s="115">
        <f>'FLUXO ANUAL'!H26</f>
        <v>234127812.16000003</v>
      </c>
      <c r="I26" s="116">
        <f>'FLUXO ANUAL'!I26</f>
        <v>12490184.397163121</v>
      </c>
      <c r="J26" s="114">
        <f>'FLUXO ANUAL'!J26</f>
        <v>45612904.399999999</v>
      </c>
      <c r="K26" s="114">
        <f>'FLUXO ANUAL'!K26</f>
        <v>7314005.9542597299</v>
      </c>
      <c r="L26" s="118">
        <f>'FLUXO ANUAL'!L26</f>
        <v>27343411.260000002</v>
      </c>
      <c r="M26" s="114">
        <f>'FLUXO ANUAL'!M26</f>
        <v>12836411.253111606</v>
      </c>
      <c r="N26" s="114">
        <f>'FLUXO ANUAL'!N26</f>
        <v>50019643.729999997</v>
      </c>
      <c r="O26" s="114">
        <f>'FLUXO ANUAL'!O26</f>
        <v>10599424.221225256</v>
      </c>
      <c r="P26" s="114">
        <f>'FLUXO ANUAL'!P26</f>
        <v>41817908.380000003</v>
      </c>
      <c r="Q26" s="114">
        <f>'FLUXO ANUAL'!Q26</f>
        <v>2451661.9077828811</v>
      </c>
      <c r="R26" s="114">
        <f>'FLUXO ANUAL'!R26</f>
        <v>9661264.0800000001</v>
      </c>
      <c r="S26" s="114">
        <f>'FLUXO ANUAL'!S26</f>
        <v>1177936.6186524711</v>
      </c>
      <c r="T26" s="114">
        <f>'FLUXO ANUAL'!T26</f>
        <v>4514088.71</v>
      </c>
      <c r="U26" s="114">
        <f>'FLUXO ANUAL'!U26</f>
        <v>844759.38803155464</v>
      </c>
      <c r="V26" s="114">
        <f>'FLUXO ANUAL'!V26</f>
        <v>3180434.62</v>
      </c>
      <c r="W26" s="114">
        <f>'FLUXO ANUAL'!W26</f>
        <v>684426.48302525072</v>
      </c>
      <c r="X26" s="114">
        <f>'FLUXO ANUAL'!X26</f>
        <v>2832499</v>
      </c>
      <c r="Y26" s="114">
        <f>'FLUXO ANUAL'!Y26</f>
        <v>891866.01431178569</v>
      </c>
      <c r="Z26" s="114">
        <f>'FLUXO ANUAL'!Z26</f>
        <v>3714086.83</v>
      </c>
      <c r="AA26" s="114">
        <f>'FLUXO ANUAL'!AA26</f>
        <v>1451460.3381533925</v>
      </c>
      <c r="AB26" s="114">
        <f>'FLUXO ANUAL'!AB26</f>
        <v>5811792.3399999999</v>
      </c>
      <c r="AC26" s="114">
        <f>'FLUXO ANUAL'!AC26</f>
        <v>1181421.1434659092</v>
      </c>
      <c r="AD26" s="114">
        <f>'FLUXO ANUAL'!AD26</f>
        <v>4990322.91</v>
      </c>
      <c r="AE26" s="114">
        <f>'FLUXO ANUAL'!AE26</f>
        <v>8591424.7897387538</v>
      </c>
      <c r="AF26" s="115">
        <f>'FLUXO ANUAL'!AF26</f>
        <v>34629455.899999999</v>
      </c>
    </row>
    <row r="27" spans="1:32" ht="19.5" customHeight="1" x14ac:dyDescent="0.2">
      <c r="B27" s="113" t="s">
        <v>158</v>
      </c>
      <c r="C27" s="114">
        <f>'FLUXO ANUAL'!C27</f>
        <v>0</v>
      </c>
      <c r="D27" s="114">
        <f>'FLUXO ANUAL'!D27</f>
        <v>0</v>
      </c>
      <c r="E27" s="114">
        <f>'FLUXO ANUAL'!E27</f>
        <v>0</v>
      </c>
      <c r="F27" s="114">
        <f>'FLUXO ANUAL'!F27</f>
        <v>0</v>
      </c>
      <c r="G27" s="114">
        <f>'FLUXO ANUAL'!G27</f>
        <v>0</v>
      </c>
      <c r="H27" s="115">
        <f>'FLUXO ANUAL'!H27</f>
        <v>0</v>
      </c>
      <c r="I27" s="116">
        <f>'FLUXO ANUAL'!I27</f>
        <v>0</v>
      </c>
      <c r="J27" s="114">
        <f>'FLUXO ANUAL'!J27</f>
        <v>0</v>
      </c>
      <c r="K27" s="114">
        <f>'FLUXO ANUAL'!K27</f>
        <v>0</v>
      </c>
      <c r="L27" s="114">
        <f>'FLUXO ANUAL'!L27</f>
        <v>0</v>
      </c>
      <c r="M27" s="114">
        <f>'FLUXO ANUAL'!M27</f>
        <v>0</v>
      </c>
      <c r="N27" s="117">
        <f>'FLUXO ANUAL'!N27</f>
        <v>0</v>
      </c>
      <c r="O27" s="114">
        <f>'FLUXO ANUAL'!O27</f>
        <v>0</v>
      </c>
      <c r="P27" s="114">
        <f>'FLUXO ANUAL'!P27</f>
        <v>0</v>
      </c>
      <c r="Q27" s="114">
        <f>'FLUXO ANUAL'!Q27</f>
        <v>0</v>
      </c>
      <c r="R27" s="114">
        <f>'FLUXO ANUAL'!R27</f>
        <v>0</v>
      </c>
      <c r="S27" s="114">
        <f>'FLUXO ANUAL'!S27</f>
        <v>0</v>
      </c>
      <c r="T27" s="114">
        <f>'FLUXO ANUAL'!T27</f>
        <v>0</v>
      </c>
      <c r="U27" s="114">
        <f>'FLUXO ANUAL'!U27</f>
        <v>0</v>
      </c>
      <c r="V27" s="114">
        <f>'FLUXO ANUAL'!V27</f>
        <v>0</v>
      </c>
      <c r="W27" s="114">
        <f>'FLUXO ANUAL'!W27</f>
        <v>0</v>
      </c>
      <c r="X27" s="114">
        <f>'FLUXO ANUAL'!X27</f>
        <v>0</v>
      </c>
      <c r="Y27" s="114">
        <f>'FLUXO ANUAL'!Y27</f>
        <v>0</v>
      </c>
      <c r="Z27" s="114">
        <f>'FLUXO ANUAL'!Z27</f>
        <v>0</v>
      </c>
      <c r="AA27" s="114">
        <f>'FLUXO ANUAL'!AA27</f>
        <v>0</v>
      </c>
      <c r="AB27" s="114">
        <f>'FLUXO ANUAL'!AB27</f>
        <v>0</v>
      </c>
      <c r="AC27" s="114">
        <f>'FLUXO ANUAL'!AC27</f>
        <v>0</v>
      </c>
      <c r="AD27" s="114">
        <f>'FLUXO ANUAL'!AD27</f>
        <v>0</v>
      </c>
      <c r="AE27" s="114">
        <f>'FLUXO ANUAL'!AE27</f>
        <v>0</v>
      </c>
      <c r="AF27" s="115">
        <f>'FLUXO ANUAL'!AF27</f>
        <v>0</v>
      </c>
    </row>
    <row r="28" spans="1:32" ht="19.5" customHeight="1" x14ac:dyDescent="0.2">
      <c r="B28" s="113" t="s">
        <v>159</v>
      </c>
      <c r="C28" s="114">
        <f>'FLUXO ANUAL'!C28</f>
        <v>-404723511.91030169</v>
      </c>
      <c r="D28" s="114">
        <f>'FLUXO ANUAL'!D28</f>
        <v>-1564016174.54</v>
      </c>
      <c r="E28" s="114">
        <f>'FLUXO ANUAL'!E28</f>
        <v>-151549125.25850052</v>
      </c>
      <c r="F28" s="114">
        <f>'FLUXO ANUAL'!F28</f>
        <v>-621578880.52999997</v>
      </c>
      <c r="G28" s="114">
        <f>'FLUXO ANUAL'!G28</f>
        <v>-556272637.16880226</v>
      </c>
      <c r="H28" s="115">
        <f>'FLUXO ANUAL'!H28</f>
        <v>-2185595055.0699997</v>
      </c>
      <c r="I28" s="116">
        <f>'FLUXO ANUAL'!I28</f>
        <v>-47263367.192420386</v>
      </c>
      <c r="J28" s="114">
        <f>'FLUXO ANUAL'!J28</f>
        <v>-172601090.65000001</v>
      </c>
      <c r="K28" s="114">
        <f>'FLUXO ANUAL'!K28</f>
        <v>-43015519.109268419</v>
      </c>
      <c r="L28" s="114">
        <f>'FLUXO ANUAL'!L28</f>
        <v>-160813518.19</v>
      </c>
      <c r="M28" s="114">
        <f>'FLUXO ANUAL'!M28</f>
        <v>-48968557.114994735</v>
      </c>
      <c r="N28" s="114">
        <f>'FLUXO ANUAL'!N28</f>
        <v>-190815776.50999999</v>
      </c>
      <c r="O28" s="114">
        <f>'FLUXO ANUAL'!O28</f>
        <v>-54722192.918155782</v>
      </c>
      <c r="P28" s="114">
        <f>'FLUXO ANUAL'!P28</f>
        <v>-215895467.72</v>
      </c>
      <c r="Q28" s="114">
        <f>'FLUXO ANUAL'!Q28</f>
        <v>-54916959.664526604</v>
      </c>
      <c r="R28" s="114">
        <f>'FLUXO ANUAL'!R28</f>
        <v>-216411262.94999999</v>
      </c>
      <c r="S28" s="114">
        <f>'FLUXO ANUAL'!S28</f>
        <v>-56768269.009968169</v>
      </c>
      <c r="T28" s="114">
        <f>'FLUXO ANUAL'!T28</f>
        <v>-217547360.5</v>
      </c>
      <c r="U28" s="114">
        <f>'FLUXO ANUAL'!U28</f>
        <v>-53704221.572950147</v>
      </c>
      <c r="V28" s="114">
        <f>'FLUXO ANUAL'!V28</f>
        <v>-202191023.80000001</v>
      </c>
      <c r="W28" s="114">
        <f>'FLUXO ANUAL'!W28</f>
        <v>-45364425.328017399</v>
      </c>
      <c r="X28" s="114">
        <f>'FLUXO ANUAL'!X28</f>
        <v>-187740674.22</v>
      </c>
      <c r="Y28" s="114">
        <f>'FLUXO ANUAL'!Y28</f>
        <v>-41304054.75938911</v>
      </c>
      <c r="Z28" s="114">
        <f>'FLUXO ANUAL'!Z28</f>
        <v>-172006605.63999999</v>
      </c>
      <c r="AA28" s="114">
        <f>'FLUXO ANUAL'!AA28</f>
        <v>-39220385.365000866</v>
      </c>
      <c r="AB28" s="114">
        <f>'FLUXO ANUAL'!AB28</f>
        <v>-157042345.03999999</v>
      </c>
      <c r="AC28" s="114">
        <f>'FLUXO ANUAL'!AC28</f>
        <v>-32336945.059185605</v>
      </c>
      <c r="AD28" s="114">
        <f>'FLUXO ANUAL'!AD28</f>
        <v>-136591255.93000001</v>
      </c>
      <c r="AE28" s="114">
        <f>'FLUXO ANUAL'!AE28</f>
        <v>-38687740.074924946</v>
      </c>
      <c r="AF28" s="115">
        <f>'FLUXO ANUAL'!AF28</f>
        <v>-155938673.91999999</v>
      </c>
    </row>
    <row r="29" spans="1:32" ht="19.5" customHeight="1" x14ac:dyDescent="0.2">
      <c r="B29" s="113" t="s">
        <v>160</v>
      </c>
      <c r="C29" s="114">
        <f>'FLUXO ANUAL'!C29</f>
        <v>393600238.8499167</v>
      </c>
      <c r="D29" s="114">
        <f>'FLUXO ANUAL'!D29</f>
        <v>1521986940.03</v>
      </c>
      <c r="E29" s="114">
        <f>'FLUXO ANUAL'!E29</f>
        <v>159106217.58839267</v>
      </c>
      <c r="F29" s="114">
        <f>'FLUXO ANUAL'!F29</f>
        <v>653380880.83299994</v>
      </c>
      <c r="G29" s="114">
        <f>'FLUXO ANUAL'!G29</f>
        <v>552706456.43830931</v>
      </c>
      <c r="H29" s="115">
        <f>'FLUXO ANUAL'!H29</f>
        <v>2175367820.8629999</v>
      </c>
      <c r="I29" s="116">
        <f>'FLUXO ANUAL'!I29</f>
        <v>39900172.433527753</v>
      </c>
      <c r="J29" s="114">
        <f>'FLUXO ANUAL'!J29</f>
        <v>145711439.71000001</v>
      </c>
      <c r="K29" s="114">
        <f>'FLUXO ANUAL'!K29</f>
        <v>46168541.032499664</v>
      </c>
      <c r="L29" s="114">
        <f>'FLUXO ANUAL'!L29</f>
        <v>172601090.65000001</v>
      </c>
      <c r="M29" s="114">
        <f>'FLUXO ANUAL'!M29</f>
        <v>41269155.487977006</v>
      </c>
      <c r="N29" s="117">
        <f>'FLUXO ANUAL'!N29</f>
        <v>160813518.19</v>
      </c>
      <c r="O29" s="114">
        <f>'FLUXO ANUAL'!O29</f>
        <v>48365340.154107414</v>
      </c>
      <c r="P29" s="114">
        <f>'FLUXO ANUAL'!P29</f>
        <v>190815776.50999999</v>
      </c>
      <c r="Q29" s="114">
        <f>'FLUXO ANUAL'!Q29</f>
        <v>54786070.424036339</v>
      </c>
      <c r="R29" s="114">
        <f>'FLUXO ANUAL'!R29</f>
        <v>215895467.72</v>
      </c>
      <c r="S29" s="114">
        <f>'FLUXO ANUAL'!S29</f>
        <v>56471808.086738691</v>
      </c>
      <c r="T29" s="114">
        <f>'FLUXO ANUAL'!T29</f>
        <v>216411262.94999999</v>
      </c>
      <c r="U29" s="114">
        <f>'FLUXO ANUAL'!U29</f>
        <v>57783038.194905579</v>
      </c>
      <c r="V29" s="114">
        <f>'FLUXO ANUAL'!V29</f>
        <v>217547360.5</v>
      </c>
      <c r="W29" s="114">
        <f>'FLUXO ANUAL'!W29</f>
        <v>48856113.036124207</v>
      </c>
      <c r="X29" s="114">
        <f>'FLUXO ANUAL'!X29</f>
        <v>202191023.80000001</v>
      </c>
      <c r="Y29" s="114">
        <f>'FLUXO ANUAL'!Y29</f>
        <v>45082286.57669773</v>
      </c>
      <c r="Z29" s="114">
        <f>'FLUXO ANUAL'!Z29</f>
        <v>187740674.22</v>
      </c>
      <c r="AA29" s="114">
        <f>'FLUXO ANUAL'!AA29</f>
        <v>42957619.849654101</v>
      </c>
      <c r="AB29" s="114">
        <f>'FLUXO ANUAL'!AB29</f>
        <v>172006605.63999999</v>
      </c>
      <c r="AC29" s="114">
        <f>'FLUXO ANUAL'!AC29</f>
        <v>37178585.474195078</v>
      </c>
      <c r="AD29" s="114">
        <f>'FLUXO ANUAL'!AD29</f>
        <v>157042345.04300001</v>
      </c>
      <c r="AE29" s="114">
        <f>'FLUXO ANUAL'!AE29</f>
        <v>33887725.687845781</v>
      </c>
      <c r="AF29" s="115">
        <f>'FLUXO ANUAL'!AF29</f>
        <v>136591255.93000001</v>
      </c>
    </row>
    <row r="30" spans="1:32" ht="19.5" customHeight="1" x14ac:dyDescent="0.2">
      <c r="A30" s="66">
        <v>0</v>
      </c>
      <c r="B30" s="243" t="s">
        <v>164</v>
      </c>
      <c r="C30" s="156">
        <f>'FLUXO ANUAL'!C30</f>
        <v>39331.907853163924</v>
      </c>
      <c r="D30" s="156">
        <f>'FLUXO ANUAL'!D30</f>
        <v>149942.82</v>
      </c>
      <c r="E30" s="156">
        <f>'FLUXO ANUAL'!E30</f>
        <v>6742.5196483900127</v>
      </c>
      <c r="F30" s="156">
        <f>'FLUXO ANUAL'!F30</f>
        <v>27844.92</v>
      </c>
      <c r="G30" s="156">
        <f>'FLUXO ANUAL'!G30</f>
        <v>46074.427501553939</v>
      </c>
      <c r="H30" s="244">
        <f>'FLUXO ANUAL'!H30</f>
        <v>177787.74000000002</v>
      </c>
      <c r="I30" s="245">
        <f>'FLUXO ANUAL'!I30</f>
        <v>0</v>
      </c>
      <c r="J30" s="156">
        <f>'FLUXO ANUAL'!J30</f>
        <v>0</v>
      </c>
      <c r="K30" s="156">
        <f>'FLUXO ANUAL'!K30</f>
        <v>2016.2471579510498</v>
      </c>
      <c r="L30" s="156">
        <f>'FLUXO ANUAL'!L30</f>
        <v>7537.74</v>
      </c>
      <c r="M30" s="156">
        <f>'FLUXO ANUAL'!M30</f>
        <v>2125.4831010855341</v>
      </c>
      <c r="N30" s="156">
        <f>'FLUXO ANUAL'!N30</f>
        <v>8282.3700000000008</v>
      </c>
      <c r="O30" s="156">
        <f>'FLUXO ANUAL'!O30</f>
        <v>2104.4863508478443</v>
      </c>
      <c r="P30" s="156">
        <f>'FLUXO ANUAL'!P30</f>
        <v>8302.83</v>
      </c>
      <c r="Q30" s="156">
        <f>'FLUXO ANUAL'!Q30</f>
        <v>2105.7933869617073</v>
      </c>
      <c r="R30" s="156">
        <f>'FLUXO ANUAL'!R30</f>
        <v>8298.2999999999993</v>
      </c>
      <c r="S30" s="156">
        <f>'FLUXO ANUAL'!S30</f>
        <v>2154.8797035645325</v>
      </c>
      <c r="T30" s="156">
        <f>'FLUXO ANUAL'!T30</f>
        <v>8257.93</v>
      </c>
      <c r="U30" s="156">
        <f>'FLUXO ANUAL'!U30</f>
        <v>26843.382294350449</v>
      </c>
      <c r="V30" s="156">
        <f>'FLUXO ANUAL'!V30</f>
        <v>101062.65000000001</v>
      </c>
      <c r="W30" s="156">
        <f>'FLUXO ANUAL'!W30</f>
        <v>1981.635858402803</v>
      </c>
      <c r="X30" s="156">
        <f>'FLUXO ANUAL'!X30</f>
        <v>8201</v>
      </c>
      <c r="Y30" s="156">
        <f>'FLUXO ANUAL'!Y30</f>
        <v>1938.5097493036212</v>
      </c>
      <c r="Z30" s="156">
        <f>'FLUXO ANUAL'!Z30</f>
        <v>8072.73</v>
      </c>
      <c r="AA30" s="156">
        <f>'FLUXO ANUAL'!AA30</f>
        <v>2364.4739142379062</v>
      </c>
      <c r="AB30" s="156">
        <f>'FLUXO ANUAL'!AB30</f>
        <v>9467.59</v>
      </c>
      <c r="AC30" s="156">
        <f>'FLUXO ANUAL'!AC30</f>
        <v>2439.535984848485</v>
      </c>
      <c r="AD30" s="156">
        <f>'FLUXO ANUAL'!AD30</f>
        <v>10304.6</v>
      </c>
      <c r="AE30" s="156">
        <f>'FLUXO ANUAL'!AE30</f>
        <v>0</v>
      </c>
      <c r="AF30" s="244">
        <f>'FLUXO ANUAL'!AF30</f>
        <v>0</v>
      </c>
    </row>
    <row r="31" spans="1:32" ht="19.5" customHeight="1" x14ac:dyDescent="0.2">
      <c r="A31" s="66">
        <v>0</v>
      </c>
      <c r="B31" s="113" t="s">
        <v>165</v>
      </c>
      <c r="C31" s="114">
        <f>'FLUXO ANUAL'!C31</f>
        <v>0</v>
      </c>
      <c r="D31" s="114">
        <f>'FLUXO ANUAL'!D31</f>
        <v>0</v>
      </c>
      <c r="E31" s="114">
        <f>'FLUXO ANUAL'!E31</f>
        <v>0</v>
      </c>
      <c r="F31" s="114">
        <f>'FLUXO ANUAL'!F31</f>
        <v>0</v>
      </c>
      <c r="G31" s="114">
        <f>'FLUXO ANUAL'!G31</f>
        <v>0</v>
      </c>
      <c r="H31" s="115">
        <f>'FLUXO ANUAL'!H31</f>
        <v>0</v>
      </c>
      <c r="I31" s="116">
        <f>'FLUXO ANUAL'!I31</f>
        <v>0</v>
      </c>
      <c r="J31" s="114">
        <f>'FLUXO ANUAL'!J31</f>
        <v>0</v>
      </c>
      <c r="K31" s="114">
        <f>'FLUXO ANUAL'!K31</f>
        <v>0</v>
      </c>
      <c r="L31" s="114">
        <f>'FLUXO ANUAL'!L31</f>
        <v>0</v>
      </c>
      <c r="M31" s="114">
        <f>'FLUXO ANUAL'!M31</f>
        <v>0</v>
      </c>
      <c r="N31" s="117">
        <f>'FLUXO ANUAL'!N31</f>
        <v>0</v>
      </c>
      <c r="O31" s="114">
        <f>'FLUXO ANUAL'!O31</f>
        <v>0</v>
      </c>
      <c r="P31" s="114">
        <f>'FLUXO ANUAL'!P31</f>
        <v>0</v>
      </c>
      <c r="Q31" s="114">
        <f>'FLUXO ANUAL'!Q31</f>
        <v>0</v>
      </c>
      <c r="R31" s="114">
        <f>'FLUXO ANUAL'!R31</f>
        <v>0</v>
      </c>
      <c r="S31" s="114">
        <f>'FLUXO ANUAL'!S31</f>
        <v>0</v>
      </c>
      <c r="T31" s="114">
        <f>'FLUXO ANUAL'!T31</f>
        <v>0</v>
      </c>
      <c r="U31" s="114">
        <f>'FLUXO ANUAL'!U31</f>
        <v>0</v>
      </c>
      <c r="V31" s="114">
        <f>'FLUXO ANUAL'!V31</f>
        <v>0</v>
      </c>
      <c r="W31" s="114">
        <f>'FLUXO ANUAL'!W31</f>
        <v>0</v>
      </c>
      <c r="X31" s="114">
        <f>'FLUXO ANUAL'!X31</f>
        <v>0</v>
      </c>
      <c r="Y31" s="114">
        <f>'FLUXO ANUAL'!Y31</f>
        <v>0</v>
      </c>
      <c r="Z31" s="114">
        <f>'FLUXO ANUAL'!Z31</f>
        <v>0</v>
      </c>
      <c r="AA31" s="114">
        <f>'FLUXO ANUAL'!AA31</f>
        <v>0</v>
      </c>
      <c r="AB31" s="114">
        <f>'FLUXO ANUAL'!AB31</f>
        <v>0</v>
      </c>
      <c r="AC31" s="114">
        <f>'FLUXO ANUAL'!AC31</f>
        <v>0</v>
      </c>
      <c r="AD31" s="114">
        <f>'FLUXO ANUAL'!AD31</f>
        <v>0</v>
      </c>
      <c r="AE31" s="114">
        <f>'FLUXO ANUAL'!AE31</f>
        <v>0</v>
      </c>
      <c r="AF31" s="115">
        <f>'FLUXO ANUAL'!AF31</f>
        <v>0</v>
      </c>
    </row>
    <row r="32" spans="1:32" ht="19.5" customHeight="1" x14ac:dyDescent="0.2">
      <c r="A32" s="66">
        <v>0</v>
      </c>
      <c r="B32" s="243" t="s">
        <v>166</v>
      </c>
      <c r="C32" s="156">
        <f>'FLUXO ANUAL'!C32</f>
        <v>0</v>
      </c>
      <c r="D32" s="156">
        <f>'FLUXO ANUAL'!D32</f>
        <v>0</v>
      </c>
      <c r="E32" s="156">
        <f>'FLUXO ANUAL'!E32</f>
        <v>0</v>
      </c>
      <c r="F32" s="156">
        <f>'FLUXO ANUAL'!F32</f>
        <v>0</v>
      </c>
      <c r="G32" s="156">
        <f>'FLUXO ANUAL'!G32</f>
        <v>0</v>
      </c>
      <c r="H32" s="244">
        <f>'FLUXO ANUAL'!H32</f>
        <v>0</v>
      </c>
      <c r="I32" s="245">
        <f>'FLUXO ANUAL'!I32</f>
        <v>0</v>
      </c>
      <c r="J32" s="156">
        <f>'FLUXO ANUAL'!J32</f>
        <v>0</v>
      </c>
      <c r="K32" s="156">
        <f>'FLUXO ANUAL'!K32</f>
        <v>0</v>
      </c>
      <c r="L32" s="156">
        <f>'FLUXO ANUAL'!L32</f>
        <v>0</v>
      </c>
      <c r="M32" s="156">
        <f>'FLUXO ANUAL'!M32</f>
        <v>0</v>
      </c>
      <c r="N32" s="156">
        <f>'FLUXO ANUAL'!N32</f>
        <v>0</v>
      </c>
      <c r="O32" s="156">
        <f>'FLUXO ANUAL'!O32</f>
        <v>0</v>
      </c>
      <c r="P32" s="156">
        <f>'FLUXO ANUAL'!P32</f>
        <v>0</v>
      </c>
      <c r="Q32" s="156">
        <f>'FLUXO ANUAL'!Q32</f>
        <v>0</v>
      </c>
      <c r="R32" s="156">
        <f>'FLUXO ANUAL'!R32</f>
        <v>0</v>
      </c>
      <c r="S32" s="156">
        <f>'FLUXO ANUAL'!S32</f>
        <v>0</v>
      </c>
      <c r="T32" s="156">
        <f>'FLUXO ANUAL'!T32</f>
        <v>0</v>
      </c>
      <c r="U32" s="156">
        <f>'FLUXO ANUAL'!U32</f>
        <v>0</v>
      </c>
      <c r="V32" s="156">
        <f>'FLUXO ANUAL'!V32</f>
        <v>0</v>
      </c>
      <c r="W32" s="156">
        <f>'FLUXO ANUAL'!W32</f>
        <v>0</v>
      </c>
      <c r="X32" s="156">
        <f>'FLUXO ANUAL'!X32</f>
        <v>0</v>
      </c>
      <c r="Y32" s="156">
        <f>'FLUXO ANUAL'!Y32</f>
        <v>0</v>
      </c>
      <c r="Z32" s="156">
        <f>'FLUXO ANUAL'!Z32</f>
        <v>0</v>
      </c>
      <c r="AA32" s="156">
        <f>'FLUXO ANUAL'!AA32</f>
        <v>0</v>
      </c>
      <c r="AB32" s="156">
        <f>'FLUXO ANUAL'!AB32</f>
        <v>0</v>
      </c>
      <c r="AC32" s="156">
        <f>'FLUXO ANUAL'!AC32</f>
        <v>0</v>
      </c>
      <c r="AD32" s="156">
        <f>'FLUXO ANUAL'!AD32</f>
        <v>0</v>
      </c>
      <c r="AE32" s="156">
        <f>'FLUXO ANUAL'!AE32</f>
        <v>0</v>
      </c>
      <c r="AF32" s="244">
        <f>'FLUXO ANUAL'!AF32</f>
        <v>0</v>
      </c>
    </row>
    <row r="33" spans="1:33" ht="19.5" customHeight="1" x14ac:dyDescent="0.2">
      <c r="A33" s="66">
        <v>0</v>
      </c>
      <c r="B33" s="113" t="s">
        <v>167</v>
      </c>
      <c r="C33" s="114">
        <f>'FLUXO ANUAL'!C33</f>
        <v>0</v>
      </c>
      <c r="D33" s="114">
        <f>'FLUXO ANUAL'!D33</f>
        <v>0</v>
      </c>
      <c r="E33" s="114">
        <f>'FLUXO ANUAL'!E33</f>
        <v>0</v>
      </c>
      <c r="F33" s="114">
        <f>'FLUXO ANUAL'!F33</f>
        <v>0</v>
      </c>
      <c r="G33" s="114">
        <f>'FLUXO ANUAL'!G33</f>
        <v>0</v>
      </c>
      <c r="H33" s="115">
        <f>'FLUXO ANUAL'!H33</f>
        <v>0</v>
      </c>
      <c r="I33" s="116">
        <f>'FLUXO ANUAL'!I33</f>
        <v>0</v>
      </c>
      <c r="J33" s="114">
        <f>'FLUXO ANUAL'!J33</f>
        <v>0</v>
      </c>
      <c r="K33" s="114">
        <f>'FLUXO ANUAL'!K33</f>
        <v>0</v>
      </c>
      <c r="L33" s="114">
        <f>'FLUXO ANUAL'!L33</f>
        <v>0</v>
      </c>
      <c r="M33" s="114">
        <f>'FLUXO ANUAL'!M33</f>
        <v>0</v>
      </c>
      <c r="N33" s="114">
        <f>'FLUXO ANUAL'!N33</f>
        <v>0</v>
      </c>
      <c r="O33" s="114">
        <f>'FLUXO ANUAL'!O33</f>
        <v>0</v>
      </c>
      <c r="P33" s="114">
        <f>'FLUXO ANUAL'!P33</f>
        <v>0</v>
      </c>
      <c r="Q33" s="114">
        <f>'FLUXO ANUAL'!Q33</f>
        <v>0</v>
      </c>
      <c r="R33" s="114">
        <f>'FLUXO ANUAL'!R33</f>
        <v>0</v>
      </c>
      <c r="S33" s="114">
        <f>'FLUXO ANUAL'!S33</f>
        <v>0</v>
      </c>
      <c r="T33" s="114">
        <f>'FLUXO ANUAL'!T33</f>
        <v>0</v>
      </c>
      <c r="U33" s="114">
        <f>'FLUXO ANUAL'!U33</f>
        <v>0</v>
      </c>
      <c r="V33" s="114">
        <f>'FLUXO ANUAL'!V33</f>
        <v>0</v>
      </c>
      <c r="W33" s="114">
        <f>'FLUXO ANUAL'!W33</f>
        <v>0</v>
      </c>
      <c r="X33" s="114">
        <f>'FLUXO ANUAL'!X33</f>
        <v>0</v>
      </c>
      <c r="Y33" s="114">
        <f>'FLUXO ANUAL'!Y33</f>
        <v>0</v>
      </c>
      <c r="Z33" s="114">
        <f>'FLUXO ANUAL'!Z33</f>
        <v>0</v>
      </c>
      <c r="AA33" s="114">
        <f>'FLUXO ANUAL'!AA33</f>
        <v>0</v>
      </c>
      <c r="AB33" s="114">
        <f>'FLUXO ANUAL'!AB33</f>
        <v>0</v>
      </c>
      <c r="AC33" s="114">
        <f>'FLUXO ANUAL'!AC33</f>
        <v>0</v>
      </c>
      <c r="AD33" s="114">
        <f>'FLUXO ANUAL'!AD33</f>
        <v>0</v>
      </c>
      <c r="AE33" s="114">
        <f>'FLUXO ANUAL'!AE33</f>
        <v>0</v>
      </c>
      <c r="AF33" s="115">
        <f>'FLUXO ANUAL'!AF33</f>
        <v>0</v>
      </c>
    </row>
    <row r="34" spans="1:33" ht="19.5" customHeight="1" x14ac:dyDescent="0.2">
      <c r="B34" s="243" t="s">
        <v>168</v>
      </c>
      <c r="C34" s="156">
        <f>'FLUXO ANUAL'!C34</f>
        <v>0</v>
      </c>
      <c r="D34" s="156">
        <f>'FLUXO ANUAL'!D34</f>
        <v>0</v>
      </c>
      <c r="E34" s="156">
        <f>'FLUXO ANUAL'!E34</f>
        <v>0</v>
      </c>
      <c r="F34" s="156">
        <f>'FLUXO ANUAL'!F34</f>
        <v>0</v>
      </c>
      <c r="G34" s="156">
        <f>'FLUXO ANUAL'!G34</f>
        <v>0</v>
      </c>
      <c r="H34" s="244">
        <f>'FLUXO ANUAL'!H34</f>
        <v>0</v>
      </c>
      <c r="I34" s="245">
        <f>'FLUXO ANUAL'!I34</f>
        <v>0</v>
      </c>
      <c r="J34" s="156">
        <f>'FLUXO ANUAL'!J34</f>
        <v>0</v>
      </c>
      <c r="K34" s="156">
        <f>'FLUXO ANUAL'!K34</f>
        <v>0</v>
      </c>
      <c r="L34" s="156">
        <f>'FLUXO ANUAL'!L34</f>
        <v>0</v>
      </c>
      <c r="M34" s="156">
        <f>'FLUXO ANUAL'!M34</f>
        <v>0</v>
      </c>
      <c r="N34" s="156">
        <f>'FLUXO ANUAL'!N34</f>
        <v>0</v>
      </c>
      <c r="O34" s="156">
        <f>'FLUXO ANUAL'!O34</f>
        <v>0</v>
      </c>
      <c r="P34" s="156">
        <f>'FLUXO ANUAL'!P34</f>
        <v>0</v>
      </c>
      <c r="Q34" s="156">
        <f>'FLUXO ANUAL'!Q34</f>
        <v>0</v>
      </c>
      <c r="R34" s="156">
        <f>'FLUXO ANUAL'!R34</f>
        <v>0</v>
      </c>
      <c r="S34" s="156">
        <f>'FLUXO ANUAL'!S34</f>
        <v>0</v>
      </c>
      <c r="T34" s="156">
        <f>'FLUXO ANUAL'!T34</f>
        <v>0</v>
      </c>
      <c r="U34" s="156">
        <f>'FLUXO ANUAL'!U34</f>
        <v>0</v>
      </c>
      <c r="V34" s="156">
        <f>'FLUXO ANUAL'!V34</f>
        <v>0</v>
      </c>
      <c r="W34" s="156">
        <f>'FLUXO ANUAL'!W34</f>
        <v>0</v>
      </c>
      <c r="X34" s="156">
        <f>'FLUXO ANUAL'!X34</f>
        <v>0</v>
      </c>
      <c r="Y34" s="156">
        <f>'FLUXO ANUAL'!Y34</f>
        <v>0</v>
      </c>
      <c r="Z34" s="156">
        <f>'FLUXO ANUAL'!Z34</f>
        <v>0</v>
      </c>
      <c r="AA34" s="156">
        <f>'FLUXO ANUAL'!AA34</f>
        <v>0</v>
      </c>
      <c r="AB34" s="156">
        <f>'FLUXO ANUAL'!AB34</f>
        <v>0</v>
      </c>
      <c r="AC34" s="156">
        <f>'FLUXO ANUAL'!AC34</f>
        <v>0</v>
      </c>
      <c r="AD34" s="156">
        <f>'FLUXO ANUAL'!AD34</f>
        <v>0</v>
      </c>
      <c r="AE34" s="156">
        <f>'FLUXO ANUAL'!AE34</f>
        <v>0</v>
      </c>
      <c r="AF34" s="244">
        <f>'FLUXO ANUAL'!AF34</f>
        <v>0</v>
      </c>
    </row>
    <row r="35" spans="1:33" ht="19.5" customHeight="1" x14ac:dyDescent="0.2">
      <c r="B35" s="113" t="s">
        <v>169</v>
      </c>
      <c r="C35" s="114">
        <f>'FLUXO ANUAL'!C35</f>
        <v>-1878866752.2</v>
      </c>
      <c r="D35" s="114">
        <f>'FLUXO ANUAL'!D35</f>
        <v>-7179018079.0347996</v>
      </c>
      <c r="E35" s="114">
        <f>'FLUXO ANUAL'!E35</f>
        <v>-1042782667.5999999</v>
      </c>
      <c r="F35" s="114">
        <f>'FLUXO ANUAL'!F35</f>
        <v>-4264011299.9400001</v>
      </c>
      <c r="G35" s="114">
        <f>'FLUXO ANUAL'!G35</f>
        <v>-2921649419.8000002</v>
      </c>
      <c r="H35" s="115">
        <f>'FLUXO ANUAL'!H35</f>
        <v>-11443029378.9748</v>
      </c>
      <c r="I35" s="116">
        <f>'FLUXO ANUAL'!I35</f>
        <v>-234235643.40000001</v>
      </c>
      <c r="J35" s="114">
        <f>'FLUXO ANUAL'!J35</f>
        <v>-855405146.13</v>
      </c>
      <c r="K35" s="114">
        <f>'FLUXO ANUAL'!K35</f>
        <v>-215709768</v>
      </c>
      <c r="L35" s="114">
        <f>'FLUXO ANUAL'!L35</f>
        <v>-806430967.66999996</v>
      </c>
      <c r="M35" s="114">
        <f>'FLUXO ANUAL'!M35</f>
        <v>-231788312</v>
      </c>
      <c r="N35" s="117">
        <f>'FLUXO ANUAL'!N35</f>
        <v>-866540604.40999997</v>
      </c>
      <c r="O35" s="114">
        <f>'FLUXO ANUAL'!O35</f>
        <v>-226478035.19999999</v>
      </c>
      <c r="P35" s="114">
        <f>'FLUXO ANUAL'!P35</f>
        <v>-893523792.26999998</v>
      </c>
      <c r="Q35" s="114">
        <f>'FLUXO ANUAL'!Q35</f>
        <v>-232203790.40000001</v>
      </c>
      <c r="R35" s="114">
        <f>'FLUXO ANUAL'!R35</f>
        <v>-868093870.40999997</v>
      </c>
      <c r="S35" s="114">
        <f>'FLUXO ANUAL'!S35</f>
        <v>-244070056</v>
      </c>
      <c r="T35" s="114">
        <f>'FLUXO ANUAL'!T35</f>
        <v>-935325268.60000002</v>
      </c>
      <c r="U35" s="114">
        <f>'FLUXO ANUAL'!U35</f>
        <v>-247050182.40000001</v>
      </c>
      <c r="V35" s="114">
        <f>'FLUXO ANUAL'!V35</f>
        <v>-930119231.72000003</v>
      </c>
      <c r="W35" s="251">
        <f>'FLUXO ANUAL'!W35</f>
        <v>-247330964.80000001</v>
      </c>
      <c r="X35" s="114">
        <f>'FLUXO ANUAL'!X35</f>
        <v>-1023579197.8248</v>
      </c>
      <c r="Y35" s="114">
        <f>'FLUXO ANUAL'!Y35</f>
        <v>-239429643.19999999</v>
      </c>
      <c r="Z35" s="114">
        <f>'FLUXO ANUAL'!Z35</f>
        <v>-997080806.13999999</v>
      </c>
      <c r="AA35" s="114">
        <f>'FLUXO ANUAL'!AA35</f>
        <v>-241571422.59999999</v>
      </c>
      <c r="AB35" s="114">
        <f>'FLUXO ANUAL'!AB35</f>
        <v>-967276133.23000002</v>
      </c>
      <c r="AC35" s="114">
        <f>'FLUXO ANUAL'!AC35</f>
        <v>-328715824.80000001</v>
      </c>
      <c r="AD35" s="114">
        <f>'FLUXO ANUAL'!AD35</f>
        <v>-1360236133.22</v>
      </c>
      <c r="AE35" s="114">
        <f>'FLUXO ANUAL'!AE35</f>
        <v>-233065777</v>
      </c>
      <c r="AF35" s="115">
        <f>'FLUXO ANUAL'!AF35</f>
        <v>-939418227.35000002</v>
      </c>
    </row>
    <row r="36" spans="1:33" ht="19.5" customHeight="1" x14ac:dyDescent="0.2">
      <c r="B36" s="243" t="s">
        <v>170</v>
      </c>
      <c r="C36" s="156">
        <f>'FLUXO ANUAL'!C36</f>
        <v>-74251764.260000005</v>
      </c>
      <c r="D36" s="156">
        <f>'FLUXO ANUAL'!D36</f>
        <v>-283195876.092125</v>
      </c>
      <c r="E36" s="156">
        <f>'FLUXO ANUAL'!E36</f>
        <v>-36736534.819999993</v>
      </c>
      <c r="F36" s="156">
        <f>'FLUXO ANUAL'!F36</f>
        <v>-150708393.37079203</v>
      </c>
      <c r="G36" s="156">
        <f>'FLUXO ANUAL'!G36</f>
        <v>-110988299.08000001</v>
      </c>
      <c r="H36" s="244">
        <f>'FLUXO ANUAL'!H36</f>
        <v>-433904269.46291697</v>
      </c>
      <c r="I36" s="245">
        <f>'FLUXO ANUAL'!I36</f>
        <v>-10659278.32</v>
      </c>
      <c r="J36" s="156">
        <f>'FLUXO ANUAL'!J36</f>
        <v>-38926618.5</v>
      </c>
      <c r="K36" s="156">
        <f>'FLUXO ANUAL'!K36</f>
        <v>-8387772.3200000003</v>
      </c>
      <c r="L36" s="156">
        <f>'FLUXO ANUAL'!L36</f>
        <v>-31357686.809999999</v>
      </c>
      <c r="M36" s="156">
        <f>'FLUXO ANUAL'!M36</f>
        <v>-10932469.65</v>
      </c>
      <c r="N36" s="156">
        <f>'FLUXO ANUAL'!N36</f>
        <v>-40871037.780000001</v>
      </c>
      <c r="O36" s="156">
        <f>'FLUXO ANUAL'!O36</f>
        <v>-10109780.939999999</v>
      </c>
      <c r="P36" s="156">
        <f>'FLUXO ANUAL'!P36</f>
        <v>-39886118.740000002</v>
      </c>
      <c r="Q36" s="156">
        <f>'FLUXO ANUAL'!Q36</f>
        <v>-8528719.4100000001</v>
      </c>
      <c r="R36" s="156">
        <f>'FLUXO ANUAL'!R36</f>
        <v>-31884617.510000002</v>
      </c>
      <c r="S36" s="156">
        <f>'FLUXO ANUAL'!S36</f>
        <v>-8019162.8499999996</v>
      </c>
      <c r="T36" s="156">
        <f>'FLUXO ANUAL'!T36</f>
        <v>-30731035.870000001</v>
      </c>
      <c r="U36" s="156">
        <f>'FLUXO ANUAL'!U36</f>
        <v>-8991385.5199999996</v>
      </c>
      <c r="V36" s="156">
        <f>'FLUXO ANUAL'!V36</f>
        <v>-33851667.340000004</v>
      </c>
      <c r="W36" s="251">
        <f>'FLUXO ANUAL'!W36</f>
        <v>-8623195.25</v>
      </c>
      <c r="X36" s="156">
        <f>'FLUXO ANUAL'!X36</f>
        <v>-35687093.542124994</v>
      </c>
      <c r="Y36" s="156">
        <f>'FLUXO ANUAL'!Y36</f>
        <v>-9825323.1799999997</v>
      </c>
      <c r="Z36" s="156">
        <f>'FLUXO ANUAL'!Z36</f>
        <v>-40916575.850791998</v>
      </c>
      <c r="AA36" s="156">
        <f>'FLUXO ANUAL'!AA36</f>
        <v>-9411624.2599999998</v>
      </c>
      <c r="AB36" s="156">
        <f>'FLUXO ANUAL'!AB36</f>
        <v>-37685084.700000003</v>
      </c>
      <c r="AC36" s="156">
        <f>'FLUXO ANUAL'!AC36</f>
        <v>-8128018.4500000002</v>
      </c>
      <c r="AD36" s="156">
        <f>'FLUXO ANUAL'!AD36</f>
        <v>-34332749.93</v>
      </c>
      <c r="AE36" s="156">
        <f>'FLUXO ANUAL'!AE36</f>
        <v>-9371568.9299999997</v>
      </c>
      <c r="AF36" s="244">
        <f>'FLUXO ANUAL'!AF36</f>
        <v>-37773982.890000001</v>
      </c>
    </row>
    <row r="37" spans="1:33" ht="19.5" customHeight="1" x14ac:dyDescent="0.2">
      <c r="B37" s="113" t="s">
        <v>171</v>
      </c>
      <c r="C37" s="114">
        <f>'FLUXO ANUAL'!C37</f>
        <v>-3838881.3100000005</v>
      </c>
      <c r="D37" s="114">
        <f>'FLUXO ANUAL'!D37</f>
        <v>-14236206.23</v>
      </c>
      <c r="E37" s="114">
        <f>'FLUXO ANUAL'!E37</f>
        <v>-7847.84</v>
      </c>
      <c r="F37" s="114">
        <f>'FLUXO ANUAL'!F37</f>
        <v>-31628.41</v>
      </c>
      <c r="G37" s="114">
        <f>'FLUXO ANUAL'!G37</f>
        <v>-3846729.1500000008</v>
      </c>
      <c r="H37" s="115">
        <f>'FLUXO ANUAL'!H37</f>
        <v>-14267834.640000001</v>
      </c>
      <c r="I37" s="116">
        <f>'FLUXO ANUAL'!I37</f>
        <v>-2108432.67</v>
      </c>
      <c r="J37" s="114">
        <f>'FLUXO ANUAL'!J37</f>
        <v>-7699785.2699999996</v>
      </c>
      <c r="K37" s="114">
        <f>'FLUXO ANUAL'!K37</f>
        <v>-155361.54</v>
      </c>
      <c r="L37" s="114">
        <f>'FLUXO ANUAL'!L37</f>
        <v>-580819.12</v>
      </c>
      <c r="M37" s="114">
        <f>'FLUXO ANUAL'!M37</f>
        <v>-1250431.82</v>
      </c>
      <c r="N37" s="117">
        <f>'FLUXO ANUAL'!N37</f>
        <v>-4674739.3600000003</v>
      </c>
      <c r="O37" s="114">
        <f>'FLUXO ANUAL'!O37</f>
        <v>-324655.28000000003</v>
      </c>
      <c r="P37" s="114">
        <f>'FLUXO ANUAL'!P37</f>
        <v>-1280862.48</v>
      </c>
      <c r="Q37" s="114">
        <f>'FLUXO ANUAL'!Q37</f>
        <v>0</v>
      </c>
      <c r="R37" s="114">
        <f>'FLUXO ANUAL'!R37</f>
        <v>0</v>
      </c>
      <c r="S37" s="114">
        <f>'FLUXO ANUAL'!S37</f>
        <v>0</v>
      </c>
      <c r="T37" s="114">
        <f>'FLUXO ANUAL'!T37</f>
        <v>0</v>
      </c>
      <c r="U37" s="114">
        <f>'FLUXO ANUAL'!U37</f>
        <v>0</v>
      </c>
      <c r="V37" s="114">
        <f>'FLUXO ANUAL'!V37</f>
        <v>0</v>
      </c>
      <c r="W37" s="251">
        <f>'FLUXO ANUAL'!W37</f>
        <v>0</v>
      </c>
      <c r="X37" s="114">
        <f>'FLUXO ANUAL'!X37</f>
        <v>0</v>
      </c>
      <c r="Y37" s="114">
        <f>'FLUXO ANUAL'!Y37</f>
        <v>0</v>
      </c>
      <c r="Z37" s="114">
        <f>'FLUXO ANUAL'!Z37</f>
        <v>0</v>
      </c>
      <c r="AA37" s="114">
        <f>'FLUXO ANUAL'!AA37</f>
        <v>-145.93</v>
      </c>
      <c r="AB37" s="114">
        <f>'FLUXO ANUAL'!AB37</f>
        <v>-584.32000000000005</v>
      </c>
      <c r="AC37" s="114">
        <f>'FLUXO ANUAL'!AC37</f>
        <v>0</v>
      </c>
      <c r="AD37" s="114">
        <f>'FLUXO ANUAL'!AD37</f>
        <v>0</v>
      </c>
      <c r="AE37" s="114">
        <f>'FLUXO ANUAL'!AE37</f>
        <v>-7701.91</v>
      </c>
      <c r="AF37" s="115">
        <f>'FLUXO ANUAL'!AF37</f>
        <v>-31044.09</v>
      </c>
    </row>
    <row r="38" spans="1:33" ht="19.5" customHeight="1" x14ac:dyDescent="0.2">
      <c r="B38" s="243" t="s">
        <v>172</v>
      </c>
      <c r="C38" s="156">
        <f>'FLUXO ANUAL'!C38</f>
        <v>-295298.56</v>
      </c>
      <c r="D38" s="156">
        <f>'FLUXO ANUAL'!D38</f>
        <v>-1095092.77</v>
      </c>
      <c r="E38" s="156">
        <f>'FLUXO ANUAL'!E38</f>
        <v>-603.68000000000006</v>
      </c>
      <c r="F38" s="156">
        <f>'FLUXO ANUAL'!F38</f>
        <v>-2432.9599999999996</v>
      </c>
      <c r="G38" s="156">
        <f>'FLUXO ANUAL'!G38</f>
        <v>-295902.24</v>
      </c>
      <c r="H38" s="244">
        <f>'FLUXO ANUAL'!H38</f>
        <v>-1097525.73</v>
      </c>
      <c r="I38" s="245">
        <f>'FLUXO ANUAL'!I38</f>
        <v>-162187.13</v>
      </c>
      <c r="J38" s="156">
        <f>'FLUXO ANUAL'!J38</f>
        <v>-592291.18000000005</v>
      </c>
      <c r="K38" s="156">
        <f>'FLUXO ANUAL'!K38</f>
        <v>-11950.89</v>
      </c>
      <c r="L38" s="156">
        <f>'FLUXO ANUAL'!L38</f>
        <v>-44678.400000000001</v>
      </c>
      <c r="M38" s="156">
        <f>'FLUXO ANUAL'!M38</f>
        <v>-96187.06</v>
      </c>
      <c r="N38" s="156">
        <f>'FLUXO ANUAL'!N38</f>
        <v>-359595.32</v>
      </c>
      <c r="O38" s="156">
        <f>'FLUXO ANUAL'!O38</f>
        <v>-24973.48</v>
      </c>
      <c r="P38" s="156">
        <f>'FLUXO ANUAL'!P38</f>
        <v>-98527.87</v>
      </c>
      <c r="Q38" s="156">
        <f>'FLUXO ANUAL'!Q38</f>
        <v>0</v>
      </c>
      <c r="R38" s="156">
        <f>'FLUXO ANUAL'!R38</f>
        <v>0</v>
      </c>
      <c r="S38" s="156">
        <f>'FLUXO ANUAL'!S38</f>
        <v>0</v>
      </c>
      <c r="T38" s="156">
        <f>'FLUXO ANUAL'!T38</f>
        <v>0</v>
      </c>
      <c r="U38" s="156">
        <f>'FLUXO ANUAL'!U38</f>
        <v>0</v>
      </c>
      <c r="V38" s="156">
        <f>'FLUXO ANUAL'!V38</f>
        <v>0</v>
      </c>
      <c r="W38" s="251">
        <f>'FLUXO ANUAL'!W38</f>
        <v>0</v>
      </c>
      <c r="X38" s="156">
        <f>'FLUXO ANUAL'!X38</f>
        <v>0</v>
      </c>
      <c r="Y38" s="156">
        <f>'FLUXO ANUAL'!Y38</f>
        <v>0</v>
      </c>
      <c r="Z38" s="156">
        <f>'FLUXO ANUAL'!Z38</f>
        <v>0</v>
      </c>
      <c r="AA38" s="156">
        <f>'FLUXO ANUAL'!AA38</f>
        <v>-11.23</v>
      </c>
      <c r="AB38" s="156">
        <f>'FLUXO ANUAL'!AB38</f>
        <v>-44.97</v>
      </c>
      <c r="AC38" s="156">
        <f>'FLUXO ANUAL'!AC38</f>
        <v>0</v>
      </c>
      <c r="AD38" s="156">
        <f>'FLUXO ANUAL'!AD38</f>
        <v>0</v>
      </c>
      <c r="AE38" s="156">
        <f>'FLUXO ANUAL'!AE38</f>
        <v>-592.45000000000005</v>
      </c>
      <c r="AF38" s="244">
        <f>'FLUXO ANUAL'!AF38</f>
        <v>-2387.9899999999998</v>
      </c>
    </row>
    <row r="39" spans="1:33" ht="25.5" x14ac:dyDescent="0.2">
      <c r="B39" s="113" t="s">
        <v>173</v>
      </c>
      <c r="C39" s="114">
        <f>'FLUXO ANUAL'!C39</f>
        <v>-117259327.36</v>
      </c>
      <c r="D39" s="114">
        <f>'FLUXO ANUAL'!D39</f>
        <v>-453334819.74999994</v>
      </c>
      <c r="E39" s="114">
        <f>'FLUXO ANUAL'!E39</f>
        <v>-58629663.739999995</v>
      </c>
      <c r="F39" s="114">
        <f>'FLUXO ANUAL'!F39</f>
        <v>-227307206.31</v>
      </c>
      <c r="G39" s="114">
        <f>'FLUXO ANUAL'!G39</f>
        <v>-175888991.09999996</v>
      </c>
      <c r="H39" s="115">
        <f>'FLUXO ANUAL'!H39</f>
        <v>-680642026.05999994</v>
      </c>
      <c r="I39" s="116">
        <f>'FLUXO ANUAL'!I39</f>
        <v>-14657415.92</v>
      </c>
      <c r="J39" s="114">
        <f>'FLUXO ANUAL'!J39</f>
        <v>-55547209.109999999</v>
      </c>
      <c r="K39" s="114">
        <f>'FLUXO ANUAL'!K39</f>
        <v>-14657415.92</v>
      </c>
      <c r="L39" s="114">
        <f>'FLUXO ANUAL'!L39</f>
        <v>-56826801.520000003</v>
      </c>
      <c r="M39" s="114">
        <f>'FLUXO ANUAL'!M39</f>
        <v>-14657415.92</v>
      </c>
      <c r="N39" s="117">
        <f>'FLUXO ANUAL'!N39</f>
        <v>-56826801.520000003</v>
      </c>
      <c r="O39" s="114">
        <f>'FLUXO ANUAL'!O39</f>
        <v>-14657415.92</v>
      </c>
      <c r="P39" s="114">
        <f>'FLUXO ANUAL'!P39</f>
        <v>-56826801.520000003</v>
      </c>
      <c r="Q39" s="114">
        <f>'FLUXO ANUAL'!Q39</f>
        <v>-14657415.92</v>
      </c>
      <c r="R39" s="114">
        <f>'FLUXO ANUAL'!R39</f>
        <v>-56826801.520000003</v>
      </c>
      <c r="S39" s="114">
        <f>'FLUXO ANUAL'!S39</f>
        <v>-14657415.92</v>
      </c>
      <c r="T39" s="114">
        <f>'FLUXO ANUAL'!T39</f>
        <v>-56826801.520000003</v>
      </c>
      <c r="U39" s="114">
        <f>'FLUXO ANUAL'!U39</f>
        <v>-14657415.92</v>
      </c>
      <c r="V39" s="114">
        <f>'FLUXO ANUAL'!V39</f>
        <v>-56826801.520000003</v>
      </c>
      <c r="W39" s="114">
        <f>'FLUXO ANUAL'!W39</f>
        <v>-14657415.92</v>
      </c>
      <c r="X39" s="114">
        <f>'FLUXO ANUAL'!X39</f>
        <v>-56826801.520000003</v>
      </c>
      <c r="Y39" s="114">
        <f>'FLUXO ANUAL'!Y39</f>
        <v>-14657415.92</v>
      </c>
      <c r="Z39" s="114">
        <f>'FLUXO ANUAL'!Z39</f>
        <v>-56826801.520000003</v>
      </c>
      <c r="AA39" s="114">
        <f>'FLUXO ANUAL'!AA39</f>
        <v>-14657415.92</v>
      </c>
      <c r="AB39" s="114">
        <f>'FLUXO ANUAL'!AB39</f>
        <v>-56826801.520000003</v>
      </c>
      <c r="AC39" s="114">
        <f>'FLUXO ANUAL'!AC39</f>
        <v>-14657415.92</v>
      </c>
      <c r="AD39" s="114">
        <f>'FLUXO ANUAL'!AD39</f>
        <v>-56826801.520000003</v>
      </c>
      <c r="AE39" s="114">
        <f>'FLUXO ANUAL'!AE39</f>
        <v>-14657415.98</v>
      </c>
      <c r="AF39" s="115">
        <f>'FLUXO ANUAL'!AF39</f>
        <v>-56826801.75</v>
      </c>
    </row>
    <row r="40" spans="1:33" ht="19.5" customHeight="1" x14ac:dyDescent="0.2">
      <c r="B40" s="243" t="s">
        <v>174</v>
      </c>
      <c r="C40" s="156">
        <f>'FLUXO ANUAL'!C40</f>
        <v>-27363191.120000001</v>
      </c>
      <c r="D40" s="156">
        <f>'FLUXO ANUAL'!D40</f>
        <v>-105742315.78999999</v>
      </c>
      <c r="E40" s="156">
        <f>'FLUXO ANUAL'!E40</f>
        <v>-13681595.66</v>
      </c>
      <c r="F40" s="156">
        <f>'FLUXO ANUAL'!F40</f>
        <v>-53043546.380000003</v>
      </c>
      <c r="G40" s="156">
        <f>'FLUXO ANUAL'!G40</f>
        <v>-41044786.780000001</v>
      </c>
      <c r="H40" s="244">
        <f>'FLUXO ANUAL'!H40</f>
        <v>-158785862.16999999</v>
      </c>
      <c r="I40" s="245">
        <f>'FLUXO ANUAL'!I40</f>
        <v>-3420398.89</v>
      </c>
      <c r="J40" s="156">
        <f>'FLUXO ANUAL'!J40</f>
        <v>-12916110.289999999</v>
      </c>
      <c r="K40" s="156">
        <f>'FLUXO ANUAL'!K40</f>
        <v>-3420398.89</v>
      </c>
      <c r="L40" s="156">
        <f>'FLUXO ANUAL'!L40</f>
        <v>-13260886.5</v>
      </c>
      <c r="M40" s="156">
        <f>'FLUXO ANUAL'!M40</f>
        <v>-3420398.89</v>
      </c>
      <c r="N40" s="156">
        <f>'FLUXO ANUAL'!N40</f>
        <v>-13260886.5</v>
      </c>
      <c r="O40" s="156">
        <f>'FLUXO ANUAL'!O40</f>
        <v>-3420398.89</v>
      </c>
      <c r="P40" s="156">
        <f>'FLUXO ANUAL'!P40</f>
        <v>-13260886.5</v>
      </c>
      <c r="Q40" s="156">
        <f>'FLUXO ANUAL'!Q40</f>
        <v>-3420398.89</v>
      </c>
      <c r="R40" s="156">
        <f>'FLUXO ANUAL'!R40</f>
        <v>-13260886.5</v>
      </c>
      <c r="S40" s="156">
        <f>'FLUXO ANUAL'!S40</f>
        <v>-3420398.89</v>
      </c>
      <c r="T40" s="156">
        <f>'FLUXO ANUAL'!T40</f>
        <v>-13260886.5</v>
      </c>
      <c r="U40" s="156">
        <f>'FLUXO ANUAL'!U40</f>
        <v>-3420398.89</v>
      </c>
      <c r="V40" s="156">
        <f>'FLUXO ANUAL'!V40</f>
        <v>-13260886.5</v>
      </c>
      <c r="W40" s="156">
        <f>'FLUXO ANUAL'!W40</f>
        <v>-3420398.89</v>
      </c>
      <c r="X40" s="156">
        <f>'FLUXO ANUAL'!X40</f>
        <v>-13260886.5</v>
      </c>
      <c r="Y40" s="156">
        <f>'FLUXO ANUAL'!Y40</f>
        <v>-3420398.89</v>
      </c>
      <c r="Z40" s="156">
        <f>'FLUXO ANUAL'!Z40</f>
        <v>-13260886.5</v>
      </c>
      <c r="AA40" s="156">
        <f>'FLUXO ANUAL'!AA40</f>
        <v>-3420398.89</v>
      </c>
      <c r="AB40" s="156">
        <f>'FLUXO ANUAL'!AB40</f>
        <v>-13260886.5</v>
      </c>
      <c r="AC40" s="156">
        <f>'FLUXO ANUAL'!AC40</f>
        <v>-3420398.89</v>
      </c>
      <c r="AD40" s="156">
        <f>'FLUXO ANUAL'!AD40</f>
        <v>-13260886.5</v>
      </c>
      <c r="AE40" s="156">
        <f>'FLUXO ANUAL'!AE40</f>
        <v>-3420398.99</v>
      </c>
      <c r="AF40" s="244">
        <f>'FLUXO ANUAL'!AF40</f>
        <v>-13260886.880000001</v>
      </c>
    </row>
    <row r="41" spans="1:33" ht="19.5" customHeight="1" x14ac:dyDescent="0.2">
      <c r="B41" s="113" t="s">
        <v>175</v>
      </c>
      <c r="C41" s="114">
        <f>'FLUXO ANUAL'!C41</f>
        <v>-2104860.8000000003</v>
      </c>
      <c r="D41" s="114">
        <f>'FLUXO ANUAL'!D41</f>
        <v>-8101319.8300000001</v>
      </c>
      <c r="E41" s="114">
        <f>'FLUXO ANUAL'!E41</f>
        <v>-1052430.49</v>
      </c>
      <c r="F41" s="114">
        <f>'FLUXO ANUAL'!F41</f>
        <v>-4080273.0200000005</v>
      </c>
      <c r="G41" s="114">
        <f>'FLUXO ANUAL'!G41</f>
        <v>-3157291.2900000005</v>
      </c>
      <c r="H41" s="115">
        <f>'FLUXO ANUAL'!H41</f>
        <v>-12181592.85</v>
      </c>
      <c r="I41" s="116">
        <f>'FLUXO ANUAL'!I41</f>
        <v>-263107.59999999998</v>
      </c>
      <c r="J41" s="114">
        <f>'FLUXO ANUAL'!J41</f>
        <v>-960842.64</v>
      </c>
      <c r="K41" s="114">
        <f>'FLUXO ANUAL'!K41</f>
        <v>-263107.59999999998</v>
      </c>
      <c r="L41" s="114">
        <f>'FLUXO ANUAL'!L41</f>
        <v>-1020068.17</v>
      </c>
      <c r="M41" s="114">
        <f>'FLUXO ANUAL'!M41</f>
        <v>-263107.59999999998</v>
      </c>
      <c r="N41" s="117">
        <f>'FLUXO ANUAL'!N41</f>
        <v>-1020068.17</v>
      </c>
      <c r="O41" s="114">
        <f>'FLUXO ANUAL'!O41</f>
        <v>-263107.59999999998</v>
      </c>
      <c r="P41" s="114">
        <f>'FLUXO ANUAL'!P41</f>
        <v>-1020068.17</v>
      </c>
      <c r="Q41" s="114">
        <f>'FLUXO ANUAL'!Q41</f>
        <v>-263107.59999999998</v>
      </c>
      <c r="R41" s="114">
        <f>'FLUXO ANUAL'!R41</f>
        <v>-1020068.17</v>
      </c>
      <c r="S41" s="114">
        <f>'FLUXO ANUAL'!S41</f>
        <v>-263107.59999999998</v>
      </c>
      <c r="T41" s="114">
        <f>'FLUXO ANUAL'!T41</f>
        <v>-1020068.17</v>
      </c>
      <c r="U41" s="114">
        <f>'FLUXO ANUAL'!U41</f>
        <v>-263107.59999999998</v>
      </c>
      <c r="V41" s="114">
        <f>'FLUXO ANUAL'!V41</f>
        <v>-1020068.17</v>
      </c>
      <c r="W41" s="114">
        <f>'FLUXO ANUAL'!W41</f>
        <v>-263107.59999999998</v>
      </c>
      <c r="X41" s="114">
        <f>'FLUXO ANUAL'!X41</f>
        <v>-1020068.17</v>
      </c>
      <c r="Y41" s="114">
        <f>'FLUXO ANUAL'!Y41</f>
        <v>-263107.59999999998</v>
      </c>
      <c r="Z41" s="114">
        <f>'FLUXO ANUAL'!Z41</f>
        <v>-1020068.17</v>
      </c>
      <c r="AA41" s="114">
        <f>'FLUXO ANUAL'!AA41</f>
        <v>-263107.59999999998</v>
      </c>
      <c r="AB41" s="114">
        <f>'FLUXO ANUAL'!AB41</f>
        <v>-1020068.17</v>
      </c>
      <c r="AC41" s="114">
        <f>'FLUXO ANUAL'!AC41</f>
        <v>-263107.59999999998</v>
      </c>
      <c r="AD41" s="114">
        <f>'FLUXO ANUAL'!AD41</f>
        <v>-1020068.17</v>
      </c>
      <c r="AE41" s="114">
        <f>'FLUXO ANUAL'!AE41</f>
        <v>-263107.69</v>
      </c>
      <c r="AF41" s="115">
        <f>'FLUXO ANUAL'!AF41</f>
        <v>-1020068.51</v>
      </c>
    </row>
    <row r="42" spans="1:33" ht="30.95" customHeight="1" x14ac:dyDescent="0.2">
      <c r="B42" s="243" t="s">
        <v>176</v>
      </c>
      <c r="C42" s="156">
        <f>'FLUXO ANUAL'!C42</f>
        <v>0</v>
      </c>
      <c r="D42" s="156">
        <f>'FLUXO ANUAL'!D42</f>
        <v>0</v>
      </c>
      <c r="E42" s="156">
        <f>'FLUXO ANUAL'!E42</f>
        <v>0</v>
      </c>
      <c r="F42" s="156">
        <f>'FLUXO ANUAL'!F42</f>
        <v>0</v>
      </c>
      <c r="G42" s="156">
        <f>'FLUXO ANUAL'!G42</f>
        <v>0</v>
      </c>
      <c r="H42" s="244">
        <f>'FLUXO ANUAL'!H42</f>
        <v>0</v>
      </c>
      <c r="I42" s="245">
        <f>'FLUXO ANUAL'!I42</f>
        <v>0</v>
      </c>
      <c r="J42" s="156">
        <f>'FLUXO ANUAL'!J42</f>
        <v>0</v>
      </c>
      <c r="K42" s="156">
        <f>'FLUXO ANUAL'!K42</f>
        <v>0</v>
      </c>
      <c r="L42" s="156">
        <f>'FLUXO ANUAL'!L42</f>
        <v>0</v>
      </c>
      <c r="M42" s="156">
        <f>'FLUXO ANUAL'!M42</f>
        <v>0</v>
      </c>
      <c r="N42" s="156">
        <f>'FLUXO ANUAL'!N42</f>
        <v>0</v>
      </c>
      <c r="O42" s="156">
        <f>'FLUXO ANUAL'!O42</f>
        <v>0</v>
      </c>
      <c r="P42" s="156">
        <f>'FLUXO ANUAL'!P42</f>
        <v>0</v>
      </c>
      <c r="Q42" s="156">
        <f>'FLUXO ANUAL'!Q42</f>
        <v>0</v>
      </c>
      <c r="R42" s="156">
        <f>'FLUXO ANUAL'!R42</f>
        <v>0</v>
      </c>
      <c r="S42" s="156">
        <f>'FLUXO ANUAL'!S42</f>
        <v>0</v>
      </c>
      <c r="T42" s="156">
        <f>'FLUXO ANUAL'!T42</f>
        <v>0</v>
      </c>
      <c r="U42" s="156">
        <f>'FLUXO ANUAL'!U42</f>
        <v>0</v>
      </c>
      <c r="V42" s="156">
        <f>'FLUXO ANUAL'!V42</f>
        <v>0</v>
      </c>
      <c r="W42" s="156">
        <f>'FLUXO ANUAL'!W42</f>
        <v>0</v>
      </c>
      <c r="X42" s="156">
        <f>'FLUXO ANUAL'!X42</f>
        <v>0</v>
      </c>
      <c r="Y42" s="156">
        <f>'FLUXO ANUAL'!Y42</f>
        <v>0</v>
      </c>
      <c r="Z42" s="156">
        <f>'FLUXO ANUAL'!Z42</f>
        <v>0</v>
      </c>
      <c r="AA42" s="156">
        <f>'FLUXO ANUAL'!AA42</f>
        <v>0</v>
      </c>
      <c r="AB42" s="156">
        <f>'FLUXO ANUAL'!AB42</f>
        <v>0</v>
      </c>
      <c r="AC42" s="156">
        <f>'FLUXO ANUAL'!AC42</f>
        <v>0</v>
      </c>
      <c r="AD42" s="156">
        <f>'FLUXO ANUAL'!AD42</f>
        <v>0</v>
      </c>
      <c r="AE42" s="156">
        <f>'FLUXO ANUAL'!AE42</f>
        <v>0</v>
      </c>
      <c r="AF42" s="244">
        <f>'FLUXO ANUAL'!AF42</f>
        <v>0</v>
      </c>
    </row>
    <row r="43" spans="1:33" s="119" customFormat="1" ht="39" customHeight="1" x14ac:dyDescent="0.2">
      <c r="A43" s="66"/>
      <c r="B43" s="113" t="s">
        <v>217</v>
      </c>
      <c r="C43" s="114">
        <f>'FLUXO ANUAL'!C43</f>
        <v>33846.729062388673</v>
      </c>
      <c r="D43" s="114">
        <f>'FLUXO ANUAL'!D43</f>
        <v>131794.9</v>
      </c>
      <c r="E43" s="114">
        <f>'FLUXO ANUAL'!E43</f>
        <v>14612.122016545929</v>
      </c>
      <c r="F43" s="114">
        <f>'FLUXO ANUAL'!F43</f>
        <v>61560.259879932259</v>
      </c>
      <c r="G43" s="114">
        <f>'FLUXO ANUAL'!G43</f>
        <v>48458.851078934604</v>
      </c>
      <c r="H43" s="115">
        <f>'FLUXO ANUAL'!H43</f>
        <v>193355.15987993227</v>
      </c>
      <c r="I43" s="116">
        <f>'FLUXO ANUAL'!I43</f>
        <v>0</v>
      </c>
      <c r="J43" s="114">
        <f>'FLUXO ANUAL'!J43</f>
        <v>0</v>
      </c>
      <c r="K43" s="114">
        <f>'FLUXO ANUAL'!K43</f>
        <v>0</v>
      </c>
      <c r="L43" s="114">
        <f>'FLUXO ANUAL'!L43</f>
        <v>0</v>
      </c>
      <c r="M43" s="114">
        <f>'FLUXO ANUAL'!M43</f>
        <v>-101.56542715631174</v>
      </c>
      <c r="N43" s="117">
        <f>'FLUXO ANUAL'!N43</f>
        <v>-395.77</v>
      </c>
      <c r="O43" s="114">
        <f>'FLUXO ANUAL'!O43</f>
        <v>-1.3687172078168961</v>
      </c>
      <c r="P43" s="114">
        <f>'FLUXO ANUAL'!P43</f>
        <v>-5.4</v>
      </c>
      <c r="Q43" s="114">
        <f>'FLUXO ANUAL'!Q43</f>
        <v>25100.043139543737</v>
      </c>
      <c r="R43" s="114">
        <f>'FLUXO ANUAL'!R43</f>
        <v>98911.74</v>
      </c>
      <c r="S43" s="114">
        <f>'FLUXO ANUAL'!S43</f>
        <v>0</v>
      </c>
      <c r="T43" s="114">
        <f>'FLUXO ANUAL'!T43</f>
        <v>0</v>
      </c>
      <c r="U43" s="114">
        <f>'FLUXO ANUAL'!U43</f>
        <v>8939.5681160190179</v>
      </c>
      <c r="V43" s="114">
        <f>'FLUXO ANUAL'!V43</f>
        <v>33656.579999999994</v>
      </c>
      <c r="W43" s="114">
        <f>'FLUXO ANUAL'!W43</f>
        <v>-89.94804880995531</v>
      </c>
      <c r="X43" s="114">
        <f>'FLUXO ANUAL'!X43</f>
        <v>-372.25</v>
      </c>
      <c r="Y43" s="114">
        <f>'FLUXO ANUAL'!Y43</f>
        <v>12110.789069253675</v>
      </c>
      <c r="Z43" s="114">
        <f>'FLUXO ANUAL'!Z43</f>
        <v>50434.170000000006</v>
      </c>
      <c r="AA43" s="114">
        <f>'FLUXO ANUAL'!AA43</f>
        <v>-7409.7649908843432</v>
      </c>
      <c r="AB43" s="114">
        <f>'FLUXO ANUAL'!AB43</f>
        <v>-29669.439999999999</v>
      </c>
      <c r="AC43" s="114">
        <f>'FLUXO ANUAL'!AC43</f>
        <v>4381.1040896215391</v>
      </c>
      <c r="AD43" s="114">
        <f>'FLUXO ANUAL'!AD43</f>
        <v>18505.783674561382</v>
      </c>
      <c r="AE43" s="114">
        <f>'FLUXO ANUAL'!AE43</f>
        <v>5529.9938485550574</v>
      </c>
      <c r="AF43" s="115">
        <f>'FLUXO ANUAL'!AF43</f>
        <v>22289.746205370873</v>
      </c>
      <c r="AG43" s="120"/>
    </row>
    <row r="44" spans="1:33" ht="19.5" customHeight="1" x14ac:dyDescent="0.2">
      <c r="B44" s="243" t="s">
        <v>201</v>
      </c>
      <c r="C44" s="156">
        <f>'FLUXO ANUAL'!C44</f>
        <v>34332.868160436294</v>
      </c>
      <c r="D44" s="156">
        <f>'FLUXO ANUAL'!D44</f>
        <v>133659.33000000002</v>
      </c>
      <c r="E44" s="156">
        <f>'FLUXO ANUAL'!E44</f>
        <v>28498.918600814744</v>
      </c>
      <c r="F44" s="156">
        <f>'FLUXO ANUAL'!F44</f>
        <v>117164.73987993225</v>
      </c>
      <c r="G44" s="156">
        <f>'FLUXO ANUAL'!G44</f>
        <v>62831.786761251038</v>
      </c>
      <c r="H44" s="244">
        <f>'FLUXO ANUAL'!H44</f>
        <v>250824.06987993227</v>
      </c>
      <c r="I44" s="245">
        <f>'FLUXO ANUAL'!I44</f>
        <v>0</v>
      </c>
      <c r="J44" s="156">
        <f>'FLUXO ANUAL'!J44</f>
        <v>0</v>
      </c>
      <c r="K44" s="156">
        <f>'FLUXO ANUAL'!K44</f>
        <v>0</v>
      </c>
      <c r="L44" s="156">
        <f>'FLUXO ANUAL'!L44</f>
        <v>0</v>
      </c>
      <c r="M44" s="156">
        <f>'FLUXO ANUAL'!M44</f>
        <v>-101.56542715631174</v>
      </c>
      <c r="N44" s="156">
        <f>'FLUXO ANUAL'!N44</f>
        <v>-395.77</v>
      </c>
      <c r="O44" s="156">
        <f>'FLUXO ANUAL'!O44</f>
        <v>-1.3687172078168961</v>
      </c>
      <c r="P44" s="156">
        <f>'FLUXO ANUAL'!P44</f>
        <v>-5.4</v>
      </c>
      <c r="Q44" s="156">
        <f>'FLUXO ANUAL'!Q44</f>
        <v>25103.230390539753</v>
      </c>
      <c r="R44" s="156">
        <f>'FLUXO ANUAL'!R44</f>
        <v>98924.3</v>
      </c>
      <c r="S44" s="156">
        <f>'FLUXO ANUAL'!S44</f>
        <v>0</v>
      </c>
      <c r="T44" s="156">
        <f>'FLUXO ANUAL'!T44</f>
        <v>0</v>
      </c>
      <c r="U44" s="156">
        <f>'FLUXO ANUAL'!U44</f>
        <v>9332.5719142606704</v>
      </c>
      <c r="V44" s="156">
        <f>'FLUXO ANUAL'!V44</f>
        <v>35136.199999999997</v>
      </c>
      <c r="W44" s="156">
        <f>'FLUXO ANUAL'!W44</f>
        <v>0</v>
      </c>
      <c r="X44" s="156">
        <f>'FLUXO ANUAL'!X44</f>
        <v>0</v>
      </c>
      <c r="Y44" s="156">
        <f>'FLUXO ANUAL'!Y44</f>
        <v>12112.141004706562</v>
      </c>
      <c r="Z44" s="156">
        <f>'FLUXO ANUAL'!Z44</f>
        <v>50439.8</v>
      </c>
      <c r="AA44" s="156">
        <f>'FLUXO ANUAL'!AA44</f>
        <v>6475.038085961889</v>
      </c>
      <c r="AB44" s="156">
        <f>'FLUXO ANUAL'!AB44</f>
        <v>25926.7</v>
      </c>
      <c r="AC44" s="156">
        <f>'FLUXO ANUAL'!AC44</f>
        <v>4381.7456615912361</v>
      </c>
      <c r="AD44" s="156">
        <f>'FLUXO ANUAL'!AD44</f>
        <v>18508.493674561381</v>
      </c>
      <c r="AE44" s="156">
        <f>'FLUXO ANUAL'!AE44</f>
        <v>5529.9938485550574</v>
      </c>
      <c r="AF44" s="244">
        <f>'FLUXO ANUAL'!AF44</f>
        <v>22289.746205370873</v>
      </c>
    </row>
    <row r="45" spans="1:33" s="119" customFormat="1" ht="19.5" customHeight="1" x14ac:dyDescent="0.2">
      <c r="A45" s="66"/>
      <c r="B45" s="113" t="s">
        <v>200</v>
      </c>
      <c r="C45" s="114">
        <f>'FLUXO ANUAL'!C45</f>
        <v>-486.13909804762449</v>
      </c>
      <c r="D45" s="114">
        <f>'FLUXO ANUAL'!D45</f>
        <v>-1864.43</v>
      </c>
      <c r="E45" s="114">
        <f>'FLUXO ANUAL'!E45</f>
        <v>-13886.796584268815</v>
      </c>
      <c r="F45" s="114">
        <f>'FLUXO ANUAL'!F45</f>
        <v>-55604.479999999996</v>
      </c>
      <c r="G45" s="114">
        <f>'FLUXO ANUAL'!G45</f>
        <v>-14372.93568231644</v>
      </c>
      <c r="H45" s="115">
        <f>'FLUXO ANUAL'!H45</f>
        <v>-57468.909999999996</v>
      </c>
      <c r="I45" s="116">
        <f>'FLUXO ANUAL'!I45</f>
        <v>0</v>
      </c>
      <c r="J45" s="114">
        <f>'FLUXO ANUAL'!J45</f>
        <v>0</v>
      </c>
      <c r="K45" s="114">
        <f>'FLUXO ANUAL'!K45</f>
        <v>0</v>
      </c>
      <c r="L45" s="114">
        <f>'FLUXO ANUAL'!L45</f>
        <v>0</v>
      </c>
      <c r="M45" s="114">
        <f>'FLUXO ANUAL'!M45</f>
        <v>0</v>
      </c>
      <c r="N45" s="117">
        <f>'FLUXO ANUAL'!N45</f>
        <v>0</v>
      </c>
      <c r="O45" s="114">
        <f>'FLUXO ANUAL'!O45</f>
        <v>0</v>
      </c>
      <c r="P45" s="114">
        <f>'FLUXO ANUAL'!P45</f>
        <v>0</v>
      </c>
      <c r="Q45" s="114">
        <f>'FLUXO ANUAL'!Q45</f>
        <v>-3.1872509960159361</v>
      </c>
      <c r="R45" s="114">
        <f>'FLUXO ANUAL'!R45</f>
        <v>-12.56</v>
      </c>
      <c r="S45" s="114">
        <f>'FLUXO ANUAL'!S45</f>
        <v>0</v>
      </c>
      <c r="T45" s="114">
        <f>'FLUXO ANUAL'!T45</f>
        <v>0</v>
      </c>
      <c r="U45" s="114">
        <f>'FLUXO ANUAL'!U45</f>
        <v>-393.00379824165321</v>
      </c>
      <c r="V45" s="114">
        <f>'FLUXO ANUAL'!V45</f>
        <v>-1479.6200000000001</v>
      </c>
      <c r="W45" s="114">
        <f>'FLUXO ANUAL'!W45</f>
        <v>-89.94804880995531</v>
      </c>
      <c r="X45" s="114">
        <f>'FLUXO ANUAL'!X45</f>
        <v>-372.25</v>
      </c>
      <c r="Y45" s="114">
        <f>'FLUXO ANUAL'!Y45</f>
        <v>-1.3519354528863703</v>
      </c>
      <c r="Z45" s="114">
        <f>'FLUXO ANUAL'!Z45</f>
        <v>-5.63</v>
      </c>
      <c r="AA45" s="114">
        <f>'FLUXO ANUAL'!AA45</f>
        <v>-13884.803076846232</v>
      </c>
      <c r="AB45" s="114">
        <f>'FLUXO ANUAL'!AB45</f>
        <v>-55596.14</v>
      </c>
      <c r="AC45" s="114">
        <f>'FLUXO ANUAL'!AC45</f>
        <v>-0.64157196969696961</v>
      </c>
      <c r="AD45" s="114">
        <f>'FLUXO ANUAL'!AD45</f>
        <v>-2.71</v>
      </c>
      <c r="AE45" s="114">
        <f>'FLUXO ANUAL'!AE45</f>
        <v>0</v>
      </c>
      <c r="AF45" s="115">
        <f>'FLUXO ANUAL'!AF45</f>
        <v>0</v>
      </c>
      <c r="AG45" s="120"/>
    </row>
    <row r="46" spans="1:33" ht="19.5" customHeight="1" x14ac:dyDescent="0.2">
      <c r="B46" s="243" t="s">
        <v>177</v>
      </c>
      <c r="C46" s="156">
        <f>'FLUXO ANUAL'!C46</f>
        <v>-177109201.41</v>
      </c>
      <c r="D46" s="156">
        <f>'FLUXO ANUAL'!D46</f>
        <v>-685419617.78999996</v>
      </c>
      <c r="E46" s="156">
        <f>'FLUXO ANUAL'!E46</f>
        <v>-93938151.239999995</v>
      </c>
      <c r="F46" s="156">
        <f>'FLUXO ANUAL'!F46</f>
        <v>-386982128.12</v>
      </c>
      <c r="G46" s="156">
        <f>'FLUXO ANUAL'!G46</f>
        <v>-271047352.64999998</v>
      </c>
      <c r="H46" s="244">
        <f>'FLUXO ANUAL'!H46</f>
        <v>-1072401745.9100001</v>
      </c>
      <c r="I46" s="245">
        <f>'FLUXO ANUAL'!I46</f>
        <v>-18100987.23</v>
      </c>
      <c r="J46" s="156">
        <f>'FLUXO ANUAL'!J46</f>
        <v>-67448501.989999995</v>
      </c>
      <c r="K46" s="156">
        <f>'FLUXO ANUAL'!K46</f>
        <v>-18100987.32</v>
      </c>
      <c r="L46" s="156">
        <f>'FLUXO ANUAL'!L46</f>
        <v>-67420747.469999999</v>
      </c>
      <c r="M46" s="156">
        <f>'FLUXO ANUAL'!M46</f>
        <v>-23484537.809999999</v>
      </c>
      <c r="N46" s="156">
        <f>'FLUXO ANUAL'!N46</f>
        <v>-90342668.5</v>
      </c>
      <c r="O46" s="156">
        <f>'FLUXO ANUAL'!O46</f>
        <v>-23484537.809999999</v>
      </c>
      <c r="P46" s="156">
        <f>'FLUXO ANUAL'!P46</f>
        <v>-91822194.390000001</v>
      </c>
      <c r="Q46" s="156">
        <f>'FLUXO ANUAL'!Q46</f>
        <v>-23484537.809999999</v>
      </c>
      <c r="R46" s="156">
        <f>'FLUXO ANUAL'!R46</f>
        <v>-94315469.480000004</v>
      </c>
      <c r="S46" s="156">
        <f>'FLUXO ANUAL'!S46</f>
        <v>-23484537.809999999</v>
      </c>
      <c r="T46" s="156">
        <f>'FLUXO ANUAL'!T46</f>
        <v>-90506277.450000003</v>
      </c>
      <c r="U46" s="156">
        <f>'FLUXO ANUAL'!U46</f>
        <v>-23484537.809999999</v>
      </c>
      <c r="V46" s="156">
        <f>'FLUXO ANUAL'!V46</f>
        <v>-88595418.879999995</v>
      </c>
      <c r="W46" s="156">
        <f>'FLUXO ANUAL'!W46</f>
        <v>-23484537.809999999</v>
      </c>
      <c r="X46" s="156">
        <f>'FLUXO ANUAL'!X46</f>
        <v>-94968339.629999995</v>
      </c>
      <c r="Y46" s="156">
        <f>'FLUXO ANUAL'!Y46</f>
        <v>-23484537.809999999</v>
      </c>
      <c r="Z46" s="156">
        <f>'FLUXO ANUAL'!Z46</f>
        <v>-96870587.189999998</v>
      </c>
      <c r="AA46" s="156">
        <f>'FLUXO ANUAL'!AA46</f>
        <v>-23484537.809999999</v>
      </c>
      <c r="AB46" s="156">
        <f>'FLUXO ANUAL'!AB46</f>
        <v>-95719844.840000004</v>
      </c>
      <c r="AC46" s="156">
        <f>'FLUXO ANUAL'!AC46</f>
        <v>-23484537.809999999</v>
      </c>
      <c r="AD46" s="156">
        <f>'FLUXO ANUAL'!AD46</f>
        <v>-98354809.989999995</v>
      </c>
      <c r="AE46" s="156">
        <f>'FLUXO ANUAL'!AE46</f>
        <v>-23484537.809999999</v>
      </c>
      <c r="AF46" s="244">
        <f>'FLUXO ANUAL'!AF46</f>
        <v>-96036886.099999994</v>
      </c>
      <c r="AG46" s="121"/>
    </row>
    <row r="47" spans="1:33" ht="19.5" customHeight="1" thickBot="1" x14ac:dyDescent="0.25">
      <c r="B47" s="113" t="s">
        <v>178</v>
      </c>
      <c r="C47" s="114">
        <f>'FLUXO ANUAL'!C47</f>
        <v>-105507933.92999999</v>
      </c>
      <c r="D47" s="114">
        <f>'FLUXO ANUAL'!D47</f>
        <v>-408093734.25</v>
      </c>
      <c r="E47" s="114">
        <f>'FLUXO ANUAL'!E47</f>
        <v>-55931676.960000001</v>
      </c>
      <c r="F47" s="114">
        <f>'FLUXO ANUAL'!F47</f>
        <v>-230412873.74000001</v>
      </c>
      <c r="G47" s="114">
        <f>'FLUXO ANUAL'!G47</f>
        <v>-161439610.88999999</v>
      </c>
      <c r="H47" s="115">
        <f>'FLUXO ANUAL'!H47</f>
        <v>-638506607.99000001</v>
      </c>
      <c r="I47" s="116">
        <f>'FLUXO ANUAL'!I47</f>
        <v>-10805209.140000001</v>
      </c>
      <c r="J47" s="114">
        <f>'FLUXO ANUAL'!J47</f>
        <v>-40262730.460000001</v>
      </c>
      <c r="K47" s="114">
        <f>'FLUXO ANUAL'!K47</f>
        <v>-10805209.35</v>
      </c>
      <c r="L47" s="114">
        <f>'FLUXO ANUAL'!L47</f>
        <v>-40246163.280000001</v>
      </c>
      <c r="M47" s="114">
        <f>'FLUXO ANUAL'!M47</f>
        <v>-13982919.24</v>
      </c>
      <c r="N47" s="117">
        <f>'FLUXO ANUAL'!N47</f>
        <v>-53790892.019999996</v>
      </c>
      <c r="O47" s="114">
        <f>'FLUXO ANUAL'!O47</f>
        <v>-13982919.24</v>
      </c>
      <c r="P47" s="114">
        <f>'FLUXO ANUAL'!P47</f>
        <v>-54671815.939999998</v>
      </c>
      <c r="Q47" s="114">
        <f>'FLUXO ANUAL'!Q47</f>
        <v>-13982919.24</v>
      </c>
      <c r="R47" s="114">
        <f>'FLUXO ANUAL'!R47</f>
        <v>-56156335.859999999</v>
      </c>
      <c r="S47" s="114">
        <f>'FLUXO ANUAL'!S47</f>
        <v>-13982919.24</v>
      </c>
      <c r="T47" s="114">
        <f>'FLUXO ANUAL'!T47</f>
        <v>-53670172.829999998</v>
      </c>
      <c r="U47" s="114">
        <f>'FLUXO ANUAL'!U47</f>
        <v>-13982919.24</v>
      </c>
      <c r="V47" s="114">
        <f>'FLUXO ANUAL'!V47</f>
        <v>-52750562.840000004</v>
      </c>
      <c r="W47" s="114">
        <f>'FLUXO ANUAL'!W47</f>
        <v>-13982919.24</v>
      </c>
      <c r="X47" s="114">
        <f>'FLUXO ANUAL'!X47</f>
        <v>-56545061.019999996</v>
      </c>
      <c r="Y47" s="114">
        <f>'FLUXO ANUAL'!Y47</f>
        <v>-13982919.24</v>
      </c>
      <c r="Z47" s="114">
        <f>'FLUXO ANUAL'!Z47</f>
        <v>-57677677.480000004</v>
      </c>
      <c r="AA47" s="114">
        <f>'FLUXO ANUAL'!AA47</f>
        <v>-13982919.24</v>
      </c>
      <c r="AB47" s="114">
        <f>'FLUXO ANUAL'!AB47</f>
        <v>-56992514.439999998</v>
      </c>
      <c r="AC47" s="114">
        <f>'FLUXO ANUAL'!AC47</f>
        <v>-13982919.24</v>
      </c>
      <c r="AD47" s="114">
        <f>'FLUXO ANUAL'!AD47</f>
        <v>-58561397.979999997</v>
      </c>
      <c r="AE47" s="114">
        <f>'FLUXO ANUAL'!AE47</f>
        <v>-13982919.24</v>
      </c>
      <c r="AF47" s="115">
        <f>'FLUXO ANUAL'!AF47</f>
        <v>-57181283.840000004</v>
      </c>
      <c r="AG47" s="121"/>
    </row>
    <row r="48" spans="1:33" ht="20.100000000000001" customHeight="1" thickTop="1" x14ac:dyDescent="0.2">
      <c r="B48" s="307" t="s">
        <v>12</v>
      </c>
      <c r="C48" s="310" t="str">
        <f>'FLUXO ANUAL'!C54</f>
        <v>VALORES REALIZADOS DE JANEIRO A AGOSTO/2019                   EM US$</v>
      </c>
      <c r="D48" s="310" t="str">
        <f>'FLUXO ANUAL'!D54</f>
        <v xml:space="preserve">VALORES REALIZADOS DE JANEIRO A AGOSTO/2019    </v>
      </c>
      <c r="E48" s="313" t="str">
        <f>'FLUXO ANUAL'!E54</f>
        <v>VALORES PREVISTOS DE SETEMBRO A DEZEMBRO/2019                   EM US$</v>
      </c>
      <c r="F48" s="313" t="str">
        <f>'FLUXO ANUAL'!F54</f>
        <v xml:space="preserve">VALORES REALIZADOS DE SETEMBRO A DEZEMBRO/2019  </v>
      </c>
      <c r="G48" s="316" t="str">
        <f>'FLUXO ANUAL'!G54</f>
        <v>TOTAIS DE JANEIRO A DEZEMBRO/2019                   EM US$</v>
      </c>
      <c r="H48" s="319" t="str">
        <f>'FLUXO ANUAL'!H54</f>
        <v xml:space="preserve">TOTAIS DE JANEIRO A DEZEMBRO/2019     </v>
      </c>
      <c r="I48" s="322" t="str">
        <f>'FLUXO ANUAL'!I54</f>
        <v>JANEIRO/2019                  EM US$</v>
      </c>
      <c r="J48" s="325" t="str">
        <f>'FLUXO ANUAL'!J54</f>
        <v>JANEIRO/2019                   EM R$</v>
      </c>
      <c r="K48" s="304" t="str">
        <f>'FLUXO ANUAL'!K54</f>
        <v>FEVEREIRO/2019                  EM US$</v>
      </c>
      <c r="L48" s="325" t="str">
        <f>'FLUXO ANUAL'!L54</f>
        <v>FEVEREIRO/2019                   EM R$</v>
      </c>
      <c r="M48" s="304" t="str">
        <f>'FLUXO ANUAL'!M54</f>
        <v>MARÇO/2019                   EM US$</v>
      </c>
      <c r="N48" s="325" t="str">
        <f>'FLUXO ANUAL'!N54</f>
        <v>MARÇO/2019                  EM R$</v>
      </c>
      <c r="O48" s="304" t="str">
        <f>'FLUXO ANUAL'!O54</f>
        <v>ABRIL/2019                   EM US$</v>
      </c>
      <c r="P48" s="325" t="str">
        <f>'FLUXO ANUAL'!P54</f>
        <v>ABRIL/2019                  EM R$</v>
      </c>
      <c r="Q48" s="304" t="str">
        <f>'FLUXO ANUAL'!Q54</f>
        <v>MAIO/2019                          EM US$</v>
      </c>
      <c r="R48" s="325" t="str">
        <f>'FLUXO ANUAL'!R54</f>
        <v>MAIO/2019                            EM R$</v>
      </c>
      <c r="S48" s="304" t="str">
        <f>'FLUXO ANUAL'!S54</f>
        <v>JUNHO/2019                   EM US$</v>
      </c>
      <c r="T48" s="325" t="str">
        <f>'FLUXO ANUAL'!T54</f>
        <v>JUNHO/2019                   EM R$</v>
      </c>
      <c r="U48" s="304" t="str">
        <f>'FLUXO ANUAL'!U54</f>
        <v>JULHO/2019                   EM US$</v>
      </c>
      <c r="V48" s="325" t="str">
        <f>'FLUXO ANUAL'!V54</f>
        <v>JULHO/2019                   EM R$</v>
      </c>
      <c r="W48" s="304" t="str">
        <f>'FLUXO ANUAL'!W54</f>
        <v>AGOSTO/2019                   EM US$</v>
      </c>
      <c r="X48" s="325" t="str">
        <f>'FLUXO ANUAL'!X54</f>
        <v>AGOSTO/2019                   EM R$</v>
      </c>
      <c r="Y48" s="304" t="str">
        <f>'FLUXO ANUAL'!Y54</f>
        <v>SETEMBRO/2019                   EM US$</v>
      </c>
      <c r="Z48" s="325" t="str">
        <f>'FLUXO ANUAL'!Z54</f>
        <v>SETEMBRO/2019                   EM R$</v>
      </c>
      <c r="AA48" s="304" t="str">
        <f>'FLUXO ANUAL'!AA54</f>
        <v>OUTUBRO/2019                   EM US$</v>
      </c>
      <c r="AB48" s="325" t="str">
        <f>'FLUXO ANUAL'!AB54</f>
        <v>OUTUBRO/2019                   EM R$</v>
      </c>
      <c r="AC48" s="304" t="str">
        <f>'FLUXO ANUAL'!AC54</f>
        <v>NOVEMBRO/2019                   EM US$</v>
      </c>
      <c r="AD48" s="325" t="str">
        <f>'FLUXO ANUAL'!AD54</f>
        <v>NOVEMBRO/2019                   EM R$</v>
      </c>
      <c r="AE48" s="304" t="str">
        <f>'FLUXO ANUAL'!AE54</f>
        <v>DEZEMBRO/2019                   EM US$</v>
      </c>
      <c r="AF48" s="328" t="str">
        <f>'FLUXO ANUAL'!AF54</f>
        <v>DEZEMBRO/2019                   EM R$</v>
      </c>
      <c r="AG48" s="121"/>
    </row>
    <row r="49" spans="1:32" ht="20.100000000000001" customHeight="1" x14ac:dyDescent="0.2">
      <c r="B49" s="308"/>
      <c r="C49" s="311">
        <f>'FLUXO ANUAL'!C55</f>
        <v>0</v>
      </c>
      <c r="D49" s="311">
        <f>'FLUXO ANUAL'!D55</f>
        <v>0</v>
      </c>
      <c r="E49" s="314">
        <f>'FLUXO ANUAL'!E55</f>
        <v>0</v>
      </c>
      <c r="F49" s="314">
        <f>'FLUXO ANUAL'!F55</f>
        <v>0</v>
      </c>
      <c r="G49" s="317">
        <f>'FLUXO ANUAL'!G55</f>
        <v>0</v>
      </c>
      <c r="H49" s="320">
        <f>'FLUXO ANUAL'!H55</f>
        <v>0</v>
      </c>
      <c r="I49" s="323">
        <f>'FLUXO ANUAL'!I55</f>
        <v>0</v>
      </c>
      <c r="J49" s="326">
        <f>'FLUXO ANUAL'!J55</f>
        <v>0</v>
      </c>
      <c r="K49" s="305">
        <f>'FLUXO ANUAL'!K55</f>
        <v>0</v>
      </c>
      <c r="L49" s="326">
        <f>'FLUXO ANUAL'!L55</f>
        <v>0</v>
      </c>
      <c r="M49" s="305">
        <f>'FLUXO ANUAL'!M55</f>
        <v>0</v>
      </c>
      <c r="N49" s="326">
        <f>'FLUXO ANUAL'!N55</f>
        <v>0</v>
      </c>
      <c r="O49" s="305">
        <f>'FLUXO ANUAL'!O55</f>
        <v>0</v>
      </c>
      <c r="P49" s="326">
        <f>'FLUXO ANUAL'!P55</f>
        <v>0</v>
      </c>
      <c r="Q49" s="305">
        <f>'FLUXO ANUAL'!Q55</f>
        <v>0</v>
      </c>
      <c r="R49" s="326">
        <f>'FLUXO ANUAL'!R55</f>
        <v>0</v>
      </c>
      <c r="S49" s="305">
        <f>'FLUXO ANUAL'!S55</f>
        <v>0</v>
      </c>
      <c r="T49" s="326">
        <f>'FLUXO ANUAL'!T55</f>
        <v>0</v>
      </c>
      <c r="U49" s="305">
        <f>'FLUXO ANUAL'!U55</f>
        <v>0</v>
      </c>
      <c r="V49" s="326">
        <f>'FLUXO ANUAL'!V55</f>
        <v>0</v>
      </c>
      <c r="W49" s="305">
        <f>'FLUXO ANUAL'!W55</f>
        <v>0</v>
      </c>
      <c r="X49" s="326">
        <f>'FLUXO ANUAL'!X55</f>
        <v>0</v>
      </c>
      <c r="Y49" s="305">
        <f>'FLUXO ANUAL'!Y55</f>
        <v>0</v>
      </c>
      <c r="Z49" s="326">
        <f>'FLUXO ANUAL'!Z55</f>
        <v>0</v>
      </c>
      <c r="AA49" s="305">
        <f>'FLUXO ANUAL'!AA55</f>
        <v>0</v>
      </c>
      <c r="AB49" s="326">
        <f>'FLUXO ANUAL'!AB55</f>
        <v>0</v>
      </c>
      <c r="AC49" s="305">
        <f>'FLUXO ANUAL'!AC55</f>
        <v>0</v>
      </c>
      <c r="AD49" s="326">
        <f>'FLUXO ANUAL'!AD55</f>
        <v>0</v>
      </c>
      <c r="AE49" s="305">
        <f>'FLUXO ANUAL'!AE55</f>
        <v>0</v>
      </c>
      <c r="AF49" s="329">
        <f>'FLUXO ANUAL'!AF55</f>
        <v>0</v>
      </c>
    </row>
    <row r="50" spans="1:32" ht="20.100000000000001" customHeight="1" x14ac:dyDescent="0.2">
      <c r="B50" s="308"/>
      <c r="C50" s="311">
        <f>'FLUXO ANUAL'!C56</f>
        <v>0</v>
      </c>
      <c r="D50" s="311">
        <f>'FLUXO ANUAL'!D56</f>
        <v>0</v>
      </c>
      <c r="E50" s="314">
        <f>'FLUXO ANUAL'!E56</f>
        <v>0</v>
      </c>
      <c r="F50" s="314">
        <f>'FLUXO ANUAL'!F56</f>
        <v>0</v>
      </c>
      <c r="G50" s="317">
        <f>'FLUXO ANUAL'!G56</f>
        <v>0</v>
      </c>
      <c r="H50" s="320">
        <f>'FLUXO ANUAL'!H56</f>
        <v>0</v>
      </c>
      <c r="I50" s="323">
        <f>'FLUXO ANUAL'!I56</f>
        <v>0</v>
      </c>
      <c r="J50" s="326">
        <f>'FLUXO ANUAL'!J56</f>
        <v>0</v>
      </c>
      <c r="K50" s="305">
        <f>'FLUXO ANUAL'!K56</f>
        <v>0</v>
      </c>
      <c r="L50" s="326">
        <f>'FLUXO ANUAL'!L56</f>
        <v>0</v>
      </c>
      <c r="M50" s="305">
        <f>'FLUXO ANUAL'!M56</f>
        <v>0</v>
      </c>
      <c r="N50" s="326">
        <f>'FLUXO ANUAL'!N56</f>
        <v>0</v>
      </c>
      <c r="O50" s="305">
        <f>'FLUXO ANUAL'!O56</f>
        <v>0</v>
      </c>
      <c r="P50" s="326">
        <f>'FLUXO ANUAL'!P56</f>
        <v>0</v>
      </c>
      <c r="Q50" s="305">
        <f>'FLUXO ANUAL'!Q56</f>
        <v>0</v>
      </c>
      <c r="R50" s="326">
        <f>'FLUXO ANUAL'!R56</f>
        <v>0</v>
      </c>
      <c r="S50" s="305">
        <f>'FLUXO ANUAL'!S56</f>
        <v>0</v>
      </c>
      <c r="T50" s="326">
        <f>'FLUXO ANUAL'!T56</f>
        <v>0</v>
      </c>
      <c r="U50" s="305">
        <f>'FLUXO ANUAL'!U56</f>
        <v>0</v>
      </c>
      <c r="V50" s="326">
        <f>'FLUXO ANUAL'!V56</f>
        <v>0</v>
      </c>
      <c r="W50" s="305">
        <f>'FLUXO ANUAL'!W56</f>
        <v>0</v>
      </c>
      <c r="X50" s="326">
        <f>'FLUXO ANUAL'!X56</f>
        <v>0</v>
      </c>
      <c r="Y50" s="305">
        <f>'FLUXO ANUAL'!Y56</f>
        <v>0</v>
      </c>
      <c r="Z50" s="326">
        <f>'FLUXO ANUAL'!Z56</f>
        <v>0</v>
      </c>
      <c r="AA50" s="305">
        <f>'FLUXO ANUAL'!AA56</f>
        <v>0</v>
      </c>
      <c r="AB50" s="326">
        <f>'FLUXO ANUAL'!AB56</f>
        <v>0</v>
      </c>
      <c r="AC50" s="305">
        <f>'FLUXO ANUAL'!AC56</f>
        <v>0</v>
      </c>
      <c r="AD50" s="326">
        <f>'FLUXO ANUAL'!AD56</f>
        <v>0</v>
      </c>
      <c r="AE50" s="305">
        <f>'FLUXO ANUAL'!AE56</f>
        <v>0</v>
      </c>
      <c r="AF50" s="329">
        <f>'FLUXO ANUAL'!AF56</f>
        <v>0</v>
      </c>
    </row>
    <row r="51" spans="1:32" ht="20.100000000000001" customHeight="1" thickBot="1" x14ac:dyDescent="0.25">
      <c r="B51" s="309"/>
      <c r="C51" s="312">
        <f>'FLUXO ANUAL'!C57</f>
        <v>0</v>
      </c>
      <c r="D51" s="312">
        <f>'FLUXO ANUAL'!D57</f>
        <v>0</v>
      </c>
      <c r="E51" s="315">
        <f>'FLUXO ANUAL'!E57</f>
        <v>0</v>
      </c>
      <c r="F51" s="315">
        <f>'FLUXO ANUAL'!F57</f>
        <v>0</v>
      </c>
      <c r="G51" s="318">
        <f>'FLUXO ANUAL'!G57</f>
        <v>0</v>
      </c>
      <c r="H51" s="321">
        <f>'FLUXO ANUAL'!H57</f>
        <v>0</v>
      </c>
      <c r="I51" s="324">
        <f>'FLUXO ANUAL'!I57</f>
        <v>0</v>
      </c>
      <c r="J51" s="327">
        <f>'FLUXO ANUAL'!J57</f>
        <v>0</v>
      </c>
      <c r="K51" s="306">
        <f>'FLUXO ANUAL'!K57</f>
        <v>0</v>
      </c>
      <c r="L51" s="327">
        <f>'FLUXO ANUAL'!L57</f>
        <v>0</v>
      </c>
      <c r="M51" s="306">
        <f>'FLUXO ANUAL'!M57</f>
        <v>0</v>
      </c>
      <c r="N51" s="327">
        <f>'FLUXO ANUAL'!N57</f>
        <v>0</v>
      </c>
      <c r="O51" s="306">
        <f>'FLUXO ANUAL'!O57</f>
        <v>0</v>
      </c>
      <c r="P51" s="327">
        <f>'FLUXO ANUAL'!P57</f>
        <v>0</v>
      </c>
      <c r="Q51" s="306">
        <f>'FLUXO ANUAL'!Q57</f>
        <v>0</v>
      </c>
      <c r="R51" s="327">
        <f>'FLUXO ANUAL'!R57</f>
        <v>0</v>
      </c>
      <c r="S51" s="306">
        <f>'FLUXO ANUAL'!S57</f>
        <v>0</v>
      </c>
      <c r="T51" s="327">
        <f>'FLUXO ANUAL'!T57</f>
        <v>0</v>
      </c>
      <c r="U51" s="306">
        <f>'FLUXO ANUAL'!U57</f>
        <v>0</v>
      </c>
      <c r="V51" s="327">
        <f>'FLUXO ANUAL'!V57</f>
        <v>0</v>
      </c>
      <c r="W51" s="306">
        <f>'FLUXO ANUAL'!W57</f>
        <v>0</v>
      </c>
      <c r="X51" s="327">
        <f>'FLUXO ANUAL'!X57</f>
        <v>0</v>
      </c>
      <c r="Y51" s="306">
        <f>'FLUXO ANUAL'!Y57</f>
        <v>0</v>
      </c>
      <c r="Z51" s="327">
        <f>'FLUXO ANUAL'!Z57</f>
        <v>0</v>
      </c>
      <c r="AA51" s="306">
        <f>'FLUXO ANUAL'!AA57</f>
        <v>0</v>
      </c>
      <c r="AB51" s="327">
        <f>'FLUXO ANUAL'!AB57</f>
        <v>0</v>
      </c>
      <c r="AC51" s="306">
        <f>'FLUXO ANUAL'!AC57</f>
        <v>0</v>
      </c>
      <c r="AD51" s="327">
        <f>'FLUXO ANUAL'!AD57</f>
        <v>0</v>
      </c>
      <c r="AE51" s="306">
        <f>'FLUXO ANUAL'!AE57</f>
        <v>0</v>
      </c>
      <c r="AF51" s="330">
        <f>'FLUXO ANUAL'!AF57</f>
        <v>0</v>
      </c>
    </row>
    <row r="52" spans="1:32" ht="19.5" customHeight="1" thickTop="1" x14ac:dyDescent="0.2">
      <c r="B52" s="243" t="s">
        <v>179</v>
      </c>
      <c r="C52" s="156">
        <f>'FLUXO ANUAL'!C48</f>
        <v>-502804.63376993022</v>
      </c>
      <c r="D52" s="156">
        <f>'FLUXO ANUAL'!D48</f>
        <v>-1940053.4399999997</v>
      </c>
      <c r="E52" s="156">
        <f>'FLUXO ANUAL'!E48</f>
        <v>-236374.39707661525</v>
      </c>
      <c r="F52" s="156">
        <f>'FLUXO ANUAL'!F48</f>
        <v>-970026.72</v>
      </c>
      <c r="G52" s="156">
        <f>'FLUXO ANUAL'!G48</f>
        <v>-739179.03084654536</v>
      </c>
      <c r="H52" s="244">
        <f>'FLUXO ANUAL'!H48</f>
        <v>-2910080.16</v>
      </c>
      <c r="I52" s="245">
        <f>'FLUXO ANUAL'!I48</f>
        <v>-66405.618992853037</v>
      </c>
      <c r="J52" s="156">
        <f>'FLUXO ANUAL'!J48</f>
        <v>-242506.68</v>
      </c>
      <c r="K52" s="156">
        <f>'FLUXO ANUAL'!K48</f>
        <v>-64867.37461548749</v>
      </c>
      <c r="L52" s="156">
        <f>'FLUXO ANUAL'!L48</f>
        <v>-242506.68</v>
      </c>
      <c r="M52" s="156">
        <f>'FLUXO ANUAL'!M48</f>
        <v>-62233.859419508815</v>
      </c>
      <c r="N52" s="156">
        <f>'FLUXO ANUAL'!N48</f>
        <v>-242506.68</v>
      </c>
      <c r="O52" s="156">
        <f>'FLUXO ANUAL'!O48</f>
        <v>-61467.23443084176</v>
      </c>
      <c r="P52" s="156">
        <f>'FLUXO ANUAL'!P48</f>
        <v>-242506.68</v>
      </c>
      <c r="Q52" s="156">
        <f>'FLUXO ANUAL'!Q48</f>
        <v>-61538.985459436139</v>
      </c>
      <c r="R52" s="156">
        <f>'FLUXO ANUAL'!R48</f>
        <v>-242506.68</v>
      </c>
      <c r="S52" s="156">
        <f>'FLUXO ANUAL'!S48</f>
        <v>-63281.321434163146</v>
      </c>
      <c r="T52" s="156">
        <f>'FLUXO ANUAL'!T48</f>
        <v>-242506.68</v>
      </c>
      <c r="U52" s="156">
        <f>'FLUXO ANUAL'!U48</f>
        <v>-64412.515604664135</v>
      </c>
      <c r="V52" s="156">
        <f>'FLUXO ANUAL'!V48</f>
        <v>-242506.68</v>
      </c>
      <c r="W52" s="156">
        <f>'FLUXO ANUAL'!W48</f>
        <v>-58597.723812975717</v>
      </c>
      <c r="X52" s="156">
        <f>'FLUXO ANUAL'!X48</f>
        <v>-242506.68</v>
      </c>
      <c r="Y52" s="156">
        <f>'FLUXO ANUAL'!Y48</f>
        <v>-58233.282105465376</v>
      </c>
      <c r="Z52" s="156">
        <f>'FLUXO ANUAL'!Z48</f>
        <v>-242506.68</v>
      </c>
      <c r="AA52" s="156">
        <f>'FLUXO ANUAL'!AA48</f>
        <v>-60564.591293923724</v>
      </c>
      <c r="AB52" s="156">
        <f>'FLUXO ANUAL'!AB48</f>
        <v>-242506.68</v>
      </c>
      <c r="AC52" s="156">
        <f>'FLUXO ANUAL'!AC48</f>
        <v>-57411.619318181816</v>
      </c>
      <c r="AD52" s="156">
        <f>'FLUXO ANUAL'!AD48</f>
        <v>-242506.68</v>
      </c>
      <c r="AE52" s="156">
        <f>'FLUXO ANUAL'!AE48</f>
        <v>-60164.904359044325</v>
      </c>
      <c r="AF52" s="244">
        <f>'FLUXO ANUAL'!AF48</f>
        <v>-242506.68</v>
      </c>
    </row>
    <row r="53" spans="1:32" ht="19.5" customHeight="1" x14ac:dyDescent="0.2">
      <c r="B53" s="113" t="s">
        <v>180</v>
      </c>
      <c r="C53" s="114">
        <f>'FLUXO ANUAL'!C49</f>
        <v>-859145.19697019097</v>
      </c>
      <c r="D53" s="114">
        <f>'FLUXO ANUAL'!D49</f>
        <v>-3314280.59</v>
      </c>
      <c r="E53" s="114">
        <f>'FLUXO ANUAL'!E49</f>
        <v>-397288.52511422825</v>
      </c>
      <c r="F53" s="114">
        <f>'FLUXO ANUAL'!F49</f>
        <v>-1630439.54</v>
      </c>
      <c r="G53" s="114">
        <f>'FLUXO ANUAL'!G49</f>
        <v>-1256433.7220844191</v>
      </c>
      <c r="H53" s="115">
        <f>'FLUXO ANUAL'!H49</f>
        <v>-4944720.13</v>
      </c>
      <c r="I53" s="116">
        <f>'FLUXO ANUAL'!I49</f>
        <v>-115883.60031764288</v>
      </c>
      <c r="J53" s="114">
        <f>'FLUXO ANUAL'!J49</f>
        <v>-423195.32</v>
      </c>
      <c r="K53" s="114">
        <f>'FLUXO ANUAL'!K49</f>
        <v>-111574.87227497659</v>
      </c>
      <c r="L53" s="114">
        <f>'FLUXO ANUAL'!L49</f>
        <v>-417122.66</v>
      </c>
      <c r="M53" s="114">
        <f>'FLUXO ANUAL'!M49</f>
        <v>-106291.42094592861</v>
      </c>
      <c r="N53" s="114">
        <f>'FLUXO ANUAL'!N49</f>
        <v>-414185.78</v>
      </c>
      <c r="O53" s="114">
        <f>'FLUXO ANUAL'!O49</f>
        <v>-105373.17567738828</v>
      </c>
      <c r="P53" s="114">
        <f>'FLUXO ANUAL'!P49</f>
        <v>-415728.79</v>
      </c>
      <c r="Q53" s="114">
        <f>'FLUXO ANUAL'!Q49</f>
        <v>-104400.44408353846</v>
      </c>
      <c r="R53" s="114">
        <f>'FLUXO ANUAL'!R49</f>
        <v>-411410.83</v>
      </c>
      <c r="S53" s="114">
        <f>'FLUXO ANUAL'!S49</f>
        <v>-107095.28730233287</v>
      </c>
      <c r="T53" s="114">
        <f>'FLUXO ANUAL'!T49</f>
        <v>-410410.56</v>
      </c>
      <c r="U53" s="114">
        <f>'FLUXO ANUAL'!U49</f>
        <v>-109100.21780126962</v>
      </c>
      <c r="V53" s="114">
        <f>'FLUXO ANUAL'!V49</f>
        <v>-410751.41</v>
      </c>
      <c r="W53" s="114">
        <f>'FLUXO ANUAL'!W49</f>
        <v>-99426.178567113689</v>
      </c>
      <c r="X53" s="114">
        <f>'FLUXO ANUAL'!X49</f>
        <v>-411475.24</v>
      </c>
      <c r="Y53" s="114">
        <f>'FLUXO ANUAL'!Y49</f>
        <v>-98500.919700316983</v>
      </c>
      <c r="Z53" s="114">
        <f>'FLUXO ANUAL'!Z49</f>
        <v>-410197.23</v>
      </c>
      <c r="AA53" s="114">
        <f>'FLUXO ANUAL'!AA49</f>
        <v>-101847.87842461477</v>
      </c>
      <c r="AB53" s="114">
        <f>'FLUXO ANUAL'!AB49</f>
        <v>-407809.09</v>
      </c>
      <c r="AC53" s="114">
        <f>'FLUXO ANUAL'!AC49</f>
        <v>-96369.696969696961</v>
      </c>
      <c r="AD53" s="114">
        <f>'FLUXO ANUAL'!AD49</f>
        <v>-407065.59999999998</v>
      </c>
      <c r="AE53" s="114">
        <f>'FLUXO ANUAL'!AE49</f>
        <v>-100570.03001959957</v>
      </c>
      <c r="AF53" s="115">
        <f>'FLUXO ANUAL'!AF49</f>
        <v>-405367.62</v>
      </c>
    </row>
    <row r="54" spans="1:32" ht="19.5" customHeight="1" x14ac:dyDescent="0.2">
      <c r="B54" s="243" t="s">
        <v>181</v>
      </c>
      <c r="C54" s="156">
        <f>'FLUXO ANUAL'!C50</f>
        <v>-104879.31345178479</v>
      </c>
      <c r="D54" s="156">
        <f>'FLUXO ANUAL'!D50</f>
        <v>-404621</v>
      </c>
      <c r="E54" s="156">
        <f>'FLUXO ANUAL'!E50</f>
        <v>-150842.86751819268</v>
      </c>
      <c r="F54" s="156">
        <f>'FLUXO ANUAL'!F50</f>
        <v>-619008.57999999996</v>
      </c>
      <c r="G54" s="156">
        <f>'FLUXO ANUAL'!G50</f>
        <v>-255722.18096997749</v>
      </c>
      <c r="H54" s="244">
        <f>'FLUXO ANUAL'!H50</f>
        <v>-1023629.5800000001</v>
      </c>
      <c r="I54" s="245">
        <f>'FLUXO ANUAL'!I50</f>
        <v>-13711.782907527588</v>
      </c>
      <c r="J54" s="156">
        <f>'FLUXO ANUAL'!J50</f>
        <v>-50074.06</v>
      </c>
      <c r="K54" s="156">
        <f>'FLUXO ANUAL'!K50</f>
        <v>-13394.158084793366</v>
      </c>
      <c r="L54" s="156">
        <f>'FLUXO ANUAL'!L50</f>
        <v>-50074.06</v>
      </c>
      <c r="M54" s="156">
        <f>'FLUXO ANUAL'!M50</f>
        <v>-12850.375959144916</v>
      </c>
      <c r="N54" s="156">
        <f>'FLUXO ANUAL'!N50</f>
        <v>-50074.06</v>
      </c>
      <c r="O54" s="156">
        <f>'FLUXO ANUAL'!O50</f>
        <v>-12692.079182825133</v>
      </c>
      <c r="P54" s="156">
        <f>'FLUXO ANUAL'!P50</f>
        <v>-50074.06</v>
      </c>
      <c r="Q54" s="156">
        <f>'FLUXO ANUAL'!Q50</f>
        <v>-12706.894714137081</v>
      </c>
      <c r="R54" s="156">
        <f>'FLUXO ANUAL'!R50</f>
        <v>-50074.06</v>
      </c>
      <c r="S54" s="156">
        <f>'FLUXO ANUAL'!S50</f>
        <v>-13066.658838265228</v>
      </c>
      <c r="T54" s="156">
        <f>'FLUXO ANUAL'!T50</f>
        <v>-50074.05</v>
      </c>
      <c r="U54" s="156">
        <f>'FLUXO ANUAL'!U50</f>
        <v>-14232.200058434486</v>
      </c>
      <c r="V54" s="156">
        <f>'FLUXO ANUAL'!V50</f>
        <v>-53582.81</v>
      </c>
      <c r="W54" s="156">
        <f>'FLUXO ANUAL'!W50</f>
        <v>-12225.163706657002</v>
      </c>
      <c r="X54" s="156">
        <f>'FLUXO ANUAL'!X50</f>
        <v>-50593.84</v>
      </c>
      <c r="Y54" s="156">
        <f>'FLUXO ANUAL'!Y50</f>
        <v>-37349.089904908273</v>
      </c>
      <c r="Z54" s="156">
        <f>'FLUXO ANUAL'!Z50</f>
        <v>-155536.54999999999</v>
      </c>
      <c r="AA54" s="156">
        <f>'FLUXO ANUAL'!AA50</f>
        <v>-38844.32206987837</v>
      </c>
      <c r="AB54" s="156">
        <f>'FLUXO ANUAL'!AB50</f>
        <v>-155536.54999999999</v>
      </c>
      <c r="AC54" s="156">
        <f>'FLUXO ANUAL'!AC50</f>
        <v>-36450.696022727272</v>
      </c>
      <c r="AD54" s="156">
        <f>'FLUXO ANUAL'!AD50</f>
        <v>-153967.74</v>
      </c>
      <c r="AE54" s="156">
        <f>'FLUXO ANUAL'!AE50</f>
        <v>-38198.759520678781</v>
      </c>
      <c r="AF54" s="244">
        <f>'FLUXO ANUAL'!AF50</f>
        <v>-153967.74</v>
      </c>
    </row>
    <row r="55" spans="1:32" ht="19.5" customHeight="1" x14ac:dyDescent="0.2">
      <c r="B55" s="113" t="s">
        <v>182</v>
      </c>
      <c r="C55" s="114">
        <f>'FLUXO ANUAL'!C51</f>
        <v>-2.4163344206838229</v>
      </c>
      <c r="D55" s="114">
        <f>'FLUXO ANUAL'!D51</f>
        <v>-10</v>
      </c>
      <c r="E55" s="114">
        <f>'FLUXO ANUAL'!E51</f>
        <v>-129.795328657851</v>
      </c>
      <c r="F55" s="114">
        <f>'FLUXO ANUAL'!F51</f>
        <v>-521.71</v>
      </c>
      <c r="G55" s="114">
        <f>'FLUXO ANUAL'!G51</f>
        <v>-132.21166307853483</v>
      </c>
      <c r="H55" s="115">
        <f>'FLUXO ANUAL'!H51</f>
        <v>-531.71</v>
      </c>
      <c r="I55" s="116">
        <f>'FLUXO ANUAL'!I51</f>
        <v>0</v>
      </c>
      <c r="J55" s="114">
        <f>'FLUXO ANUAL'!J51</f>
        <v>0</v>
      </c>
      <c r="K55" s="114">
        <f>'FLUXO ANUAL'!K51</f>
        <v>0</v>
      </c>
      <c r="L55" s="114">
        <f>'FLUXO ANUAL'!L51</f>
        <v>0</v>
      </c>
      <c r="M55" s="114">
        <f>'FLUXO ANUAL'!M51</f>
        <v>0</v>
      </c>
      <c r="N55" s="114">
        <f>'FLUXO ANUAL'!N51</f>
        <v>0</v>
      </c>
      <c r="O55" s="114">
        <f>'FLUXO ANUAL'!O51</f>
        <v>0</v>
      </c>
      <c r="P55" s="114">
        <f>'FLUXO ANUAL'!P51</f>
        <v>0</v>
      </c>
      <c r="Q55" s="114">
        <f>'FLUXO ANUAL'!Q51</f>
        <v>0</v>
      </c>
      <c r="R55" s="114">
        <f>'FLUXO ANUAL'!R51</f>
        <v>0</v>
      </c>
      <c r="S55" s="114">
        <f>'FLUXO ANUAL'!S51</f>
        <v>0</v>
      </c>
      <c r="T55" s="114">
        <f>'FLUXO ANUAL'!T51</f>
        <v>0</v>
      </c>
      <c r="U55" s="114">
        <f>'FLUXO ANUAL'!U51</f>
        <v>0</v>
      </c>
      <c r="V55" s="114">
        <f>'FLUXO ANUAL'!V51</f>
        <v>0</v>
      </c>
      <c r="W55" s="114">
        <f>'FLUXO ANUAL'!W51</f>
        <v>-2.4163344206838229</v>
      </c>
      <c r="X55" s="114">
        <f>'FLUXO ANUAL'!X51</f>
        <v>-10</v>
      </c>
      <c r="Y55" s="114">
        <f>'FLUXO ANUAL'!Y51</f>
        <v>-5.3645182979540875</v>
      </c>
      <c r="Z55" s="114">
        <f>'FLUXO ANUAL'!Z51</f>
        <v>-22.34</v>
      </c>
      <c r="AA55" s="114">
        <f>'FLUXO ANUAL'!AA51</f>
        <v>-114.47516295796808</v>
      </c>
      <c r="AB55" s="114">
        <f>'FLUXO ANUAL'!AB51</f>
        <v>-458.37</v>
      </c>
      <c r="AC55" s="114">
        <f>'FLUXO ANUAL'!AC51</f>
        <v>-4.5099431818181817</v>
      </c>
      <c r="AD55" s="114">
        <f>'FLUXO ANUAL'!AD51</f>
        <v>-19.05</v>
      </c>
      <c r="AE55" s="114">
        <f>'FLUXO ANUAL'!AE51</f>
        <v>-5.4457042201106498</v>
      </c>
      <c r="AF55" s="115">
        <f>'FLUXO ANUAL'!AF51</f>
        <v>-21.95</v>
      </c>
    </row>
    <row r="56" spans="1:32" ht="19.5" customHeight="1" x14ac:dyDescent="0.2">
      <c r="B56" s="243" t="s">
        <v>185</v>
      </c>
      <c r="C56" s="156">
        <f>'FLUXO ANUAL'!C52</f>
        <v>-21644365.342839066</v>
      </c>
      <c r="D56" s="156">
        <f>'FLUXO ANUAL'!D52</f>
        <v>-81492267.75999999</v>
      </c>
      <c r="E56" s="156">
        <f>'FLUXO ANUAL'!E52</f>
        <v>-2026.964962121212</v>
      </c>
      <c r="F56" s="156">
        <f>'FLUXO ANUAL'!F52</f>
        <v>-8561.9</v>
      </c>
      <c r="G56" s="156">
        <f>'FLUXO ANUAL'!G52</f>
        <v>-21646392.307801187</v>
      </c>
      <c r="H56" s="244">
        <f>'FLUXO ANUAL'!H52</f>
        <v>-81500829.659999996</v>
      </c>
      <c r="I56" s="245">
        <f>'FLUXO ANUAL'!I52</f>
        <v>0</v>
      </c>
      <c r="J56" s="156">
        <f>'FLUXO ANUAL'!J52</f>
        <v>0</v>
      </c>
      <c r="K56" s="156">
        <f>'FLUXO ANUAL'!K52</f>
        <v>0</v>
      </c>
      <c r="L56" s="156">
        <f>'FLUXO ANUAL'!L52</f>
        <v>0</v>
      </c>
      <c r="M56" s="156">
        <f>'FLUXO ANUAL'!M52</f>
        <v>0</v>
      </c>
      <c r="N56" s="156">
        <f>'FLUXO ANUAL'!N52</f>
        <v>0</v>
      </c>
      <c r="O56" s="156">
        <f>'FLUXO ANUAL'!O52</f>
        <v>0</v>
      </c>
      <c r="P56" s="156">
        <f>'FLUXO ANUAL'!P52</f>
        <v>0</v>
      </c>
      <c r="Q56" s="156">
        <f>'FLUXO ANUAL'!Q52</f>
        <v>0</v>
      </c>
      <c r="R56" s="156">
        <f>'FLUXO ANUAL'!R52</f>
        <v>0</v>
      </c>
      <c r="S56" s="156">
        <f>'FLUXO ANUAL'!S52</f>
        <v>0</v>
      </c>
      <c r="T56" s="156">
        <f>'FLUXO ANUAL'!T52</f>
        <v>0</v>
      </c>
      <c r="U56" s="156">
        <f>'FLUXO ANUAL'!U52</f>
        <v>-21635273.584955774</v>
      </c>
      <c r="V56" s="156">
        <f>'FLUXO ANUAL'!V52</f>
        <v>-81454641.519999996</v>
      </c>
      <c r="W56" s="156">
        <f>'FLUXO ANUAL'!W52</f>
        <v>-9091.7578832910476</v>
      </c>
      <c r="X56" s="156">
        <f>'FLUXO ANUAL'!X52</f>
        <v>-37626.239999999998</v>
      </c>
      <c r="Y56" s="156">
        <f>'FLUXO ANUAL'!Y52</f>
        <v>0</v>
      </c>
      <c r="Z56" s="156">
        <f>'FLUXO ANUAL'!Z52</f>
        <v>0</v>
      </c>
      <c r="AA56" s="156">
        <f>'FLUXO ANUAL'!AA52</f>
        <v>0</v>
      </c>
      <c r="AB56" s="156">
        <f>'FLUXO ANUAL'!AB52</f>
        <v>0</v>
      </c>
      <c r="AC56" s="156">
        <f>'FLUXO ANUAL'!AC52</f>
        <v>-2026.964962121212</v>
      </c>
      <c r="AD56" s="156">
        <f>'FLUXO ANUAL'!AD52</f>
        <v>-8561.9</v>
      </c>
      <c r="AE56" s="156">
        <f>'FLUXO ANUAL'!AE52</f>
        <v>0</v>
      </c>
      <c r="AF56" s="244">
        <f>'FLUXO ANUAL'!AF52</f>
        <v>0</v>
      </c>
    </row>
    <row r="57" spans="1:32" s="119" customFormat="1" ht="19.5" customHeight="1" x14ac:dyDescent="0.2">
      <c r="A57" s="66"/>
      <c r="B57" s="113" t="s">
        <v>184</v>
      </c>
      <c r="C57" s="114">
        <f>'FLUXO ANUAL'!C53</f>
        <v>-64388.704696525478</v>
      </c>
      <c r="D57" s="114">
        <f>'FLUXO ANUAL'!D53</f>
        <v>-242451</v>
      </c>
      <c r="E57" s="114">
        <f>'FLUXO ANUAL'!E53</f>
        <v>-58.752367424242415</v>
      </c>
      <c r="F57" s="114">
        <f>'FLUXO ANUAL'!F53</f>
        <v>-248.17</v>
      </c>
      <c r="G57" s="114">
        <f>'FLUXO ANUAL'!G53</f>
        <v>-64447.457063949718</v>
      </c>
      <c r="H57" s="115">
        <f>'FLUXO ANUAL'!H53</f>
        <v>-242699.17</v>
      </c>
      <c r="I57" s="116">
        <f>'FLUXO ANUAL'!I53</f>
        <v>0</v>
      </c>
      <c r="J57" s="114">
        <f>'FLUXO ANUAL'!J53</f>
        <v>0</v>
      </c>
      <c r="K57" s="114">
        <f>'FLUXO ANUAL'!K53</f>
        <v>0</v>
      </c>
      <c r="L57" s="114">
        <f>'FLUXO ANUAL'!L53</f>
        <v>0</v>
      </c>
      <c r="M57" s="114">
        <f>'FLUXO ANUAL'!M53</f>
        <v>0</v>
      </c>
      <c r="N57" s="114">
        <f>'FLUXO ANUAL'!N53</f>
        <v>0</v>
      </c>
      <c r="O57" s="114">
        <f>'FLUXO ANUAL'!O53</f>
        <v>0</v>
      </c>
      <c r="P57" s="114">
        <f>'FLUXO ANUAL'!P53</f>
        <v>0</v>
      </c>
      <c r="Q57" s="114">
        <f>'FLUXO ANUAL'!Q53</f>
        <v>0</v>
      </c>
      <c r="R57" s="114">
        <f>'FLUXO ANUAL'!R53</f>
        <v>0</v>
      </c>
      <c r="S57" s="114">
        <f>'FLUXO ANUAL'!S53</f>
        <v>0</v>
      </c>
      <c r="T57" s="114">
        <f>'FLUXO ANUAL'!T53</f>
        <v>0</v>
      </c>
      <c r="U57" s="114">
        <f>'FLUXO ANUAL'!U53</f>
        <v>-64297.790113947252</v>
      </c>
      <c r="V57" s="114">
        <f>'FLUXO ANUAL'!V53</f>
        <v>-242074.75</v>
      </c>
      <c r="W57" s="114">
        <f>'FLUXO ANUAL'!W53</f>
        <v>-90.914582578228831</v>
      </c>
      <c r="X57" s="114">
        <f>'FLUXO ANUAL'!X53</f>
        <v>-376.25</v>
      </c>
      <c r="Y57" s="114">
        <f>'FLUXO ANUAL'!Y53</f>
        <v>0</v>
      </c>
      <c r="Z57" s="114">
        <f>'FLUXO ANUAL'!Z53</f>
        <v>0</v>
      </c>
      <c r="AA57" s="114">
        <f>'FLUXO ANUAL'!AA53</f>
        <v>0</v>
      </c>
      <c r="AB57" s="114">
        <f>'FLUXO ANUAL'!AB53</f>
        <v>0</v>
      </c>
      <c r="AC57" s="114">
        <f>'FLUXO ANUAL'!AC53</f>
        <v>-58.752367424242415</v>
      </c>
      <c r="AD57" s="114">
        <f>'FLUXO ANUAL'!AD53</f>
        <v>-248.17</v>
      </c>
      <c r="AE57" s="114">
        <f>'FLUXO ANUAL'!AE53</f>
        <v>0</v>
      </c>
      <c r="AF57" s="115">
        <f>'FLUXO ANUAL'!AF53</f>
        <v>0</v>
      </c>
    </row>
    <row r="58" spans="1:32" s="119" customFormat="1" ht="19.5" customHeight="1" x14ac:dyDescent="0.2">
      <c r="A58" s="66"/>
      <c r="B58" s="243" t="s">
        <v>186</v>
      </c>
      <c r="C58" s="156">
        <f>'FLUXO ANUAL'!C58</f>
        <v>0</v>
      </c>
      <c r="D58" s="156">
        <f>'FLUXO ANUAL'!D58</f>
        <v>587561689.69000006</v>
      </c>
      <c r="E58" s="156">
        <f>'FLUXO ANUAL'!E58</f>
        <v>0</v>
      </c>
      <c r="F58" s="156">
        <f>'FLUXO ANUAL'!F58</f>
        <v>526927713.02999997</v>
      </c>
      <c r="G58" s="156">
        <f>'FLUXO ANUAL'!G58</f>
        <v>0</v>
      </c>
      <c r="H58" s="244">
        <f>'FLUXO ANUAL'!H58</f>
        <v>1114489402.72</v>
      </c>
      <c r="I58" s="245">
        <f>'FLUXO ANUAL'!I58</f>
        <v>0</v>
      </c>
      <c r="J58" s="156">
        <f>'FLUXO ANUAL'!J58</f>
        <v>40835109.729999997</v>
      </c>
      <c r="K58" s="156">
        <f>'FLUXO ANUAL'!K58</f>
        <v>0</v>
      </c>
      <c r="L58" s="156">
        <f>'FLUXO ANUAL'!L58</f>
        <v>2445802.13</v>
      </c>
      <c r="M58" s="156">
        <f>'FLUXO ANUAL'!M58</f>
        <v>0</v>
      </c>
      <c r="N58" s="156">
        <f>'FLUXO ANUAL'!N58</f>
        <v>77214600.290000007</v>
      </c>
      <c r="O58" s="156">
        <f>'FLUXO ANUAL'!O58</f>
        <v>0</v>
      </c>
      <c r="P58" s="156">
        <f>'FLUXO ANUAL'!P58</f>
        <v>16892812.350000001</v>
      </c>
      <c r="Q58" s="156">
        <f>'FLUXO ANUAL'!Q58</f>
        <v>0</v>
      </c>
      <c r="R58" s="156">
        <f>'FLUXO ANUAL'!R58</f>
        <v>65633741.039999999</v>
      </c>
      <c r="S58" s="156">
        <f>'FLUXO ANUAL'!S58</f>
        <v>0</v>
      </c>
      <c r="T58" s="156">
        <f>'FLUXO ANUAL'!T58</f>
        <v>102916161.09</v>
      </c>
      <c r="U58" s="156">
        <f>'FLUXO ANUAL'!U58</f>
        <v>0</v>
      </c>
      <c r="V58" s="156">
        <f>'FLUXO ANUAL'!V58</f>
        <v>94029583.629999995</v>
      </c>
      <c r="W58" s="156">
        <f>'FLUXO ANUAL'!W58</f>
        <v>0</v>
      </c>
      <c r="X58" s="156">
        <f>'FLUXO ANUAL'!X58</f>
        <v>187593879.43000001</v>
      </c>
      <c r="Y58" s="156">
        <f>'FLUXO ANUAL'!Y58</f>
        <v>0</v>
      </c>
      <c r="Z58" s="156">
        <f>'FLUXO ANUAL'!Z58</f>
        <v>80000017</v>
      </c>
      <c r="AA58" s="156">
        <f>'FLUXO ANUAL'!AA58</f>
        <v>0</v>
      </c>
      <c r="AB58" s="156">
        <f>'FLUXO ANUAL'!AB58</f>
        <v>167001049.81</v>
      </c>
      <c r="AC58" s="156">
        <f>'FLUXO ANUAL'!AC58</f>
        <v>0</v>
      </c>
      <c r="AD58" s="156">
        <f>'FLUXO ANUAL'!AD58</f>
        <v>128438349.22</v>
      </c>
      <c r="AE58" s="156">
        <f>'FLUXO ANUAL'!AE58</f>
        <v>0</v>
      </c>
      <c r="AF58" s="244">
        <f>'FLUXO ANUAL'!AF58</f>
        <v>151488297</v>
      </c>
    </row>
    <row r="59" spans="1:32" s="119" customFormat="1" ht="19.5" customHeight="1" x14ac:dyDescent="0.2">
      <c r="A59" s="66"/>
      <c r="B59" s="113" t="s">
        <v>187</v>
      </c>
      <c r="C59" s="114">
        <f>'FLUXO ANUAL'!C59</f>
        <v>0</v>
      </c>
      <c r="D59" s="114">
        <f>'FLUXO ANUAL'!D59</f>
        <v>-821363918.97000003</v>
      </c>
      <c r="E59" s="114">
        <f>'FLUXO ANUAL'!E59</f>
        <v>0</v>
      </c>
      <c r="F59" s="114">
        <f>'FLUXO ANUAL'!F59</f>
        <v>-562367639.96999991</v>
      </c>
      <c r="G59" s="114">
        <f>'FLUXO ANUAL'!G59</f>
        <v>0</v>
      </c>
      <c r="H59" s="115">
        <f>'FLUXO ANUAL'!H59</f>
        <v>-1383731558.9400001</v>
      </c>
      <c r="I59" s="116">
        <f>'FLUXO ANUAL'!I59</f>
        <v>0</v>
      </c>
      <c r="J59" s="114">
        <f>'FLUXO ANUAL'!J59</f>
        <v>-172568684.15000001</v>
      </c>
      <c r="K59" s="114">
        <f>'FLUXO ANUAL'!K59</f>
        <v>0</v>
      </c>
      <c r="L59" s="114">
        <f>'FLUXO ANUAL'!L59</f>
        <v>33425841.140000001</v>
      </c>
      <c r="M59" s="114">
        <f>'FLUXO ANUAL'!M59</f>
        <v>0</v>
      </c>
      <c r="N59" s="114">
        <f>'FLUXO ANUAL'!N59</f>
        <v>-76394505.109999999</v>
      </c>
      <c r="O59" s="114">
        <f>'FLUXO ANUAL'!O59</f>
        <v>0</v>
      </c>
      <c r="P59" s="114">
        <f>'FLUXO ANUAL'!P59</f>
        <v>-27769512.800000001</v>
      </c>
      <c r="Q59" s="114">
        <f>'FLUXO ANUAL'!Q59</f>
        <v>0</v>
      </c>
      <c r="R59" s="114">
        <f>'FLUXO ANUAL'!R59</f>
        <v>-55426039.009999998</v>
      </c>
      <c r="S59" s="114">
        <f>'FLUXO ANUAL'!S59</f>
        <v>0</v>
      </c>
      <c r="T59" s="114">
        <f>'FLUXO ANUAL'!T59</f>
        <v>-72745117.640000001</v>
      </c>
      <c r="U59" s="114">
        <f>'FLUXO ANUAL'!U59</f>
        <v>0</v>
      </c>
      <c r="V59" s="114">
        <f>'FLUXO ANUAL'!V59</f>
        <v>-191725854.80000001</v>
      </c>
      <c r="W59" s="114">
        <f>'FLUXO ANUAL'!W59</f>
        <v>0</v>
      </c>
      <c r="X59" s="114">
        <f>'FLUXO ANUAL'!X59</f>
        <v>-258160046.59999999</v>
      </c>
      <c r="Y59" s="114">
        <f>'FLUXO ANUAL'!Y59</f>
        <v>0</v>
      </c>
      <c r="Z59" s="114">
        <f>'FLUXO ANUAL'!Z59</f>
        <v>-152107142.13</v>
      </c>
      <c r="AA59" s="114">
        <f>'FLUXO ANUAL'!AA59</f>
        <v>0</v>
      </c>
      <c r="AB59" s="114">
        <f>'FLUXO ANUAL'!AB59</f>
        <v>-112853018.70999999</v>
      </c>
      <c r="AC59" s="114">
        <f>'FLUXO ANUAL'!AC59</f>
        <v>0</v>
      </c>
      <c r="AD59" s="114">
        <f>'FLUXO ANUAL'!AD59</f>
        <v>-176530833.97999999</v>
      </c>
      <c r="AE59" s="114">
        <f>'FLUXO ANUAL'!AE59</f>
        <v>0</v>
      </c>
      <c r="AF59" s="115">
        <f>'FLUXO ANUAL'!AF59</f>
        <v>-120876645.15000001</v>
      </c>
    </row>
    <row r="60" spans="1:32" s="119" customFormat="1" ht="19.5" customHeight="1" x14ac:dyDescent="0.2">
      <c r="A60" s="66"/>
      <c r="B60" s="243" t="s">
        <v>188</v>
      </c>
      <c r="C60" s="156">
        <f>'FLUXO ANUAL'!C60</f>
        <v>-34598781.770252325</v>
      </c>
      <c r="D60" s="156">
        <f>'FLUXO ANUAL'!D60</f>
        <v>-141238106.51999998</v>
      </c>
      <c r="E60" s="156">
        <f>'FLUXO ANUAL'!E60</f>
        <v>-1207017.0146470126</v>
      </c>
      <c r="F60" s="156">
        <f>'FLUXO ANUAL'!F60</f>
        <v>-27468077.870000001</v>
      </c>
      <c r="G60" s="156">
        <f>'FLUXO ANUAL'!G60</f>
        <v>-35805798.784899339</v>
      </c>
      <c r="H60" s="244">
        <f>'FLUXO ANUAL'!H60</f>
        <v>-168706184.38999999</v>
      </c>
      <c r="I60" s="245">
        <f>'FLUXO ANUAL'!I60</f>
        <v>18303479.594183851</v>
      </c>
      <c r="J60" s="156">
        <f>'FLUXO ANUAL'!J60</f>
        <v>66842477.130000003</v>
      </c>
      <c r="K60" s="156">
        <f>'FLUXO ANUAL'!K60</f>
        <v>-19699120.347733047</v>
      </c>
      <c r="L60" s="156">
        <f>'FLUXO ANUAL'!L60</f>
        <v>-73645161.420000002</v>
      </c>
      <c r="M60" s="156">
        <f>'FLUXO ANUAL'!M60</f>
        <v>-21223784.36112608</v>
      </c>
      <c r="N60" s="156">
        <f>'FLUXO ANUAL'!N60</f>
        <v>-82702720.519999996</v>
      </c>
      <c r="O60" s="156">
        <f>'FLUXO ANUAL'!O60</f>
        <v>-7653268.3065926544</v>
      </c>
      <c r="P60" s="156">
        <f>'FLUXO ANUAL'!P60</f>
        <v>-30194439.449999999</v>
      </c>
      <c r="Q60" s="156">
        <f>'FLUXO ANUAL'!Q60</f>
        <v>-7302214.025426954</v>
      </c>
      <c r="R60" s="156">
        <f>'FLUXO ANUAL'!R60</f>
        <v>-28775834.809999999</v>
      </c>
      <c r="S60" s="156">
        <f>'FLUXO ANUAL'!S60</f>
        <v>-23412527.913470071</v>
      </c>
      <c r="T60" s="156">
        <f>'FLUXO ANUAL'!T60</f>
        <v>-89721489.469999999</v>
      </c>
      <c r="U60" s="156">
        <f>'FLUXO ANUAL'!U60</f>
        <v>32790098.666631252</v>
      </c>
      <c r="V60" s="156">
        <f>'FLUXO ANUAL'!V60</f>
        <v>123451442.47</v>
      </c>
      <c r="W60" s="156">
        <f>'FLUXO ANUAL'!W60</f>
        <v>-6401445.0767186182</v>
      </c>
      <c r="X60" s="156">
        <f>'FLUXO ANUAL'!X60</f>
        <v>-26492380.449999999</v>
      </c>
      <c r="Y60" s="252">
        <f>'FLUXO ANUAL'!Y60</f>
        <v>-5326917.7192392666</v>
      </c>
      <c r="Z60" s="252">
        <f>'FLUXO ANUAL'!Z60</f>
        <v>-22183416.149999999</v>
      </c>
      <c r="AA60" s="252">
        <f>'FLUXO ANUAL'!AA60</f>
        <v>0</v>
      </c>
      <c r="AB60" s="252">
        <f>'FLUXO ANUAL'!AB60</f>
        <v>-11972343.800000001</v>
      </c>
      <c r="AC60" s="252">
        <f>'FLUXO ANUAL'!AC60</f>
        <v>0</v>
      </c>
      <c r="AD60" s="252">
        <f>'FLUXO ANUAL'!AD60</f>
        <v>-9918401.6899999995</v>
      </c>
      <c r="AE60" s="252">
        <f>'FLUXO ANUAL'!AE60</f>
        <v>4119900.704592254</v>
      </c>
      <c r="AF60" s="253">
        <f>'FLUXO ANUAL'!AF60</f>
        <v>16606083.77</v>
      </c>
    </row>
    <row r="61" spans="1:32" s="119" customFormat="1" ht="19.5" customHeight="1" thickBot="1" x14ac:dyDescent="0.25">
      <c r="A61" s="66"/>
      <c r="B61" s="113" t="s">
        <v>189</v>
      </c>
      <c r="C61" s="114">
        <f>'FLUXO ANUAL'!C61</f>
        <v>-6649828.004953023</v>
      </c>
      <c r="D61" s="114">
        <f>'FLUXO ANUAL'!D61</f>
        <v>-27329437.570000004</v>
      </c>
      <c r="E61" s="114">
        <f>'FLUXO ANUAL'!E61</f>
        <v>-12313.967800016631</v>
      </c>
      <c r="F61" s="114">
        <f>'FLUXO ANUAL'!F61</f>
        <v>-4199603.9000000004</v>
      </c>
      <c r="G61" s="114">
        <f>'FLUXO ANUAL'!G61</f>
        <v>-6662141.9727530405</v>
      </c>
      <c r="H61" s="115">
        <f>'FLUXO ANUAL'!H61</f>
        <v>-31529041.470000006</v>
      </c>
      <c r="I61" s="116">
        <f>'FLUXO ANUAL'!I61</f>
        <v>4084099.1785098165</v>
      </c>
      <c r="J61" s="114">
        <f>'FLUXO ANUAL'!J61</f>
        <v>14914721.789999999</v>
      </c>
      <c r="K61" s="114">
        <f>'FLUXO ANUAL'!K61</f>
        <v>-4159055.276180286</v>
      </c>
      <c r="L61" s="114">
        <f>'FLUXO ANUAL'!L61</f>
        <v>-15548628.15</v>
      </c>
      <c r="M61" s="114">
        <f>'FLUXO ANUAL'!M61</f>
        <v>-4517905.3583801677</v>
      </c>
      <c r="N61" s="114">
        <f>'FLUXO ANUAL'!N61</f>
        <v>-17604921.809999999</v>
      </c>
      <c r="O61" s="114">
        <f>'FLUXO ANUAL'!O61</f>
        <v>-1530844.4047347475</v>
      </c>
      <c r="P61" s="114">
        <f>'FLUXO ANUAL'!P61</f>
        <v>-6039640.4299999997</v>
      </c>
      <c r="Q61" s="114">
        <f>'FLUXO ANUAL'!Q61</f>
        <v>-1483682.2188951201</v>
      </c>
      <c r="R61" s="114">
        <f>'FLUXO ANUAL'!R61</f>
        <v>-5846746.5199999996</v>
      </c>
      <c r="S61" s="114">
        <f>'FLUXO ANUAL'!S61</f>
        <v>-4988836.728250091</v>
      </c>
      <c r="T61" s="114">
        <f>'FLUXO ANUAL'!T61</f>
        <v>-19118220.109999999</v>
      </c>
      <c r="U61" s="114">
        <f>'FLUXO ANUAL'!U61</f>
        <v>7214040.4419772103</v>
      </c>
      <c r="V61" s="114">
        <f>'FLUXO ANUAL'!V61</f>
        <v>27160140.859999999</v>
      </c>
      <c r="W61" s="114">
        <f>'FLUXO ANUAL'!W61</f>
        <v>-1267643.6389996377</v>
      </c>
      <c r="X61" s="114">
        <f>'FLUXO ANUAL'!X61</f>
        <v>-5246143.2</v>
      </c>
      <c r="Y61" s="114">
        <f>'FLUXO ANUAL'!Y61</f>
        <v>-1014486.3125540294</v>
      </c>
      <c r="Z61" s="114">
        <f>'FLUXO ANUAL'!Z61</f>
        <v>-4224726.8</v>
      </c>
      <c r="AA61" s="114">
        <f>'FLUXO ANUAL'!AA61</f>
        <v>0</v>
      </c>
      <c r="AB61" s="114">
        <f>'FLUXO ANUAL'!AB61</f>
        <v>-2234490.7799999998</v>
      </c>
      <c r="AC61" s="114">
        <f>'FLUXO ANUAL'!AC61</f>
        <v>0</v>
      </c>
      <c r="AD61" s="114">
        <f>'FLUXO ANUAL'!AD61</f>
        <v>-1779842.39</v>
      </c>
      <c r="AE61" s="114">
        <f>'FLUXO ANUAL'!AE61</f>
        <v>1002172.3447540128</v>
      </c>
      <c r="AF61" s="115">
        <f>'FLUXO ANUAL'!AF61</f>
        <v>4039456.07</v>
      </c>
    </row>
    <row r="62" spans="1:32" ht="39.950000000000003" customHeight="1" thickTop="1" thickBot="1" x14ac:dyDescent="0.25">
      <c r="A62" s="122"/>
      <c r="B62" s="123" t="s">
        <v>121</v>
      </c>
      <c r="C62" s="124">
        <f>'FLUXO ANUAL'!C62</f>
        <v>28004953.816152763</v>
      </c>
      <c r="D62" s="124">
        <f>'FLUXO ANUAL'!D62</f>
        <v>26455928.033073831</v>
      </c>
      <c r="E62" s="125">
        <f>'FLUXO ANUAL'!E62</f>
        <v>-85667484.257790759</v>
      </c>
      <c r="F62" s="125">
        <f>'FLUXO ANUAL'!F62</f>
        <v>-375748020.1379115</v>
      </c>
      <c r="G62" s="126">
        <f>'FLUXO ANUAL'!G62</f>
        <v>-57662530.441639438</v>
      </c>
      <c r="H62" s="127">
        <f>'FLUXO ANUAL'!H62</f>
        <v>-349292092.10483658</v>
      </c>
      <c r="I62" s="128">
        <f>'FLUXO ANUAL'!I62</f>
        <v>26221122.521970525</v>
      </c>
      <c r="J62" s="129">
        <f>'FLUXO ANUAL'!J62</f>
        <v>-22136802.550000057</v>
      </c>
      <c r="K62" s="129">
        <f>'FLUXO ANUAL'!K62</f>
        <v>7404565.3488003314</v>
      </c>
      <c r="L62" s="129">
        <f>'FLUXO ANUAL'!L62</f>
        <v>60425480.930000238</v>
      </c>
      <c r="M62" s="129">
        <f>'FLUXO ANUAL'!M62</f>
        <v>-21609921.584374573</v>
      </c>
      <c r="N62" s="129">
        <f>'FLUXO ANUAL'!N62</f>
        <v>-21438869.800000157</v>
      </c>
      <c r="O62" s="129">
        <f>'FLUXO ANUAL'!O62</f>
        <v>4793471.4718056247</v>
      </c>
      <c r="P62" s="129">
        <f>'FLUXO ANUAL'!P62</f>
        <v>7938061.9599999003</v>
      </c>
      <c r="Q62" s="129">
        <f>'FLUXO ANUAL'!Q62</f>
        <v>8401214.816353878</v>
      </c>
      <c r="R62" s="129">
        <f>'FLUXO ANUAL'!R62</f>
        <v>100065185.93000002</v>
      </c>
      <c r="S62" s="129">
        <f>'FLUXO ANUAL'!S62</f>
        <v>-20686469.932658456</v>
      </c>
      <c r="T62" s="129">
        <f>'FLUXO ANUAL'!T62</f>
        <v>-40572743.220000148</v>
      </c>
      <c r="U62" s="129">
        <f>'FLUXO ANUAL'!U62</f>
        <v>25937443.545269698</v>
      </c>
      <c r="V62" s="129">
        <f>'FLUXO ANUAL'!V62</f>
        <v>5457172.4200001508</v>
      </c>
      <c r="W62" s="129">
        <f>'FLUXO ANUAL'!W62</f>
        <v>-2456472.3710147771</v>
      </c>
      <c r="X62" s="129">
        <f>'FLUXO ANUAL'!X62</f>
        <v>-63281557.636925131</v>
      </c>
      <c r="Y62" s="129">
        <f>'FLUXO ANUAL'!Y62</f>
        <v>3284009.7482057516</v>
      </c>
      <c r="Z62" s="129">
        <f>'FLUXO ANUAL'!Z62</f>
        <v>-53424607.450791605</v>
      </c>
      <c r="AA62" s="129">
        <f>'FLUXO ANUAL'!AA62</f>
        <v>-1082542.1200046337</v>
      </c>
      <c r="AB62" s="129">
        <f>'FLUXO ANUAL'!AB62</f>
        <v>27902826.889999833</v>
      </c>
      <c r="AC62" s="129">
        <f>'FLUXO ANUAL'!AC62</f>
        <v>-90135081.196791008</v>
      </c>
      <c r="AD62" s="129">
        <f>'FLUXO ANUAL'!AD62</f>
        <v>-397479546.65332556</v>
      </c>
      <c r="AE62" s="129">
        <f>'FLUXO ANUAL'!AE62</f>
        <v>2266129.3107990115</v>
      </c>
      <c r="AF62" s="130">
        <f>'FLUXO ANUAL'!AF62</f>
        <v>47253307.076205544</v>
      </c>
    </row>
    <row r="63" spans="1:32" ht="39.950000000000003" customHeight="1" thickTop="1" thickBot="1" x14ac:dyDescent="0.25">
      <c r="A63" s="122"/>
      <c r="B63" s="131" t="s">
        <v>122</v>
      </c>
      <c r="C63" s="124">
        <f>'FLUXO ANUAL'!C63</f>
        <v>126100544.12125134</v>
      </c>
      <c r="D63" s="124">
        <f>'FLUXO ANUAL'!D63</f>
        <v>1822268548.0966513</v>
      </c>
      <c r="E63" s="125">
        <f>'FLUXO ANUAL'!E63</f>
        <v>40433059.863460585</v>
      </c>
      <c r="F63" s="125">
        <f>'FLUXO ANUAL'!F63</f>
        <v>1446520527.9587398</v>
      </c>
      <c r="G63" s="126">
        <f>'FLUXO ANUAL'!G63</f>
        <v>40433059.86345914</v>
      </c>
      <c r="H63" s="126">
        <f>'FLUXO ANUAL'!H63</f>
        <v>1446520527.9587407</v>
      </c>
      <c r="I63" s="132">
        <f>'FLUXO ANUAL'!I63</f>
        <v>124316712.8270691</v>
      </c>
      <c r="J63" s="133">
        <f>'FLUXO ANUAL'!J63</f>
        <v>1773675817.5135775</v>
      </c>
      <c r="K63" s="133">
        <f>'FLUXO ANUAL'!K63</f>
        <v>131721278.17586944</v>
      </c>
      <c r="L63" s="133">
        <f>'FLUXO ANUAL'!L63</f>
        <v>1834101298.4435778</v>
      </c>
      <c r="M63" s="133">
        <f>'FLUXO ANUAL'!M63</f>
        <v>110111356.59149486</v>
      </c>
      <c r="N63" s="133">
        <f>'FLUXO ANUAL'!N63</f>
        <v>1812662428.6435776</v>
      </c>
      <c r="O63" s="133">
        <f>'FLUXO ANUAL'!O63</f>
        <v>114904828.06330049</v>
      </c>
      <c r="P63" s="133">
        <f>'FLUXO ANUAL'!P63</f>
        <v>1820600490.6035774</v>
      </c>
      <c r="Q63" s="133">
        <f>'FLUXO ANUAL'!Q63</f>
        <v>123306042.87965436</v>
      </c>
      <c r="R63" s="133">
        <f>'FLUXO ANUAL'!R63</f>
        <v>1920665676.5335774</v>
      </c>
      <c r="S63" s="133">
        <f>'FLUXO ANUAL'!S63</f>
        <v>102619572.94699591</v>
      </c>
      <c r="T63" s="133">
        <f>'FLUXO ANUAL'!T63</f>
        <v>1880092933.3135772</v>
      </c>
      <c r="U63" s="133">
        <f>'FLUXO ANUAL'!U63</f>
        <v>128557016.49226561</v>
      </c>
      <c r="V63" s="133">
        <f>'FLUXO ANUAL'!V63</f>
        <v>1885550105.7335773</v>
      </c>
      <c r="W63" s="133">
        <f>'FLUXO ANUAL'!W63</f>
        <v>126100544.12125084</v>
      </c>
      <c r="X63" s="133">
        <f>'FLUXO ANUAL'!X63</f>
        <v>1822268548.096652</v>
      </c>
      <c r="Y63" s="133">
        <f>'FLUXO ANUAL'!Y63</f>
        <v>129384553.86945659</v>
      </c>
      <c r="Z63" s="133">
        <f>'FLUXO ANUAL'!Z63</f>
        <v>1768843940.6458604</v>
      </c>
      <c r="AA63" s="133">
        <f>'FLUXO ANUAL'!AA63</f>
        <v>128302011.74945195</v>
      </c>
      <c r="AB63" s="133">
        <f>'FLUXO ANUAL'!AB63</f>
        <v>1796746767.5358603</v>
      </c>
      <c r="AC63" s="133">
        <f>'FLUXO ANUAL'!AC63</f>
        <v>38166930.552660942</v>
      </c>
      <c r="AD63" s="133">
        <f>'FLUXO ANUAL'!AD63</f>
        <v>1399267220.8825347</v>
      </c>
      <c r="AE63" s="133">
        <f>'FLUXO ANUAL'!AE63</f>
        <v>40433059.863459952</v>
      </c>
      <c r="AF63" s="134">
        <f>'FLUXO ANUAL'!AF63</f>
        <v>1446520527.9587402</v>
      </c>
    </row>
    <row r="64" spans="1:32" ht="20.100000000000001" customHeight="1" thickTop="1" x14ac:dyDescent="0.2">
      <c r="A64" s="135"/>
      <c r="B64" s="307" t="s">
        <v>12</v>
      </c>
      <c r="C64" s="310" t="str">
        <f>'FLUXO ANUAL'!C64</f>
        <v>VALORES REALIZADOS DE JANEIRO A AGOSTO/2019                   EM US$</v>
      </c>
      <c r="D64" s="310" t="str">
        <f>'FLUXO ANUAL'!D64</f>
        <v xml:space="preserve">VALORES REALIZADOS DE JANEIRO A AGOSTO/2019    </v>
      </c>
      <c r="E64" s="313" t="str">
        <f>'FLUXO ANUAL'!E64</f>
        <v>VALORES PREVISTOS DE SETEMBRO A DEZEMBRO/2019                   EM US$</v>
      </c>
      <c r="F64" s="313" t="str">
        <f>'FLUXO ANUAL'!F64</f>
        <v xml:space="preserve">VALORES REALIZADOS DE SETEMBRO A DEZEMBRO/2019  </v>
      </c>
      <c r="G64" s="316" t="str">
        <f>'FLUXO ANUAL'!G64</f>
        <v>TOTAIS DE JANEIRO A DEZEMBRO/2019                   EM US$</v>
      </c>
      <c r="H64" s="319" t="str">
        <f>'FLUXO ANUAL'!H64</f>
        <v xml:space="preserve">TOTAIS DE JANEIRO A DEZEMBRO/2019     </v>
      </c>
      <c r="I64" s="322" t="str">
        <f>'FLUXO ANUAL'!I64</f>
        <v>JANEIRO/2019                  EM US$</v>
      </c>
      <c r="J64" s="325" t="str">
        <f>'FLUXO ANUAL'!J64</f>
        <v>JANEIRO/2019                   EM R$</v>
      </c>
      <c r="K64" s="304" t="str">
        <f>'FLUXO ANUAL'!K64</f>
        <v>FEVEREIRO/2019                  EM US$</v>
      </c>
      <c r="L64" s="325" t="str">
        <f>'FLUXO ANUAL'!L64</f>
        <v>FEVEREIRO/2019                   EM R$</v>
      </c>
      <c r="M64" s="304" t="str">
        <f>'FLUXO ANUAL'!M64</f>
        <v>MARÇO/2019                   EM US$</v>
      </c>
      <c r="N64" s="325" t="str">
        <f>'FLUXO ANUAL'!N64</f>
        <v>MARÇO/2019                  EM R$</v>
      </c>
      <c r="O64" s="304" t="str">
        <f>'FLUXO ANUAL'!O64</f>
        <v>ABRIL/2019                   EM US$</v>
      </c>
      <c r="P64" s="325" t="str">
        <f>'FLUXO ANUAL'!P64</f>
        <v>ABRIL/2019                  EM R$</v>
      </c>
      <c r="Q64" s="304" t="str">
        <f>'FLUXO ANUAL'!Q64</f>
        <v>MAIO/2019                          EM US$</v>
      </c>
      <c r="R64" s="325" t="str">
        <f>'FLUXO ANUAL'!R64</f>
        <v>MAIO/2019                            EM R$</v>
      </c>
      <c r="S64" s="304" t="str">
        <f>'FLUXO ANUAL'!S64</f>
        <v>JUNHO/2019                   EM US$</v>
      </c>
      <c r="T64" s="325" t="str">
        <f>'FLUXO ANUAL'!T64</f>
        <v>JUNHO/2019                   EM R$</v>
      </c>
      <c r="U64" s="304" t="str">
        <f>'FLUXO ANUAL'!U64</f>
        <v>JULHO/2019                   EM US$</v>
      </c>
      <c r="V64" s="325" t="str">
        <f>'FLUXO ANUAL'!V64</f>
        <v>JULHO/2019                   EM R$</v>
      </c>
      <c r="W64" s="304" t="str">
        <f>'FLUXO ANUAL'!W64</f>
        <v>AGOSTO/2019                   EM US$</v>
      </c>
      <c r="X64" s="325" t="str">
        <f>'FLUXO ANUAL'!X64</f>
        <v>AGOSTO/2019                   EM R$</v>
      </c>
      <c r="Y64" s="304" t="str">
        <f>'FLUXO ANUAL'!Y64</f>
        <v>SETEMBRO/2019                   EM US$</v>
      </c>
      <c r="Z64" s="325" t="str">
        <f>'FLUXO ANUAL'!Z64</f>
        <v>SETEMBRO/2019                   EM R$</v>
      </c>
      <c r="AA64" s="304" t="str">
        <f>'FLUXO ANUAL'!AA64</f>
        <v>OUTUBRO/2019                   EM US$</v>
      </c>
      <c r="AB64" s="325" t="str">
        <f>'FLUXO ANUAL'!AB64</f>
        <v>OUTUBRO/2019                   EM R$</v>
      </c>
      <c r="AC64" s="304" t="str">
        <f>'FLUXO ANUAL'!AC64</f>
        <v>NOVEMBRO/2019                   EM US$</v>
      </c>
      <c r="AD64" s="325" t="str">
        <f>'FLUXO ANUAL'!AD64</f>
        <v>NOVEMBRO/2019                   EM R$</v>
      </c>
      <c r="AE64" s="304" t="str">
        <f>'FLUXO ANUAL'!AE64</f>
        <v>DEZEMBRO/2019                   EM US$</v>
      </c>
      <c r="AF64" s="328" t="str">
        <f>'FLUXO ANUAL'!AF64</f>
        <v>DEZEMBRO/2019                   EM R$</v>
      </c>
    </row>
    <row r="65" spans="1:34" ht="20.100000000000001" customHeight="1" x14ac:dyDescent="0.2">
      <c r="A65" s="135"/>
      <c r="B65" s="308"/>
      <c r="C65" s="311">
        <f>'FLUXO ANUAL'!C65</f>
        <v>0</v>
      </c>
      <c r="D65" s="311">
        <f>'FLUXO ANUAL'!D65</f>
        <v>0</v>
      </c>
      <c r="E65" s="314">
        <f>'FLUXO ANUAL'!E65</f>
        <v>0</v>
      </c>
      <c r="F65" s="314">
        <f>'FLUXO ANUAL'!F65</f>
        <v>0</v>
      </c>
      <c r="G65" s="317">
        <f>'FLUXO ANUAL'!G65</f>
        <v>0</v>
      </c>
      <c r="H65" s="320">
        <f>'FLUXO ANUAL'!H65</f>
        <v>0</v>
      </c>
      <c r="I65" s="323">
        <f>'FLUXO ANUAL'!I65</f>
        <v>0</v>
      </c>
      <c r="J65" s="326">
        <f>'FLUXO ANUAL'!J65</f>
        <v>0</v>
      </c>
      <c r="K65" s="305">
        <f>'FLUXO ANUAL'!K65</f>
        <v>0</v>
      </c>
      <c r="L65" s="326">
        <f>'FLUXO ANUAL'!L65</f>
        <v>0</v>
      </c>
      <c r="M65" s="305">
        <f>'FLUXO ANUAL'!M65</f>
        <v>0</v>
      </c>
      <c r="N65" s="326">
        <f>'FLUXO ANUAL'!N65</f>
        <v>0</v>
      </c>
      <c r="O65" s="305">
        <f>'FLUXO ANUAL'!O65</f>
        <v>0</v>
      </c>
      <c r="P65" s="326">
        <f>'FLUXO ANUAL'!P65</f>
        <v>0</v>
      </c>
      <c r="Q65" s="305">
        <f>'FLUXO ANUAL'!Q65</f>
        <v>0</v>
      </c>
      <c r="R65" s="326">
        <f>'FLUXO ANUAL'!R65</f>
        <v>0</v>
      </c>
      <c r="S65" s="305">
        <f>'FLUXO ANUAL'!S65</f>
        <v>0</v>
      </c>
      <c r="T65" s="326">
        <f>'FLUXO ANUAL'!T65</f>
        <v>0</v>
      </c>
      <c r="U65" s="305">
        <f>'FLUXO ANUAL'!U65</f>
        <v>0</v>
      </c>
      <c r="V65" s="326">
        <f>'FLUXO ANUAL'!V65</f>
        <v>0</v>
      </c>
      <c r="W65" s="305">
        <f>'FLUXO ANUAL'!W65</f>
        <v>0</v>
      </c>
      <c r="X65" s="326">
        <f>'FLUXO ANUAL'!X65</f>
        <v>0</v>
      </c>
      <c r="Y65" s="305">
        <f>'FLUXO ANUAL'!Y65</f>
        <v>0</v>
      </c>
      <c r="Z65" s="326">
        <f>'FLUXO ANUAL'!Z65</f>
        <v>0</v>
      </c>
      <c r="AA65" s="305">
        <f>'FLUXO ANUAL'!AA65</f>
        <v>0</v>
      </c>
      <c r="AB65" s="326">
        <f>'FLUXO ANUAL'!AB65</f>
        <v>0</v>
      </c>
      <c r="AC65" s="305">
        <f>'FLUXO ANUAL'!AC65</f>
        <v>0</v>
      </c>
      <c r="AD65" s="326">
        <f>'FLUXO ANUAL'!AD65</f>
        <v>0</v>
      </c>
      <c r="AE65" s="305">
        <f>'FLUXO ANUAL'!AE65</f>
        <v>0</v>
      </c>
      <c r="AF65" s="329">
        <f>'FLUXO ANUAL'!AF65</f>
        <v>0</v>
      </c>
    </row>
    <row r="66" spans="1:34" ht="20.100000000000001" customHeight="1" x14ac:dyDescent="0.2">
      <c r="A66" s="135"/>
      <c r="B66" s="308"/>
      <c r="C66" s="311">
        <f>'FLUXO ANUAL'!C66</f>
        <v>0</v>
      </c>
      <c r="D66" s="311">
        <f>'FLUXO ANUAL'!D66</f>
        <v>0</v>
      </c>
      <c r="E66" s="314">
        <f>'FLUXO ANUAL'!E66</f>
        <v>0</v>
      </c>
      <c r="F66" s="314">
        <f>'FLUXO ANUAL'!F66</f>
        <v>0</v>
      </c>
      <c r="G66" s="317">
        <f>'FLUXO ANUAL'!G66</f>
        <v>0</v>
      </c>
      <c r="H66" s="320">
        <f>'FLUXO ANUAL'!H66</f>
        <v>0</v>
      </c>
      <c r="I66" s="323">
        <f>'FLUXO ANUAL'!I66</f>
        <v>0</v>
      </c>
      <c r="J66" s="326">
        <f>'FLUXO ANUAL'!J66</f>
        <v>0</v>
      </c>
      <c r="K66" s="305">
        <f>'FLUXO ANUAL'!K66</f>
        <v>0</v>
      </c>
      <c r="L66" s="326">
        <f>'FLUXO ANUAL'!L66</f>
        <v>0</v>
      </c>
      <c r="M66" s="305">
        <f>'FLUXO ANUAL'!M66</f>
        <v>0</v>
      </c>
      <c r="N66" s="326">
        <f>'FLUXO ANUAL'!N66</f>
        <v>0</v>
      </c>
      <c r="O66" s="305">
        <f>'FLUXO ANUAL'!O66</f>
        <v>0</v>
      </c>
      <c r="P66" s="326">
        <f>'FLUXO ANUAL'!P66</f>
        <v>0</v>
      </c>
      <c r="Q66" s="305">
        <f>'FLUXO ANUAL'!Q66</f>
        <v>0</v>
      </c>
      <c r="R66" s="326">
        <f>'FLUXO ANUAL'!R66</f>
        <v>0</v>
      </c>
      <c r="S66" s="305">
        <f>'FLUXO ANUAL'!S66</f>
        <v>0</v>
      </c>
      <c r="T66" s="326">
        <f>'FLUXO ANUAL'!T66</f>
        <v>0</v>
      </c>
      <c r="U66" s="305">
        <f>'FLUXO ANUAL'!U66</f>
        <v>0</v>
      </c>
      <c r="V66" s="326">
        <f>'FLUXO ANUAL'!V66</f>
        <v>0</v>
      </c>
      <c r="W66" s="305">
        <f>'FLUXO ANUAL'!W66</f>
        <v>0</v>
      </c>
      <c r="X66" s="326">
        <f>'FLUXO ANUAL'!X66</f>
        <v>0</v>
      </c>
      <c r="Y66" s="305">
        <f>'FLUXO ANUAL'!Y66</f>
        <v>0</v>
      </c>
      <c r="Z66" s="326">
        <f>'FLUXO ANUAL'!Z66</f>
        <v>0</v>
      </c>
      <c r="AA66" s="305">
        <f>'FLUXO ANUAL'!AA66</f>
        <v>0</v>
      </c>
      <c r="AB66" s="326">
        <f>'FLUXO ANUAL'!AB66</f>
        <v>0</v>
      </c>
      <c r="AC66" s="305">
        <f>'FLUXO ANUAL'!AC66</f>
        <v>0</v>
      </c>
      <c r="AD66" s="326">
        <f>'FLUXO ANUAL'!AD66</f>
        <v>0</v>
      </c>
      <c r="AE66" s="305">
        <f>'FLUXO ANUAL'!AE66</f>
        <v>0</v>
      </c>
      <c r="AF66" s="329">
        <f>'FLUXO ANUAL'!AF66</f>
        <v>0</v>
      </c>
    </row>
    <row r="67" spans="1:34" ht="20.100000000000001" customHeight="1" thickBot="1" x14ac:dyDescent="0.25">
      <c r="A67" s="135"/>
      <c r="B67" s="309"/>
      <c r="C67" s="312">
        <f>'FLUXO ANUAL'!C67</f>
        <v>0</v>
      </c>
      <c r="D67" s="312">
        <f>'FLUXO ANUAL'!D67</f>
        <v>0</v>
      </c>
      <c r="E67" s="315">
        <f>'FLUXO ANUAL'!E67</f>
        <v>0</v>
      </c>
      <c r="F67" s="315">
        <f>'FLUXO ANUAL'!F67</f>
        <v>0</v>
      </c>
      <c r="G67" s="318">
        <f>'FLUXO ANUAL'!G67</f>
        <v>0</v>
      </c>
      <c r="H67" s="321">
        <f>'FLUXO ANUAL'!H67</f>
        <v>0</v>
      </c>
      <c r="I67" s="324">
        <f>'FLUXO ANUAL'!I67</f>
        <v>0</v>
      </c>
      <c r="J67" s="327">
        <f>'FLUXO ANUAL'!J67</f>
        <v>0</v>
      </c>
      <c r="K67" s="306">
        <f>'FLUXO ANUAL'!K67</f>
        <v>0</v>
      </c>
      <c r="L67" s="327">
        <f>'FLUXO ANUAL'!L67</f>
        <v>0</v>
      </c>
      <c r="M67" s="306">
        <f>'FLUXO ANUAL'!M67</f>
        <v>0</v>
      </c>
      <c r="N67" s="327">
        <f>'FLUXO ANUAL'!N67</f>
        <v>0</v>
      </c>
      <c r="O67" s="306">
        <f>'FLUXO ANUAL'!O67</f>
        <v>0</v>
      </c>
      <c r="P67" s="327">
        <f>'FLUXO ANUAL'!P67</f>
        <v>0</v>
      </c>
      <c r="Q67" s="306">
        <f>'FLUXO ANUAL'!Q67</f>
        <v>0</v>
      </c>
      <c r="R67" s="327">
        <f>'FLUXO ANUAL'!R67</f>
        <v>0</v>
      </c>
      <c r="S67" s="306">
        <f>'FLUXO ANUAL'!S67</f>
        <v>0</v>
      </c>
      <c r="T67" s="327">
        <f>'FLUXO ANUAL'!T67</f>
        <v>0</v>
      </c>
      <c r="U67" s="306">
        <f>'FLUXO ANUAL'!U67</f>
        <v>0</v>
      </c>
      <c r="V67" s="327">
        <f>'FLUXO ANUAL'!V67</f>
        <v>0</v>
      </c>
      <c r="W67" s="306">
        <f>'FLUXO ANUAL'!W67</f>
        <v>0</v>
      </c>
      <c r="X67" s="327">
        <f>'FLUXO ANUAL'!X67</f>
        <v>0</v>
      </c>
      <c r="Y67" s="306">
        <f>'FLUXO ANUAL'!Y67</f>
        <v>0</v>
      </c>
      <c r="Z67" s="327">
        <f>'FLUXO ANUAL'!Z67</f>
        <v>0</v>
      </c>
      <c r="AA67" s="306">
        <f>'FLUXO ANUAL'!AA67</f>
        <v>0</v>
      </c>
      <c r="AB67" s="327">
        <f>'FLUXO ANUAL'!AB67</f>
        <v>0</v>
      </c>
      <c r="AC67" s="306">
        <f>'FLUXO ANUAL'!AC67</f>
        <v>0</v>
      </c>
      <c r="AD67" s="327">
        <f>'FLUXO ANUAL'!AD67</f>
        <v>0</v>
      </c>
      <c r="AE67" s="306">
        <f>'FLUXO ANUAL'!AE67</f>
        <v>0</v>
      </c>
      <c r="AF67" s="330">
        <f>'FLUXO ANUAL'!AF67</f>
        <v>0</v>
      </c>
    </row>
    <row r="68" spans="1:34" ht="20.100000000000001" hidden="1" customHeight="1" thickTop="1" x14ac:dyDescent="0.2">
      <c r="A68" s="135"/>
      <c r="B68" s="113"/>
      <c r="C68" s="114" t="e">
        <f>'FLUXO ANUAL'!#REF!</f>
        <v>#REF!</v>
      </c>
      <c r="D68" s="114" t="e">
        <f>'FLUXO ANUAL'!#REF!</f>
        <v>#REF!</v>
      </c>
      <c r="E68" s="114" t="e">
        <f>'FLUXO ANUAL'!#REF!</f>
        <v>#REF!</v>
      </c>
      <c r="F68" s="114" t="e">
        <f>'FLUXO ANUAL'!#REF!</f>
        <v>#REF!</v>
      </c>
      <c r="G68" s="114" t="e">
        <f>'FLUXO ANUAL'!#REF!</f>
        <v>#REF!</v>
      </c>
      <c r="H68" s="141" t="e">
        <f>'FLUXO ANUAL'!#REF!</f>
        <v>#REF!</v>
      </c>
      <c r="I68" s="116" t="e">
        <f>'FLUXO ANUAL'!#REF!</f>
        <v>#REF!</v>
      </c>
      <c r="J68" s="114" t="e">
        <f>'FLUXO ANUAL'!#REF!</f>
        <v>#REF!</v>
      </c>
      <c r="K68" s="114" t="e">
        <f>'FLUXO ANUAL'!#REF!</f>
        <v>#REF!</v>
      </c>
      <c r="L68" s="114" t="e">
        <f>'FLUXO ANUAL'!#REF!</f>
        <v>#REF!</v>
      </c>
      <c r="M68" s="114" t="e">
        <f>'FLUXO ANUAL'!#REF!</f>
        <v>#REF!</v>
      </c>
      <c r="N68" s="114" t="e">
        <f>'FLUXO ANUAL'!#REF!</f>
        <v>#REF!</v>
      </c>
      <c r="O68" s="114" t="e">
        <f>'FLUXO ANUAL'!#REF!</f>
        <v>#REF!</v>
      </c>
      <c r="P68" s="114" t="e">
        <f>'FLUXO ANUAL'!#REF!</f>
        <v>#REF!</v>
      </c>
      <c r="Q68" s="114" t="e">
        <f>'FLUXO ANUAL'!#REF!</f>
        <v>#REF!</v>
      </c>
      <c r="R68" s="114" t="e">
        <f>'FLUXO ANUAL'!#REF!</f>
        <v>#REF!</v>
      </c>
      <c r="S68" s="114" t="e">
        <f>'FLUXO ANUAL'!#REF!</f>
        <v>#REF!</v>
      </c>
      <c r="T68" s="114" t="e">
        <f>'FLUXO ANUAL'!#REF!</f>
        <v>#REF!</v>
      </c>
      <c r="U68" s="114" t="e">
        <f>'FLUXO ANUAL'!#REF!</f>
        <v>#REF!</v>
      </c>
      <c r="V68" s="114" t="e">
        <f>'FLUXO ANUAL'!#REF!</f>
        <v>#REF!</v>
      </c>
      <c r="W68" s="114" t="e">
        <f>'FLUXO ANUAL'!#REF!</f>
        <v>#REF!</v>
      </c>
      <c r="X68" s="114" t="e">
        <f>'FLUXO ANUAL'!#REF!</f>
        <v>#REF!</v>
      </c>
      <c r="Y68" s="114" t="e">
        <f>'FLUXO ANUAL'!#REF!</f>
        <v>#REF!</v>
      </c>
      <c r="Z68" s="114" t="e">
        <f>'FLUXO ANUAL'!#REF!</f>
        <v>#REF!</v>
      </c>
      <c r="AA68" s="114" t="e">
        <f>'FLUXO ANUAL'!#REF!</f>
        <v>#REF!</v>
      </c>
      <c r="AB68" s="114" t="e">
        <f>'FLUXO ANUAL'!#REF!</f>
        <v>#REF!</v>
      </c>
      <c r="AC68" s="114" t="e">
        <f>'FLUXO ANUAL'!#REF!</f>
        <v>#REF!</v>
      </c>
      <c r="AD68" s="114" t="e">
        <f>'FLUXO ANUAL'!#REF!</f>
        <v>#REF!</v>
      </c>
      <c r="AE68" s="114" t="e">
        <f>'FLUXO ANUAL'!#REF!</f>
        <v>#REF!</v>
      </c>
      <c r="AF68" s="115" t="e">
        <f>'FLUXO ANUAL'!#REF!</f>
        <v>#REF!</v>
      </c>
    </row>
    <row r="69" spans="1:34" ht="20.100000000000001" customHeight="1" thickTop="1" x14ac:dyDescent="0.2">
      <c r="B69" s="113" t="s">
        <v>197</v>
      </c>
      <c r="C69" s="114">
        <f>'FLUXO ANUAL'!C68</f>
        <v>0</v>
      </c>
      <c r="D69" s="114">
        <f>'FLUXO ANUAL'!D68</f>
        <v>0</v>
      </c>
      <c r="E69" s="114">
        <f>'FLUXO ANUAL'!E68</f>
        <v>-952.09</v>
      </c>
      <c r="F69" s="114">
        <f>'FLUXO ANUAL'!F68</f>
        <v>-4000.02</v>
      </c>
      <c r="G69" s="114">
        <f>'FLUXO ANUAL'!G68</f>
        <v>-952.09</v>
      </c>
      <c r="H69" s="115">
        <f>'FLUXO ANUAL'!H68</f>
        <v>-4000.02</v>
      </c>
      <c r="I69" s="116">
        <f>'FLUXO ANUAL'!I68</f>
        <v>0</v>
      </c>
      <c r="J69" s="114">
        <f>'FLUXO ANUAL'!J68</f>
        <v>0</v>
      </c>
      <c r="K69" s="114">
        <f>'FLUXO ANUAL'!K68</f>
        <v>0</v>
      </c>
      <c r="L69" s="114">
        <f>'FLUXO ANUAL'!L68</f>
        <v>0</v>
      </c>
      <c r="M69" s="114">
        <f>'FLUXO ANUAL'!M68</f>
        <v>0</v>
      </c>
      <c r="N69" s="114">
        <f>'FLUXO ANUAL'!N68</f>
        <v>0</v>
      </c>
      <c r="O69" s="114">
        <f>'FLUXO ANUAL'!O68</f>
        <v>0</v>
      </c>
      <c r="P69" s="114">
        <f>'FLUXO ANUAL'!P68</f>
        <v>0</v>
      </c>
      <c r="Q69" s="114">
        <f>'FLUXO ANUAL'!Q68</f>
        <v>0</v>
      </c>
      <c r="R69" s="114">
        <f>'FLUXO ANUAL'!R68</f>
        <v>0</v>
      </c>
      <c r="S69" s="114">
        <f>'FLUXO ANUAL'!S68</f>
        <v>0</v>
      </c>
      <c r="T69" s="114">
        <f>'FLUXO ANUAL'!T68</f>
        <v>0</v>
      </c>
      <c r="U69" s="114">
        <f>'FLUXO ANUAL'!U68</f>
        <v>0</v>
      </c>
      <c r="V69" s="114">
        <f>'FLUXO ANUAL'!V68</f>
        <v>0</v>
      </c>
      <c r="W69" s="114">
        <f>'FLUXO ANUAL'!W68</f>
        <v>0</v>
      </c>
      <c r="X69" s="114">
        <f>'FLUXO ANUAL'!X68</f>
        <v>0</v>
      </c>
      <c r="Y69" s="114">
        <f>'FLUXO ANUAL'!Y68</f>
        <v>0</v>
      </c>
      <c r="Z69" s="114">
        <f>'FLUXO ANUAL'!Z68</f>
        <v>0</v>
      </c>
      <c r="AA69" s="114">
        <f>'FLUXO ANUAL'!AA68</f>
        <v>0</v>
      </c>
      <c r="AB69" s="114">
        <f>'FLUXO ANUAL'!AB68</f>
        <v>0</v>
      </c>
      <c r="AC69" s="114">
        <f>'FLUXO ANUAL'!AC68</f>
        <v>0</v>
      </c>
      <c r="AD69" s="114">
        <f>'FLUXO ANUAL'!AD68</f>
        <v>0</v>
      </c>
      <c r="AE69" s="114">
        <f>'FLUXO ANUAL'!AE68</f>
        <v>-952.09</v>
      </c>
      <c r="AF69" s="115">
        <f>'FLUXO ANUAL'!AF68</f>
        <v>-4000.02</v>
      </c>
      <c r="AG69" s="119"/>
    </row>
    <row r="70" spans="1:34" ht="20.100000000000001" customHeight="1" x14ac:dyDescent="0.2">
      <c r="B70" s="136" t="s">
        <v>198</v>
      </c>
      <c r="C70" s="117">
        <f>'FLUXO ANUAL'!C69</f>
        <v>0</v>
      </c>
      <c r="D70" s="117">
        <f>'FLUXO ANUAL'!D69</f>
        <v>0</v>
      </c>
      <c r="E70" s="117">
        <f>'FLUXO ANUAL'!E69</f>
        <v>-4210248.17</v>
      </c>
      <c r="F70" s="117">
        <f>'FLUXO ANUAL'!F69</f>
        <v>-17070451.210000001</v>
      </c>
      <c r="G70" s="117">
        <f>'FLUXO ANUAL'!G69</f>
        <v>-4210248.17</v>
      </c>
      <c r="H70" s="137">
        <f>'FLUXO ANUAL'!H69</f>
        <v>-17070451.210000001</v>
      </c>
      <c r="I70" s="138">
        <f>'FLUXO ANUAL'!I69</f>
        <v>0</v>
      </c>
      <c r="J70" s="117">
        <f>'FLUXO ANUAL'!J69</f>
        <v>0</v>
      </c>
      <c r="K70" s="117">
        <f>'FLUXO ANUAL'!K69</f>
        <v>0</v>
      </c>
      <c r="L70" s="117">
        <f>'FLUXO ANUAL'!L69</f>
        <v>0</v>
      </c>
      <c r="M70" s="117">
        <f>'FLUXO ANUAL'!M69</f>
        <v>0</v>
      </c>
      <c r="N70" s="117">
        <f>'FLUXO ANUAL'!N69</f>
        <v>0</v>
      </c>
      <c r="O70" s="117">
        <f>'FLUXO ANUAL'!O69</f>
        <v>0</v>
      </c>
      <c r="P70" s="117">
        <f>'FLUXO ANUAL'!P69</f>
        <v>0</v>
      </c>
      <c r="Q70" s="117">
        <f>'FLUXO ANUAL'!Q69</f>
        <v>0</v>
      </c>
      <c r="R70" s="117">
        <f>'FLUXO ANUAL'!R69</f>
        <v>0</v>
      </c>
      <c r="S70" s="117">
        <f>'FLUXO ANUAL'!S69</f>
        <v>0</v>
      </c>
      <c r="T70" s="117">
        <f>'FLUXO ANUAL'!T69</f>
        <v>0</v>
      </c>
      <c r="U70" s="117">
        <f>'FLUXO ANUAL'!U69</f>
        <v>0</v>
      </c>
      <c r="V70" s="117">
        <f>'FLUXO ANUAL'!V69</f>
        <v>0</v>
      </c>
      <c r="W70" s="117">
        <f>'FLUXO ANUAL'!W69</f>
        <v>0</v>
      </c>
      <c r="X70" s="117">
        <f>'FLUXO ANUAL'!X69</f>
        <v>0</v>
      </c>
      <c r="Y70" s="117">
        <f>'FLUXO ANUAL'!Y69</f>
        <v>0</v>
      </c>
      <c r="Z70" s="117">
        <f>'FLUXO ANUAL'!Z69</f>
        <v>0</v>
      </c>
      <c r="AA70" s="117">
        <f>'FLUXO ANUAL'!AA69</f>
        <v>0</v>
      </c>
      <c r="AB70" s="117">
        <f>'FLUXO ANUAL'!AB69</f>
        <v>0</v>
      </c>
      <c r="AC70" s="117">
        <f>'FLUXO ANUAL'!AC69</f>
        <v>0</v>
      </c>
      <c r="AD70" s="117">
        <f>'FLUXO ANUAL'!AD69</f>
        <v>0</v>
      </c>
      <c r="AE70" s="117">
        <f>'FLUXO ANUAL'!AE69</f>
        <v>-4210248.17</v>
      </c>
      <c r="AF70" s="115">
        <f>'FLUXO ANUAL'!AF69</f>
        <v>-17070451.210000001</v>
      </c>
      <c r="AG70" s="119"/>
    </row>
    <row r="71" spans="1:34" ht="20.100000000000001" customHeight="1" x14ac:dyDescent="0.2">
      <c r="B71" s="113" t="s">
        <v>199</v>
      </c>
      <c r="C71" s="114">
        <f>'FLUXO ANUAL'!C70</f>
        <v>0</v>
      </c>
      <c r="D71" s="114">
        <f>'FLUXO ANUAL'!D70</f>
        <v>0</v>
      </c>
      <c r="E71" s="114">
        <f>'FLUXO ANUAL'!E70</f>
        <v>-14584511.939999999</v>
      </c>
      <c r="F71" s="114">
        <f>'FLUXO ANUAL'!F70</f>
        <v>-59132903.659999996</v>
      </c>
      <c r="G71" s="114">
        <f>'FLUXO ANUAL'!G70</f>
        <v>-14584511.939999999</v>
      </c>
      <c r="H71" s="115">
        <f>'FLUXO ANUAL'!H70</f>
        <v>-59132903.659999996</v>
      </c>
      <c r="I71" s="116">
        <f>'FLUXO ANUAL'!I70</f>
        <v>0</v>
      </c>
      <c r="J71" s="114">
        <f>'FLUXO ANUAL'!J70</f>
        <v>0</v>
      </c>
      <c r="K71" s="114">
        <f>'FLUXO ANUAL'!K70</f>
        <v>0</v>
      </c>
      <c r="L71" s="114">
        <f>'FLUXO ANUAL'!L70</f>
        <v>0</v>
      </c>
      <c r="M71" s="114">
        <f>'FLUXO ANUAL'!M70</f>
        <v>0</v>
      </c>
      <c r="N71" s="114">
        <f>'FLUXO ANUAL'!N70</f>
        <v>0</v>
      </c>
      <c r="O71" s="114">
        <f>'FLUXO ANUAL'!O70</f>
        <v>0</v>
      </c>
      <c r="P71" s="114">
        <f>'FLUXO ANUAL'!P70</f>
        <v>0</v>
      </c>
      <c r="Q71" s="114">
        <f>'FLUXO ANUAL'!Q70</f>
        <v>0</v>
      </c>
      <c r="R71" s="114">
        <f>'FLUXO ANUAL'!R70</f>
        <v>0</v>
      </c>
      <c r="S71" s="114">
        <f>'FLUXO ANUAL'!S70</f>
        <v>0</v>
      </c>
      <c r="T71" s="114">
        <f>'FLUXO ANUAL'!T70</f>
        <v>0</v>
      </c>
      <c r="U71" s="114">
        <f>'FLUXO ANUAL'!U70</f>
        <v>0</v>
      </c>
      <c r="V71" s="114">
        <f>'FLUXO ANUAL'!V70</f>
        <v>0</v>
      </c>
      <c r="W71" s="114">
        <f>'FLUXO ANUAL'!W70</f>
        <v>0</v>
      </c>
      <c r="X71" s="114">
        <f>'FLUXO ANUAL'!X70</f>
        <v>0</v>
      </c>
      <c r="Y71" s="114">
        <f>'FLUXO ANUAL'!Y70</f>
        <v>0</v>
      </c>
      <c r="Z71" s="114">
        <f>'FLUXO ANUAL'!Z70</f>
        <v>0</v>
      </c>
      <c r="AA71" s="114">
        <f>'FLUXO ANUAL'!AA70</f>
        <v>0</v>
      </c>
      <c r="AB71" s="114">
        <f>'FLUXO ANUAL'!AB70</f>
        <v>0</v>
      </c>
      <c r="AC71" s="114">
        <f>'FLUXO ANUAL'!AC70</f>
        <v>0</v>
      </c>
      <c r="AD71" s="114">
        <f>'FLUXO ANUAL'!AD70</f>
        <v>0</v>
      </c>
      <c r="AE71" s="114">
        <f>'FLUXO ANUAL'!AE70</f>
        <v>-14584511.939999999</v>
      </c>
      <c r="AF71" s="115">
        <f>'FLUXO ANUAL'!AF70</f>
        <v>-59132903.659999996</v>
      </c>
      <c r="AG71" s="119"/>
    </row>
    <row r="72" spans="1:34" ht="19.5" hidden="1" customHeight="1" x14ac:dyDescent="0.2">
      <c r="B72" s="136"/>
      <c r="C72" s="117" t="e">
        <f>'FLUXO ANUAL'!#REF!</f>
        <v>#REF!</v>
      </c>
      <c r="D72" s="117" t="e">
        <f>'FLUXO ANUAL'!#REF!</f>
        <v>#REF!</v>
      </c>
      <c r="E72" s="117" t="e">
        <f>'FLUXO ANUAL'!#REF!</f>
        <v>#REF!</v>
      </c>
      <c r="F72" s="117" t="e">
        <f>'FLUXO ANUAL'!#REF!</f>
        <v>#REF!</v>
      </c>
      <c r="G72" s="117" t="e">
        <f>'FLUXO ANUAL'!#REF!</f>
        <v>#REF!</v>
      </c>
      <c r="H72" s="137" t="e">
        <f>'FLUXO ANUAL'!#REF!</f>
        <v>#REF!</v>
      </c>
      <c r="I72" s="138" t="e">
        <f>'FLUXO ANUAL'!#REF!</f>
        <v>#REF!</v>
      </c>
      <c r="J72" s="117" t="e">
        <f>'FLUXO ANUAL'!#REF!</f>
        <v>#REF!</v>
      </c>
      <c r="K72" s="117" t="e">
        <f>'FLUXO ANUAL'!#REF!</f>
        <v>#REF!</v>
      </c>
      <c r="L72" s="117" t="e">
        <f>'FLUXO ANUAL'!#REF!</f>
        <v>#REF!</v>
      </c>
      <c r="M72" s="117" t="e">
        <f>'FLUXO ANUAL'!#REF!</f>
        <v>#REF!</v>
      </c>
      <c r="N72" s="117" t="e">
        <f>'FLUXO ANUAL'!#REF!</f>
        <v>#REF!</v>
      </c>
      <c r="O72" s="117" t="e">
        <f>'FLUXO ANUAL'!#REF!</f>
        <v>#REF!</v>
      </c>
      <c r="P72" s="117" t="e">
        <f>'FLUXO ANUAL'!#REF!</f>
        <v>#REF!</v>
      </c>
      <c r="Q72" s="117" t="e">
        <f>'FLUXO ANUAL'!#REF!</f>
        <v>#REF!</v>
      </c>
      <c r="R72" s="117" t="e">
        <f>'FLUXO ANUAL'!#REF!</f>
        <v>#REF!</v>
      </c>
      <c r="S72" s="117" t="e">
        <f>'FLUXO ANUAL'!#REF!</f>
        <v>#REF!</v>
      </c>
      <c r="T72" s="117" t="e">
        <f>'FLUXO ANUAL'!#REF!</f>
        <v>#REF!</v>
      </c>
      <c r="U72" s="117" t="e">
        <f>'FLUXO ANUAL'!#REF!</f>
        <v>#REF!</v>
      </c>
      <c r="V72" s="117" t="e">
        <f>'FLUXO ANUAL'!#REF!</f>
        <v>#REF!</v>
      </c>
      <c r="W72" s="117" t="e">
        <f>'FLUXO ANUAL'!#REF!</f>
        <v>#REF!</v>
      </c>
      <c r="X72" s="117" t="e">
        <f>'FLUXO ANUAL'!#REF!</f>
        <v>#REF!</v>
      </c>
      <c r="Y72" s="117" t="e">
        <f>'FLUXO ANUAL'!#REF!</f>
        <v>#REF!</v>
      </c>
      <c r="Z72" s="117" t="e">
        <f>'FLUXO ANUAL'!#REF!</f>
        <v>#REF!</v>
      </c>
      <c r="AA72" s="117" t="e">
        <f>'FLUXO ANUAL'!#REF!</f>
        <v>#REF!</v>
      </c>
      <c r="AB72" s="117" t="e">
        <f>'FLUXO ANUAL'!#REF!</f>
        <v>#REF!</v>
      </c>
      <c r="AC72" s="117" t="e">
        <f>'FLUXO ANUAL'!#REF!</f>
        <v>#REF!</v>
      </c>
      <c r="AD72" s="117" t="e">
        <f>'FLUXO ANUAL'!#REF!</f>
        <v>#REF!</v>
      </c>
      <c r="AE72" s="117" t="e">
        <f>'FLUXO ANUAL'!#REF!</f>
        <v>#REF!</v>
      </c>
      <c r="AF72" s="137" t="e">
        <f>'FLUXO ANUAL'!#REF!</f>
        <v>#REF!</v>
      </c>
      <c r="AG72" s="119"/>
    </row>
    <row r="73" spans="1:34" ht="20.100000000000001" hidden="1" customHeight="1" thickBot="1" x14ac:dyDescent="0.25">
      <c r="B73" s="254"/>
      <c r="C73" s="255" t="e">
        <f>'FLUXO ANUAL'!#REF!</f>
        <v>#REF!</v>
      </c>
      <c r="D73" s="255" t="e">
        <f>'FLUXO ANUAL'!#REF!</f>
        <v>#REF!</v>
      </c>
      <c r="E73" s="255" t="e">
        <f>'FLUXO ANUAL'!#REF!</f>
        <v>#REF!</v>
      </c>
      <c r="F73" s="255" t="e">
        <f>'FLUXO ANUAL'!#REF!</f>
        <v>#REF!</v>
      </c>
      <c r="G73" s="255" t="e">
        <f>'FLUXO ANUAL'!#REF!</f>
        <v>#REF!</v>
      </c>
      <c r="H73" s="256" t="e">
        <f>'FLUXO ANUAL'!#REF!</f>
        <v>#REF!</v>
      </c>
      <c r="I73" s="257" t="e">
        <f>'FLUXO ANUAL'!#REF!</f>
        <v>#REF!</v>
      </c>
      <c r="J73" s="255" t="e">
        <f>'FLUXO ANUAL'!#REF!</f>
        <v>#REF!</v>
      </c>
      <c r="K73" s="255" t="e">
        <f>'FLUXO ANUAL'!#REF!</f>
        <v>#REF!</v>
      </c>
      <c r="L73" s="255" t="e">
        <f>'FLUXO ANUAL'!#REF!</f>
        <v>#REF!</v>
      </c>
      <c r="M73" s="255" t="e">
        <f>'FLUXO ANUAL'!#REF!</f>
        <v>#REF!</v>
      </c>
      <c r="N73" s="255" t="e">
        <f>'FLUXO ANUAL'!#REF!</f>
        <v>#REF!</v>
      </c>
      <c r="O73" s="255" t="e">
        <f>'FLUXO ANUAL'!#REF!</f>
        <v>#REF!</v>
      </c>
      <c r="P73" s="255" t="e">
        <f>'FLUXO ANUAL'!#REF!</f>
        <v>#REF!</v>
      </c>
      <c r="Q73" s="255" t="e">
        <f>'FLUXO ANUAL'!#REF!</f>
        <v>#REF!</v>
      </c>
      <c r="R73" s="255" t="e">
        <f>'FLUXO ANUAL'!#REF!</f>
        <v>#REF!</v>
      </c>
      <c r="S73" s="255" t="e">
        <f>'FLUXO ANUAL'!#REF!</f>
        <v>#REF!</v>
      </c>
      <c r="T73" s="255" t="e">
        <f>'FLUXO ANUAL'!#REF!</f>
        <v>#REF!</v>
      </c>
      <c r="U73" s="255" t="e">
        <f>'FLUXO ANUAL'!#REF!</f>
        <v>#REF!</v>
      </c>
      <c r="V73" s="255" t="e">
        <f>'FLUXO ANUAL'!#REF!</f>
        <v>#REF!</v>
      </c>
      <c r="W73" s="255" t="e">
        <f>'FLUXO ANUAL'!#REF!</f>
        <v>#REF!</v>
      </c>
      <c r="X73" s="255" t="e">
        <f>'FLUXO ANUAL'!#REF!</f>
        <v>#REF!</v>
      </c>
      <c r="Y73" s="255" t="e">
        <f>'FLUXO ANUAL'!#REF!</f>
        <v>#REF!</v>
      </c>
      <c r="Z73" s="255" t="e">
        <f>'FLUXO ANUAL'!#REF!</f>
        <v>#REF!</v>
      </c>
      <c r="AA73" s="255" t="e">
        <f>'FLUXO ANUAL'!#REF!</f>
        <v>#REF!</v>
      </c>
      <c r="AB73" s="255" t="e">
        <f>'FLUXO ANUAL'!#REF!</f>
        <v>#REF!</v>
      </c>
      <c r="AC73" s="255" t="e">
        <f>'FLUXO ANUAL'!#REF!</f>
        <v>#REF!</v>
      </c>
      <c r="AD73" s="255" t="e">
        <f>'FLUXO ANUAL'!#REF!</f>
        <v>#REF!</v>
      </c>
      <c r="AE73" s="255" t="e">
        <f>'FLUXO ANUAL'!#REF!</f>
        <v>#REF!</v>
      </c>
      <c r="AF73" s="115" t="e">
        <f>'FLUXO ANUAL'!#REF!</f>
        <v>#REF!</v>
      </c>
      <c r="AG73" s="119"/>
    </row>
    <row r="74" spans="1:34" ht="20.100000000000001" customHeight="1" x14ac:dyDescent="0.2">
      <c r="B74" s="243" t="s">
        <v>190</v>
      </c>
      <c r="C74" s="156">
        <f>'FLUXO ANUAL'!C71</f>
        <v>0</v>
      </c>
      <c r="D74" s="156">
        <f>'FLUXO ANUAL'!D71</f>
        <v>0</v>
      </c>
      <c r="E74" s="156">
        <f>'FLUXO ANUAL'!E71</f>
        <v>-18795712.199999999</v>
      </c>
      <c r="F74" s="156">
        <f>'FLUXO ANUAL'!F71</f>
        <v>-76207354.890000001</v>
      </c>
      <c r="G74" s="156">
        <f>'FLUXO ANUAL'!G71</f>
        <v>-18795712.199999999</v>
      </c>
      <c r="H74" s="244">
        <f>'FLUXO ANUAL'!H71</f>
        <v>-76207354.890000001</v>
      </c>
      <c r="I74" s="245">
        <f>'FLUXO ANUAL'!I71</f>
        <v>0</v>
      </c>
      <c r="J74" s="156">
        <f>'FLUXO ANUAL'!J71</f>
        <v>0</v>
      </c>
      <c r="K74" s="156">
        <f>'FLUXO ANUAL'!K71</f>
        <v>0</v>
      </c>
      <c r="L74" s="156">
        <f>'FLUXO ANUAL'!L71</f>
        <v>0</v>
      </c>
      <c r="M74" s="156">
        <f>'FLUXO ANUAL'!M71</f>
        <v>0</v>
      </c>
      <c r="N74" s="156">
        <f>'FLUXO ANUAL'!N71</f>
        <v>0</v>
      </c>
      <c r="O74" s="156">
        <f>'FLUXO ANUAL'!O71</f>
        <v>0</v>
      </c>
      <c r="P74" s="156">
        <f>'FLUXO ANUAL'!P71</f>
        <v>0</v>
      </c>
      <c r="Q74" s="156">
        <f>'FLUXO ANUAL'!Q71</f>
        <v>0</v>
      </c>
      <c r="R74" s="156">
        <f>'FLUXO ANUAL'!R71</f>
        <v>0</v>
      </c>
      <c r="S74" s="156">
        <f>'FLUXO ANUAL'!S71</f>
        <v>0</v>
      </c>
      <c r="T74" s="156">
        <f>'FLUXO ANUAL'!T71</f>
        <v>0</v>
      </c>
      <c r="U74" s="156">
        <f>'FLUXO ANUAL'!U71</f>
        <v>0</v>
      </c>
      <c r="V74" s="156">
        <f>'FLUXO ANUAL'!V71</f>
        <v>0</v>
      </c>
      <c r="W74" s="156">
        <f>'FLUXO ANUAL'!W71</f>
        <v>0</v>
      </c>
      <c r="X74" s="156">
        <f>'FLUXO ANUAL'!X71</f>
        <v>0</v>
      </c>
      <c r="Y74" s="156">
        <f>'FLUXO ANUAL'!Y71</f>
        <v>0</v>
      </c>
      <c r="Z74" s="156">
        <f>'FLUXO ANUAL'!Z71</f>
        <v>0</v>
      </c>
      <c r="AA74" s="156">
        <f>'FLUXO ANUAL'!AA71</f>
        <v>0</v>
      </c>
      <c r="AB74" s="156">
        <f>'FLUXO ANUAL'!AB71</f>
        <v>0</v>
      </c>
      <c r="AC74" s="156">
        <f>'FLUXO ANUAL'!AC71</f>
        <v>0</v>
      </c>
      <c r="AD74" s="156">
        <f>'FLUXO ANUAL'!AD71</f>
        <v>0</v>
      </c>
      <c r="AE74" s="156">
        <f>'FLUXO ANUAL'!AE71</f>
        <v>-18795712.199999999</v>
      </c>
      <c r="AF74" s="244">
        <f>'FLUXO ANUAL'!AF71</f>
        <v>-76207354.890000001</v>
      </c>
      <c r="AG74" s="119"/>
      <c r="AH74" s="121"/>
    </row>
    <row r="75" spans="1:34" ht="20.100000000000001" customHeight="1" x14ac:dyDescent="0.2">
      <c r="A75" s="258"/>
      <c r="B75" s="113" t="s">
        <v>191</v>
      </c>
      <c r="C75" s="114">
        <f>'FLUXO ANUAL'!C72</f>
        <v>0</v>
      </c>
      <c r="D75" s="114">
        <f>'FLUXO ANUAL'!D72</f>
        <v>0</v>
      </c>
      <c r="E75" s="114">
        <f>'FLUXO ANUAL'!E72</f>
        <v>0</v>
      </c>
      <c r="F75" s="114">
        <f>'FLUXO ANUAL'!F72</f>
        <v>447477.72545999289</v>
      </c>
      <c r="G75" s="114">
        <f>'FLUXO ANUAL'!G72</f>
        <v>0</v>
      </c>
      <c r="H75" s="115">
        <f>'FLUXO ANUAL'!H72</f>
        <v>447477.72545999289</v>
      </c>
      <c r="I75" s="116">
        <f>'FLUXO ANUAL'!I72</f>
        <v>0</v>
      </c>
      <c r="J75" s="114">
        <f>'FLUXO ANUAL'!J72</f>
        <v>0</v>
      </c>
      <c r="K75" s="114">
        <f>'FLUXO ANUAL'!K72</f>
        <v>0</v>
      </c>
      <c r="L75" s="114">
        <f>'FLUXO ANUAL'!L72</f>
        <v>0</v>
      </c>
      <c r="M75" s="114">
        <f>'FLUXO ANUAL'!M72</f>
        <v>0</v>
      </c>
      <c r="N75" s="114">
        <f>'FLUXO ANUAL'!N72</f>
        <v>0</v>
      </c>
      <c r="O75" s="114">
        <f>'FLUXO ANUAL'!O72</f>
        <v>0</v>
      </c>
      <c r="P75" s="114">
        <f>'FLUXO ANUAL'!P72</f>
        <v>0</v>
      </c>
      <c r="Q75" s="114">
        <f>'FLUXO ANUAL'!Q72</f>
        <v>0</v>
      </c>
      <c r="R75" s="114">
        <f>'FLUXO ANUAL'!R72</f>
        <v>0</v>
      </c>
      <c r="S75" s="114">
        <f>'FLUXO ANUAL'!S72</f>
        <v>0</v>
      </c>
      <c r="T75" s="114">
        <f>'FLUXO ANUAL'!T72</f>
        <v>0</v>
      </c>
      <c r="U75" s="114">
        <f>'FLUXO ANUAL'!U72</f>
        <v>0</v>
      </c>
      <c r="V75" s="114">
        <f>'FLUXO ANUAL'!V72</f>
        <v>0</v>
      </c>
      <c r="W75" s="114">
        <f>'FLUXO ANUAL'!W72</f>
        <v>0</v>
      </c>
      <c r="X75" s="114">
        <f>'FLUXO ANUAL'!X72</f>
        <v>0</v>
      </c>
      <c r="Y75" s="114">
        <f>'FLUXO ANUAL'!Y72</f>
        <v>0</v>
      </c>
      <c r="Z75" s="114">
        <f>'FLUXO ANUAL'!Z72</f>
        <v>0</v>
      </c>
      <c r="AA75" s="114">
        <f>'FLUXO ANUAL'!AA72</f>
        <v>0</v>
      </c>
      <c r="AB75" s="114">
        <f>'FLUXO ANUAL'!AB72</f>
        <v>0</v>
      </c>
      <c r="AC75" s="114">
        <f>'FLUXO ANUAL'!AC72</f>
        <v>0</v>
      </c>
      <c r="AD75" s="114">
        <f>'FLUXO ANUAL'!AD72</f>
        <v>0</v>
      </c>
      <c r="AE75" s="114">
        <f>'FLUXO ANUAL'!AE72</f>
        <v>0</v>
      </c>
      <c r="AF75" s="115">
        <f>'FLUXO ANUAL'!AF72</f>
        <v>447477.72545999289</v>
      </c>
      <c r="AG75" s="259"/>
    </row>
    <row r="76" spans="1:34" ht="20.100000000000001" customHeight="1" x14ac:dyDescent="0.2">
      <c r="B76" s="243" t="s">
        <v>192</v>
      </c>
      <c r="C76" s="156">
        <f>'FLUXO ANUAL'!C73</f>
        <v>0</v>
      </c>
      <c r="D76" s="156">
        <f>'FLUXO ANUAL'!D73</f>
        <v>0</v>
      </c>
      <c r="E76" s="156">
        <f>'FLUXO ANUAL'!E73</f>
        <v>-187103743.66487211</v>
      </c>
      <c r="F76" s="156">
        <f>'FLUXO ANUAL'!F73</f>
        <v>-754159059.59000003</v>
      </c>
      <c r="G76" s="156">
        <f>'FLUXO ANUAL'!G73</f>
        <v>-187103743.66487211</v>
      </c>
      <c r="H76" s="244">
        <f>'FLUXO ANUAL'!H73</f>
        <v>-754159059.59000003</v>
      </c>
      <c r="I76" s="245">
        <f>'FLUXO ANUAL'!I73</f>
        <v>0</v>
      </c>
      <c r="J76" s="156">
        <f>'FLUXO ANUAL'!J73</f>
        <v>0</v>
      </c>
      <c r="K76" s="156">
        <f>'FLUXO ANUAL'!K73</f>
        <v>0</v>
      </c>
      <c r="L76" s="156">
        <f>'FLUXO ANUAL'!L73</f>
        <v>0</v>
      </c>
      <c r="M76" s="156">
        <f>'FLUXO ANUAL'!M73</f>
        <v>0</v>
      </c>
      <c r="N76" s="156">
        <f>'FLUXO ANUAL'!N73</f>
        <v>0</v>
      </c>
      <c r="O76" s="156">
        <f>'FLUXO ANUAL'!O73</f>
        <v>0</v>
      </c>
      <c r="P76" s="156">
        <f>'FLUXO ANUAL'!P73</f>
        <v>0</v>
      </c>
      <c r="Q76" s="156">
        <f>'FLUXO ANUAL'!Q73</f>
        <v>0</v>
      </c>
      <c r="R76" s="156">
        <f>'FLUXO ANUAL'!R73</f>
        <v>0</v>
      </c>
      <c r="S76" s="156">
        <f>'FLUXO ANUAL'!S73</f>
        <v>0</v>
      </c>
      <c r="T76" s="156">
        <f>'FLUXO ANUAL'!T73</f>
        <v>0</v>
      </c>
      <c r="U76" s="156">
        <f>'FLUXO ANUAL'!U73</f>
        <v>0</v>
      </c>
      <c r="V76" s="156">
        <f>'FLUXO ANUAL'!V73</f>
        <v>0</v>
      </c>
      <c r="W76" s="156">
        <f>'FLUXO ANUAL'!W73</f>
        <v>0</v>
      </c>
      <c r="X76" s="156">
        <f>'FLUXO ANUAL'!X73</f>
        <v>0</v>
      </c>
      <c r="Y76" s="156">
        <f>'FLUXO ANUAL'!Y73</f>
        <v>0</v>
      </c>
      <c r="Z76" s="156">
        <f>'FLUXO ANUAL'!Z73</f>
        <v>0</v>
      </c>
      <c r="AA76" s="156">
        <f>'FLUXO ANUAL'!AA73</f>
        <v>0</v>
      </c>
      <c r="AB76" s="156">
        <f>'FLUXO ANUAL'!AB73</f>
        <v>0</v>
      </c>
      <c r="AC76" s="156">
        <f>'FLUXO ANUAL'!AC73</f>
        <v>0</v>
      </c>
      <c r="AD76" s="156">
        <f>'FLUXO ANUAL'!AD73</f>
        <v>0</v>
      </c>
      <c r="AE76" s="156">
        <f>'FLUXO ANUAL'!AE73</f>
        <v>-187103743.66487211</v>
      </c>
      <c r="AF76" s="244">
        <f>'FLUXO ANUAL'!AF73</f>
        <v>-754159059.59000003</v>
      </c>
      <c r="AG76" s="119"/>
    </row>
    <row r="77" spans="1:34" ht="20.100000000000001" customHeight="1" x14ac:dyDescent="0.2">
      <c r="B77" s="113" t="s">
        <v>193</v>
      </c>
      <c r="C77" s="114">
        <f>'FLUXO ANUAL'!C74</f>
        <v>0</v>
      </c>
      <c r="D77" s="114">
        <f>'FLUXO ANUAL'!D74</f>
        <v>0</v>
      </c>
      <c r="E77" s="114">
        <f>'FLUXO ANUAL'!E74</f>
        <v>-34413652.479999997</v>
      </c>
      <c r="F77" s="114">
        <f>'FLUXO ANUAL'!F74</f>
        <v>-132441245.16</v>
      </c>
      <c r="G77" s="114">
        <f>'FLUXO ANUAL'!G74</f>
        <v>-34413652.479999997</v>
      </c>
      <c r="H77" s="115">
        <f>'FLUXO ANUAL'!H74</f>
        <v>-132441245.16</v>
      </c>
      <c r="I77" s="116">
        <f>'FLUXO ANUAL'!I74</f>
        <v>0</v>
      </c>
      <c r="J77" s="114">
        <f>'FLUXO ANUAL'!J74</f>
        <v>0</v>
      </c>
      <c r="K77" s="114">
        <f>'FLUXO ANUAL'!K74</f>
        <v>0</v>
      </c>
      <c r="L77" s="114">
        <f>'FLUXO ANUAL'!L74</f>
        <v>0</v>
      </c>
      <c r="M77" s="114">
        <f>'FLUXO ANUAL'!M74</f>
        <v>0</v>
      </c>
      <c r="N77" s="114">
        <f>'FLUXO ANUAL'!N74</f>
        <v>0</v>
      </c>
      <c r="O77" s="114">
        <f>'FLUXO ANUAL'!O74</f>
        <v>0</v>
      </c>
      <c r="P77" s="114">
        <f>'FLUXO ANUAL'!P74</f>
        <v>0</v>
      </c>
      <c r="Q77" s="114">
        <f>'FLUXO ANUAL'!Q74</f>
        <v>0</v>
      </c>
      <c r="R77" s="114">
        <f>'FLUXO ANUAL'!R74</f>
        <v>0</v>
      </c>
      <c r="S77" s="114">
        <f>'FLUXO ANUAL'!S74</f>
        <v>0</v>
      </c>
      <c r="T77" s="114">
        <f>'FLUXO ANUAL'!T74</f>
        <v>0</v>
      </c>
      <c r="U77" s="114">
        <f>'FLUXO ANUAL'!U74</f>
        <v>0</v>
      </c>
      <c r="V77" s="114">
        <f>'FLUXO ANUAL'!V74</f>
        <v>0</v>
      </c>
      <c r="W77" s="114">
        <f>'FLUXO ANUAL'!W74</f>
        <v>0</v>
      </c>
      <c r="X77" s="114">
        <f>'FLUXO ANUAL'!X74</f>
        <v>0</v>
      </c>
      <c r="Y77" s="114">
        <f>'FLUXO ANUAL'!Y74</f>
        <v>0</v>
      </c>
      <c r="Z77" s="114">
        <f>'FLUXO ANUAL'!Z74</f>
        <v>0</v>
      </c>
      <c r="AA77" s="114">
        <f>'FLUXO ANUAL'!AA74</f>
        <v>0</v>
      </c>
      <c r="AB77" s="114">
        <f>'FLUXO ANUAL'!AB74</f>
        <v>0</v>
      </c>
      <c r="AC77" s="114">
        <f>'FLUXO ANUAL'!AC74</f>
        <v>0</v>
      </c>
      <c r="AD77" s="114">
        <f>'FLUXO ANUAL'!AD74</f>
        <v>0</v>
      </c>
      <c r="AE77" s="114">
        <f>'FLUXO ANUAL'!AE74</f>
        <v>-34413652.479999997</v>
      </c>
      <c r="AF77" s="115">
        <f>'FLUXO ANUAL'!AF74</f>
        <v>-132441245.16</v>
      </c>
      <c r="AG77" s="119"/>
    </row>
    <row r="78" spans="1:34" ht="20.100000000000001" customHeight="1" x14ac:dyDescent="0.2">
      <c r="B78" s="243" t="s">
        <v>194</v>
      </c>
      <c r="C78" s="156">
        <f>'FLUXO ANUAL'!C75</f>
        <v>0</v>
      </c>
      <c r="D78" s="156">
        <f>'FLUXO ANUAL'!D75</f>
        <v>0</v>
      </c>
      <c r="E78" s="156">
        <f>'FLUXO ANUAL'!E75</f>
        <v>0</v>
      </c>
      <c r="F78" s="156">
        <f>'FLUXO ANUAL'!F75</f>
        <v>-6269863.8911359906</v>
      </c>
      <c r="G78" s="156">
        <f>'FLUXO ANUAL'!G75</f>
        <v>0</v>
      </c>
      <c r="H78" s="244">
        <f>'FLUXO ANUAL'!H75</f>
        <v>-6269863.8911359906</v>
      </c>
      <c r="I78" s="245">
        <f>'FLUXO ANUAL'!I75</f>
        <v>0</v>
      </c>
      <c r="J78" s="156">
        <f>'FLUXO ANUAL'!J75</f>
        <v>0</v>
      </c>
      <c r="K78" s="156">
        <f>'FLUXO ANUAL'!K75</f>
        <v>0</v>
      </c>
      <c r="L78" s="156">
        <f>'FLUXO ANUAL'!L75</f>
        <v>0</v>
      </c>
      <c r="M78" s="156">
        <f>'FLUXO ANUAL'!M75</f>
        <v>0</v>
      </c>
      <c r="N78" s="156">
        <f>'FLUXO ANUAL'!N75</f>
        <v>0</v>
      </c>
      <c r="O78" s="156">
        <f>'FLUXO ANUAL'!O75</f>
        <v>0</v>
      </c>
      <c r="P78" s="156">
        <f>'FLUXO ANUAL'!P75</f>
        <v>0</v>
      </c>
      <c r="Q78" s="156">
        <f>'FLUXO ANUAL'!Q75</f>
        <v>0</v>
      </c>
      <c r="R78" s="156">
        <f>'FLUXO ANUAL'!R75</f>
        <v>0</v>
      </c>
      <c r="S78" s="156">
        <f>'FLUXO ANUAL'!S75</f>
        <v>0</v>
      </c>
      <c r="T78" s="156">
        <f>'FLUXO ANUAL'!T75</f>
        <v>0</v>
      </c>
      <c r="U78" s="156">
        <f>'FLUXO ANUAL'!U75</f>
        <v>0</v>
      </c>
      <c r="V78" s="156">
        <f>'FLUXO ANUAL'!V75</f>
        <v>0</v>
      </c>
      <c r="W78" s="156">
        <f>'FLUXO ANUAL'!W75</f>
        <v>0</v>
      </c>
      <c r="X78" s="156">
        <f>'FLUXO ANUAL'!X75</f>
        <v>0</v>
      </c>
      <c r="Y78" s="156">
        <f>'FLUXO ANUAL'!Y75</f>
        <v>0</v>
      </c>
      <c r="Z78" s="156">
        <f>'FLUXO ANUAL'!Z75</f>
        <v>0</v>
      </c>
      <c r="AA78" s="156">
        <f>'FLUXO ANUAL'!AA75</f>
        <v>0</v>
      </c>
      <c r="AB78" s="156">
        <f>'FLUXO ANUAL'!AB75</f>
        <v>0</v>
      </c>
      <c r="AC78" s="156">
        <f>'FLUXO ANUAL'!AC75</f>
        <v>0</v>
      </c>
      <c r="AD78" s="156">
        <f>'FLUXO ANUAL'!AD75</f>
        <v>0</v>
      </c>
      <c r="AE78" s="156">
        <f>'FLUXO ANUAL'!AE75</f>
        <v>0</v>
      </c>
      <c r="AF78" s="244">
        <f>'FLUXO ANUAL'!AF75</f>
        <v>-6269863.8911359906</v>
      </c>
      <c r="AG78" s="119"/>
    </row>
    <row r="79" spans="1:34" ht="20.100000000000001" customHeight="1" x14ac:dyDescent="0.2">
      <c r="B79" s="113" t="s">
        <v>195</v>
      </c>
      <c r="C79" s="114">
        <f>'FLUXO ANUAL'!C76</f>
        <v>0</v>
      </c>
      <c r="D79" s="114">
        <f>'FLUXO ANUAL'!D76</f>
        <v>0</v>
      </c>
      <c r="E79" s="114">
        <f>'FLUXO ANUAL'!E76</f>
        <v>-90840374.5</v>
      </c>
      <c r="F79" s="114">
        <f>'FLUXO ANUAL'!F76</f>
        <v>-302789136.12</v>
      </c>
      <c r="G79" s="114">
        <f>'FLUXO ANUAL'!G76</f>
        <v>-90840374.5</v>
      </c>
      <c r="H79" s="115">
        <f>'FLUXO ANUAL'!H76</f>
        <v>-302789136.12</v>
      </c>
      <c r="I79" s="116">
        <f>'FLUXO ANUAL'!I76</f>
        <v>0</v>
      </c>
      <c r="J79" s="114">
        <f>'FLUXO ANUAL'!J76</f>
        <v>0</v>
      </c>
      <c r="K79" s="114">
        <f>'FLUXO ANUAL'!K76</f>
        <v>0</v>
      </c>
      <c r="L79" s="114">
        <f>'FLUXO ANUAL'!L76</f>
        <v>0</v>
      </c>
      <c r="M79" s="114">
        <f>'FLUXO ANUAL'!M76</f>
        <v>0</v>
      </c>
      <c r="N79" s="114">
        <f>'FLUXO ANUAL'!N76</f>
        <v>0</v>
      </c>
      <c r="O79" s="114">
        <f>'FLUXO ANUAL'!O76</f>
        <v>0</v>
      </c>
      <c r="P79" s="114">
        <f>'FLUXO ANUAL'!P76</f>
        <v>0</v>
      </c>
      <c r="Q79" s="114">
        <f>'FLUXO ANUAL'!Q76</f>
        <v>0</v>
      </c>
      <c r="R79" s="114">
        <f>'FLUXO ANUAL'!R76</f>
        <v>0</v>
      </c>
      <c r="S79" s="114">
        <f>'FLUXO ANUAL'!S76</f>
        <v>0</v>
      </c>
      <c r="T79" s="114">
        <f>'FLUXO ANUAL'!T76</f>
        <v>0</v>
      </c>
      <c r="U79" s="114">
        <f>'FLUXO ANUAL'!U76</f>
        <v>0</v>
      </c>
      <c r="V79" s="114">
        <f>'FLUXO ANUAL'!V76</f>
        <v>0</v>
      </c>
      <c r="W79" s="114">
        <f>'FLUXO ANUAL'!W76</f>
        <v>0</v>
      </c>
      <c r="X79" s="114">
        <f>'FLUXO ANUAL'!X76</f>
        <v>0</v>
      </c>
      <c r="Y79" s="114">
        <f>'FLUXO ANUAL'!Y76</f>
        <v>0</v>
      </c>
      <c r="Z79" s="114">
        <f>'FLUXO ANUAL'!Z76</f>
        <v>0</v>
      </c>
      <c r="AA79" s="114">
        <f>'FLUXO ANUAL'!AA76</f>
        <v>0</v>
      </c>
      <c r="AB79" s="114">
        <f>'FLUXO ANUAL'!AB76</f>
        <v>0</v>
      </c>
      <c r="AC79" s="114">
        <f>'FLUXO ANUAL'!AC76</f>
        <v>0</v>
      </c>
      <c r="AD79" s="114">
        <f>'FLUXO ANUAL'!AD76</f>
        <v>0</v>
      </c>
      <c r="AE79" s="114">
        <f>'FLUXO ANUAL'!AE76</f>
        <v>-90840374.5</v>
      </c>
      <c r="AF79" s="115">
        <f>'FLUXO ANUAL'!AF76</f>
        <v>-302789136.12</v>
      </c>
      <c r="AG79" s="119"/>
    </row>
    <row r="80" spans="1:34" ht="20.100000000000001" customHeight="1" x14ac:dyDescent="0.2">
      <c r="B80" s="243" t="s">
        <v>196</v>
      </c>
      <c r="C80" s="156">
        <f>'FLUXO ANUAL'!C77</f>
        <v>0</v>
      </c>
      <c r="D80" s="156">
        <f>'FLUXO ANUAL'!D77</f>
        <v>0</v>
      </c>
      <c r="E80" s="156">
        <f>'FLUXO ANUAL'!E77</f>
        <v>0</v>
      </c>
      <c r="F80" s="156">
        <f>'FLUXO ANUAL'!F77</f>
        <v>-63361161.377150059</v>
      </c>
      <c r="G80" s="156">
        <f>'FLUXO ANUAL'!G77</f>
        <v>0</v>
      </c>
      <c r="H80" s="244">
        <f>'FLUXO ANUAL'!H77</f>
        <v>-63361161.377150059</v>
      </c>
      <c r="I80" s="245">
        <f>'FLUXO ANUAL'!I77</f>
        <v>0</v>
      </c>
      <c r="J80" s="156">
        <f>'FLUXO ANUAL'!J77</f>
        <v>0</v>
      </c>
      <c r="K80" s="156">
        <f>'FLUXO ANUAL'!K77</f>
        <v>0</v>
      </c>
      <c r="L80" s="156">
        <f>'FLUXO ANUAL'!L77</f>
        <v>0</v>
      </c>
      <c r="M80" s="156">
        <f>'FLUXO ANUAL'!M77</f>
        <v>0</v>
      </c>
      <c r="N80" s="156">
        <f>'FLUXO ANUAL'!N77</f>
        <v>0</v>
      </c>
      <c r="O80" s="156">
        <f>'FLUXO ANUAL'!O77</f>
        <v>0</v>
      </c>
      <c r="P80" s="156">
        <f>'FLUXO ANUAL'!P77</f>
        <v>0</v>
      </c>
      <c r="Q80" s="156">
        <f>'FLUXO ANUAL'!Q77</f>
        <v>0</v>
      </c>
      <c r="R80" s="156">
        <f>'FLUXO ANUAL'!R77</f>
        <v>0</v>
      </c>
      <c r="S80" s="156">
        <f>'FLUXO ANUAL'!S77</f>
        <v>0</v>
      </c>
      <c r="T80" s="156">
        <f>'FLUXO ANUAL'!T77</f>
        <v>0</v>
      </c>
      <c r="U80" s="156">
        <f>'FLUXO ANUAL'!U77</f>
        <v>0</v>
      </c>
      <c r="V80" s="156">
        <f>'FLUXO ANUAL'!V77</f>
        <v>0</v>
      </c>
      <c r="W80" s="156">
        <f>'FLUXO ANUAL'!W77</f>
        <v>0</v>
      </c>
      <c r="X80" s="156">
        <f>'FLUXO ANUAL'!X77</f>
        <v>0</v>
      </c>
      <c r="Y80" s="156">
        <f>'FLUXO ANUAL'!Y77</f>
        <v>0</v>
      </c>
      <c r="Z80" s="156">
        <f>'FLUXO ANUAL'!Z77</f>
        <v>0</v>
      </c>
      <c r="AA80" s="156">
        <f>'FLUXO ANUAL'!AA77</f>
        <v>0</v>
      </c>
      <c r="AB80" s="156">
        <f>'FLUXO ANUAL'!AB77</f>
        <v>0</v>
      </c>
      <c r="AC80" s="156">
        <f>'FLUXO ANUAL'!AC77</f>
        <v>0</v>
      </c>
      <c r="AD80" s="156">
        <f>'FLUXO ANUAL'!AD77</f>
        <v>0</v>
      </c>
      <c r="AE80" s="156">
        <f>'FLUXO ANUAL'!AE77</f>
        <v>0</v>
      </c>
      <c r="AF80" s="244">
        <f>'FLUXO ANUAL'!AF77</f>
        <v>-63361161.377150059</v>
      </c>
      <c r="AG80" s="119"/>
      <c r="AH80" s="119"/>
    </row>
    <row r="81" spans="1:33" s="140" customFormat="1" ht="39.950000000000003" customHeight="1" thickBot="1" x14ac:dyDescent="0.25">
      <c r="A81" s="135"/>
      <c r="B81" s="142" t="s">
        <v>219</v>
      </c>
      <c r="C81" s="143">
        <f>'FLUXO ANUAL'!C78</f>
        <v>0</v>
      </c>
      <c r="D81" s="143">
        <f>'FLUXO ANUAL'!D78</f>
        <v>0</v>
      </c>
      <c r="E81" s="144">
        <f>'FLUXO ANUAL'!E78</f>
        <v>-331153482.84487212</v>
      </c>
      <c r="F81" s="144">
        <f>'FLUXO ANUAL'!F78</f>
        <v>-1334780343.3028259</v>
      </c>
      <c r="G81" s="145">
        <f>'FLUXO ANUAL'!G78</f>
        <v>-331153482.84487212</v>
      </c>
      <c r="H81" s="146">
        <f>'FLUXO ANUAL'!H78</f>
        <v>-1334780343.3028259</v>
      </c>
      <c r="I81" s="147">
        <f>'FLUXO ANUAL'!I78</f>
        <v>0</v>
      </c>
      <c r="J81" s="148">
        <f>'FLUXO ANUAL'!J78</f>
        <v>0</v>
      </c>
      <c r="K81" s="148">
        <f>'FLUXO ANUAL'!K78</f>
        <v>0</v>
      </c>
      <c r="L81" s="148">
        <f>'FLUXO ANUAL'!L78</f>
        <v>0</v>
      </c>
      <c r="M81" s="148">
        <f>'FLUXO ANUAL'!M78</f>
        <v>0</v>
      </c>
      <c r="N81" s="148">
        <f>'FLUXO ANUAL'!N78</f>
        <v>0</v>
      </c>
      <c r="O81" s="148">
        <f>'FLUXO ANUAL'!O78</f>
        <v>0</v>
      </c>
      <c r="P81" s="148">
        <f>'FLUXO ANUAL'!P78</f>
        <v>0</v>
      </c>
      <c r="Q81" s="148">
        <f>'FLUXO ANUAL'!Q78</f>
        <v>0</v>
      </c>
      <c r="R81" s="148">
        <f>'FLUXO ANUAL'!R78</f>
        <v>0</v>
      </c>
      <c r="S81" s="148">
        <f>'FLUXO ANUAL'!S78</f>
        <v>0</v>
      </c>
      <c r="T81" s="148">
        <f>'FLUXO ANUAL'!T78</f>
        <v>0</v>
      </c>
      <c r="U81" s="148">
        <f>'FLUXO ANUAL'!U78</f>
        <v>0</v>
      </c>
      <c r="V81" s="148">
        <f>'FLUXO ANUAL'!V78</f>
        <v>0</v>
      </c>
      <c r="W81" s="148">
        <f>'FLUXO ANUAL'!W78</f>
        <v>0</v>
      </c>
      <c r="X81" s="148">
        <f>'FLUXO ANUAL'!X78</f>
        <v>0</v>
      </c>
      <c r="Y81" s="148">
        <f>'FLUXO ANUAL'!Y78</f>
        <v>0</v>
      </c>
      <c r="Z81" s="148">
        <f>'FLUXO ANUAL'!Z78</f>
        <v>0</v>
      </c>
      <c r="AA81" s="148">
        <f>'FLUXO ANUAL'!AA78</f>
        <v>0</v>
      </c>
      <c r="AB81" s="148">
        <f>'FLUXO ANUAL'!AB78</f>
        <v>0</v>
      </c>
      <c r="AC81" s="148">
        <f>'FLUXO ANUAL'!AC78</f>
        <v>0</v>
      </c>
      <c r="AD81" s="148">
        <f>'FLUXO ANUAL'!AD78</f>
        <v>0</v>
      </c>
      <c r="AE81" s="148">
        <f>'FLUXO ANUAL'!AE78</f>
        <v>-331153482.84487212</v>
      </c>
      <c r="AF81" s="149">
        <f>'FLUXO ANUAL'!AF78</f>
        <v>-1334780343.3028259</v>
      </c>
      <c r="AG81" s="139"/>
    </row>
    <row r="82" spans="1:33" ht="39.950000000000003" customHeight="1" thickTop="1" thickBot="1" x14ac:dyDescent="0.25">
      <c r="A82" s="135"/>
      <c r="B82" s="131" t="s">
        <v>183</v>
      </c>
      <c r="C82" s="124">
        <f>'FLUXO ANUAL'!C79</f>
        <v>126100544.12125134</v>
      </c>
      <c r="D82" s="124">
        <f>'FLUXO ANUAL'!D79</f>
        <v>1822268548.0966513</v>
      </c>
      <c r="E82" s="125">
        <f>'FLUXO ANUAL'!E79</f>
        <v>-290720422.98141152</v>
      </c>
      <c r="F82" s="125">
        <f>'FLUXO ANUAL'!F79</f>
        <v>111740184.65591383</v>
      </c>
      <c r="G82" s="126">
        <f>'FLUXO ANUAL'!G79</f>
        <v>-290720422.98141301</v>
      </c>
      <c r="H82" s="127">
        <f>'FLUXO ANUAL'!H79</f>
        <v>111740184.65591478</v>
      </c>
      <c r="I82" s="150">
        <f>'FLUXO ANUAL'!I79</f>
        <v>124316712.8270691</v>
      </c>
      <c r="J82" s="150">
        <f>'FLUXO ANUAL'!J79</f>
        <v>1773675817.5135775</v>
      </c>
      <c r="K82" s="150">
        <f>'FLUXO ANUAL'!K79</f>
        <v>131721278.17586944</v>
      </c>
      <c r="L82" s="150">
        <f>'FLUXO ANUAL'!L79</f>
        <v>1834101298.4435778</v>
      </c>
      <c r="M82" s="150">
        <f>'FLUXO ANUAL'!M79</f>
        <v>110111356.59149486</v>
      </c>
      <c r="N82" s="150">
        <f>'FLUXO ANUAL'!N79</f>
        <v>1812662428.6435776</v>
      </c>
      <c r="O82" s="150">
        <f>'FLUXO ANUAL'!O79</f>
        <v>114904828.06330049</v>
      </c>
      <c r="P82" s="150">
        <f>'FLUXO ANUAL'!P79</f>
        <v>1820600490.6035774</v>
      </c>
      <c r="Q82" s="150">
        <f>'FLUXO ANUAL'!Q79</f>
        <v>123306042.87965436</v>
      </c>
      <c r="R82" s="150">
        <f>'FLUXO ANUAL'!R79</f>
        <v>1920665676.5335774</v>
      </c>
      <c r="S82" s="150">
        <f>'FLUXO ANUAL'!S79</f>
        <v>102619572.94699591</v>
      </c>
      <c r="T82" s="150">
        <f>'FLUXO ANUAL'!T79</f>
        <v>1880092933.3135772</v>
      </c>
      <c r="U82" s="150">
        <f>'FLUXO ANUAL'!U79</f>
        <v>128557016.49226561</v>
      </c>
      <c r="V82" s="150">
        <f>'FLUXO ANUAL'!V79</f>
        <v>1885550105.7335773</v>
      </c>
      <c r="W82" s="150">
        <f>'FLUXO ANUAL'!W79</f>
        <v>126100544.12125084</v>
      </c>
      <c r="X82" s="150">
        <f>'FLUXO ANUAL'!X79</f>
        <v>1822268548.096652</v>
      </c>
      <c r="Y82" s="150">
        <f>'FLUXO ANUAL'!Y79</f>
        <v>129384553.86945659</v>
      </c>
      <c r="Z82" s="150">
        <f>'FLUXO ANUAL'!Z79</f>
        <v>1768843940.6458604</v>
      </c>
      <c r="AA82" s="150">
        <f>'FLUXO ANUAL'!AA79</f>
        <v>128302011.74945195</v>
      </c>
      <c r="AB82" s="150">
        <f>'FLUXO ANUAL'!AB79</f>
        <v>1796746767.5358603</v>
      </c>
      <c r="AC82" s="150">
        <f>'FLUXO ANUAL'!AC79</f>
        <v>38166930.552660942</v>
      </c>
      <c r="AD82" s="150">
        <f>'FLUXO ANUAL'!AD79</f>
        <v>1399267220.8825347</v>
      </c>
      <c r="AE82" s="150">
        <f>'FLUXO ANUAL'!AE79</f>
        <v>-290720422.98141217</v>
      </c>
      <c r="AF82" s="151">
        <f>'FLUXO ANUAL'!AF79</f>
        <v>111740184.65591431</v>
      </c>
    </row>
    <row r="83" spans="1:33" ht="15.75" customHeight="1" thickTop="1" x14ac:dyDescent="0.2">
      <c r="F83" s="152"/>
      <c r="K83" s="152"/>
    </row>
    <row r="84" spans="1:33" x14ac:dyDescent="0.2"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</row>
    <row r="85" spans="1:33" ht="32.25" customHeight="1" x14ac:dyDescent="0.2">
      <c r="K85" s="69"/>
      <c r="L85" s="69"/>
      <c r="M85" s="69"/>
      <c r="N85" s="69"/>
    </row>
    <row r="86" spans="1:33" x14ac:dyDescent="0.2">
      <c r="J86" s="69"/>
      <c r="K86" s="69"/>
      <c r="L86" s="69"/>
      <c r="M86" s="69"/>
      <c r="N86" s="69"/>
    </row>
    <row r="87" spans="1:33" x14ac:dyDescent="0.2">
      <c r="J87" s="69"/>
      <c r="K87" s="69"/>
      <c r="L87" s="69"/>
      <c r="M87" s="69"/>
      <c r="N87" s="69"/>
    </row>
    <row r="88" spans="1:33" x14ac:dyDescent="0.2">
      <c r="J88" s="69"/>
      <c r="K88" s="69"/>
      <c r="L88" s="69"/>
      <c r="M88" s="69"/>
      <c r="N88" s="69"/>
    </row>
    <row r="89" spans="1:33" x14ac:dyDescent="0.2">
      <c r="J89" s="69"/>
      <c r="K89" s="69"/>
      <c r="L89" s="69"/>
      <c r="M89" s="69"/>
      <c r="N89" s="69"/>
    </row>
    <row r="90" spans="1:33" x14ac:dyDescent="0.2">
      <c r="J90" s="69"/>
      <c r="K90" s="69"/>
      <c r="L90" s="69"/>
      <c r="M90" s="69"/>
      <c r="N90" s="69"/>
    </row>
    <row r="91" spans="1:33" x14ac:dyDescent="0.2">
      <c r="J91" s="69"/>
      <c r="K91" s="69"/>
      <c r="L91" s="69"/>
      <c r="M91" s="69"/>
      <c r="N91" s="69"/>
    </row>
    <row r="92" spans="1:33" x14ac:dyDescent="0.2">
      <c r="J92" s="69"/>
      <c r="K92" s="69"/>
      <c r="L92" s="69"/>
      <c r="M92" s="69"/>
      <c r="N92" s="69"/>
    </row>
    <row r="93" spans="1:33" x14ac:dyDescent="0.2">
      <c r="J93" s="69"/>
      <c r="K93" s="69"/>
      <c r="L93" s="69"/>
      <c r="M93" s="69"/>
      <c r="N93" s="69"/>
    </row>
    <row r="94" spans="1:33" x14ac:dyDescent="0.2">
      <c r="J94" s="155"/>
      <c r="L94" s="154"/>
      <c r="N94" s="154"/>
    </row>
    <row r="95" spans="1:33" x14ac:dyDescent="0.2">
      <c r="J95" s="156"/>
      <c r="L95" s="154"/>
      <c r="N95" s="154"/>
    </row>
    <row r="96" spans="1:33" x14ac:dyDescent="0.2">
      <c r="J96" s="155"/>
      <c r="N96" s="154"/>
    </row>
    <row r="97" spans="2:32" x14ac:dyDescent="0.2">
      <c r="J97" s="155"/>
      <c r="N97" s="154"/>
    </row>
    <row r="98" spans="2:32" x14ac:dyDescent="0.2">
      <c r="J98" s="155"/>
      <c r="N98" s="154"/>
    </row>
    <row r="99" spans="2:32" x14ac:dyDescent="0.2">
      <c r="J99" s="155"/>
      <c r="N99" s="154"/>
    </row>
    <row r="100" spans="2:32" x14ac:dyDescent="0.2">
      <c r="J100" s="155"/>
      <c r="N100" s="154"/>
    </row>
    <row r="101" spans="2:32" x14ac:dyDescent="0.2">
      <c r="J101" s="155"/>
      <c r="N101" s="154"/>
    </row>
    <row r="102" spans="2:32" x14ac:dyDescent="0.2">
      <c r="J102" s="155"/>
      <c r="N102" s="154"/>
    </row>
    <row r="103" spans="2:32" x14ac:dyDescent="0.2">
      <c r="J103" s="155"/>
      <c r="N103" s="154"/>
    </row>
    <row r="104" spans="2:32" x14ac:dyDescent="0.2">
      <c r="J104" s="155"/>
      <c r="N104" s="154"/>
    </row>
    <row r="105" spans="2:32" x14ac:dyDescent="0.2">
      <c r="J105" s="155"/>
      <c r="N105" s="154"/>
    </row>
    <row r="106" spans="2:32" x14ac:dyDescent="0.2">
      <c r="J106" s="155"/>
      <c r="N106" s="154"/>
    </row>
    <row r="107" spans="2:32" x14ac:dyDescent="0.2">
      <c r="C107" s="157"/>
      <c r="D107" s="157"/>
      <c r="E107" s="157"/>
      <c r="F107" s="157"/>
      <c r="J107" s="155"/>
      <c r="N107" s="154"/>
    </row>
    <row r="108" spans="2:32" ht="15" customHeight="1" x14ac:dyDescent="0.2">
      <c r="B108" s="158"/>
      <c r="C108" s="158"/>
      <c r="D108" s="158"/>
      <c r="E108" s="158"/>
      <c r="F108" s="158"/>
      <c r="G108" s="158"/>
      <c r="H108" s="158"/>
      <c r="I108" s="159"/>
      <c r="J108" s="155"/>
      <c r="K108" s="159"/>
      <c r="L108" s="159"/>
      <c r="M108" s="159"/>
      <c r="N108" s="154"/>
      <c r="O108" s="159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</row>
    <row r="109" spans="2:32" ht="15" customHeight="1" x14ac:dyDescent="0.2">
      <c r="B109" s="158"/>
      <c r="C109" s="158"/>
      <c r="D109" s="158"/>
      <c r="E109" s="158"/>
      <c r="F109" s="158"/>
      <c r="G109" s="158"/>
      <c r="H109" s="158"/>
      <c r="I109" s="159"/>
      <c r="J109" s="155"/>
      <c r="K109" s="159"/>
      <c r="L109" s="159"/>
      <c r="M109" s="159"/>
      <c r="N109" s="154"/>
      <c r="O109" s="159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</row>
    <row r="110" spans="2:32" ht="34.5" customHeight="1" x14ac:dyDescent="0.2"/>
    <row r="111" spans="2:32" x14ac:dyDescent="0.2">
      <c r="B111" s="161"/>
      <c r="C111" s="162"/>
      <c r="D111" s="162"/>
      <c r="E111" s="162"/>
      <c r="F111" s="162"/>
    </row>
    <row r="112" spans="2:32" x14ac:dyDescent="0.2">
      <c r="B112" s="161"/>
      <c r="C112" s="162"/>
      <c r="D112" s="162"/>
      <c r="E112" s="162"/>
      <c r="F112" s="162"/>
    </row>
    <row r="113" spans="2:34" x14ac:dyDescent="0.2">
      <c r="B113" s="161"/>
      <c r="C113" s="162"/>
      <c r="D113" s="162"/>
      <c r="E113" s="162"/>
      <c r="F113" s="162"/>
    </row>
    <row r="122" spans="2:34" ht="14.25" customHeight="1" x14ac:dyDescent="0.2"/>
    <row r="123" spans="2:34" ht="15" customHeight="1" x14ac:dyDescent="0.2">
      <c r="AH123" s="121"/>
    </row>
    <row r="124" spans="2:34" ht="13.5" customHeight="1" x14ac:dyDescent="0.2"/>
    <row r="129" ht="20.100000000000001" customHeight="1" x14ac:dyDescent="0.2"/>
    <row r="130" ht="20.100000000000001" customHeight="1" x14ac:dyDescent="0.2"/>
    <row r="131" ht="30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30" customHeight="1" x14ac:dyDescent="0.2"/>
    <row r="138" ht="30" customHeight="1" x14ac:dyDescent="0.2"/>
    <row r="139" ht="29.25" customHeight="1" x14ac:dyDescent="0.2"/>
    <row r="140" ht="29.25" customHeight="1" x14ac:dyDescent="0.2"/>
    <row r="141" ht="30.75" customHeight="1" x14ac:dyDescent="0.2"/>
    <row r="143" ht="30" customHeight="1" x14ac:dyDescent="0.2"/>
    <row r="144" ht="29.25" customHeight="1" x14ac:dyDescent="0.2"/>
    <row r="145" ht="30.75" customHeight="1" x14ac:dyDescent="0.2"/>
    <row r="149" ht="24" customHeight="1" x14ac:dyDescent="0.2"/>
    <row r="150" ht="33.75" customHeight="1" x14ac:dyDescent="0.2"/>
    <row r="151" ht="24" customHeight="1" x14ac:dyDescent="0.2"/>
    <row r="152" ht="24" customHeight="1" x14ac:dyDescent="0.2"/>
    <row r="153" ht="24" customHeight="1" x14ac:dyDescent="0.2"/>
  </sheetData>
  <sheetProtection sheet="1" objects="1" scenarios="1" selectLockedCells="1" selectUnlockedCells="1"/>
  <mergeCells count="93">
    <mergeCell ref="U64:U67"/>
    <mergeCell ref="V64:V67"/>
    <mergeCell ref="W64:W67"/>
    <mergeCell ref="X64:X67"/>
    <mergeCell ref="AF64:AF67"/>
    <mergeCell ref="Z64:Z67"/>
    <mergeCell ref="AA64:AA67"/>
    <mergeCell ref="AB64:AB67"/>
    <mergeCell ref="AC64:AC67"/>
    <mergeCell ref="AD64:AD67"/>
    <mergeCell ref="AE64:AE67"/>
    <mergeCell ref="H64:H67"/>
    <mergeCell ref="I64:I67"/>
    <mergeCell ref="J64:J67"/>
    <mergeCell ref="K64:K67"/>
    <mergeCell ref="L64:L67"/>
    <mergeCell ref="M64:M67"/>
    <mergeCell ref="AC48:AC51"/>
    <mergeCell ref="AD48:AD51"/>
    <mergeCell ref="AE48:AE51"/>
    <mergeCell ref="AF48:AF51"/>
    <mergeCell ref="AA48:AA51"/>
    <mergeCell ref="AB48:AB51"/>
    <mergeCell ref="P48:P51"/>
    <mergeCell ref="Y64:Y67"/>
    <mergeCell ref="N64:N67"/>
    <mergeCell ref="O64:O67"/>
    <mergeCell ref="P64:P67"/>
    <mergeCell ref="Q64:Q67"/>
    <mergeCell ref="R64:R67"/>
    <mergeCell ref="S64:S67"/>
    <mergeCell ref="T64:T67"/>
    <mergeCell ref="B64:B67"/>
    <mergeCell ref="C64:C67"/>
    <mergeCell ref="D64:D67"/>
    <mergeCell ref="E64:E67"/>
    <mergeCell ref="F64:F67"/>
    <mergeCell ref="G64:G67"/>
    <mergeCell ref="W48:W51"/>
    <mergeCell ref="X48:X51"/>
    <mergeCell ref="Y48:Y51"/>
    <mergeCell ref="Z48:Z51"/>
    <mergeCell ref="Q48:Q51"/>
    <mergeCell ref="R48:R51"/>
    <mergeCell ref="S48:S51"/>
    <mergeCell ref="T48:T51"/>
    <mergeCell ref="U48:U51"/>
    <mergeCell ref="V48:V51"/>
    <mergeCell ref="K48:K51"/>
    <mergeCell ref="L48:L51"/>
    <mergeCell ref="M48:M51"/>
    <mergeCell ref="N48:N51"/>
    <mergeCell ref="O48:O51"/>
    <mergeCell ref="AF14:AF17"/>
    <mergeCell ref="B48:B51"/>
    <mergeCell ref="C48:C51"/>
    <mergeCell ref="D48:D51"/>
    <mergeCell ref="E48:E51"/>
    <mergeCell ref="F48:F51"/>
    <mergeCell ref="G48:G51"/>
    <mergeCell ref="H48:H51"/>
    <mergeCell ref="I48:I51"/>
    <mergeCell ref="J48:J51"/>
    <mergeCell ref="Z14:Z17"/>
    <mergeCell ref="AA14:AA17"/>
    <mergeCell ref="AB14:AB17"/>
    <mergeCell ref="AC14:AC17"/>
    <mergeCell ref="AD14:AD17"/>
    <mergeCell ref="AE14:AE17"/>
    <mergeCell ref="Y14:Y17"/>
    <mergeCell ref="N14:N17"/>
    <mergeCell ref="O14:O17"/>
    <mergeCell ref="P14:P17"/>
    <mergeCell ref="Q14:Q17"/>
    <mergeCell ref="R14:R17"/>
    <mergeCell ref="S14:S17"/>
    <mergeCell ref="T14:T17"/>
    <mergeCell ref="U14:U17"/>
    <mergeCell ref="V14:V17"/>
    <mergeCell ref="W14:W17"/>
    <mergeCell ref="X14:X17"/>
    <mergeCell ref="M14:M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</mergeCells>
  <printOptions horizontalCentered="1"/>
  <pageMargins left="0" right="0" top="0.19685039370078741" bottom="0.19685039370078741" header="0" footer="0.19685039370078741"/>
  <pageSetup paperSize="9" scale="47" orientation="landscape" cellComments="atEnd" r:id="rId1"/>
  <headerFooter alignWithMargins="0">
    <oddFooter>&amp;L&amp;Z&amp;F
&amp;F&amp;R&amp;P de &amp;N.</oddFooter>
  </headerFooter>
  <rowBreaks count="1" manualBreakCount="1">
    <brk id="47" min="1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4" name="Button 1">
              <controlPr defaultSize="0" print="0" autoFill="0" autoPict="0" macro="[0]!IMPRIMIR_MENSAL">
                <anchor moveWithCells="1" sizeWithCells="1">
                  <from>
                    <xdr:col>1</xdr:col>
                    <xdr:colOff>4286250</xdr:colOff>
                    <xdr:row>9</xdr:row>
                    <xdr:rowOff>19050</xdr:rowOff>
                  </from>
                  <to>
                    <xdr:col>1</xdr:col>
                    <xdr:colOff>4286250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5" name="Button 2">
              <controlPr defaultSize="0" print="0" autoFill="0" autoPict="0" macro="[0]!IMPRIMIR_ANUAL">
                <anchor moveWithCells="1" sizeWithCells="1">
                  <from>
                    <xdr:col>1</xdr:col>
                    <xdr:colOff>4286250</xdr:colOff>
                    <xdr:row>9</xdr:row>
                    <xdr:rowOff>19050</xdr:rowOff>
                  </from>
                  <to>
                    <xdr:col>1</xdr:col>
                    <xdr:colOff>4286250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1:D41"/>
  <sheetViews>
    <sheetView topLeftCell="A34" workbookViewId="0">
      <selection activeCell="B2" sqref="B2:C40"/>
    </sheetView>
  </sheetViews>
  <sheetFormatPr defaultRowHeight="12.75" x14ac:dyDescent="0.2"/>
  <cols>
    <col min="1" max="1" width="3" style="49" customWidth="1"/>
    <col min="2" max="2" width="54.7109375" style="49" customWidth="1"/>
    <col min="3" max="3" width="51.5703125" style="55" customWidth="1"/>
    <col min="4" max="4" width="53.7109375" customWidth="1"/>
    <col min="5" max="16384" width="9.140625" style="49"/>
  </cols>
  <sheetData>
    <row r="1" spans="2:3" ht="13.5" thickBot="1" x14ac:dyDescent="0.25"/>
    <row r="2" spans="2:3" ht="20.100000000000001" customHeight="1" thickTop="1" thickBot="1" x14ac:dyDescent="0.25">
      <c r="B2" s="331" t="s">
        <v>47</v>
      </c>
      <c r="C2" s="332"/>
    </row>
    <row r="3" spans="2:3" ht="20.100000000000001" customHeight="1" thickTop="1" thickBot="1" x14ac:dyDescent="0.25">
      <c r="B3" s="60" t="s">
        <v>115</v>
      </c>
      <c r="C3" s="58"/>
    </row>
    <row r="4" spans="2:3" ht="20.100000000000001" customHeight="1" thickTop="1" thickBot="1" x14ac:dyDescent="0.25">
      <c r="B4" s="61" t="s">
        <v>116</v>
      </c>
      <c r="C4" s="59"/>
    </row>
    <row r="5" spans="2:3" ht="20.100000000000001" customHeight="1" thickBot="1" x14ac:dyDescent="0.25">
      <c r="B5" s="62" t="s">
        <v>48</v>
      </c>
      <c r="C5" s="63" t="s">
        <v>43</v>
      </c>
    </row>
    <row r="6" spans="2:3" ht="20.100000000000001" customHeight="1" thickTop="1" x14ac:dyDescent="0.2">
      <c r="B6" s="50" t="s">
        <v>79</v>
      </c>
      <c r="C6" s="57" t="s">
        <v>112</v>
      </c>
    </row>
    <row r="7" spans="2:3" ht="20.100000000000001" customHeight="1" x14ac:dyDescent="0.2">
      <c r="B7" s="51" t="s">
        <v>80</v>
      </c>
      <c r="C7" s="56" t="s">
        <v>45</v>
      </c>
    </row>
    <row r="8" spans="2:3" ht="20.100000000000001" customHeight="1" x14ac:dyDescent="0.2">
      <c r="B8" s="51" t="s">
        <v>81</v>
      </c>
      <c r="C8" s="56" t="s">
        <v>45</v>
      </c>
    </row>
    <row r="9" spans="2:3" ht="20.100000000000001" customHeight="1" x14ac:dyDescent="0.2">
      <c r="B9" s="52" t="s">
        <v>76</v>
      </c>
      <c r="C9" s="56" t="s">
        <v>45</v>
      </c>
    </row>
    <row r="10" spans="2:3" ht="42" customHeight="1" x14ac:dyDescent="0.2">
      <c r="B10" s="51" t="s">
        <v>77</v>
      </c>
      <c r="C10" s="56" t="s">
        <v>113</v>
      </c>
    </row>
    <row r="11" spans="2:3" ht="30" customHeight="1" x14ac:dyDescent="0.2">
      <c r="B11" s="51" t="s">
        <v>97</v>
      </c>
      <c r="C11" s="56" t="s">
        <v>44</v>
      </c>
    </row>
    <row r="12" spans="2:3" ht="20.100000000000001" customHeight="1" x14ac:dyDescent="0.2">
      <c r="B12" s="53" t="s">
        <v>98</v>
      </c>
      <c r="C12" s="56" t="s">
        <v>44</v>
      </c>
    </row>
    <row r="13" spans="2:3" ht="20.100000000000001" customHeight="1" x14ac:dyDescent="0.2">
      <c r="B13" s="53" t="s">
        <v>99</v>
      </c>
      <c r="C13" s="56" t="s">
        <v>44</v>
      </c>
    </row>
    <row r="14" spans="2:3" ht="20.100000000000001" customHeight="1" x14ac:dyDescent="0.2">
      <c r="B14" s="54" t="s">
        <v>100</v>
      </c>
      <c r="C14" s="56" t="s">
        <v>44</v>
      </c>
    </row>
    <row r="15" spans="2:3" ht="20.100000000000001" customHeight="1" x14ac:dyDescent="0.2">
      <c r="B15" s="52" t="s">
        <v>101</v>
      </c>
      <c r="C15" s="56" t="s">
        <v>45</v>
      </c>
    </row>
    <row r="16" spans="2:3" ht="20.100000000000001" customHeight="1" x14ac:dyDescent="0.2">
      <c r="B16" s="52" t="s">
        <v>82</v>
      </c>
      <c r="C16" s="56" t="s">
        <v>45</v>
      </c>
    </row>
    <row r="17" spans="2:3" ht="20.100000000000001" customHeight="1" x14ac:dyDescent="0.2">
      <c r="B17" s="52" t="s">
        <v>83</v>
      </c>
      <c r="C17" s="56" t="s">
        <v>45</v>
      </c>
    </row>
    <row r="18" spans="2:3" ht="20.100000000000001" customHeight="1" x14ac:dyDescent="0.2">
      <c r="B18" s="52" t="s">
        <v>84</v>
      </c>
      <c r="C18" s="56" t="s">
        <v>45</v>
      </c>
    </row>
    <row r="19" spans="2:3" ht="20.100000000000001" customHeight="1" x14ac:dyDescent="0.2">
      <c r="B19" s="52" t="s">
        <v>85</v>
      </c>
      <c r="C19" s="56" t="s">
        <v>45</v>
      </c>
    </row>
    <row r="20" spans="2:3" ht="20.100000000000001" customHeight="1" x14ac:dyDescent="0.2">
      <c r="B20" s="52" t="s">
        <v>86</v>
      </c>
      <c r="C20" s="56" t="s">
        <v>45</v>
      </c>
    </row>
    <row r="21" spans="2:3" ht="26.25" customHeight="1" x14ac:dyDescent="0.2">
      <c r="B21" s="52" t="s">
        <v>87</v>
      </c>
      <c r="C21" s="56" t="s">
        <v>45</v>
      </c>
    </row>
    <row r="22" spans="2:3" ht="20.100000000000001" customHeight="1" x14ac:dyDescent="0.2">
      <c r="B22" s="52" t="s">
        <v>88</v>
      </c>
      <c r="C22" s="56" t="s">
        <v>45</v>
      </c>
    </row>
    <row r="23" spans="2:3" ht="20.100000000000001" customHeight="1" x14ac:dyDescent="0.2">
      <c r="B23" s="52" t="s">
        <v>89</v>
      </c>
      <c r="C23" s="56" t="s">
        <v>45</v>
      </c>
    </row>
    <row r="24" spans="2:3" ht="20.100000000000001" customHeight="1" x14ac:dyDescent="0.2">
      <c r="B24" s="51" t="s">
        <v>90</v>
      </c>
      <c r="C24" s="56" t="s">
        <v>45</v>
      </c>
    </row>
    <row r="25" spans="2:3" ht="20.100000000000001" customHeight="1" x14ac:dyDescent="0.2">
      <c r="B25" s="52" t="s">
        <v>91</v>
      </c>
      <c r="C25" s="56" t="s">
        <v>45</v>
      </c>
    </row>
    <row r="26" spans="2:3" ht="30" customHeight="1" x14ac:dyDescent="0.2">
      <c r="B26" s="52" t="s">
        <v>92</v>
      </c>
      <c r="C26" s="56" t="s">
        <v>46</v>
      </c>
    </row>
    <row r="27" spans="2:3" ht="20.100000000000001" customHeight="1" x14ac:dyDescent="0.2">
      <c r="B27" s="52" t="s">
        <v>102</v>
      </c>
      <c r="C27" s="56" t="s">
        <v>46</v>
      </c>
    </row>
    <row r="28" spans="2:3" ht="20.100000000000001" customHeight="1" x14ac:dyDescent="0.2">
      <c r="B28" s="52" t="s">
        <v>93</v>
      </c>
      <c r="C28" s="56" t="s">
        <v>46</v>
      </c>
    </row>
    <row r="29" spans="2:3" ht="20.100000000000001" customHeight="1" x14ac:dyDescent="0.2">
      <c r="B29" s="52" t="s">
        <v>94</v>
      </c>
      <c r="C29" s="56" t="s">
        <v>46</v>
      </c>
    </row>
    <row r="30" spans="2:3" ht="20.100000000000001" customHeight="1" x14ac:dyDescent="0.2">
      <c r="B30" s="54" t="s">
        <v>103</v>
      </c>
      <c r="C30" s="56" t="s">
        <v>46</v>
      </c>
    </row>
    <row r="31" spans="2:3" ht="20.100000000000001" customHeight="1" x14ac:dyDescent="0.2">
      <c r="B31" s="52" t="s">
        <v>104</v>
      </c>
      <c r="C31" s="56" t="s">
        <v>46</v>
      </c>
    </row>
    <row r="32" spans="2:3" ht="20.100000000000001" customHeight="1" x14ac:dyDescent="0.2">
      <c r="B32" s="52" t="s">
        <v>105</v>
      </c>
      <c r="C32" s="56" t="s">
        <v>46</v>
      </c>
    </row>
    <row r="33" spans="2:3" ht="20.100000000000001" customHeight="1" x14ac:dyDescent="0.2">
      <c r="B33" s="52" t="s">
        <v>95</v>
      </c>
      <c r="C33" s="56" t="s">
        <v>46</v>
      </c>
    </row>
    <row r="34" spans="2:3" ht="20.100000000000001" customHeight="1" x14ac:dyDescent="0.2">
      <c r="B34" s="52" t="s">
        <v>96</v>
      </c>
      <c r="C34" s="56" t="s">
        <v>46</v>
      </c>
    </row>
    <row r="35" spans="2:3" ht="30" customHeight="1" x14ac:dyDescent="0.2">
      <c r="B35" s="54" t="s">
        <v>106</v>
      </c>
      <c r="C35" s="56" t="s">
        <v>45</v>
      </c>
    </row>
    <row r="36" spans="2:3" ht="30" customHeight="1" x14ac:dyDescent="0.2">
      <c r="B36" s="52" t="s">
        <v>107</v>
      </c>
      <c r="C36" s="56" t="s">
        <v>117</v>
      </c>
    </row>
    <row r="37" spans="2:3" ht="20.100000000000001" customHeight="1" x14ac:dyDescent="0.2">
      <c r="B37" s="52" t="s">
        <v>108</v>
      </c>
      <c r="C37" s="56" t="s">
        <v>45</v>
      </c>
    </row>
    <row r="38" spans="2:3" ht="20.100000000000001" customHeight="1" x14ac:dyDescent="0.2">
      <c r="B38" s="52" t="s">
        <v>109</v>
      </c>
      <c r="C38" s="56" t="s">
        <v>45</v>
      </c>
    </row>
    <row r="39" spans="2:3" ht="36" customHeight="1" x14ac:dyDescent="0.2">
      <c r="B39" s="52" t="s">
        <v>110</v>
      </c>
      <c r="C39" s="56" t="s">
        <v>114</v>
      </c>
    </row>
    <row r="40" spans="2:3" ht="36" customHeight="1" thickBot="1" x14ac:dyDescent="0.25">
      <c r="B40" s="64" t="s">
        <v>111</v>
      </c>
      <c r="C40" s="65" t="s">
        <v>114</v>
      </c>
    </row>
    <row r="41" spans="2:3" ht="13.5" thickTop="1" x14ac:dyDescent="0.2"/>
  </sheetData>
  <mergeCells count="1">
    <mergeCell ref="B2:C2"/>
  </mergeCells>
  <printOptions horizontalCentered="1" verticalCentered="1"/>
  <pageMargins left="0" right="0" top="0" bottom="0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4">
    <tabColor rgb="FFFFFF00"/>
  </sheetPr>
  <dimension ref="A1:P63"/>
  <sheetViews>
    <sheetView showGridLines="0" topLeftCell="A40" zoomScaleNormal="100" workbookViewId="0">
      <selection activeCell="G67" sqref="G67"/>
    </sheetView>
  </sheetViews>
  <sheetFormatPr defaultRowHeight="12.75" outlineLevelRow="1" x14ac:dyDescent="0.2"/>
  <cols>
    <col min="1" max="1" width="1.42578125" style="3" customWidth="1"/>
    <col min="2" max="2" width="24.5703125" style="4" customWidth="1"/>
    <col min="3" max="3" width="41.5703125" style="4" customWidth="1"/>
    <col min="4" max="4" width="14.5703125" style="4" customWidth="1"/>
    <col min="5" max="5" width="19.5703125" style="45" customWidth="1"/>
    <col min="6" max="6" width="13.5703125" style="45" customWidth="1"/>
    <col min="7" max="8" width="12" style="45" customWidth="1"/>
    <col min="9" max="9" width="22" customWidth="1"/>
    <col min="10" max="10" width="20.28515625" style="4" customWidth="1"/>
    <col min="11" max="11" width="18" style="4" customWidth="1"/>
    <col min="12" max="12" width="19" style="4" customWidth="1"/>
    <col min="13" max="16384" width="9.140625" style="4"/>
  </cols>
  <sheetData>
    <row r="1" spans="1:16" x14ac:dyDescent="0.2">
      <c r="B1" s="4" t="s">
        <v>25</v>
      </c>
      <c r="E1" s="35"/>
      <c r="F1" s="35"/>
      <c r="G1" s="35"/>
      <c r="H1" s="35"/>
    </row>
    <row r="2" spans="1:16" ht="15.75" x14ac:dyDescent="0.2">
      <c r="B2" s="11" t="s">
        <v>29</v>
      </c>
      <c r="D2" s="2"/>
      <c r="E2" s="35"/>
      <c r="F2" s="35"/>
      <c r="G2" s="35"/>
      <c r="H2" s="35"/>
    </row>
    <row r="3" spans="1:16" ht="15.75" x14ac:dyDescent="0.2">
      <c r="B3" s="11" t="s">
        <v>30</v>
      </c>
      <c r="D3" s="2"/>
      <c r="E3" s="35"/>
      <c r="F3" s="35"/>
      <c r="G3" s="35"/>
      <c r="H3" s="35"/>
    </row>
    <row r="4" spans="1:16" ht="15.75" x14ac:dyDescent="0.2">
      <c r="B4" s="12" t="s">
        <v>31</v>
      </c>
      <c r="D4" s="2"/>
      <c r="E4" s="35"/>
      <c r="F4" s="35"/>
      <c r="G4" s="35"/>
      <c r="H4" s="35"/>
    </row>
    <row r="5" spans="1:16" ht="15.75" x14ac:dyDescent="0.2">
      <c r="B5" s="11" t="s">
        <v>1</v>
      </c>
      <c r="D5" s="2"/>
      <c r="E5" s="35"/>
      <c r="F5" s="35"/>
      <c r="G5" s="35"/>
      <c r="H5" s="35"/>
    </row>
    <row r="6" spans="1:16" ht="15.75" x14ac:dyDescent="0.2">
      <c r="B6" s="3"/>
      <c r="C6" s="1"/>
      <c r="D6" s="2"/>
      <c r="E6" s="35"/>
      <c r="F6" s="35"/>
      <c r="G6" s="35"/>
      <c r="H6" s="35"/>
    </row>
    <row r="7" spans="1:16" s="7" customFormat="1" ht="15" x14ac:dyDescent="0.2">
      <c r="A7" s="5"/>
      <c r="B7" s="339" t="s">
        <v>61</v>
      </c>
      <c r="C7" s="339"/>
      <c r="D7" s="339"/>
      <c r="E7" s="339"/>
      <c r="F7" s="46"/>
      <c r="G7" s="47"/>
      <c r="H7" s="47"/>
      <c r="I7"/>
      <c r="J7" s="4"/>
      <c r="K7" s="4"/>
      <c r="L7" s="4"/>
      <c r="M7" s="4"/>
      <c r="N7" s="4"/>
      <c r="O7" s="4"/>
      <c r="P7" s="4"/>
    </row>
    <row r="8" spans="1:16" s="7" customFormat="1" ht="15" x14ac:dyDescent="0.2">
      <c r="A8" s="5"/>
      <c r="B8" s="6"/>
      <c r="C8" s="6"/>
      <c r="D8" s="6"/>
      <c r="E8" s="36"/>
      <c r="F8" s="36"/>
      <c r="G8" s="36"/>
      <c r="H8" s="36"/>
      <c r="I8"/>
      <c r="J8" s="4"/>
      <c r="K8" s="4"/>
      <c r="L8" s="4"/>
      <c r="M8" s="4"/>
      <c r="N8" s="4"/>
      <c r="O8" s="4"/>
      <c r="P8" s="4"/>
    </row>
    <row r="9" spans="1:16" s="7" customFormat="1" x14ac:dyDescent="0.2">
      <c r="A9" s="5"/>
      <c r="B9" s="4"/>
      <c r="C9" s="8"/>
      <c r="D9" s="4"/>
      <c r="E9" s="37" t="s">
        <v>26</v>
      </c>
      <c r="F9" s="37" t="s">
        <v>26</v>
      </c>
      <c r="G9" s="37" t="s">
        <v>26</v>
      </c>
      <c r="H9" s="37" t="s">
        <v>26</v>
      </c>
      <c r="I9"/>
      <c r="J9" s="4"/>
      <c r="K9" s="4"/>
      <c r="L9" s="4"/>
      <c r="M9" s="4"/>
      <c r="N9" s="4"/>
      <c r="O9" s="4"/>
      <c r="P9" s="4"/>
    </row>
    <row r="10" spans="1:16" s="7" customFormat="1" ht="14.25" customHeight="1" x14ac:dyDescent="0.2">
      <c r="A10" s="5"/>
      <c r="B10" s="9"/>
      <c r="C10" s="4"/>
      <c r="D10" s="10"/>
      <c r="E10" s="38"/>
      <c r="F10" s="38"/>
      <c r="G10" s="38"/>
      <c r="H10" s="38"/>
      <c r="I10"/>
    </row>
    <row r="11" spans="1:16" s="7" customFormat="1" ht="12.75" customHeight="1" x14ac:dyDescent="0.2">
      <c r="A11" s="5"/>
      <c r="B11" s="340" t="s">
        <v>5</v>
      </c>
      <c r="C11" s="341"/>
      <c r="D11" s="342"/>
      <c r="E11" s="333" t="s">
        <v>64</v>
      </c>
      <c r="F11" s="333" t="s">
        <v>65</v>
      </c>
      <c r="G11" s="333" t="s">
        <v>66</v>
      </c>
      <c r="H11" s="333" t="s">
        <v>66</v>
      </c>
      <c r="I11"/>
    </row>
    <row r="12" spans="1:16" s="7" customFormat="1" ht="12.75" customHeight="1" x14ac:dyDescent="0.2">
      <c r="A12" s="5"/>
      <c r="B12" s="343"/>
      <c r="C12" s="344"/>
      <c r="D12" s="345"/>
      <c r="E12" s="334"/>
      <c r="F12" s="334"/>
      <c r="G12" s="334"/>
      <c r="H12" s="334"/>
      <c r="I12"/>
    </row>
    <row r="13" spans="1:16" s="7" customFormat="1" ht="12.75" customHeight="1" x14ac:dyDescent="0.2">
      <c r="A13" s="5"/>
      <c r="B13" s="19"/>
      <c r="C13" s="20"/>
      <c r="D13" s="21"/>
      <c r="E13" s="334"/>
      <c r="F13" s="334"/>
      <c r="G13" s="334"/>
      <c r="H13" s="334"/>
      <c r="I13"/>
    </row>
    <row r="14" spans="1:16" s="7" customFormat="1" ht="12.75" customHeight="1" x14ac:dyDescent="0.2">
      <c r="A14" s="5"/>
      <c r="B14" s="16"/>
      <c r="C14" s="13"/>
      <c r="D14" s="14"/>
      <c r="E14" s="335"/>
      <c r="F14" s="335"/>
      <c r="G14" s="335"/>
      <c r="H14" s="335"/>
      <c r="I14"/>
    </row>
    <row r="15" spans="1:16" s="7" customFormat="1" ht="20.25" customHeight="1" x14ac:dyDescent="0.2">
      <c r="A15" s="5"/>
      <c r="B15" s="346"/>
      <c r="C15" s="347"/>
      <c r="D15" s="15"/>
      <c r="E15" s="39"/>
      <c r="F15" s="39"/>
      <c r="G15" s="39"/>
      <c r="H15" s="39"/>
      <c r="I15"/>
    </row>
    <row r="16" spans="1:16" s="7" customFormat="1" ht="14.45" customHeight="1" x14ac:dyDescent="0.2">
      <c r="A16" s="5"/>
      <c r="B16" s="32" t="s">
        <v>62</v>
      </c>
      <c r="C16" s="33"/>
      <c r="D16" s="33"/>
      <c r="E16" s="40">
        <v>6310540000</v>
      </c>
      <c r="F16" s="40"/>
      <c r="G16" s="40"/>
      <c r="H16" s="40"/>
      <c r="I16"/>
    </row>
    <row r="17" spans="1:9" s="7" customFormat="1" ht="14.45" customHeight="1" x14ac:dyDescent="0.2">
      <c r="A17" s="5"/>
      <c r="B17" s="17" t="s">
        <v>33</v>
      </c>
      <c r="C17" s="18"/>
      <c r="D17" s="18"/>
      <c r="E17" s="41" t="s">
        <v>0</v>
      </c>
      <c r="F17" s="42" t="s">
        <v>67</v>
      </c>
      <c r="G17" s="41"/>
      <c r="H17" s="42" t="s">
        <v>70</v>
      </c>
      <c r="I17"/>
    </row>
    <row r="18" spans="1:9" s="7" customFormat="1" ht="14.45" customHeight="1" x14ac:dyDescent="0.2">
      <c r="A18" s="5"/>
      <c r="B18" s="30" t="s">
        <v>6</v>
      </c>
      <c r="C18" s="31"/>
      <c r="D18" s="31"/>
      <c r="E18" s="34">
        <v>6310920101</v>
      </c>
      <c r="F18" s="34" t="s">
        <v>67</v>
      </c>
      <c r="G18" s="34"/>
      <c r="H18" s="34" t="s">
        <v>70</v>
      </c>
      <c r="I18"/>
    </row>
    <row r="19" spans="1:9" s="7" customFormat="1" ht="14.45" customHeight="1" x14ac:dyDescent="0.2">
      <c r="A19" s="5"/>
      <c r="B19" s="24" t="s">
        <v>63</v>
      </c>
      <c r="C19" s="25"/>
      <c r="D19" s="18"/>
      <c r="E19" s="42"/>
      <c r="F19" s="42"/>
      <c r="G19" s="42"/>
      <c r="H19" s="42"/>
      <c r="I19"/>
    </row>
    <row r="20" spans="1:9" s="7" customFormat="1" ht="14.45" customHeight="1" collapsed="1" x14ac:dyDescent="0.2">
      <c r="A20" s="5"/>
      <c r="B20" s="28" t="s">
        <v>19</v>
      </c>
      <c r="C20" s="29"/>
      <c r="D20" s="29"/>
      <c r="E20" s="34" t="s">
        <v>0</v>
      </c>
      <c r="F20" s="34"/>
      <c r="G20" s="34"/>
      <c r="H20" s="34"/>
      <c r="I20"/>
    </row>
    <row r="21" spans="1:9" s="7" customFormat="1" ht="14.45" customHeight="1" x14ac:dyDescent="0.2">
      <c r="A21" s="5"/>
      <c r="B21" s="26" t="s">
        <v>32</v>
      </c>
      <c r="C21" s="27"/>
      <c r="D21" s="27"/>
      <c r="E21" s="43" t="s">
        <v>0</v>
      </c>
      <c r="F21" s="43"/>
      <c r="G21" s="43"/>
      <c r="H21" s="43"/>
      <c r="I21"/>
    </row>
    <row r="22" spans="1:9" s="7" customFormat="1" ht="14.45" customHeight="1" x14ac:dyDescent="0.2">
      <c r="A22" s="5"/>
      <c r="B22" s="28" t="s">
        <v>52</v>
      </c>
      <c r="C22" s="29"/>
      <c r="D22" s="29"/>
      <c r="E22" s="34" t="s">
        <v>0</v>
      </c>
      <c r="F22" s="34"/>
      <c r="G22" s="34"/>
      <c r="H22" s="34"/>
      <c r="I22"/>
    </row>
    <row r="23" spans="1:9" s="7" customFormat="1" ht="14.45" customHeight="1" x14ac:dyDescent="0.2">
      <c r="A23" s="5"/>
      <c r="B23" s="22" t="s">
        <v>51</v>
      </c>
      <c r="C23" s="23"/>
      <c r="D23" s="23"/>
      <c r="E23" s="44">
        <v>2119410000</v>
      </c>
      <c r="F23" s="44" t="s">
        <v>67</v>
      </c>
      <c r="G23" s="44"/>
      <c r="H23" s="44"/>
      <c r="I23"/>
    </row>
    <row r="24" spans="1:9" s="7" customFormat="1" ht="14.45" customHeight="1" x14ac:dyDescent="0.2">
      <c r="A24" s="5"/>
      <c r="B24" s="28" t="s">
        <v>20</v>
      </c>
      <c r="C24" s="29"/>
      <c r="D24" s="29"/>
      <c r="E24" s="34">
        <v>6311100001</v>
      </c>
      <c r="F24" s="34"/>
      <c r="G24" s="34"/>
      <c r="H24" s="34"/>
      <c r="I24"/>
    </row>
    <row r="25" spans="1:9" s="7" customFormat="1" ht="14.45" customHeight="1" x14ac:dyDescent="0.2">
      <c r="A25" s="5"/>
      <c r="B25" s="26" t="s">
        <v>21</v>
      </c>
      <c r="C25" s="27"/>
      <c r="D25" s="27"/>
      <c r="E25" s="43"/>
      <c r="F25" s="43"/>
      <c r="G25" s="43"/>
      <c r="H25" s="43"/>
      <c r="I25"/>
    </row>
    <row r="26" spans="1:9" s="7" customFormat="1" ht="14.45" customHeight="1" collapsed="1" x14ac:dyDescent="0.2">
      <c r="A26" s="5"/>
      <c r="B26" s="28" t="s">
        <v>7</v>
      </c>
      <c r="C26" s="29"/>
      <c r="D26" s="29"/>
      <c r="E26" s="34" t="s">
        <v>0</v>
      </c>
      <c r="F26" s="34"/>
      <c r="G26" s="34">
        <v>10407</v>
      </c>
      <c r="H26" s="34"/>
      <c r="I26"/>
    </row>
    <row r="27" spans="1:9" s="7" customFormat="1" ht="14.45" customHeight="1" x14ac:dyDescent="0.2">
      <c r="A27" s="5"/>
      <c r="B27" s="26" t="s">
        <v>34</v>
      </c>
      <c r="C27" s="27"/>
      <c r="D27" s="27"/>
      <c r="E27" s="43">
        <v>6350900101</v>
      </c>
      <c r="F27" s="43"/>
      <c r="G27" s="43"/>
      <c r="H27" s="43"/>
      <c r="I27"/>
    </row>
    <row r="28" spans="1:9" s="7" customFormat="1" ht="14.45" customHeight="1" x14ac:dyDescent="0.2">
      <c r="A28" s="5"/>
      <c r="B28" s="28" t="s">
        <v>8</v>
      </c>
      <c r="C28" s="29"/>
      <c r="D28" s="29"/>
      <c r="E28" s="34" t="s">
        <v>0</v>
      </c>
      <c r="F28" s="34"/>
      <c r="G28" s="34">
        <v>10407</v>
      </c>
      <c r="H28" s="34"/>
      <c r="I28"/>
    </row>
    <row r="29" spans="1:9" s="7" customFormat="1" ht="14.45" customHeight="1" x14ac:dyDescent="0.2">
      <c r="A29" s="5"/>
      <c r="B29" s="26" t="s">
        <v>35</v>
      </c>
      <c r="C29" s="27"/>
      <c r="D29" s="27"/>
      <c r="E29" s="43">
        <v>6350900101</v>
      </c>
      <c r="F29" s="43"/>
      <c r="G29" s="43"/>
      <c r="H29" s="43"/>
      <c r="I29"/>
    </row>
    <row r="30" spans="1:9" s="7" customFormat="1" ht="14.45" customHeight="1" x14ac:dyDescent="0.2">
      <c r="A30" s="5"/>
      <c r="B30" s="28" t="s">
        <v>9</v>
      </c>
      <c r="C30" s="29"/>
      <c r="D30" s="29"/>
      <c r="E30" s="34" t="s">
        <v>0</v>
      </c>
      <c r="F30" s="34"/>
      <c r="G30" s="34">
        <v>10407</v>
      </c>
      <c r="H30" s="34"/>
      <c r="I30"/>
    </row>
    <row r="31" spans="1:9" s="7" customFormat="1" ht="14.45" customHeight="1" x14ac:dyDescent="0.2">
      <c r="A31" s="5"/>
      <c r="B31" s="26" t="s">
        <v>36</v>
      </c>
      <c r="C31" s="27"/>
      <c r="D31" s="27"/>
      <c r="E31" s="43">
        <v>6350900101</v>
      </c>
      <c r="F31" s="43"/>
      <c r="G31" s="43"/>
      <c r="H31" s="43"/>
      <c r="I31"/>
    </row>
    <row r="32" spans="1:9" s="7" customFormat="1" ht="14.45" customHeight="1" x14ac:dyDescent="0.2">
      <c r="A32" s="5"/>
      <c r="B32" s="28" t="s">
        <v>10</v>
      </c>
      <c r="C32" s="29"/>
      <c r="D32" s="29"/>
      <c r="E32" s="34" t="s">
        <v>0</v>
      </c>
      <c r="F32" s="34"/>
      <c r="G32" s="34">
        <v>10407</v>
      </c>
      <c r="H32" s="34"/>
      <c r="I32"/>
    </row>
    <row r="33" spans="1:9" s="7" customFormat="1" ht="14.45" customHeight="1" x14ac:dyDescent="0.2">
      <c r="A33" s="5"/>
      <c r="B33" s="26" t="s">
        <v>37</v>
      </c>
      <c r="C33" s="27"/>
      <c r="D33" s="27"/>
      <c r="E33" s="43">
        <v>6350900101</v>
      </c>
      <c r="F33" s="43"/>
      <c r="G33" s="43"/>
      <c r="H33" s="43"/>
      <c r="I33"/>
    </row>
    <row r="34" spans="1:9" s="7" customFormat="1" ht="14.45" customHeight="1" x14ac:dyDescent="0.2">
      <c r="A34" s="5"/>
      <c r="B34" s="28" t="s">
        <v>11</v>
      </c>
      <c r="C34" s="29"/>
      <c r="D34" s="29"/>
      <c r="E34" s="34" t="s">
        <v>0</v>
      </c>
      <c r="F34" s="34"/>
      <c r="G34" s="34">
        <v>10407</v>
      </c>
      <c r="H34" s="34"/>
      <c r="I34"/>
    </row>
    <row r="35" spans="1:9" s="7" customFormat="1" ht="14.45" customHeight="1" x14ac:dyDescent="0.2">
      <c r="A35" s="5"/>
      <c r="B35" s="26" t="s">
        <v>38</v>
      </c>
      <c r="C35" s="27"/>
      <c r="D35" s="27"/>
      <c r="E35" s="43">
        <v>6350900101</v>
      </c>
      <c r="F35" s="43"/>
      <c r="G35" s="43"/>
      <c r="H35" s="43"/>
      <c r="I35"/>
    </row>
    <row r="36" spans="1:9" s="7" customFormat="1" ht="14.45" customHeight="1" x14ac:dyDescent="0.2">
      <c r="A36" s="5"/>
      <c r="B36" s="28" t="s">
        <v>13</v>
      </c>
      <c r="C36" s="29"/>
      <c r="D36" s="29"/>
      <c r="E36" s="34" t="s">
        <v>0</v>
      </c>
      <c r="F36" s="34"/>
      <c r="G36" s="34">
        <v>10407</v>
      </c>
      <c r="H36" s="34"/>
      <c r="I36"/>
    </row>
    <row r="37" spans="1:9" s="7" customFormat="1" ht="14.45" customHeight="1" x14ac:dyDescent="0.2">
      <c r="A37" s="5"/>
      <c r="B37" s="26" t="s">
        <v>39</v>
      </c>
      <c r="C37" s="27"/>
      <c r="D37" s="27"/>
      <c r="E37" s="43">
        <v>6350900101</v>
      </c>
      <c r="F37" s="43"/>
      <c r="G37" s="43"/>
      <c r="H37" s="43"/>
      <c r="I37"/>
    </row>
    <row r="38" spans="1:9" s="7" customFormat="1" ht="14.45" customHeight="1" x14ac:dyDescent="0.2">
      <c r="A38" s="5"/>
      <c r="B38" s="28" t="s">
        <v>14</v>
      </c>
      <c r="C38" s="29"/>
      <c r="D38" s="29"/>
      <c r="E38" s="34" t="s">
        <v>0</v>
      </c>
      <c r="F38" s="34"/>
      <c r="G38" s="34">
        <v>10407</v>
      </c>
      <c r="H38" s="34"/>
      <c r="I38"/>
    </row>
    <row r="39" spans="1:9" s="7" customFormat="1" ht="14.45" customHeight="1" x14ac:dyDescent="0.2">
      <c r="A39" s="5"/>
      <c r="B39" s="26" t="s">
        <v>40</v>
      </c>
      <c r="C39" s="27"/>
      <c r="D39" s="27"/>
      <c r="E39" s="43">
        <v>6350900101</v>
      </c>
      <c r="F39" s="43"/>
      <c r="G39" s="43"/>
      <c r="H39" s="43"/>
      <c r="I39"/>
    </row>
    <row r="40" spans="1:9" s="5" customFormat="1" ht="14.45" customHeight="1" x14ac:dyDescent="0.2">
      <c r="B40" s="28" t="s">
        <v>15</v>
      </c>
      <c r="C40" s="29"/>
      <c r="D40" s="29"/>
      <c r="E40" s="34" t="s">
        <v>0</v>
      </c>
      <c r="F40" s="34"/>
      <c r="G40" s="34">
        <v>10407</v>
      </c>
      <c r="H40" s="34"/>
      <c r="I40"/>
    </row>
    <row r="41" spans="1:9" s="5" customFormat="1" ht="14.45" customHeight="1" x14ac:dyDescent="0.2">
      <c r="B41" s="26" t="s">
        <v>41</v>
      </c>
      <c r="C41" s="27"/>
      <c r="D41" s="27"/>
      <c r="E41" s="43">
        <v>6350900101</v>
      </c>
      <c r="F41" s="43"/>
      <c r="G41" s="43"/>
      <c r="H41" s="43"/>
      <c r="I41"/>
    </row>
    <row r="42" spans="1:9" s="5" customFormat="1" ht="14.45" customHeight="1" x14ac:dyDescent="0.2">
      <c r="B42" s="28" t="s">
        <v>16</v>
      </c>
      <c r="C42" s="29"/>
      <c r="D42" s="29"/>
      <c r="E42" s="34" t="s">
        <v>0</v>
      </c>
      <c r="F42" s="34"/>
      <c r="G42" s="34">
        <v>10407</v>
      </c>
      <c r="H42" s="34"/>
      <c r="I42"/>
    </row>
    <row r="43" spans="1:9" s="5" customFormat="1" ht="14.45" customHeight="1" x14ac:dyDescent="0.2">
      <c r="B43" s="26" t="s">
        <v>42</v>
      </c>
      <c r="C43" s="27"/>
      <c r="D43" s="27"/>
      <c r="E43" s="43">
        <v>6350900101</v>
      </c>
      <c r="F43" s="43"/>
      <c r="G43" s="43"/>
      <c r="H43" s="43"/>
      <c r="I43"/>
    </row>
    <row r="44" spans="1:9" s="5" customFormat="1" ht="14.45" customHeight="1" x14ac:dyDescent="0.2">
      <c r="B44" s="28" t="s">
        <v>75</v>
      </c>
      <c r="C44" s="29"/>
      <c r="D44" s="29"/>
      <c r="E44" s="34"/>
      <c r="F44" s="34"/>
      <c r="G44" s="34"/>
      <c r="H44" s="34"/>
      <c r="I44"/>
    </row>
    <row r="45" spans="1:9" s="5" customFormat="1" ht="14.45" customHeight="1" x14ac:dyDescent="0.2">
      <c r="B45" s="26" t="s">
        <v>60</v>
      </c>
      <c r="C45" s="27"/>
      <c r="D45" s="27"/>
      <c r="E45" s="43" t="s">
        <v>0</v>
      </c>
      <c r="F45" s="43"/>
      <c r="G45" s="43"/>
      <c r="H45" s="43"/>
      <c r="I45"/>
    </row>
    <row r="46" spans="1:9" s="5" customFormat="1" ht="14.45" customHeight="1" x14ac:dyDescent="0.2">
      <c r="B46" s="28" t="s">
        <v>59</v>
      </c>
      <c r="C46" s="29"/>
      <c r="D46" s="29"/>
      <c r="E46" s="34" t="s">
        <v>0</v>
      </c>
      <c r="F46" s="34"/>
      <c r="G46" s="34"/>
      <c r="H46" s="34"/>
      <c r="I46"/>
    </row>
    <row r="47" spans="1:9" s="5" customFormat="1" ht="14.45" customHeight="1" x14ac:dyDescent="0.2">
      <c r="B47" s="26" t="s">
        <v>24</v>
      </c>
      <c r="C47" s="27"/>
      <c r="D47" s="27"/>
      <c r="E47" s="43">
        <v>6159310301</v>
      </c>
      <c r="F47" s="43"/>
      <c r="G47" s="43"/>
      <c r="H47" s="48" t="s">
        <v>68</v>
      </c>
      <c r="I47"/>
    </row>
    <row r="48" spans="1:9" s="5" customFormat="1" ht="14.45" customHeight="1" x14ac:dyDescent="0.2">
      <c r="B48" s="28" t="s">
        <v>27</v>
      </c>
      <c r="C48" s="29"/>
      <c r="D48" s="29"/>
      <c r="E48" s="34" t="s">
        <v>0</v>
      </c>
      <c r="F48" s="34"/>
      <c r="G48" s="34"/>
      <c r="H48" s="34"/>
      <c r="I48"/>
    </row>
    <row r="49" spans="2:9" s="5" customFormat="1" ht="14.45" customHeight="1" x14ac:dyDescent="0.2">
      <c r="B49" s="22" t="s">
        <v>28</v>
      </c>
      <c r="C49" s="23"/>
      <c r="D49" s="23"/>
      <c r="E49" s="44" t="s">
        <v>0</v>
      </c>
      <c r="F49" s="44"/>
      <c r="G49" s="44"/>
      <c r="H49" s="44"/>
      <c r="I49"/>
    </row>
    <row r="50" spans="2:9" s="5" customFormat="1" ht="14.45" customHeight="1" x14ac:dyDescent="0.2">
      <c r="B50" s="28" t="s">
        <v>17</v>
      </c>
      <c r="C50" s="29"/>
      <c r="D50" s="29"/>
      <c r="E50" s="34">
        <v>6154140100</v>
      </c>
      <c r="F50" s="34"/>
      <c r="G50" s="34">
        <v>70075</v>
      </c>
      <c r="H50" s="34"/>
      <c r="I50"/>
    </row>
    <row r="51" spans="2:9" s="5" customFormat="1" ht="14.45" customHeight="1" x14ac:dyDescent="0.2">
      <c r="B51" s="22" t="s">
        <v>18</v>
      </c>
      <c r="C51" s="23"/>
      <c r="D51" s="23"/>
      <c r="E51" s="44">
        <v>6154140100</v>
      </c>
      <c r="F51" s="44"/>
      <c r="G51" s="44">
        <v>14715</v>
      </c>
      <c r="H51" s="44" t="s">
        <v>69</v>
      </c>
      <c r="I51"/>
    </row>
    <row r="52" spans="2:9" s="5" customFormat="1" ht="14.45" customHeight="1" x14ac:dyDescent="0.2">
      <c r="B52" s="28" t="s">
        <v>3</v>
      </c>
      <c r="C52" s="29"/>
      <c r="D52" s="29"/>
      <c r="E52" s="34"/>
      <c r="F52" s="34"/>
      <c r="G52" s="34">
        <v>70035</v>
      </c>
      <c r="H52" s="34">
        <v>77</v>
      </c>
      <c r="I52"/>
    </row>
    <row r="53" spans="2:9" s="5" customFormat="1" ht="14.45" customHeight="1" collapsed="1" x14ac:dyDescent="0.2">
      <c r="B53" s="26" t="s">
        <v>4</v>
      </c>
      <c r="C53" s="27"/>
      <c r="D53" s="27"/>
      <c r="E53" s="43" t="s">
        <v>71</v>
      </c>
      <c r="F53" s="43"/>
      <c r="G53" s="43"/>
      <c r="H53" s="43"/>
      <c r="I53"/>
    </row>
    <row r="54" spans="2:9" s="5" customFormat="1" ht="14.45" customHeight="1" x14ac:dyDescent="0.2">
      <c r="B54" s="28" t="s">
        <v>2</v>
      </c>
      <c r="C54" s="29"/>
      <c r="D54" s="29"/>
      <c r="E54" s="34">
        <v>6154140302</v>
      </c>
      <c r="F54" s="34"/>
      <c r="G54" s="34"/>
      <c r="H54" s="34"/>
      <c r="I54"/>
    </row>
    <row r="55" spans="2:9" s="5" customFormat="1" ht="14.45" customHeight="1" x14ac:dyDescent="0.2">
      <c r="B55" s="22" t="s">
        <v>50</v>
      </c>
      <c r="C55" s="23"/>
      <c r="D55" s="23"/>
      <c r="E55" s="44" t="s">
        <v>0</v>
      </c>
      <c r="F55" s="44"/>
      <c r="G55" s="44" t="s">
        <v>67</v>
      </c>
      <c r="H55" s="44" t="s">
        <v>72</v>
      </c>
      <c r="I55"/>
    </row>
    <row r="56" spans="2:9" s="5" customFormat="1" ht="14.45" customHeight="1" x14ac:dyDescent="0.2">
      <c r="B56" s="28" t="s">
        <v>23</v>
      </c>
      <c r="C56" s="29"/>
      <c r="D56" s="29"/>
      <c r="E56" s="34">
        <v>6154140100</v>
      </c>
      <c r="F56" s="34"/>
      <c r="G56" s="34"/>
      <c r="H56" s="34" t="s">
        <v>73</v>
      </c>
      <c r="I56"/>
    </row>
    <row r="57" spans="2:9" s="5" customFormat="1" ht="14.45" customHeight="1" outlineLevel="1" x14ac:dyDescent="0.2">
      <c r="B57" s="26" t="s">
        <v>57</v>
      </c>
      <c r="C57" s="27"/>
      <c r="D57" s="27"/>
      <c r="E57" s="43">
        <v>6310920101</v>
      </c>
      <c r="F57" s="43">
        <v>10073</v>
      </c>
      <c r="G57" s="43"/>
      <c r="H57" s="43" t="s">
        <v>70</v>
      </c>
      <c r="I57"/>
    </row>
    <row r="58" spans="2:9" s="5" customFormat="1" ht="14.45" customHeight="1" outlineLevel="1" x14ac:dyDescent="0.2">
      <c r="B58" s="28" t="s">
        <v>58</v>
      </c>
      <c r="C58" s="29"/>
      <c r="D58" s="29"/>
      <c r="E58" s="34" t="s">
        <v>0</v>
      </c>
      <c r="F58" s="34">
        <v>10073</v>
      </c>
      <c r="G58" s="34"/>
      <c r="H58" s="34" t="s">
        <v>70</v>
      </c>
      <c r="I58"/>
    </row>
    <row r="59" spans="2:9" s="5" customFormat="1" ht="14.45" customHeight="1" outlineLevel="1" x14ac:dyDescent="0.2">
      <c r="B59" s="26" t="s">
        <v>53</v>
      </c>
      <c r="C59" s="27"/>
      <c r="D59" s="27"/>
      <c r="E59" s="43">
        <v>6310920101</v>
      </c>
      <c r="F59" s="43">
        <v>10038</v>
      </c>
      <c r="G59" s="43"/>
      <c r="H59" s="43" t="s">
        <v>70</v>
      </c>
      <c r="I59"/>
    </row>
    <row r="60" spans="2:9" s="5" customFormat="1" ht="14.45" customHeight="1" outlineLevel="1" x14ac:dyDescent="0.2">
      <c r="B60" s="28" t="s">
        <v>54</v>
      </c>
      <c r="C60" s="29"/>
      <c r="D60" s="29"/>
      <c r="E60" s="34" t="s">
        <v>0</v>
      </c>
      <c r="F60" s="34">
        <v>10038</v>
      </c>
      <c r="G60" s="34"/>
      <c r="H60" s="34" t="s">
        <v>70</v>
      </c>
      <c r="I60"/>
    </row>
    <row r="61" spans="2:9" s="5" customFormat="1" ht="14.45" customHeight="1" outlineLevel="1" x14ac:dyDescent="0.2">
      <c r="B61" s="26" t="s">
        <v>55</v>
      </c>
      <c r="C61" s="27"/>
      <c r="D61" s="27"/>
      <c r="E61" s="43">
        <v>6310920101</v>
      </c>
      <c r="F61" s="43">
        <v>10019</v>
      </c>
      <c r="G61" s="43"/>
      <c r="H61" s="43" t="s">
        <v>70</v>
      </c>
      <c r="I61"/>
    </row>
    <row r="62" spans="2:9" s="5" customFormat="1" ht="14.45" customHeight="1" outlineLevel="1" x14ac:dyDescent="0.2">
      <c r="B62" s="28" t="s">
        <v>56</v>
      </c>
      <c r="C62" s="29"/>
      <c r="D62" s="29"/>
      <c r="E62" s="34" t="s">
        <v>0</v>
      </c>
      <c r="F62" s="34">
        <v>10019</v>
      </c>
      <c r="G62" s="34"/>
      <c r="H62" s="34" t="s">
        <v>70</v>
      </c>
      <c r="I62"/>
    </row>
    <row r="63" spans="2:9" s="5" customFormat="1" ht="14.45" customHeight="1" x14ac:dyDescent="0.2">
      <c r="B63" s="26" t="s">
        <v>49</v>
      </c>
      <c r="C63" s="27"/>
      <c r="D63" s="27"/>
      <c r="E63" s="336" t="s">
        <v>74</v>
      </c>
      <c r="F63" s="337"/>
      <c r="G63" s="337"/>
      <c r="H63" s="338"/>
    </row>
  </sheetData>
  <sheetProtection selectLockedCells="1" selectUnlockedCells="1"/>
  <mergeCells count="8">
    <mergeCell ref="G11:G14"/>
    <mergeCell ref="H11:H14"/>
    <mergeCell ref="E63:H63"/>
    <mergeCell ref="B7:E7"/>
    <mergeCell ref="B11:D12"/>
    <mergeCell ref="B15:C15"/>
    <mergeCell ref="E11:E14"/>
    <mergeCell ref="F11:F14"/>
  </mergeCells>
  <printOptions horizontalCentered="1"/>
  <pageMargins left="0.19685039370078741" right="0" top="0.39370078740157483" bottom="0.59055118110236227" header="0" footer="0.39370078740157483"/>
  <pageSetup paperSize="9" scale="70" fitToWidth="2" orientation="portrait" horizontalDpi="300" verticalDpi="300" r:id="rId1"/>
  <headerFooter alignWithMargins="0">
    <oddFooter>&amp;L&amp;Z
&amp;F / &amp;A&amp;C&amp;D&amp;T&amp;RPágina &amp;P de &amp;N.</oddFooter>
  </headerFooter>
  <drawing r:id="rId2"/>
  <legacyDrawing r:id="rId3"/>
  <controls>
    <mc:AlternateContent xmlns:mc="http://schemas.openxmlformats.org/markup-compatibility/2006">
      <mc:Choice Requires="x14">
        <control shapeId="109570" r:id="rId4" name="CommandButton2">
          <controlPr defaultSize="0" print="0" autoLine="0" r:id="rId5">
            <anchor moveWithCells="1">
              <from>
                <xdr:col>2</xdr:col>
                <xdr:colOff>657225</xdr:colOff>
                <xdr:row>7</xdr:row>
                <xdr:rowOff>123825</xdr:rowOff>
              </from>
              <to>
                <xdr:col>2</xdr:col>
                <xdr:colOff>2209800</xdr:colOff>
                <xdr:row>9</xdr:row>
                <xdr:rowOff>85725</xdr:rowOff>
              </to>
            </anchor>
          </controlPr>
        </control>
      </mc:Choice>
      <mc:Fallback>
        <control shapeId="109570" r:id="rId4" name="CommandButton2"/>
      </mc:Fallback>
    </mc:AlternateContent>
    <mc:AlternateContent xmlns:mc="http://schemas.openxmlformats.org/markup-compatibility/2006">
      <mc:Choice Requires="x14">
        <control shapeId="109569" r:id="rId6" name="CommandButton1">
          <controlPr defaultSize="0" print="0" autoLine="0" r:id="rId7">
            <anchor moveWithCells="1">
              <from>
                <xdr:col>1</xdr:col>
                <xdr:colOff>438150</xdr:colOff>
                <xdr:row>7</xdr:row>
                <xdr:rowOff>104775</xdr:rowOff>
              </from>
              <to>
                <xdr:col>2</xdr:col>
                <xdr:colOff>171450</xdr:colOff>
                <xdr:row>9</xdr:row>
                <xdr:rowOff>104775</xdr:rowOff>
              </to>
            </anchor>
          </controlPr>
        </control>
      </mc:Choice>
      <mc:Fallback>
        <control shapeId="109569" r:id="rId6" name="CommandButton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4C9E51930DF949AE7509EAA78A04C4" ma:contentTypeVersion="0" ma:contentTypeDescription="Crie um novo documento." ma:contentTypeScope="" ma:versionID="488deaac0ea098a926a9aa29ed078a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cb358bd3c4937f8c29cf3e1e72186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2C03F0-56AF-4CFC-BA98-372B78F2B140}"/>
</file>

<file path=customXml/itemProps2.xml><?xml version="1.0" encoding="utf-8"?>
<ds:datastoreItem xmlns:ds="http://schemas.openxmlformats.org/officeDocument/2006/customXml" ds:itemID="{BFFC8C6B-6DC9-487D-AD28-67827AE91749}"/>
</file>

<file path=customXml/itemProps3.xml><?xml version="1.0" encoding="utf-8"?>
<ds:datastoreItem xmlns:ds="http://schemas.openxmlformats.org/officeDocument/2006/customXml" ds:itemID="{F94C4380-FF50-4B01-BAD8-D1AD0D9F93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FLUXO ANUAL</vt:lpstr>
      <vt:lpstr>FLUXO MENSAL</vt:lpstr>
      <vt:lpstr>ITENS RECEITAS E DESPESAS ATUAL</vt:lpstr>
      <vt:lpstr>contas contábeis</vt:lpstr>
      <vt:lpstr>'contas contábeis'!Area_de_impressao</vt:lpstr>
      <vt:lpstr>'FLUXO ANUAL'!Area_de_impressao</vt:lpstr>
      <vt:lpstr>'FLUXO MENSAL'!Area_de_impressao</vt:lpstr>
      <vt:lpstr>'ITENS RECEITAS E DESPESAS ATUAL'!Area_de_impressao</vt:lpstr>
      <vt:lpstr>'contas contábeis'!Titulos_de_impressao</vt:lpstr>
      <vt:lpstr>'FLUXO MENSAL'!Titulos_de_impressao</vt:lpstr>
    </vt:vector>
  </TitlesOfParts>
  <Company>Centrais Elétricas Brasileiras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jcarlos</dc:creator>
  <cp:lastModifiedBy>Jose Carlos de Araujo</cp:lastModifiedBy>
  <cp:lastPrinted>2020-04-20T11:50:05Z</cp:lastPrinted>
  <dcterms:created xsi:type="dcterms:W3CDTF">2008-03-31T14:32:29Z</dcterms:created>
  <dcterms:modified xsi:type="dcterms:W3CDTF">2021-03-10T20:04:45Z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01 Fluxo ITAIPU 2015 Atual Mariana.xlsm</vt:lpwstr>
  </property>
  <property fmtid="{D5CDD505-2E9C-101B-9397-08002B2CF9AE}" pid="3" name="ContentTypeId">
    <vt:lpwstr>0x010100424C9E51930DF949AE7509EAA78A04C4</vt:lpwstr>
  </property>
</Properties>
</file>