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CTG" sheetId="1" r:id="rId1"/>
    <sheet name="SUBROG" sheetId="22" r:id="rId2"/>
    <sheet name="2017" sheetId="23" r:id="rId3"/>
    <sheet name="TRIBUTOS 2017" sheetId="28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G11" i="1"/>
  <c r="B19" i="28"/>
  <c r="E20" i="23"/>
  <c r="C11" i="28" l="1"/>
  <c r="B11"/>
  <c r="D11" s="1"/>
  <c r="C13" i="23" s="1"/>
  <c r="G10" i="1"/>
  <c r="E10"/>
  <c r="D10"/>
  <c r="C10"/>
  <c r="B10"/>
  <c r="G7"/>
  <c r="C15" i="28"/>
  <c r="B15"/>
  <c r="G14" i="1"/>
  <c r="E14"/>
  <c r="B14"/>
  <c r="C14" i="28"/>
  <c r="C13"/>
  <c r="C12"/>
  <c r="B12"/>
  <c r="B10"/>
  <c r="D10" s="1"/>
  <c r="C12" i="23" s="1"/>
  <c r="C8" i="28"/>
  <c r="B8"/>
  <c r="G13" i="1"/>
  <c r="E13"/>
  <c r="G12"/>
  <c r="E12"/>
  <c r="E11"/>
  <c r="D11"/>
  <c r="C11"/>
  <c r="B11"/>
  <c r="E7"/>
  <c r="D7"/>
  <c r="B7"/>
  <c r="G9"/>
  <c r="D9"/>
  <c r="C9"/>
  <c r="B9"/>
  <c r="C9" i="28"/>
  <c r="B9"/>
  <c r="B7"/>
  <c r="D7" s="1"/>
  <c r="C9" i="23" s="1"/>
  <c r="D8" i="1"/>
  <c r="C8"/>
  <c r="B8"/>
  <c r="G6"/>
  <c r="E6"/>
  <c r="D6"/>
  <c r="B6"/>
  <c r="C21" i="28"/>
  <c r="B21"/>
  <c r="C20"/>
  <c r="B20"/>
  <c r="C16"/>
  <c r="B16"/>
  <c r="C19"/>
  <c r="C18"/>
  <c r="B18"/>
  <c r="C17"/>
  <c r="B17"/>
  <c r="B20" i="1"/>
  <c r="F20" s="1"/>
  <c r="H20" s="1"/>
  <c r="B19"/>
  <c r="F19" s="1"/>
  <c r="B18"/>
  <c r="F18" s="1"/>
  <c r="H18" s="1"/>
  <c r="B17"/>
  <c r="B16"/>
  <c r="B15"/>
  <c r="F15" s="1"/>
  <c r="E14" i="23"/>
  <c r="F14" s="1"/>
  <c r="E12"/>
  <c r="C11" i="22"/>
  <c r="C7"/>
  <c r="E10" i="23" s="1"/>
  <c r="F10" i="1" l="1"/>
  <c r="H10" s="1"/>
  <c r="J10" s="1"/>
  <c r="G8"/>
  <c r="F20" i="23"/>
  <c r="C5" i="22"/>
  <c r="C14" s="1"/>
  <c r="D16" i="28"/>
  <c r="C6" i="23" s="1"/>
  <c r="D18" i="28"/>
  <c r="C8" i="23" s="1"/>
  <c r="D21" i="28"/>
  <c r="C22" i="23" s="1"/>
  <c r="D17" i="28"/>
  <c r="C7" i="23" s="1"/>
  <c r="D20" i="28"/>
  <c r="C21" i="23" s="1"/>
  <c r="D19" i="28"/>
  <c r="C19" i="23" s="1"/>
  <c r="D9" i="28"/>
  <c r="C11" i="23" s="1"/>
  <c r="D13" i="28"/>
  <c r="C16" i="23" s="1"/>
  <c r="D15" i="28"/>
  <c r="C18" i="23" s="1"/>
  <c r="D12" i="28"/>
  <c r="C15" i="23" s="1"/>
  <c r="D14" i="28"/>
  <c r="C17" i="23" s="1"/>
  <c r="D8" i="28"/>
  <c r="C10" i="23" s="1"/>
  <c r="C22" i="28"/>
  <c r="B22"/>
  <c r="K20" i="1"/>
  <c r="B22" i="23" s="1"/>
  <c r="H19" i="1"/>
  <c r="K19" s="1"/>
  <c r="B21" i="23" s="1"/>
  <c r="H15" i="1"/>
  <c r="K15" s="1"/>
  <c r="B6" i="23" s="1"/>
  <c r="K18" i="1"/>
  <c r="B19" i="23" s="1"/>
  <c r="F16" i="1"/>
  <c r="F17"/>
  <c r="F14"/>
  <c r="H14" s="1"/>
  <c r="G21"/>
  <c r="F8"/>
  <c r="F11"/>
  <c r="H11" s="1"/>
  <c r="F6"/>
  <c r="H6" s="1"/>
  <c r="E23" i="23"/>
  <c r="F12" i="1"/>
  <c r="H12" s="1"/>
  <c r="H8" l="1"/>
  <c r="J8" s="1"/>
  <c r="K8" s="1"/>
  <c r="B11" i="23" s="1"/>
  <c r="D11" s="1"/>
  <c r="F11" s="1"/>
  <c r="K10" i="1"/>
  <c r="B13" i="23" s="1"/>
  <c r="D13" s="1"/>
  <c r="F13" s="1"/>
  <c r="J6" i="1"/>
  <c r="K6" s="1"/>
  <c r="B9" i="23" s="1"/>
  <c r="J14" i="1"/>
  <c r="K14" s="1"/>
  <c r="B18" i="23" s="1"/>
  <c r="D18" s="1"/>
  <c r="F18" s="1"/>
  <c r="J12" i="1"/>
  <c r="K12" s="1"/>
  <c r="B16" i="23" s="1"/>
  <c r="D16" s="1"/>
  <c r="F16" s="1"/>
  <c r="J11" i="1"/>
  <c r="K11" s="1"/>
  <c r="B15" i="23" s="1"/>
  <c r="D15" s="1"/>
  <c r="F15" s="1"/>
  <c r="D6"/>
  <c r="F6" s="1"/>
  <c r="D19"/>
  <c r="F19" s="1"/>
  <c r="D22"/>
  <c r="F22" s="1"/>
  <c r="D21"/>
  <c r="F21" s="1"/>
  <c r="H17" i="1"/>
  <c r="K17" s="1"/>
  <c r="H16"/>
  <c r="K16" s="1"/>
  <c r="B8" i="23" l="1"/>
  <c r="D8" s="1"/>
  <c r="F8" s="1"/>
  <c r="B7"/>
  <c r="D7" s="1"/>
  <c r="F7" s="1"/>
  <c r="D9"/>
  <c r="F9" s="1"/>
  <c r="B21" i="1" l="1"/>
  <c r="F9" l="1"/>
  <c r="C21"/>
  <c r="H9" l="1"/>
  <c r="J9" s="1"/>
  <c r="K9" l="1"/>
  <c r="B12" i="23" s="1"/>
  <c r="D12" l="1"/>
  <c r="F12" s="1"/>
  <c r="D22" i="28" l="1"/>
  <c r="F13" i="1"/>
  <c r="E21"/>
  <c r="C23" i="23" l="1"/>
  <c r="H13" i="1"/>
  <c r="J13" s="1"/>
  <c r="K13" l="1"/>
  <c r="B17" i="23" s="1"/>
  <c r="D17" l="1"/>
  <c r="F17" l="1"/>
  <c r="D21" i="1" l="1"/>
  <c r="F7"/>
  <c r="H7" l="1"/>
  <c r="J7" s="1"/>
  <c r="J21" s="1"/>
  <c r="F21"/>
  <c r="K7" l="1"/>
  <c r="H21"/>
  <c r="B10" i="23" l="1"/>
  <c r="K21" i="1"/>
  <c r="D10" i="23" l="1"/>
  <c r="B23"/>
  <c r="F10" l="1"/>
  <c r="F23" s="1"/>
  <c r="D23"/>
</calcChain>
</file>

<file path=xl/sharedStrings.xml><?xml version="1.0" encoding="utf-8"?>
<sst xmlns="http://schemas.openxmlformats.org/spreadsheetml/2006/main" count="102" uniqueCount="63">
  <si>
    <t>TOTAL</t>
  </si>
  <si>
    <t>CUSTO TOTAL</t>
  </si>
  <si>
    <t>ELETROBRAS AMAZONAS ENERGIA</t>
  </si>
  <si>
    <t>BENEFICIÁRIAS</t>
  </si>
  <si>
    <t>COMBUSTÍVEL</t>
  </si>
  <si>
    <t>CUSTO DA GERAÇÃO PRÓPRIA</t>
  </si>
  <si>
    <t>CONTRATAÇÃO POTÊNCIA E ENERGIA</t>
  </si>
  <si>
    <t>DESCONTO ACR</t>
  </si>
  <si>
    <t>ELETROBRAS DISTRIBUIÇÃO RONDÔNIA</t>
  </si>
  <si>
    <t>ELETROBRAS DISTRIBUIÇÃO RORAIMA</t>
  </si>
  <si>
    <t>ELETROBRAS DISTRIBUIÇÃO ACRE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</si>
  <si>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</si>
  <si>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</si>
  <si>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</si>
  <si>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</si>
  <si>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</si>
  <si>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</si>
  <si>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</si>
  <si>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</si>
  <si>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</si>
  <si>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</si>
  <si>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</si>
  <si>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EFICIENTIZAÇÃO</t>
  </si>
  <si>
    <t>REEMBOLSO PREVISTO</t>
  </si>
  <si>
    <t>LINHA DE TRANSMISSÃO</t>
  </si>
  <si>
    <t>COELBA</t>
  </si>
  <si>
    <t>GUASCOR DO BRASIL</t>
  </si>
  <si>
    <t>SUB-ROGAÇÃO</t>
  </si>
  <si>
    <t>EMPREENDIMENTO</t>
  </si>
  <si>
    <t>MARAJÓ</t>
  </si>
  <si>
    <t>COMODORO</t>
  </si>
  <si>
    <t>TIPO/BENEFICIÁRIAS</t>
  </si>
  <si>
    <t>SUBSÍDIO PREVISTO</t>
  </si>
  <si>
    <t>%</t>
  </si>
  <si>
    <t>FUNDO SETORIAL CCC - CUSTO TOTAL DA GERAÇÃO - R$</t>
  </si>
  <si>
    <t>ELB AMAZONAS ENERGIA</t>
  </si>
  <si>
    <t>ELB DISTRIBUIÇÃO ACRE</t>
  </si>
  <si>
    <t>ELB DISTRIBUIÇÃO RONDÔNIA</t>
  </si>
  <si>
    <t>ELB DISTRIBUIÇÃO RORAIMA</t>
  </si>
  <si>
    <t>FUNDO SETORIAL CCC - SUB-ROGAÇÕES - R$</t>
  </si>
  <si>
    <t>FUNDO SETORIAL CCC - CUSTO TOTAL - R$</t>
  </si>
  <si>
    <t>FUNDO SETORIAL CCC - OBRIGAÇÕES - R$</t>
  </si>
  <si>
    <t>REDUÇÃO</t>
  </si>
  <si>
    <t>CUSTO TOTAL DA GERAÇÃO</t>
  </si>
  <si>
    <t>DESPESAS ACESSÓRIAS AOS COMBUSTÍVEIS</t>
  </si>
  <si>
    <t>ICMS</t>
  </si>
  <si>
    <t>PIS/PASEP E COFINS</t>
  </si>
  <si>
    <t>TOTAL A TRANSFERIR</t>
  </si>
  <si>
    <t>SEM TRIBUTOS</t>
  </si>
  <si>
    <t>TRIBUTOS</t>
  </si>
  <si>
    <t>COM TRIBUTOS</t>
  </si>
  <si>
    <t>VALOR DO SUBSÍDIO CTG</t>
  </si>
  <si>
    <t>PLANO ANUAL DE CUSTOS 2017</t>
  </si>
  <si>
    <t>DETALHAMENTO DOS TRIBUTOS</t>
  </si>
  <si>
    <t>ILHA GRANDE CAMAMÚ¹</t>
  </si>
  <si>
    <t>CALHA NORTE²</t>
  </si>
  <si>
    <t>VISTA ALEGRE³</t>
  </si>
  <si>
    <t>³ VALOR BASE PARA PROJEÇÃO IGUAL A MÉDIA DOS 7 ÚLTIMOS PERÍODOS</t>
  </si>
  <si>
    <t>TOTAL  DAS SUB-ROGAÇÕES</t>
  </si>
  <si>
    <t>¹ VALOR PREVISTO PARA O ENCERRAMENTO DA SUB-ROGAÇÃO</t>
  </si>
  <si>
    <t>² AGUARDANDO ORIENTAÇÃO DA ANEEL - VALOR INTEGRAL PREVISTO NA RA Nº 5.134/2015</t>
  </si>
  <si>
    <t>NÍVEL EFICIENTE DE PERDAS¹</t>
  </si>
  <si>
    <t>¹INFORMAÇÃO NÃO DISPONÍVEL.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</si>
</sst>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Fill="1"/>
    <xf numFmtId="0" fontId="4" fillId="0" borderId="0" xfId="0" applyFont="1" applyFill="1" applyAlignment="1">
      <alignment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0" borderId="1" xfId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43" fontId="2" fillId="0" borderId="1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0" xfId="0" applyNumberFormat="1" applyFont="1" applyAlignment="1">
      <alignment vertical="center"/>
    </xf>
    <xf numFmtId="43" fontId="2" fillId="2" borderId="1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43" fontId="4" fillId="0" borderId="0" xfId="0" applyNumberFormat="1" applyFont="1"/>
    <xf numFmtId="10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0" fontId="2" fillId="0" borderId="0" xfId="0" applyFont="1"/>
    <xf numFmtId="43" fontId="10" fillId="0" borderId="1" xfId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43" fontId="2" fillId="0" borderId="0" xfId="0" applyNumberFormat="1" applyFont="1"/>
    <xf numFmtId="43" fontId="4" fillId="0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Separador de milhares" xfId="1" builtinId="3"/>
    <cellStyle name="Separador de milhares 15" xfId="3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IDO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ERADOR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A"/>
      <sheetName val="CEMAT"/>
      <sheetName val="CELPE"/>
      <sheetName val="CELPA"/>
      <sheetName val="ELETROACRE"/>
      <sheetName val="CERON"/>
      <sheetName val="AMAZONAS"/>
      <sheetName val="CERR"/>
      <sheetName val="BOAVISTA"/>
    </sheetNames>
    <sheetDataSet>
      <sheetData sheetId="0">
        <row r="35">
          <cell r="B35">
            <v>2285222.4</v>
          </cell>
          <cell r="C35">
            <v>4560000</v>
          </cell>
          <cell r="D35">
            <v>66000000</v>
          </cell>
        </row>
        <row r="40">
          <cell r="G40">
            <v>864797.6</v>
          </cell>
        </row>
        <row r="57">
          <cell r="B57">
            <v>8664732</v>
          </cell>
        </row>
      </sheetData>
      <sheetData sheetId="1">
        <row r="64">
          <cell r="B64">
            <v>4075092.8999999994</v>
          </cell>
          <cell r="C64">
            <v>2948665.4</v>
          </cell>
          <cell r="D64">
            <v>1463349.74</v>
          </cell>
        </row>
        <row r="69">
          <cell r="G69">
            <v>961294.2</v>
          </cell>
        </row>
        <row r="86">
          <cell r="B86">
            <v>1203844.68</v>
          </cell>
        </row>
      </sheetData>
      <sheetData sheetId="2">
        <row r="34">
          <cell r="B34">
            <v>10500755.562200001</v>
          </cell>
          <cell r="C34">
            <v>11578837.5</v>
          </cell>
          <cell r="D34">
            <v>3934024.0984399999</v>
          </cell>
        </row>
        <row r="38">
          <cell r="G38">
            <v>2632974.4378</v>
          </cell>
          <cell r="H38">
            <v>86430.081559999991</v>
          </cell>
        </row>
        <row r="52">
          <cell r="B52">
            <v>3560528.88</v>
          </cell>
        </row>
      </sheetData>
      <sheetData sheetId="3">
        <row r="121">
          <cell r="B121">
            <v>31643113.520947449</v>
          </cell>
          <cell r="C121">
            <v>4383313.7699999996</v>
          </cell>
          <cell r="D121">
            <v>490544774</v>
          </cell>
        </row>
        <row r="126">
          <cell r="G126">
            <v>7293395.6440150049</v>
          </cell>
          <cell r="H126">
            <v>3968735.0939493412</v>
          </cell>
        </row>
        <row r="143">
          <cell r="B143">
            <v>90092114.280000001</v>
          </cell>
        </row>
      </sheetData>
      <sheetData sheetId="4">
        <row r="23">
          <cell r="D23">
            <v>257273691.27652499</v>
          </cell>
        </row>
        <row r="28">
          <cell r="H28">
            <v>26223489.193474997</v>
          </cell>
        </row>
        <row r="45">
          <cell r="B45">
            <v>52365912.119999997</v>
          </cell>
        </row>
      </sheetData>
      <sheetData sheetId="5">
        <row r="17">
          <cell r="D17">
            <v>604386277.14999998</v>
          </cell>
        </row>
        <row r="22">
          <cell r="H22">
            <v>61604110.890000001</v>
          </cell>
        </row>
        <row r="39">
          <cell r="B39">
            <v>73080152.280000001</v>
          </cell>
        </row>
      </sheetData>
      <sheetData sheetId="6">
        <row r="310">
          <cell r="B310">
            <v>1092357401.1999998</v>
          </cell>
          <cell r="C310">
            <v>2007145889.7283297</v>
          </cell>
          <cell r="D310">
            <v>597837501.78748298</v>
          </cell>
          <cell r="E310">
            <v>897458937.78229642</v>
          </cell>
        </row>
        <row r="315">
          <cell r="H315">
            <v>459114158.16948724</v>
          </cell>
          <cell r="I315">
            <v>478448908.95224512</v>
          </cell>
        </row>
        <row r="333">
          <cell r="B333">
            <v>1232531753.44032</v>
          </cell>
        </row>
      </sheetData>
      <sheetData sheetId="7">
        <row r="293">
          <cell r="B293">
            <v>15429842.345000001</v>
          </cell>
          <cell r="C293">
            <v>1241639.2493999996</v>
          </cell>
          <cell r="D293">
            <v>8741134.7899999991</v>
          </cell>
          <cell r="E293">
            <v>63209757.169999994</v>
          </cell>
        </row>
        <row r="298">
          <cell r="H298">
            <v>3562613.4999999991</v>
          </cell>
          <cell r="I298">
            <v>2062428.4256000007</v>
          </cell>
        </row>
        <row r="315">
          <cell r="B315">
            <v>54271333.800000004</v>
          </cell>
        </row>
      </sheetData>
      <sheetData sheetId="8">
        <row r="65">
          <cell r="B65">
            <v>193545463.77530003</v>
          </cell>
          <cell r="D65">
            <v>810593149.76322246</v>
          </cell>
        </row>
        <row r="70">
          <cell r="G70">
            <v>46731565.466949999</v>
          </cell>
          <cell r="H70">
            <v>107113489.32011703</v>
          </cell>
        </row>
        <row r="87">
          <cell r="B87">
            <v>254677776.84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R ALCOA"/>
      <sheetName val="TAMBAQUI"/>
      <sheetName val="JARAQUI"/>
      <sheetName val="RAESA"/>
      <sheetName val="MANAUARA"/>
      <sheetName val="GERA"/>
    </sheetNames>
    <sheetDataSet>
      <sheetData sheetId="0">
        <row r="10">
          <cell r="J10">
            <v>7606242</v>
          </cell>
          <cell r="K10">
            <v>4350421.8899999997</v>
          </cell>
        </row>
        <row r="15">
          <cell r="B15">
            <v>35074924.109999999</v>
          </cell>
        </row>
      </sheetData>
      <sheetData sheetId="1">
        <row r="9">
          <cell r="J9">
            <v>220402.70836363657</v>
          </cell>
          <cell r="K9">
            <v>106556.17050000009</v>
          </cell>
        </row>
        <row r="16">
          <cell r="J16">
            <v>267470.79709090921</v>
          </cell>
          <cell r="K16">
            <v>124033.92908454553</v>
          </cell>
        </row>
        <row r="31">
          <cell r="D31">
            <v>1774402.3364154557</v>
          </cell>
        </row>
      </sheetData>
      <sheetData sheetId="2">
        <row r="15">
          <cell r="J15">
            <v>115285.37563636359</v>
          </cell>
          <cell r="K15">
            <v>53461.156364318158</v>
          </cell>
        </row>
        <row r="30">
          <cell r="D30">
            <v>409211.91518113622</v>
          </cell>
        </row>
      </sheetData>
      <sheetData sheetId="3">
        <row r="9">
          <cell r="J9">
            <v>4903673.6585454559</v>
          </cell>
          <cell r="K9">
            <v>2519943.407863637</v>
          </cell>
        </row>
        <row r="15">
          <cell r="B15">
            <v>19819014.369954549</v>
          </cell>
        </row>
      </sheetData>
      <sheetData sheetId="4">
        <row r="9">
          <cell r="J9">
            <v>3765617.4916363657</v>
          </cell>
          <cell r="K9">
            <v>2048938.929272728</v>
          </cell>
        </row>
        <row r="15">
          <cell r="B15">
            <v>16336134.706363643</v>
          </cell>
        </row>
      </sheetData>
      <sheetData sheetId="5">
        <row r="9">
          <cell r="J9">
            <v>5945698.3352727182</v>
          </cell>
          <cell r="K9">
            <v>3055428.3111818135</v>
          </cell>
        </row>
        <row r="15">
          <cell r="B15">
            <v>24030530.771727238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workbookViewId="0">
      <selection activeCell="A23" sqref="A23"/>
    </sheetView>
  </sheetViews>
  <sheetFormatPr defaultColWidth="14.7109375" defaultRowHeight="15.95" customHeight="1"/>
  <cols>
    <col min="1" max="1" width="23.28515625" style="6" customWidth="1"/>
    <col min="2" max="11" width="14.7109375" style="6" customWidth="1"/>
    <col min="12" max="16384" width="14.7109375" style="6"/>
  </cols>
  <sheetData>
    <row r="1" spans="1:12" ht="15.95" customHeight="1">
      <c r="A1" s="5" t="s">
        <v>34</v>
      </c>
      <c r="J1" s="39" t="s">
        <v>52</v>
      </c>
      <c r="K1" s="39"/>
    </row>
    <row r="3" spans="1:12" ht="15.95" customHeight="1">
      <c r="A3" s="40" t="s">
        <v>3</v>
      </c>
      <c r="B3" s="40" t="s">
        <v>4</v>
      </c>
      <c r="C3" s="43" t="s">
        <v>44</v>
      </c>
      <c r="D3" s="44" t="s">
        <v>5</v>
      </c>
      <c r="E3" s="45" t="s">
        <v>6</v>
      </c>
      <c r="F3" s="40" t="s">
        <v>1</v>
      </c>
      <c r="G3" s="40" t="s">
        <v>7</v>
      </c>
      <c r="H3" s="40" t="s">
        <v>23</v>
      </c>
      <c r="I3" s="41" t="s">
        <v>61</v>
      </c>
      <c r="J3" s="42"/>
      <c r="K3" s="40" t="s">
        <v>51</v>
      </c>
    </row>
    <row r="4" spans="1:12" ht="15.95" customHeight="1">
      <c r="A4" s="40"/>
      <c r="B4" s="40"/>
      <c r="C4" s="43"/>
      <c r="D4" s="44"/>
      <c r="E4" s="46"/>
      <c r="F4" s="40"/>
      <c r="G4" s="40"/>
      <c r="H4" s="40"/>
      <c r="I4" s="14" t="s">
        <v>33</v>
      </c>
      <c r="J4" s="14" t="s">
        <v>42</v>
      </c>
      <c r="K4" s="40"/>
    </row>
    <row r="6" spans="1:12" ht="20.100000000000001" customHeight="1">
      <c r="A6" s="11" t="s">
        <v>18</v>
      </c>
      <c r="B6" s="9">
        <f>[1]CEA!$B$35</f>
        <v>2285222.4</v>
      </c>
      <c r="C6" s="9"/>
      <c r="D6" s="9">
        <f>[1]CEA!$C$35</f>
        <v>4560000</v>
      </c>
      <c r="E6" s="9">
        <f>[1]CEA!$D$35</f>
        <v>66000000</v>
      </c>
      <c r="F6" s="9">
        <f>SUM(B6:E6)</f>
        <v>72845222.400000006</v>
      </c>
      <c r="G6" s="9">
        <f>[1]CEA!$B$57</f>
        <v>8664732</v>
      </c>
      <c r="H6" s="9">
        <f>F6-G6</f>
        <v>64180490.400000006</v>
      </c>
      <c r="I6" s="34">
        <v>100</v>
      </c>
      <c r="J6" s="35">
        <f>((100-I6)/100)*H6</f>
        <v>0</v>
      </c>
      <c r="K6" s="7">
        <f>H6-J6</f>
        <v>64180490.400000006</v>
      </c>
      <c r="L6" s="15"/>
    </row>
    <row r="7" spans="1:12" ht="20.100000000000001" customHeight="1">
      <c r="A7" s="11" t="s">
        <v>19</v>
      </c>
      <c r="B7" s="9">
        <f>[1]CELPA!$B$121</f>
        <v>31643113.520947449</v>
      </c>
      <c r="C7" s="9"/>
      <c r="D7" s="9">
        <f>[1]CELPA!$C$121</f>
        <v>4383313.7699999996</v>
      </c>
      <c r="E7" s="9">
        <f>[1]CELPA!$D$121</f>
        <v>490544774</v>
      </c>
      <c r="F7" s="9">
        <f t="shared" ref="F7:F14" si="0">SUM(B7:E7)</f>
        <v>526571201.29094744</v>
      </c>
      <c r="G7" s="9">
        <f>[1]CELPA!$B$143</f>
        <v>90092114.280000001</v>
      </c>
      <c r="H7" s="9">
        <f t="shared" ref="H7:H20" si="1">F7-G7</f>
        <v>436479087.01094747</v>
      </c>
      <c r="I7" s="34">
        <v>100</v>
      </c>
      <c r="J7" s="35">
        <f t="shared" ref="J7:J14" si="2">((100-I7)/100)*H7</f>
        <v>0</v>
      </c>
      <c r="K7" s="7">
        <f t="shared" ref="K7:K14" si="3">H7-J7</f>
        <v>436479087.01094747</v>
      </c>
      <c r="L7" s="15"/>
    </row>
    <row r="8" spans="1:12" ht="20.100000000000001" customHeight="1">
      <c r="A8" s="11" t="s">
        <v>21</v>
      </c>
      <c r="B8" s="9">
        <f>[1]CELPE!$B$34</f>
        <v>10500755.562200001</v>
      </c>
      <c r="C8" s="9">
        <f>[1]CELPE!$C$34</f>
        <v>11578837.5</v>
      </c>
      <c r="D8" s="9">
        <f>[1]CELPE!$D$34</f>
        <v>3934024.0984399999</v>
      </c>
      <c r="E8" s="9"/>
      <c r="F8" s="9">
        <f t="shared" si="0"/>
        <v>26013617.160640001</v>
      </c>
      <c r="G8" s="9">
        <f>[1]CELPE!$B$52</f>
        <v>3560528.88</v>
      </c>
      <c r="H8" s="9">
        <f t="shared" si="1"/>
        <v>22453088.280640002</v>
      </c>
      <c r="I8" s="34">
        <v>100</v>
      </c>
      <c r="J8" s="35">
        <f t="shared" si="2"/>
        <v>0</v>
      </c>
      <c r="K8" s="7">
        <f t="shared" si="3"/>
        <v>22453088.280640002</v>
      </c>
      <c r="L8" s="15"/>
    </row>
    <row r="9" spans="1:12" ht="20.100000000000001" customHeight="1">
      <c r="A9" s="11" t="s">
        <v>20</v>
      </c>
      <c r="B9" s="9">
        <f>[1]CEMAT!$B$64</f>
        <v>4075092.8999999994</v>
      </c>
      <c r="C9" s="9">
        <f>[1]CEMAT!$C$64</f>
        <v>2948665.4</v>
      </c>
      <c r="D9" s="9">
        <f>[1]CEMAT!$D$64</f>
        <v>1463349.74</v>
      </c>
      <c r="E9" s="9"/>
      <c r="F9" s="9">
        <f t="shared" si="0"/>
        <v>8487108.0399999991</v>
      </c>
      <c r="G9" s="9">
        <f>[1]CEMAT!$B$86</f>
        <v>1203844.68</v>
      </c>
      <c r="H9" s="9">
        <f t="shared" si="1"/>
        <v>7283263.3599999994</v>
      </c>
      <c r="I9" s="34">
        <v>100</v>
      </c>
      <c r="J9" s="35">
        <f t="shared" si="2"/>
        <v>0</v>
      </c>
      <c r="K9" s="7">
        <f t="shared" si="3"/>
        <v>7283263.3599999994</v>
      </c>
      <c r="L9" s="15"/>
    </row>
    <row r="10" spans="1:12" ht="20.100000000000001" customHeight="1">
      <c r="A10" s="11" t="s">
        <v>17</v>
      </c>
      <c r="B10" s="9">
        <f>[1]CERR!$B$293</f>
        <v>15429842.345000001</v>
      </c>
      <c r="C10" s="9">
        <f>[1]CERR!$C$293</f>
        <v>1241639.2493999996</v>
      </c>
      <c r="D10" s="9">
        <f>[1]CERR!$D$293</f>
        <v>8741134.7899999991</v>
      </c>
      <c r="E10" s="9">
        <f>[1]CERR!$E$293</f>
        <v>63209757.169999994</v>
      </c>
      <c r="F10" s="9">
        <f t="shared" ref="F10" si="4">SUM(B10:E10)</f>
        <v>88622373.554399997</v>
      </c>
      <c r="G10" s="9">
        <f>[1]CERR!$B$315</f>
        <v>54271333.800000004</v>
      </c>
      <c r="H10" s="9">
        <f t="shared" ref="H10" si="5">F10-G10</f>
        <v>34351039.754399993</v>
      </c>
      <c r="I10" s="34">
        <v>100</v>
      </c>
      <c r="J10" s="35">
        <f t="shared" si="2"/>
        <v>0</v>
      </c>
      <c r="K10" s="7">
        <f t="shared" ref="K10" si="6">H10-J10</f>
        <v>34351039.754399993</v>
      </c>
      <c r="L10" s="15"/>
    </row>
    <row r="11" spans="1:12" ht="20.100000000000001" customHeight="1">
      <c r="A11" s="11" t="s">
        <v>35</v>
      </c>
      <c r="B11" s="9">
        <f>[1]AMAZONAS!$B$310</f>
        <v>1092357401.1999998</v>
      </c>
      <c r="C11" s="9">
        <f>[1]AMAZONAS!$C$310</f>
        <v>2007145889.7283297</v>
      </c>
      <c r="D11" s="9">
        <f>[1]AMAZONAS!$D$310</f>
        <v>597837501.78748298</v>
      </c>
      <c r="E11" s="9">
        <f>[1]AMAZONAS!$E$310</f>
        <v>897458937.78229642</v>
      </c>
      <c r="F11" s="9">
        <f t="shared" si="0"/>
        <v>4594799730.4981089</v>
      </c>
      <c r="G11" s="9">
        <f>[1]AMAZONAS!$B$333</f>
        <v>1232531753.44032</v>
      </c>
      <c r="H11" s="9">
        <f t="shared" si="1"/>
        <v>3362267977.0577888</v>
      </c>
      <c r="I11" s="34">
        <v>100</v>
      </c>
      <c r="J11" s="35">
        <f t="shared" si="2"/>
        <v>0</v>
      </c>
      <c r="K11" s="7">
        <f t="shared" si="3"/>
        <v>3362267977.0577888</v>
      </c>
      <c r="L11" s="15"/>
    </row>
    <row r="12" spans="1:12" ht="20.100000000000001" customHeight="1">
      <c r="A12" s="11" t="s">
        <v>36</v>
      </c>
      <c r="B12" s="9"/>
      <c r="C12" s="9"/>
      <c r="D12" s="9"/>
      <c r="E12" s="9">
        <f>[1]ELETROACRE!$D$23</f>
        <v>257273691.27652499</v>
      </c>
      <c r="F12" s="9">
        <f t="shared" si="0"/>
        <v>257273691.27652499</v>
      </c>
      <c r="G12" s="9">
        <f>[1]ELETROACRE!$B$45</f>
        <v>52365912.119999997</v>
      </c>
      <c r="H12" s="9">
        <f t="shared" si="1"/>
        <v>204907779.15652499</v>
      </c>
      <c r="I12" s="34">
        <v>100</v>
      </c>
      <c r="J12" s="35">
        <f t="shared" si="2"/>
        <v>0</v>
      </c>
      <c r="K12" s="7">
        <f t="shared" si="3"/>
        <v>204907779.15652499</v>
      </c>
      <c r="L12" s="15"/>
    </row>
    <row r="13" spans="1:12" ht="20.100000000000001" customHeight="1">
      <c r="A13" s="11" t="s">
        <v>37</v>
      </c>
      <c r="B13" s="9"/>
      <c r="C13" s="9"/>
      <c r="D13" s="9"/>
      <c r="E13" s="9">
        <f>[1]CERON!$D$17</f>
        <v>604386277.14999998</v>
      </c>
      <c r="F13" s="9">
        <f t="shared" si="0"/>
        <v>604386277.14999998</v>
      </c>
      <c r="G13" s="9">
        <f>[1]CERON!$B$39</f>
        <v>73080152.280000001</v>
      </c>
      <c r="H13" s="9">
        <f t="shared" si="1"/>
        <v>531306124.87</v>
      </c>
      <c r="I13" s="34">
        <v>100</v>
      </c>
      <c r="J13" s="35">
        <f t="shared" si="2"/>
        <v>0</v>
      </c>
      <c r="K13" s="7">
        <f t="shared" si="3"/>
        <v>531306124.87</v>
      </c>
      <c r="L13" s="15"/>
    </row>
    <row r="14" spans="1:12" ht="20.100000000000001" customHeight="1">
      <c r="A14" s="11" t="s">
        <v>38</v>
      </c>
      <c r="B14" s="9">
        <f>[1]BOAVISTA!$B$65</f>
        <v>193545463.77530003</v>
      </c>
      <c r="C14" s="9"/>
      <c r="D14" s="9"/>
      <c r="E14" s="9">
        <f>[1]BOAVISTA!$D$65</f>
        <v>810593149.76322246</v>
      </c>
      <c r="F14" s="9">
        <f t="shared" si="0"/>
        <v>1004138613.5385225</v>
      </c>
      <c r="G14" s="9">
        <f>[1]BOAVISTA!$B$87</f>
        <v>254677776.84</v>
      </c>
      <c r="H14" s="9">
        <f t="shared" si="1"/>
        <v>749460836.69852245</v>
      </c>
      <c r="I14" s="34">
        <v>100</v>
      </c>
      <c r="J14" s="35">
        <f t="shared" si="2"/>
        <v>0</v>
      </c>
      <c r="K14" s="7">
        <f t="shared" si="3"/>
        <v>749460836.69852245</v>
      </c>
      <c r="L14" s="15"/>
    </row>
    <row r="15" spans="1:12" ht="20.100000000000001" customHeight="1">
      <c r="A15" s="11" t="s">
        <v>11</v>
      </c>
      <c r="B15" s="9">
        <f>'[2]BR ALCOA'!$B$15</f>
        <v>35074924.109999999</v>
      </c>
      <c r="C15" s="9"/>
      <c r="D15" s="16"/>
      <c r="E15" s="16"/>
      <c r="F15" s="9">
        <f t="shared" ref="F15:F19" si="7">B15+C15</f>
        <v>35074924.109999999</v>
      </c>
      <c r="G15" s="16"/>
      <c r="H15" s="9">
        <f t="shared" si="1"/>
        <v>35074924.109999999</v>
      </c>
      <c r="I15" s="16"/>
      <c r="J15" s="16"/>
      <c r="K15" s="7">
        <f t="shared" ref="K15:K20" si="8">H15</f>
        <v>35074924.109999999</v>
      </c>
    </row>
    <row r="16" spans="1:12" ht="20.100000000000001" customHeight="1">
      <c r="A16" s="11" t="s">
        <v>13</v>
      </c>
      <c r="B16" s="9">
        <f>[2]JARAQUI!$D$30</f>
        <v>409211.91518113622</v>
      </c>
      <c r="C16" s="9"/>
      <c r="D16" s="16"/>
      <c r="E16" s="16"/>
      <c r="F16" s="9">
        <f t="shared" si="7"/>
        <v>409211.91518113622</v>
      </c>
      <c r="G16" s="16"/>
      <c r="H16" s="9">
        <f t="shared" si="1"/>
        <v>409211.91518113622</v>
      </c>
      <c r="I16" s="16"/>
      <c r="J16" s="16"/>
      <c r="K16" s="7">
        <f t="shared" si="8"/>
        <v>409211.91518113622</v>
      </c>
    </row>
    <row r="17" spans="1:11" ht="20.100000000000001" customHeight="1">
      <c r="A17" s="11" t="s">
        <v>12</v>
      </c>
      <c r="B17" s="9">
        <f>[2]TAMBAQUI!$D$31</f>
        <v>1774402.3364154557</v>
      </c>
      <c r="C17" s="9"/>
      <c r="D17" s="16"/>
      <c r="E17" s="16"/>
      <c r="F17" s="9">
        <f t="shared" si="7"/>
        <v>1774402.3364154557</v>
      </c>
      <c r="G17" s="16"/>
      <c r="H17" s="9">
        <f t="shared" si="1"/>
        <v>1774402.3364154557</v>
      </c>
      <c r="I17" s="16"/>
      <c r="J17" s="16"/>
      <c r="K17" s="7">
        <f t="shared" si="8"/>
        <v>1774402.3364154557</v>
      </c>
    </row>
    <row r="18" spans="1:11" ht="20.100000000000001" customHeight="1">
      <c r="A18" s="11" t="s">
        <v>14</v>
      </c>
      <c r="B18" s="9">
        <f>[2]GERA!$B$15</f>
        <v>24030530.771727238</v>
      </c>
      <c r="C18" s="9"/>
      <c r="D18" s="16"/>
      <c r="E18" s="16"/>
      <c r="F18" s="9">
        <f t="shared" si="7"/>
        <v>24030530.771727238</v>
      </c>
      <c r="G18" s="16"/>
      <c r="H18" s="9">
        <f t="shared" si="1"/>
        <v>24030530.771727238</v>
      </c>
      <c r="I18" s="16"/>
      <c r="J18" s="16"/>
      <c r="K18" s="7">
        <f t="shared" si="8"/>
        <v>24030530.771727238</v>
      </c>
    </row>
    <row r="19" spans="1:11" ht="20.100000000000001" customHeight="1">
      <c r="A19" s="11" t="s">
        <v>15</v>
      </c>
      <c r="B19" s="9">
        <f>[2]MANAUARA!$B$15</f>
        <v>16336134.706363643</v>
      </c>
      <c r="C19" s="9"/>
      <c r="D19" s="16"/>
      <c r="E19" s="16"/>
      <c r="F19" s="9">
        <f t="shared" si="7"/>
        <v>16336134.706363643</v>
      </c>
      <c r="G19" s="16"/>
      <c r="H19" s="9">
        <f t="shared" si="1"/>
        <v>16336134.706363643</v>
      </c>
      <c r="I19" s="16"/>
      <c r="J19" s="16"/>
      <c r="K19" s="7">
        <f t="shared" si="8"/>
        <v>16336134.706363643</v>
      </c>
    </row>
    <row r="20" spans="1:11" ht="20.100000000000001" customHeight="1">
      <c r="A20" s="11" t="s">
        <v>16</v>
      </c>
      <c r="B20" s="9">
        <f>[2]RAESA!$B$15</f>
        <v>19819014.369954549</v>
      </c>
      <c r="C20" s="9"/>
      <c r="D20" s="16"/>
      <c r="E20" s="16"/>
      <c r="F20" s="9">
        <f>B20+C20</f>
        <v>19819014.369954549</v>
      </c>
      <c r="G20" s="16"/>
      <c r="H20" s="9">
        <f t="shared" si="1"/>
        <v>19819014.369954549</v>
      </c>
      <c r="I20" s="16"/>
      <c r="J20" s="16"/>
      <c r="K20" s="7">
        <f t="shared" si="8"/>
        <v>19819014.369954549</v>
      </c>
    </row>
    <row r="21" spans="1:11" s="17" customFormat="1" ht="15.95" customHeight="1">
      <c r="A21" s="11" t="s">
        <v>0</v>
      </c>
      <c r="B21" s="9">
        <f>SUM(B6:B20)</f>
        <v>1447281109.9130895</v>
      </c>
      <c r="C21" s="9">
        <f t="shared" ref="C21:K21" si="9">SUM(C6:C20)</f>
        <v>2022915031.8777297</v>
      </c>
      <c r="D21" s="9">
        <f t="shared" si="9"/>
        <v>620919324.18592298</v>
      </c>
      <c r="E21" s="9">
        <f t="shared" si="9"/>
        <v>3189466587.1420441</v>
      </c>
      <c r="F21" s="9">
        <f t="shared" si="9"/>
        <v>7280582053.1187849</v>
      </c>
      <c r="G21" s="9">
        <f t="shared" si="9"/>
        <v>1770448148.3203199</v>
      </c>
      <c r="H21" s="9">
        <f t="shared" si="9"/>
        <v>5510133904.7984657</v>
      </c>
      <c r="I21" s="16"/>
      <c r="J21" s="9">
        <f t="shared" si="9"/>
        <v>0</v>
      </c>
      <c r="K21" s="9">
        <f t="shared" si="9"/>
        <v>5510133904.7984657</v>
      </c>
    </row>
    <row r="22" spans="1:11" ht="15.95" customHeight="1">
      <c r="A22" s="6" t="s">
        <v>62</v>
      </c>
    </row>
    <row r="23" spans="1:11" ht="15.95" customHeight="1">
      <c r="G23" s="15"/>
    </row>
    <row r="28" spans="1:11" ht="15.95" customHeight="1">
      <c r="F28" s="15"/>
    </row>
    <row r="29" spans="1:11" ht="15.95" customHeight="1">
      <c r="F29" s="15"/>
    </row>
    <row r="30" spans="1:11" ht="15.95" customHeight="1">
      <c r="F30" s="15"/>
    </row>
  </sheetData>
  <sortState ref="A6:K24">
    <sortCondition ref="A19"/>
  </sortState>
  <mergeCells count="11">
    <mergeCell ref="J1:K1"/>
    <mergeCell ref="K3:K4"/>
    <mergeCell ref="I3:J3"/>
    <mergeCell ref="H3:H4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showGridLines="0" workbookViewId="0">
      <selection activeCell="B9" sqref="B9"/>
    </sheetView>
  </sheetViews>
  <sheetFormatPr defaultColWidth="14.7109375" defaultRowHeight="20.100000000000001" customHeight="1"/>
  <cols>
    <col min="1" max="2" width="35.7109375" style="2" customWidth="1"/>
    <col min="3" max="3" width="30.7109375" style="2" customWidth="1"/>
    <col min="4" max="7" width="15.7109375" style="2" customWidth="1"/>
    <col min="8" max="8" width="14.7109375" style="23"/>
    <col min="9" max="16384" width="14.7109375" style="2"/>
  </cols>
  <sheetData>
    <row r="1" spans="1:8" ht="20.100000000000001" customHeight="1">
      <c r="A1" s="8" t="s">
        <v>39</v>
      </c>
      <c r="B1" s="4"/>
      <c r="C1" s="38" t="s">
        <v>52</v>
      </c>
      <c r="D1" s="4"/>
      <c r="E1" s="4"/>
      <c r="F1" s="4"/>
      <c r="G1" s="4"/>
      <c r="H1" s="4"/>
    </row>
    <row r="3" spans="1:8" ht="20.100000000000001" customHeight="1">
      <c r="A3" s="24" t="s">
        <v>31</v>
      </c>
      <c r="B3" s="24" t="s">
        <v>28</v>
      </c>
      <c r="C3" s="25" t="s">
        <v>32</v>
      </c>
    </row>
    <row r="5" spans="1:8" ht="20.100000000000001" customHeight="1">
      <c r="A5" s="47" t="s">
        <v>24</v>
      </c>
      <c r="B5" s="47"/>
      <c r="C5" s="29">
        <f>SUM(C6:C9)</f>
        <v>79229189.569999993</v>
      </c>
    </row>
    <row r="6" spans="1:8" ht="20.100000000000001" customHeight="1">
      <c r="A6" s="30" t="s">
        <v>25</v>
      </c>
      <c r="B6" s="30" t="s">
        <v>54</v>
      </c>
      <c r="C6" s="29">
        <v>31658.880000000001</v>
      </c>
    </row>
    <row r="7" spans="1:8" ht="20.100000000000001" customHeight="1">
      <c r="A7" s="30" t="s">
        <v>19</v>
      </c>
      <c r="B7" s="30" t="s">
        <v>29</v>
      </c>
      <c r="C7" s="29">
        <f>4429087.27*12</f>
        <v>53149047.239999995</v>
      </c>
    </row>
    <row r="8" spans="1:8" ht="20.100000000000001" customHeight="1">
      <c r="A8" s="30" t="s">
        <v>20</v>
      </c>
      <c r="B8" s="30" t="s">
        <v>30</v>
      </c>
      <c r="C8" s="29">
        <v>3674866.68</v>
      </c>
    </row>
    <row r="9" spans="1:8" ht="20.100000000000001" customHeight="1">
      <c r="A9" s="30" t="s">
        <v>19</v>
      </c>
      <c r="B9" s="30" t="s">
        <v>55</v>
      </c>
      <c r="C9" s="29">
        <v>22373616.77</v>
      </c>
    </row>
    <row r="10" spans="1:8" s="26" customFormat="1" ht="20.100000000000001" customHeight="1">
      <c r="A10" s="31"/>
      <c r="B10" s="31"/>
      <c r="C10" s="32"/>
      <c r="H10" s="27"/>
    </row>
    <row r="11" spans="1:8" ht="20.100000000000001" customHeight="1">
      <c r="A11" s="47" t="s">
        <v>22</v>
      </c>
      <c r="B11" s="47"/>
      <c r="C11" s="29">
        <f>C12</f>
        <v>973009.69</v>
      </c>
    </row>
    <row r="12" spans="1:8" ht="20.100000000000001" customHeight="1">
      <c r="A12" s="33" t="s">
        <v>26</v>
      </c>
      <c r="B12" s="33" t="s">
        <v>56</v>
      </c>
      <c r="C12" s="29">
        <v>973009.69</v>
      </c>
    </row>
    <row r="13" spans="1:8" ht="20.100000000000001" customHeight="1">
      <c r="A13" s="31"/>
      <c r="B13" s="31"/>
      <c r="C13" s="32"/>
    </row>
    <row r="14" spans="1:8" ht="20.100000000000001" customHeight="1">
      <c r="A14" s="47" t="s">
        <v>58</v>
      </c>
      <c r="B14" s="47"/>
      <c r="C14" s="29">
        <f>C5+C11</f>
        <v>80202199.25999999</v>
      </c>
    </row>
    <row r="16" spans="1:8" s="28" customFormat="1" ht="20.100000000000001" customHeight="1">
      <c r="A16" s="28" t="s">
        <v>59</v>
      </c>
    </row>
    <row r="17" spans="1:3" s="28" customFormat="1" ht="20.100000000000001" customHeight="1">
      <c r="A17" s="28" t="s">
        <v>60</v>
      </c>
      <c r="C17" s="36"/>
    </row>
    <row r="18" spans="1:3" s="28" customFormat="1" ht="20.100000000000001" customHeight="1">
      <c r="A18" s="28" t="s">
        <v>57</v>
      </c>
      <c r="C18" s="36"/>
    </row>
    <row r="19" spans="1:3" ht="20.100000000000001" customHeight="1">
      <c r="C19" s="37"/>
    </row>
  </sheetData>
  <mergeCells count="3">
    <mergeCell ref="A5:B5"/>
    <mergeCell ref="A11:B11"/>
    <mergeCell ref="A14:B14"/>
  </mergeCell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showGridLines="0" topLeftCell="A13" workbookViewId="0">
      <selection activeCell="E16" sqref="E16"/>
    </sheetView>
  </sheetViews>
  <sheetFormatPr defaultColWidth="14.7109375" defaultRowHeight="20.100000000000001" customHeight="1"/>
  <cols>
    <col min="1" max="1" width="40.7109375" style="4" customWidth="1"/>
    <col min="2" max="6" width="20.7109375" style="4" customWidth="1"/>
    <col min="7" max="7" width="14.7109375" style="4"/>
    <col min="8" max="8" width="15.28515625" style="4" bestFit="1" customWidth="1"/>
    <col min="9" max="16384" width="14.7109375" style="4"/>
  </cols>
  <sheetData>
    <row r="1" spans="1:8" ht="20.100000000000001" customHeight="1">
      <c r="A1" s="1" t="s">
        <v>40</v>
      </c>
      <c r="B1" s="18"/>
      <c r="C1" s="18"/>
      <c r="D1" s="18"/>
      <c r="E1" s="49" t="s">
        <v>52</v>
      </c>
      <c r="F1" s="49"/>
    </row>
    <row r="3" spans="1:8" ht="20.100000000000001" customHeight="1">
      <c r="A3" s="48" t="s">
        <v>3</v>
      </c>
      <c r="B3" s="48" t="s">
        <v>43</v>
      </c>
      <c r="C3" s="48"/>
      <c r="D3" s="48"/>
      <c r="E3" s="48" t="s">
        <v>27</v>
      </c>
      <c r="F3" s="48" t="s">
        <v>0</v>
      </c>
    </row>
    <row r="4" spans="1:8" ht="20.100000000000001" customHeight="1">
      <c r="A4" s="48"/>
      <c r="B4" s="19" t="s">
        <v>48</v>
      </c>
      <c r="C4" s="19" t="s">
        <v>49</v>
      </c>
      <c r="D4" s="19" t="s">
        <v>50</v>
      </c>
      <c r="E4" s="48"/>
      <c r="F4" s="48"/>
    </row>
    <row r="6" spans="1:8" ht="20.100000000000001" customHeight="1">
      <c r="A6" s="12" t="s">
        <v>11</v>
      </c>
      <c r="B6" s="3">
        <f>CTG!K15</f>
        <v>35074924.109999999</v>
      </c>
      <c r="C6" s="3">
        <f>'TRIBUTOS 2017'!D16</f>
        <v>11956663.890000001</v>
      </c>
      <c r="D6" s="3">
        <f t="shared" ref="D6:D13" si="0">B6+C6</f>
        <v>47031588</v>
      </c>
      <c r="E6" s="20"/>
      <c r="F6" s="3">
        <f t="shared" ref="F6:F22" si="1">D6+E6</f>
        <v>47031588</v>
      </c>
    </row>
    <row r="7" spans="1:8" ht="20.100000000000001" customHeight="1">
      <c r="A7" s="12" t="s">
        <v>13</v>
      </c>
      <c r="B7" s="3">
        <f>CTG!K16</f>
        <v>409211.91518113622</v>
      </c>
      <c r="C7" s="3">
        <f>'TRIBUTOS 2017'!D17</f>
        <v>168746.53200068173</v>
      </c>
      <c r="D7" s="3">
        <f t="shared" si="0"/>
        <v>577958.44718181796</v>
      </c>
      <c r="E7" s="20"/>
      <c r="F7" s="3">
        <f t="shared" si="1"/>
        <v>577958.44718181796</v>
      </c>
    </row>
    <row r="8" spans="1:8" ht="20.100000000000001" customHeight="1">
      <c r="A8" s="12" t="s">
        <v>12</v>
      </c>
      <c r="B8" s="3">
        <f>CTG!K17</f>
        <v>1774402.3364154557</v>
      </c>
      <c r="C8" s="3">
        <f>'TRIBUTOS 2017'!D18</f>
        <v>718463.60503909143</v>
      </c>
      <c r="D8" s="3">
        <f t="shared" si="0"/>
        <v>2492865.941454547</v>
      </c>
      <c r="E8" s="20"/>
      <c r="F8" s="3">
        <f t="shared" si="1"/>
        <v>2492865.941454547</v>
      </c>
    </row>
    <row r="9" spans="1:8" ht="20.100000000000001" customHeight="1">
      <c r="A9" s="12" t="s">
        <v>18</v>
      </c>
      <c r="B9" s="3">
        <f>CTG!K6</f>
        <v>64180490.400000006</v>
      </c>
      <c r="C9" s="3">
        <f>'TRIBUTOS 2017'!D7</f>
        <v>864797.6</v>
      </c>
      <c r="D9" s="3">
        <f t="shared" si="0"/>
        <v>65045288.000000007</v>
      </c>
      <c r="E9" s="20"/>
      <c r="F9" s="3">
        <f t="shared" si="1"/>
        <v>65045288.000000007</v>
      </c>
    </row>
    <row r="10" spans="1:8" ht="20.100000000000001" customHeight="1">
      <c r="A10" s="12" t="s">
        <v>19</v>
      </c>
      <c r="B10" s="3">
        <f>CTG!K7</f>
        <v>436479087.01094747</v>
      </c>
      <c r="C10" s="3">
        <f>'TRIBUTOS 2017'!D8</f>
        <v>11262130.737964347</v>
      </c>
      <c r="D10" s="3">
        <f t="shared" si="0"/>
        <v>447741217.7489118</v>
      </c>
      <c r="E10" s="3">
        <f>SUBROG!C7+SUBROG!C9</f>
        <v>75522664.00999999</v>
      </c>
      <c r="F10" s="3">
        <f t="shared" si="1"/>
        <v>523263881.75891179</v>
      </c>
    </row>
    <row r="11" spans="1:8" ht="20.100000000000001" customHeight="1">
      <c r="A11" s="12" t="s">
        <v>21</v>
      </c>
      <c r="B11" s="3">
        <f>CTG!K8</f>
        <v>22453088.280640002</v>
      </c>
      <c r="C11" s="3">
        <f>'TRIBUTOS 2017'!D9</f>
        <v>2719404.5193599998</v>
      </c>
      <c r="D11" s="3">
        <f t="shared" si="0"/>
        <v>25172492.800000001</v>
      </c>
      <c r="E11" s="20"/>
      <c r="F11" s="3">
        <f t="shared" si="1"/>
        <v>25172492.800000001</v>
      </c>
    </row>
    <row r="12" spans="1:8" ht="20.100000000000001" customHeight="1">
      <c r="A12" s="12" t="s">
        <v>20</v>
      </c>
      <c r="B12" s="3">
        <f>CTG!K9</f>
        <v>7283263.3599999994</v>
      </c>
      <c r="C12" s="3">
        <f>'TRIBUTOS 2017'!D10</f>
        <v>961294.2</v>
      </c>
      <c r="D12" s="3">
        <f t="shared" si="0"/>
        <v>8244557.5599999996</v>
      </c>
      <c r="E12" s="3">
        <f>SUBROG!C8</f>
        <v>3674866.68</v>
      </c>
      <c r="F12" s="3">
        <f t="shared" si="1"/>
        <v>11919424.24</v>
      </c>
    </row>
    <row r="13" spans="1:8" ht="20.100000000000001" customHeight="1">
      <c r="A13" s="12" t="s">
        <v>17</v>
      </c>
      <c r="B13" s="3">
        <f>CTG!K10</f>
        <v>34351039.754399993</v>
      </c>
      <c r="C13" s="3">
        <f>'TRIBUTOS 2017'!D11</f>
        <v>5625041.9255999997</v>
      </c>
      <c r="D13" s="3">
        <f t="shared" si="0"/>
        <v>39976081.679999992</v>
      </c>
      <c r="E13" s="20"/>
      <c r="F13" s="3">
        <f t="shared" si="1"/>
        <v>39976081.679999992</v>
      </c>
    </row>
    <row r="14" spans="1:8" ht="20.100000000000001" customHeight="1">
      <c r="A14" s="12" t="s">
        <v>25</v>
      </c>
      <c r="B14" s="20"/>
      <c r="C14" s="20"/>
      <c r="D14" s="20"/>
      <c r="E14" s="3">
        <f>SUBROG!C6</f>
        <v>31658.880000000001</v>
      </c>
      <c r="F14" s="3">
        <f t="shared" si="1"/>
        <v>31658.880000000001</v>
      </c>
    </row>
    <row r="15" spans="1:8" ht="20.100000000000001" customHeight="1">
      <c r="A15" s="12" t="s">
        <v>2</v>
      </c>
      <c r="B15" s="3">
        <f>CTG!K11</f>
        <v>3362267977.0577888</v>
      </c>
      <c r="C15" s="3">
        <f>'TRIBUTOS 2017'!D12</f>
        <v>937563067.12173235</v>
      </c>
      <c r="D15" s="3">
        <f t="shared" ref="D15:D19" si="2">B15+C15</f>
        <v>4299831044.1795216</v>
      </c>
      <c r="E15" s="20"/>
      <c r="F15" s="3">
        <f t="shared" si="1"/>
        <v>4299831044.1795216</v>
      </c>
      <c r="H15" s="21"/>
    </row>
    <row r="16" spans="1:8" ht="20.100000000000001" customHeight="1">
      <c r="A16" s="12" t="s">
        <v>10</v>
      </c>
      <c r="B16" s="3">
        <f>CTG!K12</f>
        <v>204907779.15652499</v>
      </c>
      <c r="C16" s="3">
        <f>'TRIBUTOS 2017'!D13</f>
        <v>26223489.193474997</v>
      </c>
      <c r="D16" s="3">
        <f t="shared" si="2"/>
        <v>231131268.34999999</v>
      </c>
      <c r="E16" s="20"/>
      <c r="F16" s="3">
        <f t="shared" si="1"/>
        <v>231131268.34999999</v>
      </c>
      <c r="H16" s="21"/>
    </row>
    <row r="17" spans="1:8" ht="20.100000000000001" customHeight="1">
      <c r="A17" s="12" t="s">
        <v>8</v>
      </c>
      <c r="B17" s="3">
        <f>CTG!K13</f>
        <v>531306124.87</v>
      </c>
      <c r="C17" s="3">
        <f>'TRIBUTOS 2017'!D14</f>
        <v>61604110.890000001</v>
      </c>
      <c r="D17" s="3">
        <f t="shared" si="2"/>
        <v>592910235.75999999</v>
      </c>
      <c r="E17" s="20"/>
      <c r="F17" s="3">
        <f t="shared" si="1"/>
        <v>592910235.75999999</v>
      </c>
    </row>
    <row r="18" spans="1:8" ht="20.100000000000001" customHeight="1">
      <c r="A18" s="12" t="s">
        <v>9</v>
      </c>
      <c r="B18" s="3">
        <f>CTG!K14</f>
        <v>749460836.69852245</v>
      </c>
      <c r="C18" s="3">
        <f>'TRIBUTOS 2017'!D15</f>
        <v>153845054.78706703</v>
      </c>
      <c r="D18" s="3">
        <f t="shared" si="2"/>
        <v>903305891.4855895</v>
      </c>
      <c r="E18" s="20"/>
      <c r="F18" s="3">
        <f t="shared" si="1"/>
        <v>903305891.4855895</v>
      </c>
    </row>
    <row r="19" spans="1:8" ht="20.100000000000001" customHeight="1">
      <c r="A19" s="12" t="s">
        <v>14</v>
      </c>
      <c r="B19" s="3">
        <f>CTG!K18</f>
        <v>24030530.771727238</v>
      </c>
      <c r="C19" s="3">
        <f>'TRIBUTOS 2017'!D19</f>
        <v>9001126.6464545317</v>
      </c>
      <c r="D19" s="3">
        <f t="shared" si="2"/>
        <v>33031657.41818177</v>
      </c>
      <c r="E19" s="20"/>
      <c r="F19" s="3">
        <f t="shared" si="1"/>
        <v>33031657.41818177</v>
      </c>
    </row>
    <row r="20" spans="1:8" ht="20.100000000000001" customHeight="1">
      <c r="A20" s="12" t="s">
        <v>26</v>
      </c>
      <c r="B20" s="20"/>
      <c r="C20" s="20"/>
      <c r="D20" s="20"/>
      <c r="E20" s="3">
        <f>SUBROG!C12</f>
        <v>973009.69</v>
      </c>
      <c r="F20" s="3">
        <f t="shared" si="1"/>
        <v>973009.69</v>
      </c>
    </row>
    <row r="21" spans="1:8" ht="20.100000000000001" customHeight="1">
      <c r="A21" s="12" t="s">
        <v>15</v>
      </c>
      <c r="B21" s="3">
        <f>CTG!K19</f>
        <v>16336134.706363643</v>
      </c>
      <c r="C21" s="3">
        <f>'TRIBUTOS 2017'!D20</f>
        <v>5814556.4209090937</v>
      </c>
      <c r="D21" s="3">
        <f t="shared" ref="D21" si="3">B21+C21</f>
        <v>22150691.127272736</v>
      </c>
      <c r="E21" s="20"/>
      <c r="F21" s="3">
        <f t="shared" si="1"/>
        <v>22150691.127272736</v>
      </c>
    </row>
    <row r="22" spans="1:8" ht="20.100000000000001" customHeight="1">
      <c r="A22" s="12" t="s">
        <v>16</v>
      </c>
      <c r="B22" s="3">
        <f>CTG!K20</f>
        <v>19819014.369954549</v>
      </c>
      <c r="C22" s="3">
        <f>'TRIBUTOS 2017'!D21</f>
        <v>7423617.0664090924</v>
      </c>
      <c r="D22" s="3">
        <f>B22+C22</f>
        <v>27242631.436363641</v>
      </c>
      <c r="E22" s="20"/>
      <c r="F22" s="3">
        <f t="shared" si="1"/>
        <v>27242631.436363641</v>
      </c>
    </row>
    <row r="23" spans="1:8" ht="20.100000000000001" customHeight="1">
      <c r="A23" s="12" t="s">
        <v>0</v>
      </c>
      <c r="B23" s="3">
        <f>SUM(B6:B22)</f>
        <v>5510133904.7984657</v>
      </c>
      <c r="C23" s="3">
        <f>SUM(C6:C22)</f>
        <v>1235751565.1360114</v>
      </c>
      <c r="D23" s="3">
        <f>SUM(D6:D22)</f>
        <v>6745885469.9344769</v>
      </c>
      <c r="E23" s="3">
        <f>SUM(E6:E22)</f>
        <v>80202199.25999999</v>
      </c>
      <c r="F23" s="3">
        <f>SUM(F6:F22)</f>
        <v>6826087669.1944761</v>
      </c>
      <c r="G23" s="2"/>
      <c r="H23" s="2"/>
    </row>
    <row r="24" spans="1:8" ht="20.100000000000001" customHeight="1">
      <c r="A24" s="6"/>
    </row>
    <row r="29" spans="1:8" ht="20.100000000000001" customHeight="1">
      <c r="D29" s="21"/>
    </row>
  </sheetData>
  <sortState ref="A7:D30">
    <sortCondition ref="A7"/>
  </sortState>
  <mergeCells count="5">
    <mergeCell ref="A3:A4"/>
    <mergeCell ref="E3:E4"/>
    <mergeCell ref="F3:F4"/>
    <mergeCell ref="E1:F1"/>
    <mergeCell ref="B3:D3"/>
  </mergeCells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4"/>
  <sheetViews>
    <sheetView showGridLines="0" workbookViewId="0">
      <selection activeCell="B18" sqref="B18"/>
    </sheetView>
  </sheetViews>
  <sheetFormatPr defaultColWidth="30.7109375" defaultRowHeight="20.100000000000001" customHeight="1"/>
  <cols>
    <col min="1" max="16384" width="30.7109375" style="18"/>
  </cols>
  <sheetData>
    <row r="1" spans="1:4" ht="20.100000000000001" customHeight="1">
      <c r="A1" s="5" t="s">
        <v>41</v>
      </c>
      <c r="B1" s="6"/>
      <c r="C1" s="10"/>
      <c r="D1" s="13" t="s">
        <v>52</v>
      </c>
    </row>
    <row r="2" spans="1:4" ht="20.100000000000001" customHeight="1">
      <c r="A2" s="6" t="s">
        <v>53</v>
      </c>
      <c r="B2" s="6"/>
      <c r="C2" s="6"/>
      <c r="D2" s="6"/>
    </row>
    <row r="3" spans="1:4" ht="20.100000000000001" customHeight="1">
      <c r="A3" s="6"/>
      <c r="B3" s="6"/>
      <c r="C3" s="6"/>
      <c r="D3" s="6"/>
    </row>
    <row r="4" spans="1:4" ht="20.100000000000001" customHeight="1">
      <c r="A4" s="50" t="s">
        <v>3</v>
      </c>
      <c r="B4" s="50" t="s">
        <v>45</v>
      </c>
      <c r="C4" s="50" t="s">
        <v>46</v>
      </c>
      <c r="D4" s="50" t="s">
        <v>47</v>
      </c>
    </row>
    <row r="5" spans="1:4" ht="20.100000000000001" customHeight="1">
      <c r="A5" s="50"/>
      <c r="B5" s="50"/>
      <c r="C5" s="50"/>
      <c r="D5" s="50"/>
    </row>
    <row r="6" spans="1:4" ht="20.100000000000001" customHeight="1">
      <c r="A6" s="17"/>
      <c r="B6" s="17"/>
      <c r="C6" s="17"/>
      <c r="D6" s="17"/>
    </row>
    <row r="7" spans="1:4" ht="20.100000000000001" customHeight="1">
      <c r="A7" s="12" t="s">
        <v>18</v>
      </c>
      <c r="B7" s="3">
        <f>[1]CEA!$G$40</f>
        <v>864797.6</v>
      </c>
      <c r="C7" s="3"/>
      <c r="D7" s="3">
        <f>SUM(B7:C7)</f>
        <v>864797.6</v>
      </c>
    </row>
    <row r="8" spans="1:4" ht="20.100000000000001" customHeight="1">
      <c r="A8" s="12" t="s">
        <v>19</v>
      </c>
      <c r="B8" s="3">
        <f>[1]CELPA!$G$126</f>
        <v>7293395.6440150049</v>
      </c>
      <c r="C8" s="3">
        <f>[1]CELPA!$H$126</f>
        <v>3968735.0939493412</v>
      </c>
      <c r="D8" s="3">
        <f t="shared" ref="D8:D21" si="0">SUM(B8:C8)</f>
        <v>11262130.737964347</v>
      </c>
    </row>
    <row r="9" spans="1:4" ht="20.100000000000001" customHeight="1">
      <c r="A9" s="12" t="s">
        <v>21</v>
      </c>
      <c r="B9" s="3">
        <f>[1]CELPE!$G$38</f>
        <v>2632974.4378</v>
      </c>
      <c r="C9" s="3">
        <f>[1]CELPE!$H$38</f>
        <v>86430.081559999991</v>
      </c>
      <c r="D9" s="3">
        <f t="shared" si="0"/>
        <v>2719404.5193599998</v>
      </c>
    </row>
    <row r="10" spans="1:4" ht="20.100000000000001" customHeight="1">
      <c r="A10" s="12" t="s">
        <v>20</v>
      </c>
      <c r="B10" s="3">
        <f>[1]CEMAT!$G$69</f>
        <v>961294.2</v>
      </c>
      <c r="C10" s="3"/>
      <c r="D10" s="3">
        <f t="shared" si="0"/>
        <v>961294.2</v>
      </c>
    </row>
    <row r="11" spans="1:4" ht="20.100000000000001" customHeight="1">
      <c r="A11" s="12" t="s">
        <v>17</v>
      </c>
      <c r="B11" s="3">
        <f>[1]CERR!$H$298</f>
        <v>3562613.4999999991</v>
      </c>
      <c r="C11" s="3">
        <f>[1]CERR!$I$298</f>
        <v>2062428.4256000007</v>
      </c>
      <c r="D11" s="3">
        <f t="shared" ref="D11" si="1">SUM(B11:C11)</f>
        <v>5625041.9255999997</v>
      </c>
    </row>
    <row r="12" spans="1:4" ht="20.100000000000001" customHeight="1">
      <c r="A12" s="12" t="s">
        <v>35</v>
      </c>
      <c r="B12" s="3">
        <f>[1]AMAZONAS!$H$315</f>
        <v>459114158.16948724</v>
      </c>
      <c r="C12" s="3">
        <f>[1]AMAZONAS!$I$315</f>
        <v>478448908.95224512</v>
      </c>
      <c r="D12" s="3">
        <f t="shared" si="0"/>
        <v>937563067.12173235</v>
      </c>
    </row>
    <row r="13" spans="1:4" ht="20.100000000000001" customHeight="1">
      <c r="A13" s="12" t="s">
        <v>36</v>
      </c>
      <c r="B13" s="3"/>
      <c r="C13" s="3">
        <f>[1]ELETROACRE!$H$28</f>
        <v>26223489.193474997</v>
      </c>
      <c r="D13" s="3">
        <f t="shared" si="0"/>
        <v>26223489.193474997</v>
      </c>
    </row>
    <row r="14" spans="1:4" ht="20.100000000000001" customHeight="1">
      <c r="A14" s="12" t="s">
        <v>37</v>
      </c>
      <c r="B14" s="3"/>
      <c r="C14" s="3">
        <f>[1]CERON!$H$22</f>
        <v>61604110.890000001</v>
      </c>
      <c r="D14" s="3">
        <f t="shared" si="0"/>
        <v>61604110.890000001</v>
      </c>
    </row>
    <row r="15" spans="1:4" ht="20.100000000000001" customHeight="1">
      <c r="A15" s="12" t="s">
        <v>38</v>
      </c>
      <c r="B15" s="3">
        <f>[1]BOAVISTA!$G$70</f>
        <v>46731565.466949999</v>
      </c>
      <c r="C15" s="3">
        <f>[1]BOAVISTA!$H$70</f>
        <v>107113489.32011703</v>
      </c>
      <c r="D15" s="3">
        <f t="shared" si="0"/>
        <v>153845054.78706703</v>
      </c>
    </row>
    <row r="16" spans="1:4" ht="20.100000000000001" customHeight="1">
      <c r="A16" s="12" t="s">
        <v>11</v>
      </c>
      <c r="B16" s="3">
        <f>'[2]BR ALCOA'!$J$10</f>
        <v>7606242</v>
      </c>
      <c r="C16" s="3">
        <f>'[2]BR ALCOA'!$K$10</f>
        <v>4350421.8899999997</v>
      </c>
      <c r="D16" s="3">
        <f t="shared" si="0"/>
        <v>11956663.890000001</v>
      </c>
    </row>
    <row r="17" spans="1:4" ht="20.100000000000001" customHeight="1">
      <c r="A17" s="12" t="s">
        <v>13</v>
      </c>
      <c r="B17" s="3">
        <f>[2]JARAQUI!$J$15</f>
        <v>115285.37563636359</v>
      </c>
      <c r="C17" s="3">
        <f>[2]JARAQUI!$K$15</f>
        <v>53461.156364318158</v>
      </c>
      <c r="D17" s="3">
        <f t="shared" si="0"/>
        <v>168746.53200068173</v>
      </c>
    </row>
    <row r="18" spans="1:4" ht="20.100000000000001" customHeight="1">
      <c r="A18" s="12" t="s">
        <v>12</v>
      </c>
      <c r="B18" s="3">
        <f>[2]TAMBAQUI!$J$9+[2]TAMBAQUI!$J$16</f>
        <v>487873.50545454578</v>
      </c>
      <c r="C18" s="3">
        <f>[2]TAMBAQUI!$K$9+[2]TAMBAQUI!$K$16</f>
        <v>230590.09958454562</v>
      </c>
      <c r="D18" s="3">
        <f t="shared" si="0"/>
        <v>718463.60503909143</v>
      </c>
    </row>
    <row r="19" spans="1:4" ht="20.100000000000001" customHeight="1">
      <c r="A19" s="12" t="s">
        <v>14</v>
      </c>
      <c r="B19" s="3">
        <f>[2]GERA!$J$9</f>
        <v>5945698.3352727182</v>
      </c>
      <c r="C19" s="3">
        <f>[2]GERA!$K$9</f>
        <v>3055428.3111818135</v>
      </c>
      <c r="D19" s="3">
        <f t="shared" si="0"/>
        <v>9001126.6464545317</v>
      </c>
    </row>
    <row r="20" spans="1:4" ht="20.100000000000001" customHeight="1">
      <c r="A20" s="12" t="s">
        <v>15</v>
      </c>
      <c r="B20" s="3">
        <f>[2]MANAUARA!$J$9</f>
        <v>3765617.4916363657</v>
      </c>
      <c r="C20" s="3">
        <f>[2]MANAUARA!$K$9</f>
        <v>2048938.929272728</v>
      </c>
      <c r="D20" s="3">
        <f t="shared" si="0"/>
        <v>5814556.4209090937</v>
      </c>
    </row>
    <row r="21" spans="1:4" ht="20.100000000000001" customHeight="1">
      <c r="A21" s="12" t="s">
        <v>16</v>
      </c>
      <c r="B21" s="3">
        <f>[2]RAESA!$J$9</f>
        <v>4903673.6585454559</v>
      </c>
      <c r="C21" s="3">
        <f>[2]RAESA!$K$9</f>
        <v>2519943.407863637</v>
      </c>
      <c r="D21" s="3">
        <f t="shared" si="0"/>
        <v>7423617.0664090924</v>
      </c>
    </row>
    <row r="22" spans="1:4" ht="20.100000000000001" customHeight="1">
      <c r="A22" s="12" t="s">
        <v>0</v>
      </c>
      <c r="B22" s="3">
        <f>SUM(B7:B21)</f>
        <v>543985189.38479769</v>
      </c>
      <c r="C22" s="3">
        <f t="shared" ref="C22:D22" si="2">SUM(C7:C21)</f>
        <v>691766375.75121355</v>
      </c>
      <c r="D22" s="3">
        <f t="shared" si="2"/>
        <v>1235751565.1360116</v>
      </c>
    </row>
    <row r="23" spans="1:4" ht="20.100000000000001" customHeight="1">
      <c r="A23" s="6"/>
      <c r="B23" s="6"/>
      <c r="C23" s="6"/>
      <c r="D23" s="6"/>
    </row>
    <row r="24" spans="1:4" ht="20.100000000000001" customHeight="1">
      <c r="D24" s="22"/>
    </row>
  </sheetData>
  <mergeCells count="4">
    <mergeCell ref="D4:D5"/>
    <mergeCell ref="C4:C5"/>
    <mergeCell ref="A4:A5"/>
    <mergeCell ref="B4:B5"/>
  </mergeCells>
  <printOptions horizontalCentered="1" verticalCentered="1"/>
  <pageMargins left="0.51181102362204722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779df64-c8bf-4c1a-9edf-db220404c6b6">2017</Ano>
    <TipoCCC xmlns="3779df64-c8bf-4c1a-9edf-db220404c6b6">1</TipoCCC>
    <CCC xmlns="3779df64-c8bf-4c1a-9edf-db220404c6b6">Plano Anual de Custos</CCC>
  </documentManagement>
</p:properties>
</file>

<file path=customXml/itemProps1.xml><?xml version="1.0" encoding="utf-8"?>
<ds:datastoreItem xmlns:ds="http://schemas.openxmlformats.org/officeDocument/2006/customXml" ds:itemID="{08A0ADF3-6C3F-4DB2-A952-68D981A212C0}"/>
</file>

<file path=customXml/itemProps2.xml><?xml version="1.0" encoding="utf-8"?>
<ds:datastoreItem xmlns:ds="http://schemas.openxmlformats.org/officeDocument/2006/customXml" ds:itemID="{242F42E1-0BCB-4266-A662-C530E2F3204E}"/>
</file>

<file path=customXml/itemProps3.xml><?xml version="1.0" encoding="utf-8"?>
<ds:datastoreItem xmlns:ds="http://schemas.openxmlformats.org/officeDocument/2006/customXml" ds:itemID="{EC8C7A88-CA40-48A8-9C27-19F221105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CTG</vt:lpstr>
      <vt:lpstr>SUBROG</vt:lpstr>
      <vt:lpstr>2017</vt:lpstr>
      <vt:lpstr>TRIBUTOS 2017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Anual de Custos (Quadros Resumo) - 2017</dc:title>
  <dc:creator>doaxnxr</dc:creator>
  <cp:lastModifiedBy>doaxnxr</cp:lastModifiedBy>
  <cp:lastPrinted>2016-10-31T13:12:09Z</cp:lastPrinted>
  <dcterms:created xsi:type="dcterms:W3CDTF">2012-08-07T14:16:17Z</dcterms:created>
  <dcterms:modified xsi:type="dcterms:W3CDTF">2016-10-31T13:23:31Z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  <property fmtid="{D5CDD505-2E9C-101B-9397-08002B2CF9AE}" pid="3" name="TipoInforme">
    <vt:lpwstr>1</vt:lpwstr>
  </property>
  <property fmtid="{D5CDD505-2E9C-101B-9397-08002B2CF9AE}" pid="4" name="Categoria-CCC">
    <vt:lpwstr>Plano Anual de Custos</vt:lpwstr>
  </property>
</Properties>
</file>