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3"/>
  </bookViews>
  <sheets>
    <sheet name="CTG" sheetId="1" r:id="rId1"/>
    <sheet name="SUBROG" sheetId="22" r:id="rId2"/>
    <sheet name="2016" sheetId="23" r:id="rId3"/>
    <sheet name="OBRIGAÇÕES" sheetId="25" r:id="rId4"/>
    <sheet name="DIREITOS" sheetId="26" r:id="rId5"/>
    <sheet name="MOV FIN" sheetId="27" r:id="rId6"/>
    <sheet name="TRIBUTOS 2016" sheetId="28" r:id="rId7"/>
  </sheets>
  <externalReferences>
    <externalReference r:id="rId8"/>
    <externalReference r:id="rId9"/>
  </externalReferences>
  <calcPr calcId="125725"/>
</workbook>
</file>

<file path=xl/calcChain.xml><?xml version="1.0" encoding="utf-8"?>
<calcChain xmlns="http://schemas.openxmlformats.org/spreadsheetml/2006/main">
  <c r="B7" i="26"/>
  <c r="B44" i="25"/>
  <c r="B29"/>
  <c r="G8" i="1"/>
  <c r="C7" i="28"/>
  <c r="B7"/>
  <c r="C9" i="23"/>
  <c r="G6" i="1"/>
  <c r="E6"/>
  <c r="D6"/>
  <c r="B6"/>
  <c r="C10" i="28"/>
  <c r="B10"/>
  <c r="C12" i="23"/>
  <c r="G9" i="1"/>
  <c r="D9"/>
  <c r="C12" i="28"/>
  <c r="B12"/>
  <c r="C15" i="23"/>
  <c r="G11" i="1"/>
  <c r="E11"/>
  <c r="D11"/>
  <c r="C11"/>
  <c r="B11"/>
  <c r="E13"/>
  <c r="B13"/>
  <c r="C15" i="28"/>
  <c r="B15"/>
  <c r="C18" i="23"/>
  <c r="E14" i="1"/>
  <c r="B14"/>
  <c r="C11" i="28"/>
  <c r="B11"/>
  <c r="C13" i="23"/>
  <c r="G10" i="1"/>
  <c r="E10"/>
  <c r="D10"/>
  <c r="C10"/>
  <c r="B10"/>
  <c r="C13" i="28"/>
  <c r="B13"/>
  <c r="C16" i="23"/>
  <c r="G12" i="1"/>
  <c r="E12"/>
  <c r="B12"/>
  <c r="C9"/>
  <c r="B9"/>
  <c r="C8" i="28"/>
  <c r="B8"/>
  <c r="C10" i="23"/>
  <c r="G7" i="1"/>
  <c r="E7"/>
  <c r="D7"/>
  <c r="B7"/>
  <c r="E23" i="23"/>
  <c r="E20"/>
  <c r="E14"/>
  <c r="E12"/>
  <c r="E10"/>
  <c r="M23" i="27"/>
  <c r="L23"/>
  <c r="K23"/>
  <c r="J23"/>
  <c r="I23"/>
  <c r="H23"/>
  <c r="G23"/>
  <c r="F23"/>
  <c r="E23"/>
  <c r="D23"/>
  <c r="C23"/>
  <c r="B23"/>
  <c r="M13"/>
  <c r="L13"/>
  <c r="K13"/>
  <c r="J13"/>
  <c r="I13"/>
  <c r="H13"/>
  <c r="G13"/>
  <c r="F13"/>
  <c r="E13"/>
  <c r="D13"/>
  <c r="C13"/>
  <c r="B13"/>
  <c r="B29" s="1"/>
  <c r="C11" s="1"/>
  <c r="C29" s="1"/>
  <c r="D11" s="1"/>
  <c r="D29" s="1"/>
  <c r="E11" s="1"/>
  <c r="E29" s="1"/>
  <c r="F11" s="1"/>
  <c r="F29" s="1"/>
  <c r="G11" s="1"/>
  <c r="G29" s="1"/>
  <c r="H11" s="1"/>
  <c r="H29" s="1"/>
  <c r="I11" s="1"/>
  <c r="I29" s="1"/>
  <c r="J11" s="1"/>
  <c r="J29" s="1"/>
  <c r="K11" s="1"/>
  <c r="K29" s="1"/>
  <c r="L11" s="1"/>
  <c r="L29" s="1"/>
  <c r="M11" s="1"/>
  <c r="M29" s="1"/>
  <c r="B19" i="25"/>
  <c r="B66"/>
  <c r="B63"/>
  <c r="C20" i="28"/>
  <c r="B20"/>
  <c r="C18"/>
  <c r="C17"/>
  <c r="B18"/>
  <c r="B17"/>
  <c r="C22"/>
  <c r="C21"/>
  <c r="C19"/>
  <c r="C16"/>
  <c r="B22"/>
  <c r="B21"/>
  <c r="B19"/>
  <c r="B16"/>
  <c r="D16" s="1"/>
  <c r="C6" i="23" s="1"/>
  <c r="C12" i="22"/>
  <c r="C10"/>
  <c r="C5"/>
  <c r="B19" i="1"/>
  <c r="B21"/>
  <c r="F21" s="1"/>
  <c r="H21" s="1"/>
  <c r="B20"/>
  <c r="F20" s="1"/>
  <c r="B18"/>
  <c r="F18" s="1"/>
  <c r="H18" s="1"/>
  <c r="C17"/>
  <c r="B17"/>
  <c r="C16"/>
  <c r="B16"/>
  <c r="B15"/>
  <c r="F15" s="1"/>
  <c r="F20" i="23"/>
  <c r="F23"/>
  <c r="F14"/>
  <c r="B46" i="25" l="1"/>
  <c r="B68" s="1"/>
  <c r="C8" i="1"/>
  <c r="C9" i="28"/>
  <c r="D19"/>
  <c r="C19" i="23" s="1"/>
  <c r="D7" i="28"/>
  <c r="D17"/>
  <c r="C7" i="23" s="1"/>
  <c r="D10" i="28"/>
  <c r="D20"/>
  <c r="C21" i="23" s="1"/>
  <c r="D18" i="28"/>
  <c r="C8" i="23" s="1"/>
  <c r="C14" i="22"/>
  <c r="D22" i="28"/>
  <c r="C24" i="23" s="1"/>
  <c r="D21" i="28"/>
  <c r="C22" i="23" s="1"/>
  <c r="F12" i="1"/>
  <c r="H12" s="1"/>
  <c r="D11" i="28"/>
  <c r="D15"/>
  <c r="D12"/>
  <c r="D8"/>
  <c r="K21" i="1"/>
  <c r="H20"/>
  <c r="K20" s="1"/>
  <c r="H15"/>
  <c r="K15" s="1"/>
  <c r="K18"/>
  <c r="F16"/>
  <c r="F17"/>
  <c r="F19"/>
  <c r="F10"/>
  <c r="H10" s="1"/>
  <c r="F11"/>
  <c r="F6"/>
  <c r="H6" s="1"/>
  <c r="E25" i="23"/>
  <c r="C11" l="1"/>
  <c r="D8" i="1"/>
  <c r="B8"/>
  <c r="B9" i="28"/>
  <c r="D9" s="1"/>
  <c r="B6" i="23"/>
  <c r="D6" s="1"/>
  <c r="F6" s="1"/>
  <c r="B24"/>
  <c r="D24" s="1"/>
  <c r="F24" s="1"/>
  <c r="D22"/>
  <c r="F22" s="1"/>
  <c r="B22"/>
  <c r="B19"/>
  <c r="D19" s="1"/>
  <c r="F19" s="1"/>
  <c r="J6" i="1"/>
  <c r="K6" s="1"/>
  <c r="B9" i="23" s="1"/>
  <c r="J12" i="1"/>
  <c r="K12" s="1"/>
  <c r="B16" i="23" s="1"/>
  <c r="J10" i="1"/>
  <c r="K10" s="1"/>
  <c r="B13" i="23" s="1"/>
  <c r="D13" s="1"/>
  <c r="F13" s="1"/>
  <c r="F14" i="1"/>
  <c r="D13" i="28"/>
  <c r="H17" i="1"/>
  <c r="K17" s="1"/>
  <c r="H16"/>
  <c r="K16" s="1"/>
  <c r="H19"/>
  <c r="K19" s="1"/>
  <c r="F7"/>
  <c r="H7" s="1"/>
  <c r="F8" l="1"/>
  <c r="H8" s="1"/>
  <c r="J8" s="1"/>
  <c r="B7" i="23"/>
  <c r="D7" s="1"/>
  <c r="F7" s="1"/>
  <c r="B21"/>
  <c r="D21" s="1"/>
  <c r="F21" s="1"/>
  <c r="B8"/>
  <c r="D8" s="1"/>
  <c r="F8" s="1"/>
  <c r="J7" i="1"/>
  <c r="K7" s="1"/>
  <c r="D16" i="23"/>
  <c r="F16" s="1"/>
  <c r="D14" i="28"/>
  <c r="C23"/>
  <c r="B23"/>
  <c r="D9" i="23"/>
  <c r="F9" s="1"/>
  <c r="K8" i="1" l="1"/>
  <c r="B11" i="23" s="1"/>
  <c r="D11" s="1"/>
  <c r="F11" s="1"/>
  <c r="B10"/>
  <c r="D10" s="1"/>
  <c r="F10" s="1"/>
  <c r="B22" i="1"/>
  <c r="F9" l="1"/>
  <c r="C22"/>
  <c r="H9" l="1"/>
  <c r="J9" s="1"/>
  <c r="K9" l="1"/>
  <c r="B12" i="23" s="1"/>
  <c r="D12" l="1"/>
  <c r="F12" s="1"/>
  <c r="D23" i="28" l="1"/>
  <c r="E22" i="1"/>
  <c r="H11" l="1"/>
  <c r="G14"/>
  <c r="H14" s="1"/>
  <c r="G13"/>
  <c r="D13"/>
  <c r="C17" i="23"/>
  <c r="C25" s="1"/>
  <c r="J14" i="1" l="1"/>
  <c r="K14" s="1"/>
  <c r="B18" i="23" s="1"/>
  <c r="D18" s="1"/>
  <c r="F18" s="1"/>
  <c r="J11" i="1"/>
  <c r="K11" s="1"/>
  <c r="B15" i="23" s="1"/>
  <c r="D15" s="1"/>
  <c r="F15" s="1"/>
  <c r="G22" i="1"/>
  <c r="D22"/>
  <c r="F13"/>
  <c r="F22" l="1"/>
  <c r="H13"/>
  <c r="J13" s="1"/>
  <c r="J22" s="1"/>
  <c r="H22" l="1"/>
  <c r="K13"/>
  <c r="K22" l="1"/>
  <c r="B17" i="23"/>
  <c r="D17" l="1"/>
  <c r="B25"/>
  <c r="F17" l="1"/>
  <c r="F25" s="1"/>
  <c r="D25"/>
</calcChain>
</file>

<file path=xl/sharedStrings.xml><?xml version="1.0" encoding="utf-8"?>
<sst xmlns="http://schemas.openxmlformats.org/spreadsheetml/2006/main" count="263" uniqueCount="120">
  <si>
    <t>TOTAL</t>
  </si>
  <si>
    <t>ELETROBRAS ELETRONORTE</t>
  </si>
  <si>
    <t>ELETROBRAS AMAZONAS ENERGIA</t>
  </si>
  <si>
    <t>BENEFICIÁRIAS</t>
  </si>
  <si>
    <t>COMBUSTÍVEL</t>
  </si>
  <si>
    <t>CUSTO DA GERAÇÃO PRÓPRIA</t>
  </si>
  <si>
    <t>CONTRATAÇÃO POTÊNCIA E ENERGIA</t>
  </si>
  <si>
    <t>DESCONTO ACR</t>
  </si>
  <si>
    <t>ELETROBRAS DISTRIBUIÇÃO RONDÔNIA</t>
  </si>
  <si>
    <t>ELETROBRAS DISTRIBUIÇÃO RORAIMA</t>
  </si>
  <si>
    <t>ELETROBRAS DISTRIBUIÇÃO ACRE</t>
  </si>
  <si>
    <t>AMAPARI</t>
  </si>
  <si>
    <t>BR ALCOA</t>
  </si>
  <si>
    <t>BREITENER TAMBAQUI</t>
  </si>
  <si>
    <t>BREITENER JARAQUI</t>
  </si>
  <si>
    <t>GERA</t>
  </si>
  <si>
    <t>MANAUARA</t>
  </si>
  <si>
    <t>RIO AMAZONAS</t>
  </si>
  <si>
    <t>CERR</t>
  </si>
  <si>
    <t>CEA</t>
  </si>
  <si>
    <t>CELPA</t>
  </si>
  <si>
    <t>CEMAT</t>
  </si>
  <si>
    <t>CELPE</t>
  </si>
  <si>
    <t>EFICIENTIZAÇÃO</t>
  </si>
  <si>
    <t>LINHA DE TRANSMISSÃO</t>
  </si>
  <si>
    <t>COELBA</t>
  </si>
  <si>
    <t>ILHA GRANDE CAMAMÚ</t>
  </si>
  <si>
    <t>GUASCOR DO BRASIL</t>
  </si>
  <si>
    <t>PARANATINGA ENERGIA</t>
  </si>
  <si>
    <t>PARANATINGA II</t>
  </si>
  <si>
    <t>VISTA ALEGRE</t>
  </si>
  <si>
    <t>SUB-ROGAÇÃO</t>
  </si>
  <si>
    <t>EMPREENDIMENTO</t>
  </si>
  <si>
    <t>MARAJÓ</t>
  </si>
  <si>
    <t>COMODORO</t>
  </si>
  <si>
    <t>DESCRIÇÃO</t>
  </si>
  <si>
    <t>VALOR</t>
  </si>
  <si>
    <t>TIPO/BENEFICIÁRIAS</t>
  </si>
  <si>
    <t xml:space="preserve">TOTAL </t>
  </si>
  <si>
    <t>SUBSÍDIO PREVISTO</t>
  </si>
  <si>
    <t>JARI CELULOSE</t>
  </si>
  <si>
    <t>%</t>
  </si>
  <si>
    <t>FUNDO SETORIAL CCC - CUSTO TOTAL DA GERAÇÃO - R$</t>
  </si>
  <si>
    <t>ELB AMAZONAS ENERGIA</t>
  </si>
  <si>
    <t>ELB DISTRIBUIÇÃO ACRE</t>
  </si>
  <si>
    <t>ELB DISTRIBUIÇÃO RONDÔNIA</t>
  </si>
  <si>
    <t>ELB DISTRIBUIÇÃO RORAIMA</t>
  </si>
  <si>
    <t>FUNDO SETORIAL CCC - SUB-ROGAÇÕES - R$</t>
  </si>
  <si>
    <t>FUNDO SETORIAL CCC - CUSTO TOTAL - R$</t>
  </si>
  <si>
    <t>FUNDO SETORIAL CCC - OBRIGAÇÕES - R$</t>
  </si>
  <si>
    <t>REDUÇÃO</t>
  </si>
  <si>
    <t>FUNDO SETORIAL CCC - DIREITOS - R$</t>
  </si>
  <si>
    <t>PLANO DE RECUPERAÇÃO</t>
  </si>
  <si>
    <t>OFÍCIO ANEEL Nº 741-SRG/2011 - DEVOLUÇÃO DE COMBUSTÍVEL</t>
  </si>
  <si>
    <t>PEQUENA CENTRAL HIDRELÉTRICA</t>
  </si>
  <si>
    <t>VALORES EM REAIS</t>
  </si>
  <si>
    <t>FUNDO SETORIAL CCC ISOLADOS - MOVIMENTAÇÃO</t>
  </si>
  <si>
    <t>BB AG 3064-3 C/C 420002-0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</si>
  <si>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</si>
  <si>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</si>
  <si>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</si>
  <si>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</si>
  <si>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</si>
  <si>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</si>
  <si>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</si>
  <si>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</si>
  <si>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</si>
  <si>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</si>
  <si>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</si>
  <si>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</si>
  <si>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SALDO INICIAL</t>
  </si>
  <si>
    <t>RECEITAS</t>
  </si>
  <si>
    <t>TRANSFERÊNCIA FUNDO CDE</t>
  </si>
  <si>
    <t>DISTRIBUIDORAS</t>
  </si>
  <si>
    <t>TRANSMISSORAS</t>
  </si>
  <si>
    <t>PERMISSIONARIAS</t>
  </si>
  <si>
    <t>PARCELAMENTOS</t>
  </si>
  <si>
    <t>APLICAÇÕES FINANCEIRAS</t>
  </si>
  <si>
    <t>OUTRAS</t>
  </si>
  <si>
    <t>TRANSFERÊNCIA C/C</t>
  </si>
  <si>
    <t>DESPESAS</t>
  </si>
  <si>
    <t>CUSTO TOTAL DA GERAÇÃO</t>
  </si>
  <si>
    <t>SALDO FINAL</t>
  </si>
  <si>
    <t>DESPESAS ACESSÓRIAS AOS COMBUSTÍVEIS</t>
  </si>
  <si>
    <t>ICMS</t>
  </si>
  <si>
    <t>PIS/PASEP E COFINS</t>
  </si>
  <si>
    <t>TOTAL A TRANSFERIR</t>
  </si>
  <si>
    <t>SEM TRIBUTOS</t>
  </si>
  <si>
    <t>TRIBUTOS</t>
  </si>
  <si>
    <t>COM TRIBUTOS</t>
  </si>
  <si>
    <t>VALOR DO SUBSÍDIO CTG</t>
  </si>
  <si>
    <t>PLANO ANUAL DE CUSTOS 2016</t>
  </si>
  <si>
    <t>PLANO ANUAL DE CUSTOS 2015 - FUNDO SETORIAL CCC - MOVIMENTAÇÃO FINANCEIRA OUT/2014 - SET/2015</t>
  </si>
  <si>
    <t>DETALHAMENTO DOS TRIBUTOS 2016</t>
  </si>
  <si>
    <t>CONTRATO DE CONFISSÃO DE DÍVIDA 1 - ASSINADO EM DEZEMBRO DE 2014 - 12 PARCELAS</t>
  </si>
  <si>
    <t>CONTRATO DE CONFISSÃO DE DÍVIDA 2 - ASSINADO EM ABRIL DE 2015 - 12 PARCELAS</t>
  </si>
  <si>
    <t>CONTRATO DE CONFISSÃO DE DÍVIDA 3 - ASSINADO EM SETEMBRO DE 2015 - 12 PARCELAS</t>
  </si>
  <si>
    <t>TRIBUTOS 2014</t>
  </si>
  <si>
    <t>CONTRATO DE CONFISSÃO DE DÍVIDA TERMONORTE II - 12 PARCELAS</t>
  </si>
  <si>
    <t>TRIBUTOS 2014 NÃO REPACTUADO</t>
  </si>
  <si>
    <t>GERA DO AMAZONAS</t>
  </si>
  <si>
    <t>DETALHAMENTO DAS OBRIGAÇÕES NÃO REEMBOLSADAS DE 2015 OU DE PERÍODOS ANTERIORES E DOS CONTRATOS DE CONFISSÃO DE DÍVIDA</t>
  </si>
  <si>
    <t>EMEPRÉSTIMO TOMADO PELA C/C DE MOVIMENTO DA C/C RESERVA</t>
  </si>
  <si>
    <t>FUNDO CCC</t>
  </si>
  <si>
    <t>TOTAL CCD</t>
  </si>
  <si>
    <t>TOTAL DAS OBRIGAÇÕES</t>
  </si>
  <si>
    <t>TOTAL DOS TRIBUTOS DEVIDOS ATÉ SETEMBRO DE 2015</t>
  </si>
  <si>
    <t>CALHA NORTE</t>
  </si>
  <si>
    <t xml:space="preserve">   COELBA</t>
  </si>
  <si>
    <t xml:space="preserve">   CELPA</t>
  </si>
  <si>
    <t xml:space="preserve">   CEMAT</t>
  </si>
  <si>
    <t xml:space="preserve">   GUASCOR DO BRASIL</t>
  </si>
  <si>
    <t xml:space="preserve">   PARANATINGA ENERGIA</t>
  </si>
  <si>
    <t>TOTAL DO CTG 2015 ATÉ SETEMBRO E ANOS ANTERIORES</t>
  </si>
  <si>
    <t>TOTAL DEVOLUÇÃO À C/C RESERVA</t>
  </si>
  <si>
    <t>NÍVEL EFICIENTE DE PERDAS¹</t>
  </si>
  <si>
    <t>¹DESPACHO nº 3.552/2015 - FATOR DE CORTE DE PERDAS REGULATÓRIAS</t>
  </si>
  <si>
    <t>VALOR LÍQUIDO DO SUBSÍDIO CTG</t>
  </si>
  <si>
    <t>CTG 2015 ATÉ SETEMBRO E ANTERIORES</t>
  </si>
  <si>
    <t>TRIBUTOS 2015 ATÉ SETEMBRO E ANTERIORES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</si>
</sst>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Verdana"/>
      <family val="2"/>
    </font>
    <font>
      <sz val="7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15">
    <xf numFmtId="0" fontId="0" fillId="0" borderId="0" xfId="0"/>
    <xf numFmtId="43" fontId="4" fillId="2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9" fillId="0" borderId="0" xfId="0" applyFont="1" applyFill="1"/>
    <xf numFmtId="0" fontId="0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3" fontId="6" fillId="0" borderId="1" xfId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3" fontId="0" fillId="2" borderId="1" xfId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3" fontId="3" fillId="0" borderId="1" xfId="1" applyFont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43" fontId="1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0" fillId="0" borderId="0" xfId="0" applyNumberFormat="1"/>
    <xf numFmtId="0" fontId="11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43" fontId="15" fillId="0" borderId="0" xfId="0" applyNumberFormat="1" applyFont="1" applyFill="1" applyAlignment="1">
      <alignment vertical="center"/>
    </xf>
    <xf numFmtId="164" fontId="15" fillId="0" borderId="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3" fontId="19" fillId="0" borderId="1" xfId="1" applyFont="1" applyFill="1" applyBorder="1" applyAlignment="1">
      <alignment vertical="center"/>
    </xf>
    <xf numFmtId="43" fontId="11" fillId="0" borderId="1" xfId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3" fontId="11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3" fontId="16" fillId="0" borderId="1" xfId="1" applyFont="1" applyBorder="1"/>
    <xf numFmtId="0" fontId="19" fillId="0" borderId="0" xfId="0" applyFont="1" applyFill="1" applyBorder="1" applyAlignment="1">
      <alignment horizontal="left" vertical="center"/>
    </xf>
    <xf numFmtId="43" fontId="1" fillId="0" borderId="6" xfId="1" applyFont="1" applyFill="1" applyBorder="1" applyAlignment="1">
      <alignment horizontal="left" vertical="center"/>
    </xf>
    <xf numFmtId="43" fontId="1" fillId="0" borderId="5" xfId="1" applyFont="1" applyFill="1" applyBorder="1" applyAlignment="1">
      <alignment horizontal="left" vertical="center"/>
    </xf>
    <xf numFmtId="43" fontId="0" fillId="0" borderId="0" xfId="1" applyFont="1"/>
    <xf numFmtId="43" fontId="4" fillId="0" borderId="0" xfId="1" applyFont="1" applyAlignment="1">
      <alignment vertical="center"/>
    </xf>
    <xf numFmtId="43" fontId="1" fillId="0" borderId="6" xfId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43" fontId="11" fillId="3" borderId="1" xfId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43" fontId="16" fillId="0" borderId="1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3" fontId="0" fillId="0" borderId="7" xfId="1" applyFont="1" applyFill="1" applyBorder="1" applyAlignment="1">
      <alignment horizontal="left" vertical="center"/>
    </xf>
    <xf numFmtId="43" fontId="0" fillId="0" borderId="9" xfId="1" applyFont="1" applyFill="1" applyBorder="1" applyAlignment="1">
      <alignment horizontal="left" vertical="center"/>
    </xf>
    <xf numFmtId="43" fontId="1" fillId="0" borderId="6" xfId="1" applyFont="1" applyFill="1" applyBorder="1" applyAlignment="1">
      <alignment horizontal="left" vertical="center"/>
    </xf>
    <xf numFmtId="43" fontId="1" fillId="0" borderId="5" xfId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Separador de milhares" xfId="1" builtinId="3"/>
    <cellStyle name="Separador de milhares 15" xfId="3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IDO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ERADOR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A"/>
      <sheetName val="CEMAT"/>
      <sheetName val="CELPE"/>
      <sheetName val="CELPA"/>
      <sheetName val="CERR"/>
      <sheetName val="ELETROACRE"/>
      <sheetName val="CERON"/>
      <sheetName val="AMAZONAS"/>
      <sheetName val="BOAVISTA"/>
    </sheetNames>
    <sheetDataSet>
      <sheetData sheetId="0">
        <row r="38">
          <cell r="B38">
            <v>4707383.4000000004</v>
          </cell>
          <cell r="C38">
            <v>1006309.62</v>
          </cell>
          <cell r="D38">
            <v>106798663.52</v>
          </cell>
        </row>
        <row r="43">
          <cell r="E43">
            <v>1060482.6000000001</v>
          </cell>
          <cell r="G43">
            <v>1060482.6000000001</v>
          </cell>
        </row>
        <row r="60">
          <cell r="B60">
            <v>12761599.500000002</v>
          </cell>
        </row>
      </sheetData>
      <sheetData sheetId="1">
        <row r="11">
          <cell r="L11">
            <v>8404040.3469999991</v>
          </cell>
        </row>
        <row r="21">
          <cell r="E21">
            <v>2931404</v>
          </cell>
        </row>
        <row r="43">
          <cell r="D43">
            <v>3851887.9299999997</v>
          </cell>
        </row>
        <row r="48">
          <cell r="E48">
            <v>2300027.253</v>
          </cell>
          <cell r="G48">
            <v>1309901</v>
          </cell>
          <cell r="H48">
            <v>990126.25300000003</v>
          </cell>
        </row>
        <row r="65">
          <cell r="B65">
            <v>2516022.6</v>
          </cell>
        </row>
      </sheetData>
      <sheetData sheetId="2">
        <row r="9">
          <cell r="L9">
            <v>10292884.379496001</v>
          </cell>
        </row>
        <row r="17">
          <cell r="E17">
            <v>9270486.75</v>
          </cell>
        </row>
        <row r="30">
          <cell r="E30">
            <v>24550938.795739997</v>
          </cell>
        </row>
        <row r="38">
          <cell r="E38">
            <v>2521312.3247640003</v>
          </cell>
          <cell r="G38">
            <v>2440699.6205040002</v>
          </cell>
          <cell r="H38">
            <v>80612.704259999999</v>
          </cell>
        </row>
        <row r="52">
          <cell r="B52">
            <v>5336883.5</v>
          </cell>
        </row>
      </sheetData>
      <sheetData sheetId="3">
        <row r="36">
          <cell r="L36">
            <v>278536293.71749997</v>
          </cell>
        </row>
        <row r="60">
          <cell r="E60">
            <v>53959329.06000001</v>
          </cell>
        </row>
        <row r="85">
          <cell r="E85">
            <v>91705379.700000003</v>
          </cell>
        </row>
        <row r="95">
          <cell r="E95">
            <v>98626875.582499996</v>
          </cell>
          <cell r="G95">
            <v>55256534.799999997</v>
          </cell>
          <cell r="H95">
            <v>43370340.782499999</v>
          </cell>
        </row>
        <row r="112">
          <cell r="B112">
            <v>128261378.7</v>
          </cell>
        </row>
      </sheetData>
      <sheetData sheetId="4">
        <row r="346">
          <cell r="B346">
            <v>11786558</v>
          </cell>
          <cell r="C346">
            <v>1422621.0132462541</v>
          </cell>
          <cell r="D346">
            <v>10356125.580000002</v>
          </cell>
          <cell r="E346">
            <v>56581000</v>
          </cell>
        </row>
        <row r="351">
          <cell r="F351">
            <v>4894185.5</v>
          </cell>
          <cell r="H351">
            <v>4749180</v>
          </cell>
          <cell r="I351">
            <v>145005.49999999997</v>
          </cell>
        </row>
        <row r="368">
          <cell r="B368">
            <v>71491221.100000009</v>
          </cell>
        </row>
      </sheetData>
      <sheetData sheetId="5">
        <row r="17">
          <cell r="L17">
            <v>29046349.767959997</v>
          </cell>
        </row>
        <row r="47">
          <cell r="E47">
            <v>194963569.14045</v>
          </cell>
        </row>
        <row r="66">
          <cell r="E66">
            <v>26200893.551590007</v>
          </cell>
          <cell r="G66">
            <v>6328573.8320400007</v>
          </cell>
          <cell r="H66">
            <v>19872319.719550006</v>
          </cell>
        </row>
        <row r="83">
          <cell r="B83">
            <v>70595002.400000006</v>
          </cell>
        </row>
      </sheetData>
      <sheetData sheetId="6">
        <row r="118">
          <cell r="B118">
            <v>1213786.4634999998</v>
          </cell>
          <cell r="C118">
            <v>104953.86</v>
          </cell>
          <cell r="D118">
            <v>613563915.24202502</v>
          </cell>
        </row>
        <row r="123">
          <cell r="E123">
            <v>63171871.964474998</v>
          </cell>
        </row>
        <row r="140">
          <cell r="B140">
            <v>99060643.500000015</v>
          </cell>
        </row>
      </sheetData>
      <sheetData sheetId="7">
        <row r="289">
          <cell r="B289">
            <v>1094059769.3117087</v>
          </cell>
          <cell r="C289">
            <v>2147449985.4611001</v>
          </cell>
          <cell r="D289">
            <v>582826816.51717031</v>
          </cell>
          <cell r="E289">
            <v>819869105.82436526</v>
          </cell>
        </row>
        <row r="294">
          <cell r="F294">
            <v>894633925.89571381</v>
          </cell>
          <cell r="H294">
            <v>531416184.97673202</v>
          </cell>
          <cell r="I294">
            <v>363217740.91898179</v>
          </cell>
        </row>
        <row r="311">
          <cell r="B311">
            <v>482764769.66900003</v>
          </cell>
        </row>
      </sheetData>
      <sheetData sheetId="8">
        <row r="61">
          <cell r="B61">
            <v>257087970.42249998</v>
          </cell>
          <cell r="D61">
            <v>492028411.464975</v>
          </cell>
        </row>
        <row r="66">
          <cell r="E66">
            <v>141657544.04252499</v>
          </cell>
          <cell r="G66">
            <v>59260955.894000001</v>
          </cell>
          <cell r="H66">
            <v>82396588.148524985</v>
          </cell>
        </row>
        <row r="83">
          <cell r="B83">
            <v>343004468.30000001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R ALCOA"/>
      <sheetName val="JARI"/>
      <sheetName val="TAMBAQUI"/>
      <sheetName val="JARAQUI"/>
      <sheetName val="RAESA"/>
      <sheetName val="MANAUARA"/>
      <sheetName val="GERA"/>
    </sheetNames>
    <sheetDataSet>
      <sheetData sheetId="0">
        <row r="15">
          <cell r="B15">
            <v>27564747.855</v>
          </cell>
        </row>
        <row r="20">
          <cell r="D20">
            <v>7287058.2000000002</v>
          </cell>
          <cell r="E20">
            <v>3552387.9450000003</v>
          </cell>
        </row>
      </sheetData>
      <sheetData sheetId="1">
        <row r="20">
          <cell r="B20">
            <v>329936.60598999995</v>
          </cell>
        </row>
        <row r="25">
          <cell r="D25">
            <v>85286.653999999995</v>
          </cell>
          <cell r="E25">
            <v>42323.032009999995</v>
          </cell>
        </row>
      </sheetData>
      <sheetData sheetId="2">
        <row r="30">
          <cell r="B30">
            <v>1816685.39731125</v>
          </cell>
          <cell r="C30">
            <v>894148.56</v>
          </cell>
        </row>
        <row r="36">
          <cell r="F36">
            <v>534919.59000000008</v>
          </cell>
          <cell r="G36">
            <v>239695.27418875002</v>
          </cell>
        </row>
      </sheetData>
      <sheetData sheetId="3">
        <row r="30">
          <cell r="B30">
            <v>494128.87148725003</v>
          </cell>
          <cell r="C30">
            <v>899570.88</v>
          </cell>
        </row>
        <row r="35">
          <cell r="F35">
            <v>158257.8524</v>
          </cell>
          <cell r="G35">
            <v>66496.718412749993</v>
          </cell>
        </row>
      </sheetData>
      <sheetData sheetId="4">
        <row r="15">
          <cell r="B15">
            <v>21463662.071040001</v>
          </cell>
        </row>
        <row r="20">
          <cell r="D20">
            <v>4947556.002816001</v>
          </cell>
          <cell r="E20">
            <v>2692052.530944</v>
          </cell>
        </row>
      </sheetData>
      <sheetData sheetId="5">
        <row r="15">
          <cell r="B15">
            <v>12093473.09225375</v>
          </cell>
        </row>
        <row r="20">
          <cell r="D20">
            <v>3873254.9140000003</v>
          </cell>
          <cell r="E20">
            <v>1627462.6342462501</v>
          </cell>
        </row>
      </sheetData>
      <sheetData sheetId="6">
        <row r="15">
          <cell r="B15">
            <v>23590678.204093002</v>
          </cell>
        </row>
        <row r="20">
          <cell r="D20">
            <v>6875833.9364</v>
          </cell>
          <cell r="E20">
            <v>3105402.0639070002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J15" sqref="J15"/>
    </sheetView>
  </sheetViews>
  <sheetFormatPr defaultColWidth="14.7109375" defaultRowHeight="15.95" customHeight="1"/>
  <cols>
    <col min="1" max="1" width="23.28515625" style="2" customWidth="1"/>
    <col min="2" max="11" width="14.7109375" style="2" customWidth="1"/>
    <col min="12" max="16384" width="14.7109375" style="2"/>
  </cols>
  <sheetData>
    <row r="1" spans="1:12" ht="15.95" customHeight="1">
      <c r="A1" s="18" t="s">
        <v>42</v>
      </c>
      <c r="J1" s="86" t="s">
        <v>91</v>
      </c>
      <c r="K1" s="86"/>
    </row>
    <row r="2" spans="1:12" ht="15.95" customHeight="1">
      <c r="A2" s="19"/>
    </row>
    <row r="3" spans="1:12" ht="15.95" customHeight="1">
      <c r="A3" s="87" t="s">
        <v>3</v>
      </c>
      <c r="B3" s="87" t="s">
        <v>4</v>
      </c>
      <c r="C3" s="90" t="s">
        <v>83</v>
      </c>
      <c r="D3" s="91" t="s">
        <v>5</v>
      </c>
      <c r="E3" s="92" t="s">
        <v>6</v>
      </c>
      <c r="F3" s="87" t="s">
        <v>81</v>
      </c>
      <c r="G3" s="87" t="s">
        <v>7</v>
      </c>
      <c r="H3" s="87" t="s">
        <v>90</v>
      </c>
      <c r="I3" s="88" t="s">
        <v>115</v>
      </c>
      <c r="J3" s="89"/>
      <c r="K3" s="87" t="s">
        <v>117</v>
      </c>
    </row>
    <row r="4" spans="1:12" ht="15.95" customHeight="1">
      <c r="A4" s="87"/>
      <c r="B4" s="87"/>
      <c r="C4" s="90"/>
      <c r="D4" s="91"/>
      <c r="E4" s="93"/>
      <c r="F4" s="87"/>
      <c r="G4" s="87"/>
      <c r="H4" s="87"/>
      <c r="I4" s="82" t="s">
        <v>41</v>
      </c>
      <c r="J4" s="82" t="s">
        <v>50</v>
      </c>
      <c r="K4" s="87"/>
    </row>
    <row r="5" spans="1:12" ht="15.95" customHeight="1">
      <c r="I5" s="22"/>
      <c r="J5" s="22"/>
    </row>
    <row r="6" spans="1:12" ht="15.95" customHeight="1">
      <c r="A6" s="3" t="s">
        <v>19</v>
      </c>
      <c r="B6" s="4">
        <f>[1]CEA!$B$38</f>
        <v>4707383.4000000004</v>
      </c>
      <c r="C6" s="4"/>
      <c r="D6" s="4">
        <f>[1]CEA!$C$38</f>
        <v>1006309.62</v>
      </c>
      <c r="E6" s="4">
        <f>[1]CEA!$D$38</f>
        <v>106798663.52</v>
      </c>
      <c r="F6" s="4">
        <f>SUM(B6:E6)</f>
        <v>112512356.53999999</v>
      </c>
      <c r="G6" s="4">
        <f>[1]CEA!$B$60</f>
        <v>12761599.500000002</v>
      </c>
      <c r="H6" s="4">
        <f>F6-G6</f>
        <v>99750757.039999992</v>
      </c>
      <c r="I6" s="83">
        <v>96.1</v>
      </c>
      <c r="J6" s="4">
        <f>((100-I6)/100)*H6</f>
        <v>3890279.5245600054</v>
      </c>
      <c r="K6" s="20">
        <f>H6-J6</f>
        <v>95860477.515439987</v>
      </c>
      <c r="L6" s="21"/>
    </row>
    <row r="7" spans="1:12" ht="15.95" customHeight="1">
      <c r="A7" s="3" t="s">
        <v>20</v>
      </c>
      <c r="B7" s="4">
        <f>[1]CELPA!$L$36</f>
        <v>278536293.71749997</v>
      </c>
      <c r="C7" s="4"/>
      <c r="D7" s="4">
        <f>[1]CELPA!$E$60</f>
        <v>53959329.06000001</v>
      </c>
      <c r="E7" s="4">
        <f>[1]CELPA!$E$85</f>
        <v>91705379.700000003</v>
      </c>
      <c r="F7" s="4">
        <f t="shared" ref="F7:F14" si="0">SUM(B7:E7)</f>
        <v>424201002.47749996</v>
      </c>
      <c r="G7" s="4">
        <f>[1]CELPA!$B$112</f>
        <v>128261378.7</v>
      </c>
      <c r="H7" s="4">
        <f t="shared" ref="H7:H21" si="1">F7-G7</f>
        <v>295939623.77749997</v>
      </c>
      <c r="I7" s="83">
        <v>96.4</v>
      </c>
      <c r="J7" s="4">
        <f t="shared" ref="J7:J14" si="2">((100-I7)/100)*H7</f>
        <v>10653826.455989981</v>
      </c>
      <c r="K7" s="20">
        <f t="shared" ref="K7:K14" si="3">H7-J7</f>
        <v>285285797.32151002</v>
      </c>
      <c r="L7" s="21"/>
    </row>
    <row r="8" spans="1:12" ht="15.95" customHeight="1">
      <c r="A8" s="3" t="s">
        <v>22</v>
      </c>
      <c r="B8" s="4">
        <f>[1]CELPE!$L$9</f>
        <v>10292884.379496001</v>
      </c>
      <c r="C8" s="4">
        <f>[1]CELPE!$E$17</f>
        <v>9270486.75</v>
      </c>
      <c r="D8" s="4">
        <f>[1]CELPE!$E$30</f>
        <v>24550938.795739997</v>
      </c>
      <c r="E8" s="4"/>
      <c r="F8" s="4">
        <f t="shared" si="0"/>
        <v>44114309.925236002</v>
      </c>
      <c r="G8" s="4">
        <f>[1]CELPE!$B$52</f>
        <v>5336883.5</v>
      </c>
      <c r="H8" s="4">
        <f t="shared" si="1"/>
        <v>38777426.425236002</v>
      </c>
      <c r="I8" s="83">
        <v>98.5</v>
      </c>
      <c r="J8" s="4">
        <f t="shared" si="2"/>
        <v>581661.39637853997</v>
      </c>
      <c r="K8" s="20">
        <f t="shared" si="3"/>
        <v>38195765.028857462</v>
      </c>
      <c r="L8" s="21"/>
    </row>
    <row r="9" spans="1:12" ht="15.95" customHeight="1">
      <c r="A9" s="3" t="s">
        <v>21</v>
      </c>
      <c r="B9" s="4">
        <f>[1]CEMAT!$L$11</f>
        <v>8404040.3469999991</v>
      </c>
      <c r="C9" s="4">
        <f>[1]CEMAT!$E$21</f>
        <v>2931404</v>
      </c>
      <c r="D9" s="4">
        <f>[1]CEMAT!$D$43</f>
        <v>3851887.9299999997</v>
      </c>
      <c r="E9" s="4"/>
      <c r="F9" s="4">
        <f t="shared" si="0"/>
        <v>15187332.276999999</v>
      </c>
      <c r="G9" s="4">
        <f>[1]CEMAT!$B$65</f>
        <v>2516022.6</v>
      </c>
      <c r="H9" s="4">
        <f t="shared" si="1"/>
        <v>12671309.676999999</v>
      </c>
      <c r="I9" s="83">
        <v>99.8</v>
      </c>
      <c r="J9" s="4">
        <f t="shared" si="2"/>
        <v>25342.619354000355</v>
      </c>
      <c r="K9" s="20">
        <f t="shared" si="3"/>
        <v>12645967.057645999</v>
      </c>
      <c r="L9" s="21"/>
    </row>
    <row r="10" spans="1:12" ht="15.95" customHeight="1">
      <c r="A10" s="3" t="s">
        <v>18</v>
      </c>
      <c r="B10" s="4">
        <f>[1]CERR!$B$346</f>
        <v>11786558</v>
      </c>
      <c r="C10" s="4">
        <f>[1]CERR!$C$346</f>
        <v>1422621.0132462541</v>
      </c>
      <c r="D10" s="4">
        <f>[1]CERR!$D$346</f>
        <v>10356125.580000002</v>
      </c>
      <c r="E10" s="4">
        <f>[1]CERR!$E$346</f>
        <v>56581000</v>
      </c>
      <c r="F10" s="4">
        <f t="shared" si="0"/>
        <v>80146304.593246251</v>
      </c>
      <c r="G10" s="4">
        <f>[1]CERR!$B$368</f>
        <v>71491221.100000009</v>
      </c>
      <c r="H10" s="4">
        <f t="shared" si="1"/>
        <v>8655083.4932462424</v>
      </c>
      <c r="I10" s="83">
        <v>98.2</v>
      </c>
      <c r="J10" s="4">
        <f t="shared" si="2"/>
        <v>155791.5028784321</v>
      </c>
      <c r="K10" s="20">
        <f t="shared" si="3"/>
        <v>8499291.9903678112</v>
      </c>
      <c r="L10" s="21"/>
    </row>
    <row r="11" spans="1:12" ht="15.95" customHeight="1">
      <c r="A11" s="3" t="s">
        <v>43</v>
      </c>
      <c r="B11" s="4">
        <f>[1]AMAZONAS!$B$289</f>
        <v>1094059769.3117087</v>
      </c>
      <c r="C11" s="4">
        <f>[1]AMAZONAS!$C$289</f>
        <v>2147449985.4611001</v>
      </c>
      <c r="D11" s="4">
        <f>[1]AMAZONAS!$D$289</f>
        <v>582826816.51717031</v>
      </c>
      <c r="E11" s="4">
        <f>[1]AMAZONAS!$E$289</f>
        <v>819869105.82436526</v>
      </c>
      <c r="F11" s="4">
        <f t="shared" si="0"/>
        <v>4644205677.1143446</v>
      </c>
      <c r="G11" s="4">
        <f>[1]AMAZONAS!$B$311</f>
        <v>482764769.66900003</v>
      </c>
      <c r="H11" s="4">
        <f t="shared" si="1"/>
        <v>4161440907.4453444</v>
      </c>
      <c r="I11" s="83">
        <v>90.1</v>
      </c>
      <c r="J11" s="4">
        <f t="shared" si="2"/>
        <v>411982649.83708936</v>
      </c>
      <c r="K11" s="20">
        <f t="shared" si="3"/>
        <v>3749458257.6082549</v>
      </c>
      <c r="L11" s="21"/>
    </row>
    <row r="12" spans="1:12" ht="15.95" customHeight="1">
      <c r="A12" s="3" t="s">
        <v>44</v>
      </c>
      <c r="B12" s="4">
        <f>[1]ELETROACRE!$L$17</f>
        <v>29046349.767959997</v>
      </c>
      <c r="C12" s="4"/>
      <c r="D12" s="4"/>
      <c r="E12" s="4">
        <f>[1]ELETROACRE!$E$47</f>
        <v>194963569.14045</v>
      </c>
      <c r="F12" s="4">
        <f t="shared" si="0"/>
        <v>224009918.90841001</v>
      </c>
      <c r="G12" s="4">
        <f>[1]ELETROACRE!$B$83</f>
        <v>70595002.400000006</v>
      </c>
      <c r="H12" s="4">
        <f t="shared" si="1"/>
        <v>153414916.50841001</v>
      </c>
      <c r="I12" s="83">
        <v>96.2</v>
      </c>
      <c r="J12" s="4">
        <f t="shared" si="2"/>
        <v>5829766.8273195755</v>
      </c>
      <c r="K12" s="20">
        <f t="shared" si="3"/>
        <v>147585149.68109044</v>
      </c>
      <c r="L12" s="21"/>
    </row>
    <row r="13" spans="1:12" ht="15.95" customHeight="1">
      <c r="A13" s="3" t="s">
        <v>45</v>
      </c>
      <c r="B13" s="4">
        <f>[1]CERON!$B$118</f>
        <v>1213786.4634999998</v>
      </c>
      <c r="C13" s="4"/>
      <c r="D13" s="4">
        <f>[1]CERON!$C$118</f>
        <v>104953.86</v>
      </c>
      <c r="E13" s="4">
        <f>[1]CERON!$D$118</f>
        <v>613563915.24202502</v>
      </c>
      <c r="F13" s="4">
        <f t="shared" si="0"/>
        <v>614882655.56552505</v>
      </c>
      <c r="G13" s="4">
        <f>[1]CERON!$B$140</f>
        <v>99060643.500000015</v>
      </c>
      <c r="H13" s="4">
        <f t="shared" si="1"/>
        <v>515822012.06552505</v>
      </c>
      <c r="I13" s="83">
        <v>94.7</v>
      </c>
      <c r="J13" s="4">
        <f t="shared" si="2"/>
        <v>27338566.639472812</v>
      </c>
      <c r="K13" s="20">
        <f t="shared" si="3"/>
        <v>488483445.42605221</v>
      </c>
      <c r="L13" s="21"/>
    </row>
    <row r="14" spans="1:12" ht="15.95" customHeight="1">
      <c r="A14" s="3" t="s">
        <v>46</v>
      </c>
      <c r="B14" s="4">
        <f>[1]BOAVISTA!$B$61</f>
        <v>257087970.42249998</v>
      </c>
      <c r="C14" s="4"/>
      <c r="D14" s="4"/>
      <c r="E14" s="4">
        <f>[1]BOAVISTA!$D$61</f>
        <v>492028411.464975</v>
      </c>
      <c r="F14" s="4">
        <f t="shared" si="0"/>
        <v>749116381.88747501</v>
      </c>
      <c r="G14" s="4">
        <f>[1]BOAVISTA!$B$83</f>
        <v>343004468.30000001</v>
      </c>
      <c r="H14" s="4">
        <f t="shared" si="1"/>
        <v>406111913.587475</v>
      </c>
      <c r="I14" s="83">
        <v>98.3</v>
      </c>
      <c r="J14" s="4">
        <f t="shared" si="2"/>
        <v>6903902.5309870867</v>
      </c>
      <c r="K14" s="20">
        <f t="shared" si="3"/>
        <v>399208011.05648792</v>
      </c>
      <c r="L14" s="21"/>
    </row>
    <row r="15" spans="1:12" ht="15.95" customHeight="1">
      <c r="A15" s="3" t="s">
        <v>12</v>
      </c>
      <c r="B15" s="4">
        <f>'[2]BR ALCOA'!$B$15</f>
        <v>27564747.855</v>
      </c>
      <c r="C15" s="4"/>
      <c r="D15" s="1"/>
      <c r="E15" s="1"/>
      <c r="F15" s="4">
        <f t="shared" ref="F15:F20" si="4">B15+C15</f>
        <v>27564747.855</v>
      </c>
      <c r="G15" s="1"/>
      <c r="H15" s="4">
        <f t="shared" si="1"/>
        <v>27564747.855</v>
      </c>
      <c r="I15" s="1"/>
      <c r="J15" s="1"/>
      <c r="K15" s="20">
        <f t="shared" ref="K15:K21" si="5">H15</f>
        <v>27564747.855</v>
      </c>
    </row>
    <row r="16" spans="1:12" ht="15.95" customHeight="1">
      <c r="A16" s="3" t="s">
        <v>14</v>
      </c>
      <c r="B16" s="4">
        <f>[2]JARAQUI!$B$30</f>
        <v>494128.87148725003</v>
      </c>
      <c r="C16" s="4">
        <f>[2]JARAQUI!$C$30</f>
        <v>899570.88</v>
      </c>
      <c r="D16" s="1"/>
      <c r="E16" s="1"/>
      <c r="F16" s="4">
        <f t="shared" si="4"/>
        <v>1393699.75148725</v>
      </c>
      <c r="G16" s="1"/>
      <c r="H16" s="4">
        <f t="shared" si="1"/>
        <v>1393699.75148725</v>
      </c>
      <c r="I16" s="1"/>
      <c r="J16" s="1"/>
      <c r="K16" s="20">
        <f t="shared" si="5"/>
        <v>1393699.75148725</v>
      </c>
    </row>
    <row r="17" spans="1:11" ht="15.95" customHeight="1">
      <c r="A17" s="3" t="s">
        <v>13</v>
      </c>
      <c r="B17" s="4">
        <f>[2]TAMBAQUI!$B$30</f>
        <v>1816685.39731125</v>
      </c>
      <c r="C17" s="4">
        <f>[2]TAMBAQUI!$C$30</f>
        <v>894148.56</v>
      </c>
      <c r="D17" s="1"/>
      <c r="E17" s="1"/>
      <c r="F17" s="4">
        <f t="shared" si="4"/>
        <v>2710833.9573112503</v>
      </c>
      <c r="G17" s="1"/>
      <c r="H17" s="4">
        <f t="shared" si="1"/>
        <v>2710833.9573112503</v>
      </c>
      <c r="I17" s="1"/>
      <c r="J17" s="1"/>
      <c r="K17" s="20">
        <f t="shared" si="5"/>
        <v>2710833.9573112503</v>
      </c>
    </row>
    <row r="18" spans="1:11" ht="15.95" customHeight="1">
      <c r="A18" s="3" t="s">
        <v>15</v>
      </c>
      <c r="B18" s="4">
        <f>[2]GERA!$B$15</f>
        <v>23590678.204093002</v>
      </c>
      <c r="C18" s="4"/>
      <c r="D18" s="1"/>
      <c r="E18" s="1"/>
      <c r="F18" s="4">
        <f t="shared" si="4"/>
        <v>23590678.204093002</v>
      </c>
      <c r="G18" s="1"/>
      <c r="H18" s="4">
        <f t="shared" si="1"/>
        <v>23590678.204093002</v>
      </c>
      <c r="I18" s="1"/>
      <c r="J18" s="1"/>
      <c r="K18" s="20">
        <f t="shared" si="5"/>
        <v>23590678.204093002</v>
      </c>
    </row>
    <row r="19" spans="1:11" ht="15.95" customHeight="1">
      <c r="A19" s="3" t="s">
        <v>40</v>
      </c>
      <c r="B19" s="4">
        <f>[2]JARI!$B$20</f>
        <v>329936.60598999995</v>
      </c>
      <c r="C19" s="4"/>
      <c r="D19" s="1"/>
      <c r="E19" s="1"/>
      <c r="F19" s="4">
        <f t="shared" si="4"/>
        <v>329936.60598999995</v>
      </c>
      <c r="G19" s="1"/>
      <c r="H19" s="4">
        <f t="shared" si="1"/>
        <v>329936.60598999995</v>
      </c>
      <c r="I19" s="1"/>
      <c r="J19" s="1"/>
      <c r="K19" s="20">
        <f t="shared" si="5"/>
        <v>329936.60598999995</v>
      </c>
    </row>
    <row r="20" spans="1:11" ht="15.95" customHeight="1">
      <c r="A20" s="3" t="s">
        <v>16</v>
      </c>
      <c r="B20" s="4">
        <f>[2]MANAUARA!$B$15</f>
        <v>12093473.09225375</v>
      </c>
      <c r="C20" s="4"/>
      <c r="D20" s="1"/>
      <c r="E20" s="1"/>
      <c r="F20" s="4">
        <f t="shared" si="4"/>
        <v>12093473.09225375</v>
      </c>
      <c r="G20" s="1"/>
      <c r="H20" s="4">
        <f t="shared" si="1"/>
        <v>12093473.09225375</v>
      </c>
      <c r="I20" s="1"/>
      <c r="J20" s="1"/>
      <c r="K20" s="20">
        <f t="shared" si="5"/>
        <v>12093473.09225375</v>
      </c>
    </row>
    <row r="21" spans="1:11" ht="15.95" customHeight="1">
      <c r="A21" s="3" t="s">
        <v>17</v>
      </c>
      <c r="B21" s="4">
        <f>[2]RAESA!$B$15</f>
        <v>21463662.071040001</v>
      </c>
      <c r="C21" s="4"/>
      <c r="D21" s="1"/>
      <c r="E21" s="1"/>
      <c r="F21" s="4">
        <f>B21+C21</f>
        <v>21463662.071040001</v>
      </c>
      <c r="G21" s="1"/>
      <c r="H21" s="4">
        <f t="shared" si="1"/>
        <v>21463662.071040001</v>
      </c>
      <c r="I21" s="1"/>
      <c r="J21" s="1"/>
      <c r="K21" s="20">
        <f t="shared" si="5"/>
        <v>21463662.071040001</v>
      </c>
    </row>
    <row r="22" spans="1:11" s="22" customFormat="1" ht="15.95" customHeight="1">
      <c r="A22" s="36" t="s">
        <v>0</v>
      </c>
      <c r="B22" s="28">
        <f>SUM(B6:B21)</f>
        <v>1782488347.9068394</v>
      </c>
      <c r="C22" s="28">
        <f t="shared" ref="C22:K22" si="6">SUM(C6:C21)</f>
        <v>2162868216.6643462</v>
      </c>
      <c r="D22" s="28">
        <f t="shared" si="6"/>
        <v>676656361.36291027</v>
      </c>
      <c r="E22" s="28">
        <f t="shared" si="6"/>
        <v>2375510044.8918152</v>
      </c>
      <c r="F22" s="28">
        <f t="shared" si="6"/>
        <v>6997522970.8259115</v>
      </c>
      <c r="G22" s="28">
        <f t="shared" si="6"/>
        <v>1215791989.2690001</v>
      </c>
      <c r="H22" s="28">
        <f t="shared" si="6"/>
        <v>5781730981.5569124</v>
      </c>
      <c r="I22" s="1"/>
      <c r="J22" s="28">
        <f t="shared" si="6"/>
        <v>467361787.33402973</v>
      </c>
      <c r="K22" s="78">
        <f t="shared" si="6"/>
        <v>5314369194.2228823</v>
      </c>
    </row>
    <row r="23" spans="1:11" ht="15.95" customHeight="1">
      <c r="A23" s="2" t="s">
        <v>116</v>
      </c>
    </row>
    <row r="24" spans="1:11" ht="15.95" customHeight="1">
      <c r="G24" s="21"/>
    </row>
    <row r="25" spans="1:11" ht="15.95" customHeight="1">
      <c r="G25" s="71"/>
      <c r="J25" s="21"/>
    </row>
    <row r="29" spans="1:11" ht="15.95" customHeight="1">
      <c r="F29" s="21"/>
    </row>
    <row r="30" spans="1:11" ht="15.95" customHeight="1">
      <c r="F30" s="21"/>
    </row>
    <row r="31" spans="1:11" ht="15.95" customHeight="1">
      <c r="F31" s="21"/>
    </row>
  </sheetData>
  <sortState ref="A6:K24">
    <sortCondition ref="A19"/>
  </sortState>
  <mergeCells count="11">
    <mergeCell ref="J1:K1"/>
    <mergeCell ref="K3:K4"/>
    <mergeCell ref="I3:J3"/>
    <mergeCell ref="H3:H4"/>
    <mergeCell ref="A3:A4"/>
    <mergeCell ref="B3:B4"/>
    <mergeCell ref="C3:C4"/>
    <mergeCell ref="D3:D4"/>
    <mergeCell ref="E3:E4"/>
    <mergeCell ref="F3:F4"/>
    <mergeCell ref="G3:G4"/>
  </mergeCells>
  <printOptions horizontalCentered="1" vertic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showGridLines="0" workbookViewId="0">
      <selection activeCell="E11" sqref="E11"/>
    </sheetView>
  </sheetViews>
  <sheetFormatPr defaultColWidth="14.7109375" defaultRowHeight="15" customHeight="1"/>
  <cols>
    <col min="1" max="2" width="35.7109375" style="8" customWidth="1"/>
    <col min="3" max="3" width="30.7109375" style="8" customWidth="1"/>
    <col min="4" max="4" width="15.7109375" style="8" customWidth="1"/>
    <col min="5" max="5" width="14.7109375" style="24"/>
    <col min="6" max="16384" width="14.7109375" style="8"/>
  </cols>
  <sheetData>
    <row r="1" spans="1:5" ht="15" customHeight="1">
      <c r="A1" s="23" t="s">
        <v>47</v>
      </c>
      <c r="B1" s="12"/>
      <c r="C1" s="35" t="s">
        <v>91</v>
      </c>
      <c r="D1" s="12"/>
      <c r="E1" s="12"/>
    </row>
    <row r="2" spans="1:5" ht="15" customHeight="1">
      <c r="A2" s="7"/>
    </row>
    <row r="3" spans="1:5" ht="15" customHeight="1">
      <c r="A3" s="37" t="s">
        <v>37</v>
      </c>
      <c r="B3" s="37" t="s">
        <v>32</v>
      </c>
      <c r="C3" s="38" t="s">
        <v>39</v>
      </c>
    </row>
    <row r="4" spans="1:5" ht="15" customHeight="1">
      <c r="A4" s="7"/>
    </row>
    <row r="5" spans="1:5" ht="15" customHeight="1">
      <c r="A5" s="94" t="s">
        <v>24</v>
      </c>
      <c r="B5" s="95"/>
      <c r="C5" s="9">
        <f>SUM(C6:C9)</f>
        <v>59958431.277440004</v>
      </c>
    </row>
    <row r="6" spans="1:5" ht="15" customHeight="1">
      <c r="A6" s="10" t="s">
        <v>108</v>
      </c>
      <c r="B6" s="10" t="s">
        <v>26</v>
      </c>
      <c r="C6" s="11">
        <v>336819.78949999996</v>
      </c>
    </row>
    <row r="7" spans="1:5" ht="15" customHeight="1">
      <c r="A7" s="10" t="s">
        <v>109</v>
      </c>
      <c r="B7" s="10" t="s">
        <v>33</v>
      </c>
      <c r="C7" s="11">
        <v>53339796.921000004</v>
      </c>
    </row>
    <row r="8" spans="1:5" ht="15" customHeight="1">
      <c r="A8" s="10" t="s">
        <v>109</v>
      </c>
      <c r="B8" s="10" t="s">
        <v>107</v>
      </c>
      <c r="C8" s="11">
        <v>3447235.11</v>
      </c>
    </row>
    <row r="9" spans="1:5" ht="15" customHeight="1">
      <c r="A9" s="10" t="s">
        <v>110</v>
      </c>
      <c r="B9" s="10" t="s">
        <v>34</v>
      </c>
      <c r="C9" s="11">
        <v>2834579.4569399999</v>
      </c>
    </row>
    <row r="10" spans="1:5" ht="15" customHeight="1">
      <c r="A10" s="94" t="s">
        <v>23</v>
      </c>
      <c r="B10" s="95"/>
      <c r="C10" s="9">
        <f>SUM(C11:C11)</f>
        <v>984413.33684567758</v>
      </c>
    </row>
    <row r="11" spans="1:5" ht="15" customHeight="1">
      <c r="A11" s="10" t="s">
        <v>111</v>
      </c>
      <c r="B11" s="10" t="s">
        <v>30</v>
      </c>
      <c r="C11" s="11">
        <v>984413.33684567758</v>
      </c>
    </row>
    <row r="12" spans="1:5" ht="15" customHeight="1">
      <c r="A12" s="94" t="s">
        <v>54</v>
      </c>
      <c r="B12" s="95"/>
      <c r="C12" s="9">
        <f>SUM(C13:C13)</f>
        <v>10440507.644825</v>
      </c>
    </row>
    <row r="13" spans="1:5" ht="15" customHeight="1">
      <c r="A13" s="10" t="s">
        <v>112</v>
      </c>
      <c r="B13" s="10" t="s">
        <v>29</v>
      </c>
      <c r="C13" s="11">
        <v>10440507.644825</v>
      </c>
    </row>
    <row r="14" spans="1:5" ht="15" customHeight="1">
      <c r="A14" s="94" t="s">
        <v>38</v>
      </c>
      <c r="B14" s="95"/>
      <c r="C14" s="79">
        <f>C5+C10+C12</f>
        <v>71383352.259110689</v>
      </c>
    </row>
    <row r="16" spans="1:5" ht="15" customHeight="1">
      <c r="E16" s="25"/>
    </row>
    <row r="17" spans="5:5" ht="15" customHeight="1">
      <c r="E17" s="25"/>
    </row>
    <row r="18" spans="5:5" ht="15" customHeight="1">
      <c r="E18" s="25"/>
    </row>
    <row r="19" spans="5:5" ht="15" customHeight="1">
      <c r="E19" s="25"/>
    </row>
    <row r="20" spans="5:5" ht="15" customHeight="1">
      <c r="E20" s="25"/>
    </row>
    <row r="21" spans="5:5" ht="15" customHeight="1">
      <c r="E21" s="25"/>
    </row>
    <row r="22" spans="5:5" ht="15" customHeight="1">
      <c r="E22" s="25"/>
    </row>
    <row r="23" spans="5:5" ht="15" customHeight="1">
      <c r="E23" s="25"/>
    </row>
  </sheetData>
  <mergeCells count="4">
    <mergeCell ref="A5:B5"/>
    <mergeCell ref="A10:B10"/>
    <mergeCell ref="A12:B12"/>
    <mergeCell ref="A14:B14"/>
  </mergeCells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showGridLines="0" workbookViewId="0">
      <selection activeCell="E20" sqref="E20"/>
    </sheetView>
  </sheetViews>
  <sheetFormatPr defaultColWidth="14.7109375" defaultRowHeight="15" customHeight="1"/>
  <cols>
    <col min="1" max="1" width="40.7109375" style="12" customWidth="1"/>
    <col min="2" max="6" width="20.7109375" style="12" customWidth="1"/>
    <col min="7" max="7" width="15.28515625" style="12" bestFit="1" customWidth="1"/>
    <col min="8" max="8" width="16" style="12" bestFit="1" customWidth="1"/>
    <col min="9" max="16384" width="14.7109375" style="12"/>
  </cols>
  <sheetData>
    <row r="1" spans="1:8" ht="15" customHeight="1">
      <c r="A1" s="5" t="s">
        <v>48</v>
      </c>
      <c r="B1" s="6"/>
      <c r="C1" s="6"/>
      <c r="D1" s="6"/>
      <c r="E1" s="97" t="s">
        <v>91</v>
      </c>
      <c r="F1" s="97"/>
    </row>
    <row r="2" spans="1:8" ht="15" customHeight="1">
      <c r="A2" s="13"/>
    </row>
    <row r="3" spans="1:8" ht="15" customHeight="1">
      <c r="A3" s="96" t="s">
        <v>3</v>
      </c>
      <c r="B3" s="96" t="s">
        <v>90</v>
      </c>
      <c r="C3" s="96"/>
      <c r="D3" s="96"/>
      <c r="E3" s="96" t="s">
        <v>31</v>
      </c>
      <c r="F3" s="96" t="s">
        <v>0</v>
      </c>
    </row>
    <row r="4" spans="1:8" ht="15" customHeight="1">
      <c r="A4" s="96"/>
      <c r="B4" s="39" t="s">
        <v>87</v>
      </c>
      <c r="C4" s="39" t="s">
        <v>88</v>
      </c>
      <c r="D4" s="39" t="s">
        <v>89</v>
      </c>
      <c r="E4" s="96"/>
      <c r="F4" s="96"/>
    </row>
    <row r="6" spans="1:8" ht="15" customHeight="1">
      <c r="A6" s="10" t="s">
        <v>12</v>
      </c>
      <c r="B6" s="11">
        <f>CTG!K15</f>
        <v>27564747.855</v>
      </c>
      <c r="C6" s="11">
        <f>'TRIBUTOS 2016'!D16</f>
        <v>10839446.145</v>
      </c>
      <c r="D6" s="11">
        <f t="shared" ref="D6:D13" si="0">B6+C6</f>
        <v>38404194</v>
      </c>
      <c r="E6" s="17"/>
      <c r="F6" s="11">
        <f t="shared" ref="F6:F24" si="1">D6+E6</f>
        <v>38404194</v>
      </c>
    </row>
    <row r="7" spans="1:8" ht="15" customHeight="1">
      <c r="A7" s="10" t="s">
        <v>14</v>
      </c>
      <c r="B7" s="11">
        <f>CTG!K16</f>
        <v>1393699.75148725</v>
      </c>
      <c r="C7" s="11">
        <f>'TRIBUTOS 2016'!D17</f>
        <v>224754.57081275</v>
      </c>
      <c r="D7" s="11">
        <f t="shared" si="0"/>
        <v>1618454.3222999999</v>
      </c>
      <c r="E7" s="17"/>
      <c r="F7" s="11">
        <f t="shared" si="1"/>
        <v>1618454.3222999999</v>
      </c>
    </row>
    <row r="8" spans="1:8" ht="15" customHeight="1">
      <c r="A8" s="10" t="s">
        <v>13</v>
      </c>
      <c r="B8" s="11">
        <f>CTG!K17</f>
        <v>2710833.9573112503</v>
      </c>
      <c r="C8" s="11">
        <f>'TRIBUTOS 2016'!D18</f>
        <v>774614.86418875004</v>
      </c>
      <c r="D8" s="11">
        <f t="shared" si="0"/>
        <v>3485448.8215000005</v>
      </c>
      <c r="E8" s="17"/>
      <c r="F8" s="11">
        <f t="shared" si="1"/>
        <v>3485448.8215000005</v>
      </c>
    </row>
    <row r="9" spans="1:8" ht="15" customHeight="1">
      <c r="A9" s="10" t="s">
        <v>19</v>
      </c>
      <c r="B9" s="11">
        <f>CTG!K6</f>
        <v>95860477.515439987</v>
      </c>
      <c r="C9" s="11">
        <f>[1]CEA!$E$43</f>
        <v>1060482.6000000001</v>
      </c>
      <c r="D9" s="11">
        <f t="shared" si="0"/>
        <v>96920960.115439981</v>
      </c>
      <c r="E9" s="17"/>
      <c r="F9" s="11">
        <f t="shared" si="1"/>
        <v>96920960.115439981</v>
      </c>
    </row>
    <row r="10" spans="1:8" ht="15" customHeight="1">
      <c r="A10" s="10" t="s">
        <v>20</v>
      </c>
      <c r="B10" s="11">
        <f>CTG!K7</f>
        <v>285285797.32151002</v>
      </c>
      <c r="C10" s="11">
        <f>[1]CELPA!$E$95</f>
        <v>98626875.582499996</v>
      </c>
      <c r="D10" s="11">
        <f t="shared" si="0"/>
        <v>383912672.90401</v>
      </c>
      <c r="E10" s="11">
        <f>SUBROG!C7+SUBROG!C8</f>
        <v>56787032.031000003</v>
      </c>
      <c r="F10" s="11">
        <f t="shared" si="1"/>
        <v>440699704.93501002</v>
      </c>
    </row>
    <row r="11" spans="1:8" ht="15" customHeight="1">
      <c r="A11" s="10" t="s">
        <v>22</v>
      </c>
      <c r="B11" s="11">
        <f>CTG!K8</f>
        <v>38195765.028857462</v>
      </c>
      <c r="C11" s="11">
        <f>[1]CELPE!$E$38</f>
        <v>2521312.3247640003</v>
      </c>
      <c r="D11" s="11">
        <f t="shared" si="0"/>
        <v>40717077.35362146</v>
      </c>
      <c r="E11" s="17"/>
      <c r="F11" s="11">
        <f t="shared" si="1"/>
        <v>40717077.35362146</v>
      </c>
      <c r="H11" s="58"/>
    </row>
    <row r="12" spans="1:8" ht="15" customHeight="1">
      <c r="A12" s="10" t="s">
        <v>21</v>
      </c>
      <c r="B12" s="11">
        <f>CTG!K9</f>
        <v>12645967.057645999</v>
      </c>
      <c r="C12" s="11">
        <f>[1]CEMAT!$E$48</f>
        <v>2300027.253</v>
      </c>
      <c r="D12" s="11">
        <f t="shared" si="0"/>
        <v>14945994.310645999</v>
      </c>
      <c r="E12" s="11">
        <f>SUBROG!C9</f>
        <v>2834579.4569399999</v>
      </c>
      <c r="F12" s="11">
        <f t="shared" si="1"/>
        <v>17780573.767586</v>
      </c>
      <c r="G12" s="58"/>
      <c r="H12" s="58"/>
    </row>
    <row r="13" spans="1:8" ht="15" customHeight="1">
      <c r="A13" s="10" t="s">
        <v>18</v>
      </c>
      <c r="B13" s="11">
        <f>CTG!K10</f>
        <v>8499291.9903678112</v>
      </c>
      <c r="C13" s="11">
        <f>[1]CERR!$F$351</f>
        <v>4894185.5</v>
      </c>
      <c r="D13" s="11">
        <f t="shared" si="0"/>
        <v>13393477.490367811</v>
      </c>
      <c r="E13" s="17"/>
      <c r="F13" s="11">
        <f t="shared" si="1"/>
        <v>13393477.490367811</v>
      </c>
      <c r="H13" s="58"/>
    </row>
    <row r="14" spans="1:8" ht="15" customHeight="1">
      <c r="A14" s="10" t="s">
        <v>25</v>
      </c>
      <c r="B14" s="17"/>
      <c r="C14" s="17"/>
      <c r="D14" s="17"/>
      <c r="E14" s="11">
        <f>SUBROG!C6</f>
        <v>336819.78949999996</v>
      </c>
      <c r="F14" s="11">
        <f t="shared" si="1"/>
        <v>336819.78949999996</v>
      </c>
      <c r="H14" s="58"/>
    </row>
    <row r="15" spans="1:8" ht="15" customHeight="1">
      <c r="A15" s="10" t="s">
        <v>2</v>
      </c>
      <c r="B15" s="11">
        <f>CTG!K11</f>
        <v>3749458257.6082549</v>
      </c>
      <c r="C15" s="11">
        <f>[1]AMAZONAS!$F$294</f>
        <v>894633925.89571381</v>
      </c>
      <c r="D15" s="11">
        <f t="shared" ref="D15:D19" si="2">B15+C15</f>
        <v>4644092183.5039692</v>
      </c>
      <c r="E15" s="17"/>
      <c r="F15" s="11">
        <f t="shared" si="1"/>
        <v>4644092183.5039692</v>
      </c>
      <c r="H15" s="71"/>
    </row>
    <row r="16" spans="1:8" ht="15" customHeight="1">
      <c r="A16" s="10" t="s">
        <v>10</v>
      </c>
      <c r="B16" s="11">
        <f>CTG!K12</f>
        <v>147585149.68109044</v>
      </c>
      <c r="C16" s="11">
        <f>[1]ELETROACRE!$E$66</f>
        <v>26200893.551590007</v>
      </c>
      <c r="D16" s="11">
        <f t="shared" si="2"/>
        <v>173786043.23268044</v>
      </c>
      <c r="E16" s="17"/>
      <c r="F16" s="11">
        <f t="shared" si="1"/>
        <v>173786043.23268044</v>
      </c>
      <c r="G16" s="58"/>
      <c r="H16" s="58"/>
    </row>
    <row r="17" spans="1:8" ht="15" customHeight="1">
      <c r="A17" s="10" t="s">
        <v>8</v>
      </c>
      <c r="B17" s="11">
        <f>CTG!K13</f>
        <v>488483445.42605221</v>
      </c>
      <c r="C17" s="11">
        <f>[1]CERON!$E$123</f>
        <v>63171871.964474998</v>
      </c>
      <c r="D17" s="11">
        <f t="shared" si="2"/>
        <v>551655317.39052725</v>
      </c>
      <c r="E17" s="17"/>
      <c r="F17" s="11">
        <f t="shared" si="1"/>
        <v>551655317.39052725</v>
      </c>
    </row>
    <row r="18" spans="1:8" ht="15" customHeight="1">
      <c r="A18" s="10" t="s">
        <v>9</v>
      </c>
      <c r="B18" s="11">
        <f>CTG!K14</f>
        <v>399208011.05648792</v>
      </c>
      <c r="C18" s="11">
        <f>[1]BOAVISTA!$E$66</f>
        <v>141657544.04252499</v>
      </c>
      <c r="D18" s="11">
        <f t="shared" si="2"/>
        <v>540865555.09901285</v>
      </c>
      <c r="E18" s="17"/>
      <c r="F18" s="11">
        <f t="shared" si="1"/>
        <v>540865555.09901285</v>
      </c>
    </row>
    <row r="19" spans="1:8" ht="15" customHeight="1">
      <c r="A19" s="10" t="s">
        <v>15</v>
      </c>
      <c r="B19" s="11">
        <f>CTG!K18</f>
        <v>23590678.204093002</v>
      </c>
      <c r="C19" s="11">
        <f>'TRIBUTOS 2016'!D19</f>
        <v>9981236.0003070012</v>
      </c>
      <c r="D19" s="11">
        <f t="shared" si="2"/>
        <v>33571914.204400003</v>
      </c>
      <c r="E19" s="17"/>
      <c r="F19" s="11">
        <f t="shared" si="1"/>
        <v>33571914.204400003</v>
      </c>
    </row>
    <row r="20" spans="1:8" ht="15" customHeight="1">
      <c r="A20" s="10" t="s">
        <v>27</v>
      </c>
      <c r="B20" s="17"/>
      <c r="C20" s="17"/>
      <c r="D20" s="17"/>
      <c r="E20" s="11">
        <f>SUBROG!C11</f>
        <v>984413.33684567758</v>
      </c>
      <c r="F20" s="11">
        <f t="shared" si="1"/>
        <v>984413.33684567758</v>
      </c>
    </row>
    <row r="21" spans="1:8" ht="15" customHeight="1">
      <c r="A21" s="10" t="s">
        <v>40</v>
      </c>
      <c r="B21" s="11">
        <f>CTG!K19</f>
        <v>329936.60598999995</v>
      </c>
      <c r="C21" s="11">
        <f>'TRIBUTOS 2016'!D20</f>
        <v>127609.68600999999</v>
      </c>
      <c r="D21" s="11">
        <f t="shared" ref="D21:D22" si="3">B21+C21</f>
        <v>457546.29199999996</v>
      </c>
      <c r="E21" s="17"/>
      <c r="F21" s="11">
        <f t="shared" si="1"/>
        <v>457546.29199999996</v>
      </c>
    </row>
    <row r="22" spans="1:8" ht="15" customHeight="1">
      <c r="A22" s="10" t="s">
        <v>16</v>
      </c>
      <c r="B22" s="11">
        <f>CTG!K20</f>
        <v>12093473.09225375</v>
      </c>
      <c r="C22" s="11">
        <f>'TRIBUTOS 2016'!D21</f>
        <v>5500717.5482462505</v>
      </c>
      <c r="D22" s="11">
        <f t="shared" si="3"/>
        <v>17594190.640500002</v>
      </c>
      <c r="E22" s="17"/>
      <c r="F22" s="11">
        <f t="shared" si="1"/>
        <v>17594190.640500002</v>
      </c>
    </row>
    <row r="23" spans="1:8" ht="15" customHeight="1">
      <c r="A23" s="10" t="s">
        <v>28</v>
      </c>
      <c r="B23" s="17"/>
      <c r="C23" s="17"/>
      <c r="D23" s="17"/>
      <c r="E23" s="11">
        <f>SUBROG!C13</f>
        <v>10440507.644825</v>
      </c>
      <c r="F23" s="11">
        <f t="shared" si="1"/>
        <v>10440507.644825</v>
      </c>
    </row>
    <row r="24" spans="1:8" ht="15" customHeight="1">
      <c r="A24" s="10" t="s">
        <v>17</v>
      </c>
      <c r="B24" s="11">
        <f>CTG!K21</f>
        <v>21463662.071040001</v>
      </c>
      <c r="C24" s="11">
        <f>'TRIBUTOS 2016'!D22</f>
        <v>7639608.533760001</v>
      </c>
      <c r="D24" s="11">
        <f>B24+C24</f>
        <v>29103270.604800001</v>
      </c>
      <c r="E24" s="17"/>
      <c r="F24" s="11">
        <f t="shared" si="1"/>
        <v>29103270.604800001</v>
      </c>
    </row>
    <row r="25" spans="1:8" ht="15" customHeight="1">
      <c r="A25" s="40" t="s">
        <v>0</v>
      </c>
      <c r="B25" s="9">
        <f>SUM(B6:B24)</f>
        <v>5314369194.2228823</v>
      </c>
      <c r="C25" s="9">
        <f>SUM(C6:C24)</f>
        <v>1270155106.0628924</v>
      </c>
      <c r="D25" s="9">
        <f>SUM(D6:D24)</f>
        <v>6584524300.2857752</v>
      </c>
      <c r="E25" s="9">
        <f>SUM(E6:E24)</f>
        <v>71383352.259110689</v>
      </c>
      <c r="F25" s="79">
        <f>SUM(F6:F24)</f>
        <v>6655907652.5448847</v>
      </c>
      <c r="G25" s="8"/>
      <c r="H25" s="8"/>
    </row>
    <row r="26" spans="1:8" ht="15" customHeight="1">
      <c r="A26" s="2"/>
    </row>
    <row r="27" spans="1:8" ht="15" customHeight="1">
      <c r="B27" s="58"/>
      <c r="C27" s="58"/>
      <c r="E27" s="58"/>
    </row>
  </sheetData>
  <sortState ref="A7:D30">
    <sortCondition ref="A7"/>
  </sortState>
  <mergeCells count="5">
    <mergeCell ref="A3:A4"/>
    <mergeCell ref="E3:E4"/>
    <mergeCell ref="F3:F4"/>
    <mergeCell ref="E1:F1"/>
    <mergeCell ref="B3:D3"/>
  </mergeCells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9"/>
  <sheetViews>
    <sheetView showGridLines="0" tabSelected="1" workbookViewId="0">
      <selection activeCell="C37" sqref="C37:F37"/>
    </sheetView>
  </sheetViews>
  <sheetFormatPr defaultColWidth="14.7109375" defaultRowHeight="13.5" customHeight="1"/>
  <cols>
    <col min="1" max="1" width="50.7109375" style="50" customWidth="1"/>
    <col min="2" max="2" width="25.7109375" style="31" customWidth="1"/>
    <col min="3" max="5" width="14.28515625" style="31" customWidth="1"/>
    <col min="6" max="6" width="33.28515625" style="31" customWidth="1"/>
    <col min="7" max="16384" width="14.7109375" style="31"/>
  </cols>
  <sheetData>
    <row r="1" spans="1:6" ht="13.5" customHeight="1">
      <c r="A1" s="30" t="s">
        <v>49</v>
      </c>
      <c r="C1" s="33"/>
      <c r="E1" s="100" t="s">
        <v>91</v>
      </c>
      <c r="F1" s="100"/>
    </row>
    <row r="2" spans="1:6" ht="13.5" customHeight="1">
      <c r="A2" s="30" t="s">
        <v>101</v>
      </c>
      <c r="C2" s="33"/>
      <c r="E2" s="34"/>
      <c r="F2" s="34"/>
    </row>
    <row r="3" spans="1:6" ht="13.5" customHeight="1">
      <c r="E3" s="99"/>
      <c r="F3" s="99"/>
    </row>
    <row r="4" spans="1:6" ht="13.5" customHeight="1">
      <c r="A4" s="51" t="s">
        <v>3</v>
      </c>
      <c r="B4" s="41" t="s">
        <v>36</v>
      </c>
      <c r="C4" s="101" t="s">
        <v>35</v>
      </c>
      <c r="D4" s="101"/>
      <c r="E4" s="101"/>
      <c r="F4" s="101"/>
    </row>
    <row r="6" spans="1:6" ht="13.5" customHeight="1">
      <c r="A6" s="52" t="s">
        <v>2</v>
      </c>
      <c r="B6" s="85">
        <v>250000000</v>
      </c>
      <c r="C6" s="98" t="s">
        <v>118</v>
      </c>
      <c r="D6" s="98"/>
      <c r="E6" s="98"/>
      <c r="F6" s="98"/>
    </row>
    <row r="7" spans="1:6" ht="13.5" customHeight="1">
      <c r="A7" s="52" t="s">
        <v>8</v>
      </c>
      <c r="B7" s="85">
        <v>75000000</v>
      </c>
      <c r="C7" s="98" t="s">
        <v>118</v>
      </c>
      <c r="D7" s="98"/>
      <c r="E7" s="98"/>
      <c r="F7" s="98"/>
    </row>
    <row r="8" spans="1:6" ht="13.5" customHeight="1">
      <c r="A8" s="52" t="s">
        <v>10</v>
      </c>
      <c r="B8" s="85">
        <v>8500000</v>
      </c>
      <c r="C8" s="98" t="s">
        <v>118</v>
      </c>
      <c r="D8" s="98"/>
      <c r="E8" s="98"/>
      <c r="F8" s="98"/>
    </row>
    <row r="9" spans="1:6" ht="13.5" customHeight="1">
      <c r="A9" s="52" t="s">
        <v>9</v>
      </c>
      <c r="B9" s="85">
        <v>14100000</v>
      </c>
      <c r="C9" s="98" t="s">
        <v>118</v>
      </c>
      <c r="D9" s="98"/>
      <c r="E9" s="98"/>
      <c r="F9" s="98"/>
    </row>
    <row r="10" spans="1:6" ht="13.5" customHeight="1">
      <c r="A10" s="52" t="s">
        <v>20</v>
      </c>
      <c r="B10" s="85">
        <v>24450000</v>
      </c>
      <c r="C10" s="98" t="s">
        <v>118</v>
      </c>
      <c r="D10" s="98"/>
      <c r="E10" s="98"/>
      <c r="F10" s="98"/>
    </row>
    <row r="11" spans="1:6" ht="13.5" customHeight="1">
      <c r="A11" s="52" t="s">
        <v>22</v>
      </c>
      <c r="B11" s="85">
        <v>1150000</v>
      </c>
      <c r="C11" s="98" t="s">
        <v>118</v>
      </c>
      <c r="D11" s="98"/>
      <c r="E11" s="98"/>
      <c r="F11" s="98"/>
    </row>
    <row r="12" spans="1:6" ht="13.5" customHeight="1">
      <c r="A12" s="52" t="s">
        <v>14</v>
      </c>
      <c r="B12" s="85">
        <v>80000</v>
      </c>
      <c r="C12" s="98" t="s">
        <v>118</v>
      </c>
      <c r="D12" s="98"/>
      <c r="E12" s="98"/>
      <c r="F12" s="98"/>
    </row>
    <row r="13" spans="1:6" ht="13.5" customHeight="1">
      <c r="A13" s="52" t="s">
        <v>13</v>
      </c>
      <c r="B13" s="85">
        <v>80000</v>
      </c>
      <c r="C13" s="98" t="s">
        <v>118</v>
      </c>
      <c r="D13" s="98"/>
      <c r="E13" s="98"/>
      <c r="F13" s="98"/>
    </row>
    <row r="14" spans="1:6" ht="13.5" customHeight="1">
      <c r="A14" s="52" t="s">
        <v>17</v>
      </c>
      <c r="B14" s="85">
        <v>1200000</v>
      </c>
      <c r="C14" s="98" t="s">
        <v>118</v>
      </c>
      <c r="D14" s="98"/>
      <c r="E14" s="98"/>
      <c r="F14" s="98"/>
    </row>
    <row r="15" spans="1:6" ht="13.5" customHeight="1">
      <c r="A15" s="52" t="s">
        <v>100</v>
      </c>
      <c r="B15" s="85">
        <v>1200000</v>
      </c>
      <c r="C15" s="98" t="s">
        <v>118</v>
      </c>
      <c r="D15" s="98"/>
      <c r="E15" s="98"/>
      <c r="F15" s="98"/>
    </row>
    <row r="16" spans="1:6" ht="13.5" customHeight="1">
      <c r="A16" s="52" t="s">
        <v>16</v>
      </c>
      <c r="B16" s="85">
        <v>1200000</v>
      </c>
      <c r="C16" s="98" t="s">
        <v>118</v>
      </c>
      <c r="D16" s="98"/>
      <c r="E16" s="98"/>
      <c r="F16" s="98"/>
    </row>
    <row r="17" spans="1:6" ht="13.5" customHeight="1">
      <c r="A17" s="52" t="s">
        <v>40</v>
      </c>
      <c r="B17" s="85">
        <v>4220000</v>
      </c>
      <c r="C17" s="98" t="s">
        <v>118</v>
      </c>
      <c r="D17" s="98"/>
      <c r="E17" s="98"/>
      <c r="F17" s="98"/>
    </row>
    <row r="18" spans="1:6" ht="13.5" customHeight="1">
      <c r="A18" s="52" t="s">
        <v>12</v>
      </c>
      <c r="B18" s="85">
        <v>1900000</v>
      </c>
      <c r="C18" s="98" t="s">
        <v>118</v>
      </c>
      <c r="D18" s="98"/>
      <c r="E18" s="98"/>
      <c r="F18" s="98"/>
    </row>
    <row r="19" spans="1:6" ht="13.5" customHeight="1">
      <c r="A19" s="65" t="s">
        <v>113</v>
      </c>
      <c r="B19" s="57">
        <f>SUM(B6:B18)</f>
        <v>383080000</v>
      </c>
      <c r="C19" s="102"/>
      <c r="D19" s="102"/>
      <c r="E19" s="102"/>
      <c r="F19" s="102"/>
    </row>
    <row r="20" spans="1:6" ht="13.5" customHeight="1">
      <c r="A20" s="61"/>
      <c r="B20" s="62"/>
      <c r="C20" s="67"/>
      <c r="D20" s="67"/>
      <c r="E20" s="67"/>
      <c r="F20" s="67"/>
    </row>
    <row r="21" spans="1:6" ht="13.5" customHeight="1">
      <c r="A21" s="52" t="s">
        <v>2</v>
      </c>
      <c r="B21" s="85">
        <v>302024084.43000001</v>
      </c>
      <c r="C21" s="98" t="s">
        <v>99</v>
      </c>
      <c r="D21" s="98"/>
      <c r="E21" s="98"/>
      <c r="F21" s="98"/>
    </row>
    <row r="22" spans="1:6" ht="13.5" customHeight="1">
      <c r="A22" s="52" t="s">
        <v>2</v>
      </c>
      <c r="B22" s="85">
        <v>94000000</v>
      </c>
      <c r="C22" s="98" t="s">
        <v>119</v>
      </c>
      <c r="D22" s="98"/>
      <c r="E22" s="98"/>
      <c r="F22" s="98"/>
    </row>
    <row r="23" spans="1:6" ht="12.95" customHeight="1">
      <c r="A23" s="52" t="s">
        <v>8</v>
      </c>
      <c r="B23" s="85">
        <v>40153865</v>
      </c>
      <c r="C23" s="98" t="s">
        <v>99</v>
      </c>
      <c r="D23" s="98"/>
      <c r="E23" s="98"/>
      <c r="F23" s="98"/>
    </row>
    <row r="24" spans="1:6" ht="12.95" customHeight="1">
      <c r="A24" s="52" t="s">
        <v>8</v>
      </c>
      <c r="B24" s="85">
        <v>2200000</v>
      </c>
      <c r="C24" s="98" t="s">
        <v>119</v>
      </c>
      <c r="D24" s="98"/>
      <c r="E24" s="98"/>
      <c r="F24" s="98"/>
    </row>
    <row r="25" spans="1:6" ht="12.95" customHeight="1">
      <c r="A25" s="52" t="s">
        <v>10</v>
      </c>
      <c r="B25" s="85">
        <v>19906645.719999999</v>
      </c>
      <c r="C25" s="98" t="s">
        <v>99</v>
      </c>
      <c r="D25" s="98"/>
      <c r="E25" s="98"/>
      <c r="F25" s="98"/>
    </row>
    <row r="26" spans="1:6" ht="12.95" customHeight="1">
      <c r="A26" s="52" t="s">
        <v>10</v>
      </c>
      <c r="B26" s="85">
        <v>12700000</v>
      </c>
      <c r="C26" s="98" t="s">
        <v>119</v>
      </c>
      <c r="D26" s="98"/>
      <c r="E26" s="98"/>
      <c r="F26" s="98"/>
    </row>
    <row r="27" spans="1:6" ht="12.95" customHeight="1">
      <c r="A27" s="52" t="s">
        <v>9</v>
      </c>
      <c r="B27" s="85">
        <v>33187840.010000002</v>
      </c>
      <c r="C27" s="98" t="s">
        <v>99</v>
      </c>
      <c r="D27" s="98"/>
      <c r="E27" s="98"/>
      <c r="F27" s="98"/>
    </row>
    <row r="28" spans="1:6" ht="12.95" customHeight="1">
      <c r="A28" s="52" t="s">
        <v>9</v>
      </c>
      <c r="B28" s="85">
        <v>12200000</v>
      </c>
      <c r="C28" s="98" t="s">
        <v>119</v>
      </c>
      <c r="D28" s="98"/>
      <c r="E28" s="98"/>
      <c r="F28" s="98"/>
    </row>
    <row r="29" spans="1:6" ht="12.95" customHeight="1">
      <c r="A29" s="53" t="s">
        <v>20</v>
      </c>
      <c r="B29" s="85">
        <f>1450000</f>
        <v>1450000</v>
      </c>
      <c r="C29" s="98" t="s">
        <v>119</v>
      </c>
      <c r="D29" s="98"/>
      <c r="E29" s="98"/>
      <c r="F29" s="98"/>
    </row>
    <row r="30" spans="1:6" ht="12.95" customHeight="1">
      <c r="A30" s="53" t="s">
        <v>20</v>
      </c>
      <c r="B30" s="85">
        <v>79577644.450000003</v>
      </c>
      <c r="C30" s="98" t="s">
        <v>97</v>
      </c>
      <c r="D30" s="98"/>
      <c r="E30" s="98"/>
      <c r="F30" s="98"/>
    </row>
    <row r="31" spans="1:6" ht="12.95" customHeight="1">
      <c r="A31" s="53" t="s">
        <v>21</v>
      </c>
      <c r="B31" s="85">
        <v>2151134.56</v>
      </c>
      <c r="C31" s="98" t="s">
        <v>97</v>
      </c>
      <c r="D31" s="98"/>
      <c r="E31" s="98"/>
      <c r="F31" s="98"/>
    </row>
    <row r="32" spans="1:6" ht="12.95" customHeight="1">
      <c r="A32" s="53" t="s">
        <v>22</v>
      </c>
      <c r="B32" s="85">
        <v>260000</v>
      </c>
      <c r="C32" s="98" t="s">
        <v>119</v>
      </c>
      <c r="D32" s="98"/>
      <c r="E32" s="98"/>
      <c r="F32" s="98"/>
    </row>
    <row r="33" spans="1:6" ht="12.95" customHeight="1">
      <c r="A33" s="53" t="s">
        <v>22</v>
      </c>
      <c r="B33" s="85">
        <v>3598277.09</v>
      </c>
      <c r="C33" s="98" t="s">
        <v>97</v>
      </c>
      <c r="D33" s="98"/>
      <c r="E33" s="98"/>
      <c r="F33" s="98"/>
    </row>
    <row r="34" spans="1:6" ht="12.95" customHeight="1">
      <c r="A34" s="54" t="s">
        <v>19</v>
      </c>
      <c r="B34" s="56">
        <v>94898141.030000001</v>
      </c>
      <c r="C34" s="98" t="s">
        <v>97</v>
      </c>
      <c r="D34" s="98"/>
      <c r="E34" s="98"/>
      <c r="F34" s="98"/>
    </row>
    <row r="35" spans="1:6" ht="12.95" customHeight="1">
      <c r="A35" s="54" t="s">
        <v>18</v>
      </c>
      <c r="B35" s="56">
        <v>6769988.6500000004</v>
      </c>
      <c r="C35" s="98" t="s">
        <v>97</v>
      </c>
      <c r="D35" s="98"/>
      <c r="E35" s="98"/>
      <c r="F35" s="98"/>
    </row>
    <row r="36" spans="1:6" ht="12.95" customHeight="1">
      <c r="A36" s="54" t="s">
        <v>1</v>
      </c>
      <c r="B36" s="85">
        <v>134135720.88</v>
      </c>
      <c r="C36" s="98" t="s">
        <v>97</v>
      </c>
      <c r="D36" s="98"/>
      <c r="E36" s="98"/>
      <c r="F36" s="98"/>
    </row>
    <row r="37" spans="1:6" ht="12.95" customHeight="1">
      <c r="A37" s="54" t="s">
        <v>11</v>
      </c>
      <c r="B37" s="85">
        <v>2335588</v>
      </c>
      <c r="C37" s="98" t="s">
        <v>97</v>
      </c>
      <c r="D37" s="98"/>
      <c r="E37" s="98"/>
      <c r="F37" s="98"/>
    </row>
    <row r="38" spans="1:6" ht="12.95" customHeight="1">
      <c r="A38" s="54" t="s">
        <v>12</v>
      </c>
      <c r="B38" s="85">
        <v>750000</v>
      </c>
      <c r="C38" s="98" t="s">
        <v>119</v>
      </c>
      <c r="D38" s="98"/>
      <c r="E38" s="98"/>
      <c r="F38" s="98"/>
    </row>
    <row r="39" spans="1:6" ht="12.95" customHeight="1">
      <c r="A39" s="54" t="s">
        <v>12</v>
      </c>
      <c r="B39" s="85">
        <v>9135850.3599999994</v>
      </c>
      <c r="C39" s="98" t="s">
        <v>97</v>
      </c>
      <c r="D39" s="98"/>
      <c r="E39" s="98"/>
      <c r="F39" s="98"/>
    </row>
    <row r="40" spans="1:6" ht="12.95" customHeight="1">
      <c r="A40" s="54" t="s">
        <v>14</v>
      </c>
      <c r="B40" s="85">
        <v>542752.32999999996</v>
      </c>
      <c r="C40" s="98" t="s">
        <v>97</v>
      </c>
      <c r="D40" s="98"/>
      <c r="E40" s="98"/>
      <c r="F40" s="98"/>
    </row>
    <row r="41" spans="1:6" ht="12.95" customHeight="1">
      <c r="A41" s="54" t="s">
        <v>13</v>
      </c>
      <c r="B41" s="85">
        <v>300292.06</v>
      </c>
      <c r="C41" s="98" t="s">
        <v>97</v>
      </c>
      <c r="D41" s="98"/>
      <c r="E41" s="98"/>
      <c r="F41" s="98"/>
    </row>
    <row r="42" spans="1:6" ht="12.95" customHeight="1">
      <c r="A42" s="54" t="s">
        <v>17</v>
      </c>
      <c r="B42" s="85">
        <v>750000</v>
      </c>
      <c r="C42" s="98" t="s">
        <v>119</v>
      </c>
      <c r="D42" s="98"/>
      <c r="E42" s="98"/>
      <c r="F42" s="98"/>
    </row>
    <row r="43" spans="1:6" ht="12.95" customHeight="1">
      <c r="A43" s="54" t="s">
        <v>17</v>
      </c>
      <c r="B43" s="85">
        <v>13785684.310000001</v>
      </c>
      <c r="C43" s="98" t="s">
        <v>97</v>
      </c>
      <c r="D43" s="98"/>
      <c r="E43" s="98"/>
      <c r="F43" s="98"/>
    </row>
    <row r="44" spans="1:6" ht="12.95" customHeight="1">
      <c r="A44" s="54" t="s">
        <v>100</v>
      </c>
      <c r="B44" s="85">
        <f>350000</f>
        <v>350000</v>
      </c>
      <c r="C44" s="98" t="s">
        <v>119</v>
      </c>
      <c r="D44" s="98"/>
      <c r="E44" s="98"/>
      <c r="F44" s="98"/>
    </row>
    <row r="45" spans="1:6" ht="12.95" customHeight="1">
      <c r="A45" s="54" t="s">
        <v>100</v>
      </c>
      <c r="B45" s="56">
        <v>7693871.7300000004</v>
      </c>
      <c r="C45" s="98" t="s">
        <v>97</v>
      </c>
      <c r="D45" s="98"/>
      <c r="E45" s="98"/>
      <c r="F45" s="98"/>
    </row>
    <row r="46" spans="1:6" ht="13.5" customHeight="1">
      <c r="A46" s="65" t="s">
        <v>106</v>
      </c>
      <c r="B46" s="57">
        <f>SUM(B21:B45)</f>
        <v>874857380.6099999</v>
      </c>
      <c r="C46" s="102"/>
      <c r="D46" s="102"/>
      <c r="E46" s="102"/>
      <c r="F46" s="102"/>
    </row>
    <row r="47" spans="1:6" ht="13.5" customHeight="1">
      <c r="A47" s="61"/>
      <c r="B47" s="62"/>
      <c r="C47" s="67"/>
      <c r="D47" s="67"/>
      <c r="E47" s="67"/>
      <c r="F47" s="67"/>
    </row>
    <row r="48" spans="1:6" ht="13.5" customHeight="1">
      <c r="A48" s="61"/>
      <c r="B48" s="62"/>
      <c r="C48" s="84"/>
      <c r="D48" s="84"/>
      <c r="E48" s="84"/>
      <c r="F48" s="84"/>
    </row>
    <row r="49" spans="1:6" ht="13.5" customHeight="1">
      <c r="A49" s="61"/>
      <c r="B49" s="62"/>
      <c r="C49" s="84"/>
      <c r="D49" s="84"/>
      <c r="E49" s="84"/>
      <c r="F49" s="84"/>
    </row>
    <row r="50" spans="1:6" ht="12.95" customHeight="1">
      <c r="A50" s="60" t="s">
        <v>2</v>
      </c>
      <c r="B50" s="56">
        <v>539430056.12224519</v>
      </c>
      <c r="C50" s="98" t="s">
        <v>94</v>
      </c>
      <c r="D50" s="98"/>
      <c r="E50" s="98"/>
      <c r="F50" s="98"/>
    </row>
    <row r="51" spans="1:6" ht="12.95" customHeight="1">
      <c r="A51" s="60" t="s">
        <v>2</v>
      </c>
      <c r="B51" s="56">
        <v>301255595.29061037</v>
      </c>
      <c r="C51" s="98" t="s">
        <v>95</v>
      </c>
      <c r="D51" s="98"/>
      <c r="E51" s="98"/>
      <c r="F51" s="98"/>
    </row>
    <row r="52" spans="1:6" ht="12.95" customHeight="1">
      <c r="A52" s="52" t="s">
        <v>2</v>
      </c>
      <c r="B52" s="56">
        <v>1383528664.7530482</v>
      </c>
      <c r="C52" s="98" t="s">
        <v>96</v>
      </c>
      <c r="D52" s="98"/>
      <c r="E52" s="98"/>
      <c r="F52" s="98"/>
    </row>
    <row r="53" spans="1:6" ht="12.95" customHeight="1">
      <c r="A53" s="52" t="s">
        <v>8</v>
      </c>
      <c r="B53" s="56">
        <v>178687887.43457723</v>
      </c>
      <c r="C53" s="98" t="s">
        <v>94</v>
      </c>
      <c r="D53" s="98"/>
      <c r="E53" s="98"/>
      <c r="F53" s="98"/>
    </row>
    <row r="54" spans="1:6" ht="12.95" customHeight="1">
      <c r="A54" s="52" t="s">
        <v>8</v>
      </c>
      <c r="B54" s="56">
        <v>82259013.299390107</v>
      </c>
      <c r="C54" s="98" t="s">
        <v>95</v>
      </c>
      <c r="D54" s="98"/>
      <c r="E54" s="98"/>
      <c r="F54" s="98"/>
    </row>
    <row r="55" spans="1:6" ht="12.95" customHeight="1">
      <c r="A55" s="52" t="s">
        <v>8</v>
      </c>
      <c r="B55" s="56">
        <v>418571563.68168253</v>
      </c>
      <c r="C55" s="98" t="s">
        <v>96</v>
      </c>
      <c r="D55" s="98"/>
      <c r="E55" s="98"/>
      <c r="F55" s="98"/>
    </row>
    <row r="56" spans="1:6" ht="12.95" customHeight="1">
      <c r="A56" s="52" t="s">
        <v>8</v>
      </c>
      <c r="B56" s="56">
        <v>262963659.16999999</v>
      </c>
      <c r="C56" s="98" t="s">
        <v>98</v>
      </c>
      <c r="D56" s="98"/>
      <c r="E56" s="98"/>
      <c r="F56" s="98"/>
    </row>
    <row r="57" spans="1:6" ht="12.95" customHeight="1">
      <c r="A57" s="52" t="s">
        <v>10</v>
      </c>
      <c r="B57" s="56">
        <v>10669317.091159485</v>
      </c>
      <c r="C57" s="98" t="s">
        <v>94</v>
      </c>
      <c r="D57" s="98"/>
      <c r="E57" s="98"/>
      <c r="F57" s="98"/>
    </row>
    <row r="58" spans="1:6" ht="12.95" customHeight="1">
      <c r="A58" s="52" t="s">
        <v>10</v>
      </c>
      <c r="B58" s="56">
        <v>16786499.164728217</v>
      </c>
      <c r="C58" s="98" t="s">
        <v>95</v>
      </c>
      <c r="D58" s="98"/>
      <c r="E58" s="98"/>
      <c r="F58" s="98"/>
    </row>
    <row r="59" spans="1:6" ht="12.95" customHeight="1">
      <c r="A59" s="52" t="s">
        <v>10</v>
      </c>
      <c r="B59" s="56">
        <v>49214944.376264155</v>
      </c>
      <c r="C59" s="98" t="s">
        <v>96</v>
      </c>
      <c r="D59" s="98"/>
      <c r="E59" s="98"/>
      <c r="F59" s="98"/>
    </row>
    <row r="60" spans="1:6" ht="12.95" customHeight="1">
      <c r="A60" s="52" t="s">
        <v>9</v>
      </c>
      <c r="B60" s="56">
        <v>12064330.083072141</v>
      </c>
      <c r="C60" s="98" t="s">
        <v>94</v>
      </c>
      <c r="D60" s="98"/>
      <c r="E60" s="98"/>
      <c r="F60" s="98"/>
    </row>
    <row r="61" spans="1:6" ht="12.95" customHeight="1">
      <c r="A61" s="52" t="s">
        <v>9</v>
      </c>
      <c r="B61" s="56">
        <v>7968679.5777805792</v>
      </c>
      <c r="C61" s="98" t="s">
        <v>95</v>
      </c>
      <c r="D61" s="98"/>
      <c r="E61" s="98"/>
      <c r="F61" s="98"/>
    </row>
    <row r="62" spans="1:6" ht="12.95" customHeight="1">
      <c r="A62" s="52" t="s">
        <v>9</v>
      </c>
      <c r="B62" s="56">
        <v>54795407.40502242</v>
      </c>
      <c r="C62" s="98" t="s">
        <v>96</v>
      </c>
      <c r="D62" s="98"/>
      <c r="E62" s="98"/>
      <c r="F62" s="98"/>
    </row>
    <row r="63" spans="1:6" s="32" customFormat="1" ht="12.95" customHeight="1">
      <c r="A63" s="65" t="s">
        <v>104</v>
      </c>
      <c r="B63" s="57">
        <f>SUM(B50:B62)</f>
        <v>3318195617.4495811</v>
      </c>
      <c r="C63" s="63"/>
      <c r="D63" s="63"/>
      <c r="E63" s="63"/>
      <c r="F63" s="63"/>
    </row>
    <row r="64" spans="1:6" s="64" customFormat="1" ht="12.95" customHeight="1">
      <c r="A64" s="61"/>
      <c r="B64" s="62"/>
      <c r="C64" s="63"/>
      <c r="D64" s="63"/>
      <c r="E64" s="63"/>
      <c r="F64" s="63"/>
    </row>
    <row r="65" spans="1:6" ht="12.95" customHeight="1">
      <c r="A65" s="54" t="s">
        <v>103</v>
      </c>
      <c r="B65" s="66">
        <v>141090516.40000001</v>
      </c>
      <c r="C65" s="103" t="s">
        <v>102</v>
      </c>
      <c r="D65" s="103"/>
      <c r="E65" s="103"/>
      <c r="F65" s="103"/>
    </row>
    <row r="66" spans="1:6" s="64" customFormat="1" ht="12.95" customHeight="1">
      <c r="A66" s="65" t="s">
        <v>114</v>
      </c>
      <c r="B66" s="57">
        <f>SUM(B65)</f>
        <v>141090516.40000001</v>
      </c>
      <c r="C66" s="63"/>
      <c r="D66" s="63"/>
      <c r="E66" s="63"/>
      <c r="F66" s="63"/>
    </row>
    <row r="67" spans="1:6" s="64" customFormat="1" ht="12.95" customHeight="1">
      <c r="A67" s="61"/>
      <c r="B67" s="62"/>
      <c r="C67" s="63"/>
      <c r="D67" s="63"/>
      <c r="E67" s="63"/>
      <c r="F67" s="63"/>
    </row>
    <row r="68" spans="1:6" s="64" customFormat="1" ht="12.95" customHeight="1">
      <c r="A68" s="65" t="s">
        <v>105</v>
      </c>
      <c r="B68" s="80">
        <f>B19+B46+B63+B66</f>
        <v>4717223514.4595804</v>
      </c>
      <c r="C68" s="63"/>
      <c r="D68" s="63"/>
      <c r="E68" s="63"/>
      <c r="F68" s="63"/>
    </row>
    <row r="69" spans="1:6" s="64" customFormat="1" ht="12.95" customHeight="1">
      <c r="A69" s="61"/>
      <c r="B69" s="62"/>
      <c r="C69" s="63"/>
      <c r="D69" s="63"/>
      <c r="E69" s="63"/>
      <c r="F69" s="63"/>
    </row>
  </sheetData>
  <mergeCells count="57">
    <mergeCell ref="C14:F14"/>
    <mergeCell ref="C15:F15"/>
    <mergeCell ref="C16:F16"/>
    <mergeCell ref="C17:F17"/>
    <mergeCell ref="C42:F42"/>
    <mergeCell ref="C44:F44"/>
    <mergeCell ref="C39:F39"/>
    <mergeCell ref="C40:F40"/>
    <mergeCell ref="C18:F18"/>
    <mergeCell ref="C65:F65"/>
    <mergeCell ref="C12:F12"/>
    <mergeCell ref="C13:F13"/>
    <mergeCell ref="C19:F19"/>
    <mergeCell ref="C21:F21"/>
    <mergeCell ref="C22:F22"/>
    <mergeCell ref="C23:F23"/>
    <mergeCell ref="C24:F24"/>
    <mergeCell ref="C25:F25"/>
    <mergeCell ref="C26:F26"/>
    <mergeCell ref="C51:F51"/>
    <mergeCell ref="C54:F54"/>
    <mergeCell ref="C55:F55"/>
    <mergeCell ref="C31:F31"/>
    <mergeCell ref="C32:F32"/>
    <mergeCell ref="C34:F34"/>
    <mergeCell ref="C33:F33"/>
    <mergeCell ref="C53:F53"/>
    <mergeCell ref="C27:F27"/>
    <mergeCell ref="C28:F28"/>
    <mergeCell ref="C45:F45"/>
    <mergeCell ref="C46:F46"/>
    <mergeCell ref="C29:F29"/>
    <mergeCell ref="C30:F30"/>
    <mergeCell ref="C52:F52"/>
    <mergeCell ref="C50:F50"/>
    <mergeCell ref="C35:F35"/>
    <mergeCell ref="C36:F36"/>
    <mergeCell ref="C37:F37"/>
    <mergeCell ref="C41:F41"/>
    <mergeCell ref="C43:F43"/>
    <mergeCell ref="C38:F38"/>
    <mergeCell ref="C61:F61"/>
    <mergeCell ref="C62:F62"/>
    <mergeCell ref="E3:F3"/>
    <mergeCell ref="E1:F1"/>
    <mergeCell ref="C4:F4"/>
    <mergeCell ref="C56:F56"/>
    <mergeCell ref="C57:F57"/>
    <mergeCell ref="C58:F58"/>
    <mergeCell ref="C59:F59"/>
    <mergeCell ref="C60:F60"/>
    <mergeCell ref="C6:F6"/>
    <mergeCell ref="C7:F7"/>
    <mergeCell ref="C8:F8"/>
    <mergeCell ref="C9:F9"/>
    <mergeCell ref="C10:F10"/>
    <mergeCell ref="C11:F11"/>
  </mergeCells>
  <printOptions horizontalCentered="1" verticalCentered="1"/>
  <pageMargins left="0" right="0" top="0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"/>
  <sheetViews>
    <sheetView showGridLines="0" workbookViewId="0">
      <selection activeCell="B7" sqref="B7"/>
    </sheetView>
  </sheetViews>
  <sheetFormatPr defaultColWidth="14.7109375" defaultRowHeight="18.95" customHeight="1"/>
  <cols>
    <col min="1" max="1" width="36.42578125" style="12" customWidth="1"/>
    <col min="2" max="2" width="19.42578125" style="12" customWidth="1"/>
    <col min="3" max="8" width="12.7109375" style="12" customWidth="1"/>
    <col min="9" max="16384" width="14.7109375" style="12"/>
  </cols>
  <sheetData>
    <row r="1" spans="1:10" ht="18.95" customHeight="1">
      <c r="A1" s="23" t="s">
        <v>51</v>
      </c>
      <c r="C1" s="15"/>
      <c r="G1" s="100" t="s">
        <v>91</v>
      </c>
      <c r="H1" s="100"/>
    </row>
    <row r="2" spans="1:10" ht="18.95" customHeight="1">
      <c r="A2" s="13"/>
    </row>
    <row r="3" spans="1:10" ht="18.95" customHeight="1">
      <c r="A3" s="39" t="s">
        <v>3</v>
      </c>
      <c r="B3" s="39" t="s">
        <v>36</v>
      </c>
      <c r="C3" s="96" t="s">
        <v>35</v>
      </c>
      <c r="D3" s="96"/>
      <c r="E3" s="96"/>
      <c r="F3" s="96"/>
      <c r="G3" s="96"/>
      <c r="H3" s="96"/>
    </row>
    <row r="4" spans="1:10" ht="18.95" customHeight="1">
      <c r="A4" s="8"/>
      <c r="B4" s="8"/>
      <c r="C4" s="8"/>
      <c r="D4" s="8"/>
      <c r="E4" s="8"/>
      <c r="F4" s="8"/>
      <c r="G4" s="8"/>
      <c r="H4" s="8"/>
    </row>
    <row r="5" spans="1:10" ht="18.95" customHeight="1">
      <c r="A5" s="16" t="s">
        <v>21</v>
      </c>
      <c r="B5" s="27">
        <v>2101551.9920999999</v>
      </c>
      <c r="C5" s="106" t="s">
        <v>53</v>
      </c>
      <c r="D5" s="106"/>
      <c r="E5" s="106"/>
      <c r="F5" s="106"/>
      <c r="G5" s="106"/>
      <c r="H5" s="107"/>
      <c r="I5" s="14"/>
      <c r="J5" s="14"/>
    </row>
    <row r="6" spans="1:10" ht="18.95" customHeight="1">
      <c r="A6" s="16" t="s">
        <v>20</v>
      </c>
      <c r="B6" s="27">
        <v>13539998.039999999</v>
      </c>
      <c r="C6" s="72" t="s">
        <v>52</v>
      </c>
      <c r="D6" s="68"/>
      <c r="E6" s="68"/>
      <c r="F6" s="68"/>
      <c r="G6" s="68"/>
      <c r="H6" s="69"/>
      <c r="I6" s="14"/>
      <c r="J6" s="14"/>
    </row>
    <row r="7" spans="1:10" s="8" customFormat="1" ht="18.95" customHeight="1">
      <c r="A7" s="40" t="s">
        <v>0</v>
      </c>
      <c r="B7" s="79">
        <f>SUM(B5:B6)</f>
        <v>15641550.032099999</v>
      </c>
      <c r="C7" s="104"/>
      <c r="D7" s="105"/>
      <c r="E7" s="105"/>
      <c r="F7" s="105"/>
      <c r="G7" s="105"/>
      <c r="H7" s="105"/>
      <c r="I7" s="26"/>
    </row>
  </sheetData>
  <mergeCells count="4">
    <mergeCell ref="C7:H7"/>
    <mergeCell ref="C5:H5"/>
    <mergeCell ref="G1:H1"/>
    <mergeCell ref="C3:H3"/>
  </mergeCells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A1:M29"/>
  <sheetViews>
    <sheetView showGridLines="0" topLeftCell="A10" workbookViewId="0">
      <selection activeCell="M29" sqref="M29"/>
    </sheetView>
  </sheetViews>
  <sheetFormatPr defaultColWidth="12.7109375" defaultRowHeight="15" customHeight="1"/>
  <cols>
    <col min="1" max="1" width="24" style="42" customWidth="1"/>
    <col min="2" max="13" width="12.7109375" style="42" customWidth="1"/>
    <col min="14" max="256" width="12.7109375" style="42"/>
    <col min="257" max="257" width="24" style="42" customWidth="1"/>
    <col min="258" max="269" width="13.28515625" style="42" customWidth="1"/>
    <col min="270" max="512" width="12.7109375" style="42"/>
    <col min="513" max="513" width="24" style="42" customWidth="1"/>
    <col min="514" max="525" width="13.28515625" style="42" customWidth="1"/>
    <col min="526" max="768" width="12.7109375" style="42"/>
    <col min="769" max="769" width="24" style="42" customWidth="1"/>
    <col min="770" max="781" width="13.28515625" style="42" customWidth="1"/>
    <col min="782" max="1024" width="12.7109375" style="42"/>
    <col min="1025" max="1025" width="24" style="42" customWidth="1"/>
    <col min="1026" max="1037" width="13.28515625" style="42" customWidth="1"/>
    <col min="1038" max="1280" width="12.7109375" style="42"/>
    <col min="1281" max="1281" width="24" style="42" customWidth="1"/>
    <col min="1282" max="1293" width="13.28515625" style="42" customWidth="1"/>
    <col min="1294" max="1536" width="12.7109375" style="42"/>
    <col min="1537" max="1537" width="24" style="42" customWidth="1"/>
    <col min="1538" max="1549" width="13.28515625" style="42" customWidth="1"/>
    <col min="1550" max="1792" width="12.7109375" style="42"/>
    <col min="1793" max="1793" width="24" style="42" customWidth="1"/>
    <col min="1794" max="1805" width="13.28515625" style="42" customWidth="1"/>
    <col min="1806" max="2048" width="12.7109375" style="42"/>
    <col min="2049" max="2049" width="24" style="42" customWidth="1"/>
    <col min="2050" max="2061" width="13.28515625" style="42" customWidth="1"/>
    <col min="2062" max="2304" width="12.7109375" style="42"/>
    <col min="2305" max="2305" width="24" style="42" customWidth="1"/>
    <col min="2306" max="2317" width="13.28515625" style="42" customWidth="1"/>
    <col min="2318" max="2560" width="12.7109375" style="42"/>
    <col min="2561" max="2561" width="24" style="42" customWidth="1"/>
    <col min="2562" max="2573" width="13.28515625" style="42" customWidth="1"/>
    <col min="2574" max="2816" width="12.7109375" style="42"/>
    <col min="2817" max="2817" width="24" style="42" customWidth="1"/>
    <col min="2818" max="2829" width="13.28515625" style="42" customWidth="1"/>
    <col min="2830" max="3072" width="12.7109375" style="42"/>
    <col min="3073" max="3073" width="24" style="42" customWidth="1"/>
    <col min="3074" max="3085" width="13.28515625" style="42" customWidth="1"/>
    <col min="3086" max="3328" width="12.7109375" style="42"/>
    <col min="3329" max="3329" width="24" style="42" customWidth="1"/>
    <col min="3330" max="3341" width="13.28515625" style="42" customWidth="1"/>
    <col min="3342" max="3584" width="12.7109375" style="42"/>
    <col min="3585" max="3585" width="24" style="42" customWidth="1"/>
    <col min="3586" max="3597" width="13.28515625" style="42" customWidth="1"/>
    <col min="3598" max="3840" width="12.7109375" style="42"/>
    <col min="3841" max="3841" width="24" style="42" customWidth="1"/>
    <col min="3842" max="3853" width="13.28515625" style="42" customWidth="1"/>
    <col min="3854" max="4096" width="12.7109375" style="42"/>
    <col min="4097" max="4097" width="24" style="42" customWidth="1"/>
    <col min="4098" max="4109" width="13.28515625" style="42" customWidth="1"/>
    <col min="4110" max="4352" width="12.7109375" style="42"/>
    <col min="4353" max="4353" width="24" style="42" customWidth="1"/>
    <col min="4354" max="4365" width="13.28515625" style="42" customWidth="1"/>
    <col min="4366" max="4608" width="12.7109375" style="42"/>
    <col min="4609" max="4609" width="24" style="42" customWidth="1"/>
    <col min="4610" max="4621" width="13.28515625" style="42" customWidth="1"/>
    <col min="4622" max="4864" width="12.7109375" style="42"/>
    <col min="4865" max="4865" width="24" style="42" customWidth="1"/>
    <col min="4866" max="4877" width="13.28515625" style="42" customWidth="1"/>
    <col min="4878" max="5120" width="12.7109375" style="42"/>
    <col min="5121" max="5121" width="24" style="42" customWidth="1"/>
    <col min="5122" max="5133" width="13.28515625" style="42" customWidth="1"/>
    <col min="5134" max="5376" width="12.7109375" style="42"/>
    <col min="5377" max="5377" width="24" style="42" customWidth="1"/>
    <col min="5378" max="5389" width="13.28515625" style="42" customWidth="1"/>
    <col min="5390" max="5632" width="12.7109375" style="42"/>
    <col min="5633" max="5633" width="24" style="42" customWidth="1"/>
    <col min="5634" max="5645" width="13.28515625" style="42" customWidth="1"/>
    <col min="5646" max="5888" width="12.7109375" style="42"/>
    <col min="5889" max="5889" width="24" style="42" customWidth="1"/>
    <col min="5890" max="5901" width="13.28515625" style="42" customWidth="1"/>
    <col min="5902" max="6144" width="12.7109375" style="42"/>
    <col min="6145" max="6145" width="24" style="42" customWidth="1"/>
    <col min="6146" max="6157" width="13.28515625" style="42" customWidth="1"/>
    <col min="6158" max="6400" width="12.7109375" style="42"/>
    <col min="6401" max="6401" width="24" style="42" customWidth="1"/>
    <col min="6402" max="6413" width="13.28515625" style="42" customWidth="1"/>
    <col min="6414" max="6656" width="12.7109375" style="42"/>
    <col min="6657" max="6657" width="24" style="42" customWidth="1"/>
    <col min="6658" max="6669" width="13.28515625" style="42" customWidth="1"/>
    <col min="6670" max="6912" width="12.7109375" style="42"/>
    <col min="6913" max="6913" width="24" style="42" customWidth="1"/>
    <col min="6914" max="6925" width="13.28515625" style="42" customWidth="1"/>
    <col min="6926" max="7168" width="12.7109375" style="42"/>
    <col min="7169" max="7169" width="24" style="42" customWidth="1"/>
    <col min="7170" max="7181" width="13.28515625" style="42" customWidth="1"/>
    <col min="7182" max="7424" width="12.7109375" style="42"/>
    <col min="7425" max="7425" width="24" style="42" customWidth="1"/>
    <col min="7426" max="7437" width="13.28515625" style="42" customWidth="1"/>
    <col min="7438" max="7680" width="12.7109375" style="42"/>
    <col min="7681" max="7681" width="24" style="42" customWidth="1"/>
    <col min="7682" max="7693" width="13.28515625" style="42" customWidth="1"/>
    <col min="7694" max="7936" width="12.7109375" style="42"/>
    <col min="7937" max="7937" width="24" style="42" customWidth="1"/>
    <col min="7938" max="7949" width="13.28515625" style="42" customWidth="1"/>
    <col min="7950" max="8192" width="12.7109375" style="42"/>
    <col min="8193" max="8193" width="24" style="42" customWidth="1"/>
    <col min="8194" max="8205" width="13.28515625" style="42" customWidth="1"/>
    <col min="8206" max="8448" width="12.7109375" style="42"/>
    <col min="8449" max="8449" width="24" style="42" customWidth="1"/>
    <col min="8450" max="8461" width="13.28515625" style="42" customWidth="1"/>
    <col min="8462" max="8704" width="12.7109375" style="42"/>
    <col min="8705" max="8705" width="24" style="42" customWidth="1"/>
    <col min="8706" max="8717" width="13.28515625" style="42" customWidth="1"/>
    <col min="8718" max="8960" width="12.7109375" style="42"/>
    <col min="8961" max="8961" width="24" style="42" customWidth="1"/>
    <col min="8962" max="8973" width="13.28515625" style="42" customWidth="1"/>
    <col min="8974" max="9216" width="12.7109375" style="42"/>
    <col min="9217" max="9217" width="24" style="42" customWidth="1"/>
    <col min="9218" max="9229" width="13.28515625" style="42" customWidth="1"/>
    <col min="9230" max="9472" width="12.7109375" style="42"/>
    <col min="9473" max="9473" width="24" style="42" customWidth="1"/>
    <col min="9474" max="9485" width="13.28515625" style="42" customWidth="1"/>
    <col min="9486" max="9728" width="12.7109375" style="42"/>
    <col min="9729" max="9729" width="24" style="42" customWidth="1"/>
    <col min="9730" max="9741" width="13.28515625" style="42" customWidth="1"/>
    <col min="9742" max="9984" width="12.7109375" style="42"/>
    <col min="9985" max="9985" width="24" style="42" customWidth="1"/>
    <col min="9986" max="9997" width="13.28515625" style="42" customWidth="1"/>
    <col min="9998" max="10240" width="12.7109375" style="42"/>
    <col min="10241" max="10241" width="24" style="42" customWidth="1"/>
    <col min="10242" max="10253" width="13.28515625" style="42" customWidth="1"/>
    <col min="10254" max="10496" width="12.7109375" style="42"/>
    <col min="10497" max="10497" width="24" style="42" customWidth="1"/>
    <col min="10498" max="10509" width="13.28515625" style="42" customWidth="1"/>
    <col min="10510" max="10752" width="12.7109375" style="42"/>
    <col min="10753" max="10753" width="24" style="42" customWidth="1"/>
    <col min="10754" max="10765" width="13.28515625" style="42" customWidth="1"/>
    <col min="10766" max="11008" width="12.7109375" style="42"/>
    <col min="11009" max="11009" width="24" style="42" customWidth="1"/>
    <col min="11010" max="11021" width="13.28515625" style="42" customWidth="1"/>
    <col min="11022" max="11264" width="12.7109375" style="42"/>
    <col min="11265" max="11265" width="24" style="42" customWidth="1"/>
    <col min="11266" max="11277" width="13.28515625" style="42" customWidth="1"/>
    <col min="11278" max="11520" width="12.7109375" style="42"/>
    <col min="11521" max="11521" width="24" style="42" customWidth="1"/>
    <col min="11522" max="11533" width="13.28515625" style="42" customWidth="1"/>
    <col min="11534" max="11776" width="12.7109375" style="42"/>
    <col min="11777" max="11777" width="24" style="42" customWidth="1"/>
    <col min="11778" max="11789" width="13.28515625" style="42" customWidth="1"/>
    <col min="11790" max="12032" width="12.7109375" style="42"/>
    <col min="12033" max="12033" width="24" style="42" customWidth="1"/>
    <col min="12034" max="12045" width="13.28515625" style="42" customWidth="1"/>
    <col min="12046" max="12288" width="12.7109375" style="42"/>
    <col min="12289" max="12289" width="24" style="42" customWidth="1"/>
    <col min="12290" max="12301" width="13.28515625" style="42" customWidth="1"/>
    <col min="12302" max="12544" width="12.7109375" style="42"/>
    <col min="12545" max="12545" width="24" style="42" customWidth="1"/>
    <col min="12546" max="12557" width="13.28515625" style="42" customWidth="1"/>
    <col min="12558" max="12800" width="12.7109375" style="42"/>
    <col min="12801" max="12801" width="24" style="42" customWidth="1"/>
    <col min="12802" max="12813" width="13.28515625" style="42" customWidth="1"/>
    <col min="12814" max="13056" width="12.7109375" style="42"/>
    <col min="13057" max="13057" width="24" style="42" customWidth="1"/>
    <col min="13058" max="13069" width="13.28515625" style="42" customWidth="1"/>
    <col min="13070" max="13312" width="12.7109375" style="42"/>
    <col min="13313" max="13313" width="24" style="42" customWidth="1"/>
    <col min="13314" max="13325" width="13.28515625" style="42" customWidth="1"/>
    <col min="13326" max="13568" width="12.7109375" style="42"/>
    <col min="13569" max="13569" width="24" style="42" customWidth="1"/>
    <col min="13570" max="13581" width="13.28515625" style="42" customWidth="1"/>
    <col min="13582" max="13824" width="12.7109375" style="42"/>
    <col min="13825" max="13825" width="24" style="42" customWidth="1"/>
    <col min="13826" max="13837" width="13.28515625" style="42" customWidth="1"/>
    <col min="13838" max="14080" width="12.7109375" style="42"/>
    <col min="14081" max="14081" width="24" style="42" customWidth="1"/>
    <col min="14082" max="14093" width="13.28515625" style="42" customWidth="1"/>
    <col min="14094" max="14336" width="12.7109375" style="42"/>
    <col min="14337" max="14337" width="24" style="42" customWidth="1"/>
    <col min="14338" max="14349" width="13.28515625" style="42" customWidth="1"/>
    <col min="14350" max="14592" width="12.7109375" style="42"/>
    <col min="14593" max="14593" width="24" style="42" customWidth="1"/>
    <col min="14594" max="14605" width="13.28515625" style="42" customWidth="1"/>
    <col min="14606" max="14848" width="12.7109375" style="42"/>
    <col min="14849" max="14849" width="24" style="42" customWidth="1"/>
    <col min="14850" max="14861" width="13.28515625" style="42" customWidth="1"/>
    <col min="14862" max="15104" width="12.7109375" style="42"/>
    <col min="15105" max="15105" width="24" style="42" customWidth="1"/>
    <col min="15106" max="15117" width="13.28515625" style="42" customWidth="1"/>
    <col min="15118" max="15360" width="12.7109375" style="42"/>
    <col min="15361" max="15361" width="24" style="42" customWidth="1"/>
    <col min="15362" max="15373" width="13.28515625" style="42" customWidth="1"/>
    <col min="15374" max="15616" width="12.7109375" style="42"/>
    <col min="15617" max="15617" width="24" style="42" customWidth="1"/>
    <col min="15618" max="15629" width="13.28515625" style="42" customWidth="1"/>
    <col min="15630" max="15872" width="12.7109375" style="42"/>
    <col min="15873" max="15873" width="24" style="42" customWidth="1"/>
    <col min="15874" max="15885" width="13.28515625" style="42" customWidth="1"/>
    <col min="15886" max="16128" width="12.7109375" style="42"/>
    <col min="16129" max="16129" width="24" style="42" customWidth="1"/>
    <col min="16130" max="16141" width="13.28515625" style="42" customWidth="1"/>
    <col min="16142" max="16384" width="12.7109375" style="42"/>
  </cols>
  <sheetData>
    <row r="1" spans="1:13" ht="15" customHeight="1">
      <c r="A1" s="108" t="s">
        <v>92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5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5" customHeight="1">
      <c r="A4" s="109" t="s">
        <v>55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5" customHeight="1">
      <c r="B5" s="75"/>
      <c r="C5" s="75"/>
      <c r="D5" s="75"/>
    </row>
    <row r="6" spans="1:13" ht="15" customHeight="1">
      <c r="A6" s="76" t="s">
        <v>56</v>
      </c>
      <c r="B6" s="76"/>
    </row>
    <row r="7" spans="1:13" ht="15" customHeight="1">
      <c r="A7" s="76"/>
      <c r="B7" s="76"/>
    </row>
    <row r="8" spans="1:13" ht="15" customHeight="1">
      <c r="A8" s="110" t="s">
        <v>57</v>
      </c>
      <c r="B8" s="112">
        <v>2014</v>
      </c>
      <c r="C8" s="113"/>
      <c r="D8" s="114"/>
      <c r="E8" s="112">
        <v>2015</v>
      </c>
      <c r="F8" s="113"/>
      <c r="G8" s="113"/>
      <c r="H8" s="113"/>
      <c r="I8" s="113"/>
      <c r="J8" s="113"/>
      <c r="K8" s="113"/>
      <c r="L8" s="113"/>
      <c r="M8" s="114"/>
    </row>
    <row r="9" spans="1:13" s="73" customFormat="1" ht="15" customHeight="1">
      <c r="A9" s="111"/>
      <c r="B9" s="77" t="s">
        <v>58</v>
      </c>
      <c r="C9" s="77" t="s">
        <v>59</v>
      </c>
      <c r="D9" s="77" t="s">
        <v>60</v>
      </c>
      <c r="E9" s="77" t="s">
        <v>61</v>
      </c>
      <c r="F9" s="77" t="s">
        <v>62</v>
      </c>
      <c r="G9" s="77" t="s">
        <v>63</v>
      </c>
      <c r="H9" s="77" t="s">
        <v>64</v>
      </c>
      <c r="I9" s="77" t="s">
        <v>65</v>
      </c>
      <c r="J9" s="77" t="s">
        <v>66</v>
      </c>
      <c r="K9" s="77" t="s">
        <v>67</v>
      </c>
      <c r="L9" s="77" t="s">
        <v>68</v>
      </c>
      <c r="M9" s="77" t="s">
        <v>69</v>
      </c>
    </row>
    <row r="11" spans="1:13" ht="15" customHeight="1">
      <c r="A11" s="43" t="s">
        <v>70</v>
      </c>
      <c r="B11" s="44">
        <v>129845762.819538</v>
      </c>
      <c r="C11" s="44">
        <f>B29</f>
        <v>1342661.1195380688</v>
      </c>
      <c r="D11" s="44">
        <f>C29</f>
        <v>16855218.719538067</v>
      </c>
      <c r="E11" s="44">
        <f t="shared" ref="E11:M11" si="0">D29</f>
        <v>34211423.269538075</v>
      </c>
      <c r="F11" s="44">
        <f t="shared" si="0"/>
        <v>51318520.859538078</v>
      </c>
      <c r="G11" s="44">
        <f t="shared" si="0"/>
        <v>61556976.799538083</v>
      </c>
      <c r="H11" s="44">
        <f t="shared" si="0"/>
        <v>43910927.298966736</v>
      </c>
      <c r="I11" s="44">
        <f t="shared" si="0"/>
        <v>1424166.8289666176</v>
      </c>
      <c r="J11" s="44">
        <f t="shared" si="0"/>
        <v>1239906.2289665937</v>
      </c>
      <c r="K11" s="44">
        <f t="shared" si="0"/>
        <v>572945.8989713192</v>
      </c>
      <c r="L11" s="44">
        <f t="shared" si="0"/>
        <v>2014188.9706375003</v>
      </c>
      <c r="M11" s="44">
        <f t="shared" si="0"/>
        <v>1322652.8206374645</v>
      </c>
    </row>
    <row r="12" spans="1:13" ht="15" customHeight="1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15" customHeight="1">
      <c r="A13" s="43" t="s">
        <v>71</v>
      </c>
      <c r="B13" s="44">
        <f t="shared" ref="B13:M13" si="1">SUM(B14:B21)</f>
        <v>609154588.53000009</v>
      </c>
      <c r="C13" s="44">
        <f t="shared" si="1"/>
        <v>31817102.439999998</v>
      </c>
      <c r="D13" s="44">
        <f t="shared" si="1"/>
        <v>17356204.550000004</v>
      </c>
      <c r="E13" s="44">
        <f t="shared" si="1"/>
        <v>17107097.59</v>
      </c>
      <c r="F13" s="44">
        <f t="shared" si="1"/>
        <v>16636362.340000002</v>
      </c>
      <c r="G13" s="44">
        <f t="shared" si="1"/>
        <v>176008146.78999999</v>
      </c>
      <c r="H13" s="44">
        <f t="shared" si="1"/>
        <v>662208251.5999999</v>
      </c>
      <c r="I13" s="44">
        <f t="shared" si="1"/>
        <v>766782756.01999998</v>
      </c>
      <c r="J13" s="44">
        <f t="shared" si="1"/>
        <v>601398228.07999992</v>
      </c>
      <c r="K13" s="44">
        <f t="shared" si="1"/>
        <v>253865715.94999999</v>
      </c>
      <c r="L13" s="44">
        <f t="shared" si="1"/>
        <v>379774268.24000001</v>
      </c>
      <c r="M13" s="44">
        <f t="shared" si="1"/>
        <v>656631841.03000009</v>
      </c>
    </row>
    <row r="14" spans="1:13" ht="15" customHeight="1">
      <c r="A14" s="43" t="s">
        <v>72</v>
      </c>
      <c r="B14" s="44">
        <v>592150000</v>
      </c>
      <c r="C14" s="44">
        <v>15200000</v>
      </c>
      <c r="D14" s="44"/>
      <c r="E14" s="44"/>
      <c r="F14" s="44"/>
      <c r="G14" s="44">
        <v>159360000</v>
      </c>
      <c r="H14" s="44">
        <v>645723000</v>
      </c>
      <c r="I14" s="44">
        <v>750900000</v>
      </c>
      <c r="J14" s="44">
        <v>573770000</v>
      </c>
      <c r="K14" s="44">
        <v>243502600</v>
      </c>
      <c r="L14" s="44">
        <v>369700000</v>
      </c>
      <c r="M14" s="44">
        <v>654800000</v>
      </c>
    </row>
    <row r="15" spans="1:13" ht="15" customHeight="1">
      <c r="A15" s="43" t="s">
        <v>73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15" customHeight="1">
      <c r="A16" s="43" t="s">
        <v>74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5" customHeight="1">
      <c r="A17" s="43" t="s">
        <v>75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>
      <c r="A18" s="43" t="s">
        <v>76</v>
      </c>
      <c r="B18" s="44">
        <v>17022953.460000001</v>
      </c>
      <c r="C18" s="44">
        <v>16544453.220000001</v>
      </c>
      <c r="D18" s="44">
        <v>17128307.880000003</v>
      </c>
      <c r="E18" s="44">
        <v>16692116.520000001</v>
      </c>
      <c r="F18" s="44">
        <v>16272376.810000002</v>
      </c>
      <c r="G18" s="44">
        <v>16704943.949999999</v>
      </c>
      <c r="H18" s="44">
        <v>16479607.810000002</v>
      </c>
      <c r="I18" s="44">
        <v>15879914.989999998</v>
      </c>
      <c r="J18" s="44">
        <v>27625231.279999997</v>
      </c>
      <c r="K18" s="44">
        <v>10361285.970000001</v>
      </c>
      <c r="L18" s="44">
        <v>10064303.299999999</v>
      </c>
      <c r="M18" s="44">
        <v>1826059.5899999999</v>
      </c>
    </row>
    <row r="19" spans="1:13" ht="15" customHeight="1">
      <c r="A19" s="43" t="s">
        <v>77</v>
      </c>
      <c r="B19" s="44">
        <v>-18364.93</v>
      </c>
      <c r="C19" s="44">
        <v>72649.22</v>
      </c>
      <c r="D19" s="44">
        <v>227896.67</v>
      </c>
      <c r="E19" s="44">
        <v>414981.07</v>
      </c>
      <c r="F19" s="44">
        <v>363985.53</v>
      </c>
      <c r="G19" s="44">
        <v>-56797.16</v>
      </c>
      <c r="H19" s="44">
        <v>5643.79</v>
      </c>
      <c r="I19" s="44">
        <v>2841.03</v>
      </c>
      <c r="J19" s="44">
        <v>2996.8</v>
      </c>
      <c r="K19" s="44">
        <v>1829.98</v>
      </c>
      <c r="L19" s="44">
        <v>9964.94</v>
      </c>
      <c r="M19" s="44">
        <v>5781.44</v>
      </c>
    </row>
    <row r="20" spans="1:13" ht="15" customHeight="1">
      <c r="A20" s="43" t="s">
        <v>78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15" customHeight="1">
      <c r="A21" s="43" t="s">
        <v>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15" customHeight="1">
      <c r="A22" s="45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1:13" ht="15" customHeight="1">
      <c r="A23" s="43" t="s">
        <v>80</v>
      </c>
      <c r="B23" s="44">
        <f>SUM(B24:B27)</f>
        <v>737657690.23000002</v>
      </c>
      <c r="C23" s="44">
        <f>SUM(C24:C27)</f>
        <v>16304544.84</v>
      </c>
      <c r="D23" s="44">
        <f>SUM(D24:D27)</f>
        <v>0</v>
      </c>
      <c r="E23" s="44">
        <f>SUM(E24:E27)</f>
        <v>0</v>
      </c>
      <c r="F23" s="44">
        <f t="shared" ref="F23:K23" si="2">SUM(F24:F27)</f>
        <v>6397906.4000000004</v>
      </c>
      <c r="G23" s="44">
        <f t="shared" si="2"/>
        <v>193654196.29057133</v>
      </c>
      <c r="H23" s="44">
        <f t="shared" si="2"/>
        <v>704695012.07000005</v>
      </c>
      <c r="I23" s="44">
        <f t="shared" si="2"/>
        <v>766967016.62</v>
      </c>
      <c r="J23" s="44">
        <f t="shared" si="2"/>
        <v>602065188.4099952</v>
      </c>
      <c r="K23" s="44">
        <f t="shared" si="2"/>
        <v>252424472.87833381</v>
      </c>
      <c r="L23" s="44">
        <f>SUM(L24:L27)</f>
        <v>380465804.39000005</v>
      </c>
      <c r="M23" s="44">
        <f>SUM(M24:M27)</f>
        <v>656191295.17565</v>
      </c>
    </row>
    <row r="24" spans="1:13" ht="15" customHeight="1">
      <c r="A24" s="43" t="s">
        <v>81</v>
      </c>
      <c r="B24" s="44">
        <v>640922931.23000002</v>
      </c>
      <c r="C24" s="44"/>
      <c r="D24" s="44"/>
      <c r="E24" s="44"/>
      <c r="F24" s="44"/>
      <c r="G24" s="44">
        <v>184081699.00057134</v>
      </c>
      <c r="H24" s="44">
        <v>677148533.28000009</v>
      </c>
      <c r="I24" s="44">
        <v>746978333.45000005</v>
      </c>
      <c r="J24" s="44">
        <v>593666099.07999516</v>
      </c>
      <c r="K24" s="44">
        <v>243219948.43833381</v>
      </c>
      <c r="L24" s="44">
        <v>370708549.96000004</v>
      </c>
      <c r="M24" s="44">
        <v>622096219.30565</v>
      </c>
    </row>
    <row r="25" spans="1:13" ht="15" customHeight="1">
      <c r="A25" s="43" t="s">
        <v>31</v>
      </c>
      <c r="B25" s="44">
        <v>96734759.000000015</v>
      </c>
      <c r="C25" s="44">
        <v>16304544.84</v>
      </c>
      <c r="D25" s="44"/>
      <c r="E25" s="44"/>
      <c r="F25" s="44">
        <v>6397906.4000000004</v>
      </c>
      <c r="G25" s="44">
        <v>9572497.2899999991</v>
      </c>
      <c r="H25" s="44">
        <v>27546478.789999999</v>
      </c>
      <c r="I25" s="44">
        <v>19988683.170000002</v>
      </c>
      <c r="J25" s="44">
        <v>8399089.3300000001</v>
      </c>
      <c r="K25" s="44">
        <v>8319437.6600000001</v>
      </c>
      <c r="L25" s="44">
        <v>9757254.4300000016</v>
      </c>
      <c r="M25" s="44">
        <v>34095075.869999997</v>
      </c>
    </row>
    <row r="26" spans="1:13" ht="15" customHeight="1">
      <c r="A26" s="43" t="s">
        <v>78</v>
      </c>
      <c r="B26" s="44"/>
      <c r="C26" s="44"/>
      <c r="D26" s="44"/>
      <c r="E26" s="44"/>
      <c r="F26" s="44"/>
      <c r="G26" s="44"/>
      <c r="H26" s="44"/>
      <c r="I26" s="44"/>
      <c r="J26" s="44"/>
      <c r="K26" s="44">
        <v>885086.78</v>
      </c>
      <c r="L26" s="44"/>
      <c r="M26" s="44"/>
    </row>
    <row r="27" spans="1:13" ht="15" customHeight="1">
      <c r="A27" s="43" t="s">
        <v>79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3" ht="15" customHeight="1">
      <c r="A28" s="45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 ht="15" customHeight="1">
      <c r="A29" s="43" t="s">
        <v>82</v>
      </c>
      <c r="B29" s="49">
        <f>B11+B13-B23</f>
        <v>1342661.1195380688</v>
      </c>
      <c r="C29" s="49">
        <f>C11+C13-C23</f>
        <v>16855218.719538067</v>
      </c>
      <c r="D29" s="49">
        <f>D11+D13-D23</f>
        <v>34211423.269538075</v>
      </c>
      <c r="E29" s="49">
        <f t="shared" ref="E29:M29" si="3">E11+E13-E23</f>
        <v>51318520.859538078</v>
      </c>
      <c r="F29" s="49">
        <f t="shared" si="3"/>
        <v>61556976.799538083</v>
      </c>
      <c r="G29" s="49">
        <f t="shared" si="3"/>
        <v>43910927.298966736</v>
      </c>
      <c r="H29" s="49">
        <f t="shared" si="3"/>
        <v>1424166.8289666176</v>
      </c>
      <c r="I29" s="49">
        <f t="shared" si="3"/>
        <v>1239906.2289665937</v>
      </c>
      <c r="J29" s="49">
        <f t="shared" si="3"/>
        <v>572945.8989713192</v>
      </c>
      <c r="K29" s="49">
        <f t="shared" si="3"/>
        <v>2014188.9706375003</v>
      </c>
      <c r="L29" s="49">
        <f t="shared" si="3"/>
        <v>1322652.8206374645</v>
      </c>
      <c r="M29" s="81">
        <f t="shared" si="3"/>
        <v>1763198.6749875546</v>
      </c>
    </row>
  </sheetData>
  <mergeCells count="5">
    <mergeCell ref="A1:M2"/>
    <mergeCell ref="A4:M4"/>
    <mergeCell ref="A8:A9"/>
    <mergeCell ref="B8:D8"/>
    <mergeCell ref="E8:M8"/>
  </mergeCells>
  <printOptions horizontalCentered="1" verticalCentered="1"/>
  <pageMargins left="0" right="0" top="0" bottom="0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5"/>
  <sheetViews>
    <sheetView showGridLines="0" workbookViewId="0">
      <selection activeCell="D12" sqref="D12"/>
    </sheetView>
  </sheetViews>
  <sheetFormatPr defaultColWidth="30.7109375" defaultRowHeight="15"/>
  <cols>
    <col min="5" max="7" width="15.7109375" customWidth="1"/>
  </cols>
  <sheetData>
    <row r="1" spans="1:7">
      <c r="A1" s="23" t="s">
        <v>49</v>
      </c>
      <c r="B1" s="12"/>
      <c r="C1" s="59"/>
      <c r="D1" s="55" t="s">
        <v>91</v>
      </c>
    </row>
    <row r="2" spans="1:7">
      <c r="A2" s="13" t="s">
        <v>93</v>
      </c>
      <c r="B2" s="12"/>
      <c r="C2" s="12"/>
      <c r="D2" s="12"/>
    </row>
    <row r="3" spans="1:7">
      <c r="A3" s="13"/>
      <c r="B3" s="12"/>
      <c r="C3" s="12"/>
      <c r="D3" s="12"/>
    </row>
    <row r="4" spans="1:7" ht="15" customHeight="1">
      <c r="A4" s="96" t="s">
        <v>3</v>
      </c>
      <c r="B4" s="96" t="s">
        <v>84</v>
      </c>
      <c r="C4" s="96" t="s">
        <v>85</v>
      </c>
      <c r="D4" s="96" t="s">
        <v>86</v>
      </c>
    </row>
    <row r="5" spans="1:7">
      <c r="A5" s="96"/>
      <c r="B5" s="96"/>
      <c r="C5" s="96"/>
      <c r="D5" s="96"/>
    </row>
    <row r="6" spans="1:7">
      <c r="A6" s="8"/>
      <c r="B6" s="8"/>
      <c r="C6" s="8"/>
      <c r="D6" s="8"/>
    </row>
    <row r="7" spans="1:7">
      <c r="A7" s="10" t="s">
        <v>19</v>
      </c>
      <c r="B7" s="11">
        <f>[1]CEA!$G$43</f>
        <v>1060482.6000000001</v>
      </c>
      <c r="C7" s="11">
        <f>[1]CEA!$H$43</f>
        <v>0</v>
      </c>
      <c r="D7" s="9">
        <f>SUM(B7:C7)</f>
        <v>1060482.6000000001</v>
      </c>
      <c r="E7" s="29"/>
      <c r="F7" s="70"/>
      <c r="G7" s="70"/>
    </row>
    <row r="8" spans="1:7">
      <c r="A8" s="10" t="s">
        <v>20</v>
      </c>
      <c r="B8" s="11">
        <f>[1]CELPA!$G$95</f>
        <v>55256534.799999997</v>
      </c>
      <c r="C8" s="11">
        <f>[1]CELPA!$H$95</f>
        <v>43370340.782499999</v>
      </c>
      <c r="D8" s="9">
        <f t="shared" ref="D8:D22" si="0">SUM(B8:C8)</f>
        <v>98626875.582499996</v>
      </c>
      <c r="F8" s="70"/>
      <c r="G8" s="70"/>
    </row>
    <row r="9" spans="1:7">
      <c r="A9" s="10" t="s">
        <v>22</v>
      </c>
      <c r="B9" s="11">
        <f>[1]CELPE!$G$38</f>
        <v>2440699.6205040002</v>
      </c>
      <c r="C9" s="11">
        <f>[1]CELPE!$H$38</f>
        <v>80612.704259999999</v>
      </c>
      <c r="D9" s="9">
        <f t="shared" si="0"/>
        <v>2521312.3247640003</v>
      </c>
      <c r="E9" s="70"/>
      <c r="F9" s="70"/>
      <c r="G9" s="70"/>
    </row>
    <row r="10" spans="1:7">
      <c r="A10" s="10" t="s">
        <v>21</v>
      </c>
      <c r="B10" s="11">
        <f>[1]CEMAT!$G$48</f>
        <v>1309901</v>
      </c>
      <c r="C10" s="11">
        <f>[1]CEMAT!$H$48</f>
        <v>990126.25300000003</v>
      </c>
      <c r="D10" s="9">
        <f t="shared" si="0"/>
        <v>2300027.253</v>
      </c>
      <c r="F10" s="70"/>
      <c r="G10" s="70"/>
    </row>
    <row r="11" spans="1:7">
      <c r="A11" s="10" t="s">
        <v>18</v>
      </c>
      <c r="B11" s="11">
        <f>[1]CERR!$H$351</f>
        <v>4749180</v>
      </c>
      <c r="C11" s="11">
        <f>[1]CERR!$I$351</f>
        <v>145005.49999999997</v>
      </c>
      <c r="D11" s="9">
        <f t="shared" si="0"/>
        <v>4894185.5</v>
      </c>
      <c r="F11" s="70"/>
      <c r="G11" s="70"/>
    </row>
    <row r="12" spans="1:7">
      <c r="A12" s="10" t="s">
        <v>43</v>
      </c>
      <c r="B12" s="11">
        <f>[1]AMAZONAS!$H$294</f>
        <v>531416184.97673202</v>
      </c>
      <c r="C12" s="11">
        <f>[1]AMAZONAS!$I$294</f>
        <v>363217740.91898179</v>
      </c>
      <c r="D12" s="9">
        <f t="shared" si="0"/>
        <v>894633925.89571381</v>
      </c>
      <c r="F12" s="70"/>
      <c r="G12" s="70"/>
    </row>
    <row r="13" spans="1:7">
      <c r="A13" s="10" t="s">
        <v>44</v>
      </c>
      <c r="B13" s="11">
        <f>[1]ELETROACRE!$G$66</f>
        <v>6328573.8320400007</v>
      </c>
      <c r="C13" s="11">
        <f>[1]ELETROACRE!$H$66</f>
        <v>19872319.719550006</v>
      </c>
      <c r="D13" s="9">
        <f t="shared" si="0"/>
        <v>26200893.551590007</v>
      </c>
      <c r="F13" s="70"/>
      <c r="G13" s="70"/>
    </row>
    <row r="14" spans="1:7">
      <c r="A14" s="10" t="s">
        <v>45</v>
      </c>
      <c r="B14" s="11">
        <v>461536.4</v>
      </c>
      <c r="C14" s="11">
        <v>62710335.564475</v>
      </c>
      <c r="D14" s="9">
        <f t="shared" si="0"/>
        <v>63171871.964474998</v>
      </c>
      <c r="F14" s="70"/>
      <c r="G14" s="70"/>
    </row>
    <row r="15" spans="1:7">
      <c r="A15" s="10" t="s">
        <v>46</v>
      </c>
      <c r="B15" s="11">
        <f>[1]BOAVISTA!$G$66</f>
        <v>59260955.894000001</v>
      </c>
      <c r="C15" s="11">
        <f>[1]BOAVISTA!$H$66</f>
        <v>82396588.148524985</v>
      </c>
      <c r="D15" s="9">
        <f t="shared" si="0"/>
        <v>141657544.04252499</v>
      </c>
      <c r="F15" s="70"/>
      <c r="G15" s="70"/>
    </row>
    <row r="16" spans="1:7">
      <c r="A16" s="10" t="s">
        <v>12</v>
      </c>
      <c r="B16" s="11">
        <f>'[2]BR ALCOA'!$D$20</f>
        <v>7287058.2000000002</v>
      </c>
      <c r="C16" s="11">
        <f>'[2]BR ALCOA'!$E$20</f>
        <v>3552387.9450000003</v>
      </c>
      <c r="D16" s="9">
        <f t="shared" si="0"/>
        <v>10839446.145</v>
      </c>
      <c r="E16" s="70"/>
      <c r="F16" s="70"/>
      <c r="G16" s="70"/>
    </row>
    <row r="17" spans="1:7">
      <c r="A17" s="10" t="s">
        <v>14</v>
      </c>
      <c r="B17" s="11">
        <f>[2]JARAQUI!$F$35</f>
        <v>158257.8524</v>
      </c>
      <c r="C17" s="11">
        <f>[2]JARAQUI!$G$35</f>
        <v>66496.718412749993</v>
      </c>
      <c r="D17" s="9">
        <f t="shared" si="0"/>
        <v>224754.57081275</v>
      </c>
      <c r="E17" s="70"/>
      <c r="F17" s="70"/>
      <c r="G17" s="70"/>
    </row>
    <row r="18" spans="1:7">
      <c r="A18" s="10" t="s">
        <v>13</v>
      </c>
      <c r="B18" s="11">
        <f>[2]TAMBAQUI!$F$36</f>
        <v>534919.59000000008</v>
      </c>
      <c r="C18" s="11">
        <f>[2]TAMBAQUI!$G$36</f>
        <v>239695.27418875002</v>
      </c>
      <c r="D18" s="9">
        <f t="shared" si="0"/>
        <v>774614.86418875004</v>
      </c>
      <c r="E18" s="70"/>
      <c r="F18" s="70"/>
      <c r="G18" s="70"/>
    </row>
    <row r="19" spans="1:7">
      <c r="A19" s="10" t="s">
        <v>15</v>
      </c>
      <c r="B19" s="11">
        <f>[2]GERA!$D$20</f>
        <v>6875833.9364</v>
      </c>
      <c r="C19" s="11">
        <f>[2]GERA!$E$20</f>
        <v>3105402.0639070002</v>
      </c>
      <c r="D19" s="9">
        <f t="shared" si="0"/>
        <v>9981236.0003070012</v>
      </c>
      <c r="E19" s="70"/>
      <c r="F19" s="70"/>
      <c r="G19" s="70"/>
    </row>
    <row r="20" spans="1:7">
      <c r="A20" s="10" t="s">
        <v>40</v>
      </c>
      <c r="B20" s="11">
        <f>[2]JARI!$D$25</f>
        <v>85286.653999999995</v>
      </c>
      <c r="C20" s="11">
        <f>[2]JARI!$E$25</f>
        <v>42323.032009999995</v>
      </c>
      <c r="D20" s="9">
        <f t="shared" si="0"/>
        <v>127609.68600999999</v>
      </c>
      <c r="E20" s="70"/>
      <c r="F20" s="70"/>
      <c r="G20" s="70"/>
    </row>
    <row r="21" spans="1:7">
      <c r="A21" s="10" t="s">
        <v>16</v>
      </c>
      <c r="B21" s="11">
        <f>[2]MANAUARA!$D$20</f>
        <v>3873254.9140000003</v>
      </c>
      <c r="C21" s="11">
        <f>[2]MANAUARA!$E$20</f>
        <v>1627462.6342462501</v>
      </c>
      <c r="D21" s="9">
        <f t="shared" si="0"/>
        <v>5500717.5482462505</v>
      </c>
      <c r="E21" s="70"/>
      <c r="F21" s="70"/>
      <c r="G21" s="70"/>
    </row>
    <row r="22" spans="1:7">
      <c r="A22" s="10" t="s">
        <v>17</v>
      </c>
      <c r="B22" s="11">
        <f>[2]RAESA!$D$20</f>
        <v>4947556.002816001</v>
      </c>
      <c r="C22" s="11">
        <f>[2]RAESA!$E$20</f>
        <v>2692052.530944</v>
      </c>
      <c r="D22" s="9">
        <f t="shared" si="0"/>
        <v>7639608.533760001</v>
      </c>
      <c r="E22" s="70"/>
      <c r="F22" s="70"/>
      <c r="G22" s="70"/>
    </row>
    <row r="23" spans="1:7">
      <c r="A23" s="40" t="s">
        <v>0</v>
      </c>
      <c r="B23" s="9">
        <f>SUM(B7:B22)</f>
        <v>686046216.27289212</v>
      </c>
      <c r="C23" s="9">
        <f t="shared" ref="C23:D23" si="1">SUM(C7:C22)</f>
        <v>584108889.79000056</v>
      </c>
      <c r="D23" s="79">
        <f t="shared" si="1"/>
        <v>1270155106.0628924</v>
      </c>
    </row>
    <row r="24" spans="1:7">
      <c r="A24" s="2"/>
      <c r="B24" s="2"/>
      <c r="C24" s="2"/>
      <c r="D24" s="2"/>
    </row>
    <row r="25" spans="1:7">
      <c r="D25" s="29"/>
    </row>
  </sheetData>
  <mergeCells count="4">
    <mergeCell ref="D4:D5"/>
    <mergeCell ref="C4:C5"/>
    <mergeCell ref="A4:A5"/>
    <mergeCell ref="B4:B5"/>
  </mergeCells>
  <printOptions horizontalCentered="1" verticalCentered="1"/>
  <pageMargins left="0.51181102362204722" right="0" top="0" bottom="0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E0AE7F5E52045A21994222BE62944" ma:contentTypeVersion="14" ma:contentTypeDescription="Crie um novo documento." ma:contentTypeScope="" ma:versionID="e7433665e29618ac620eae645f4d04e2">
  <xsd:schema xmlns:xsd="http://www.w3.org/2001/XMLSchema" xmlns:xs="http://www.w3.org/2001/XMLSchema" xmlns:p="http://schemas.microsoft.com/office/2006/metadata/properties" xmlns:ns2="3779df64-c8bf-4c1a-9edf-db220404c6b6" targetNamespace="http://schemas.microsoft.com/office/2006/metadata/properties" ma:root="true" ma:fieldsID="efe45f113b736301a4f1ab39819cc5c9" ns2:_="">
    <xsd:import namespace="3779df64-c8bf-4c1a-9edf-db220404c6b6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CC" minOccurs="0"/>
                <xsd:element ref="ns2:CC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9df64-c8bf-4c1a-9edf-db220404c6b6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default="2017" ma:format="Dropdown" ma:internalName="Ano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TipoCCC" ma:index="9" nillable="true" ma:displayName="Tipo CCC" ma:list="{d3c7ba62-5767-4c9c-93cb-a18eba1478b0}" ma:internalName="TipoCCC" ma:readOnly="false" ma:showField="Title">
      <xsd:simpleType>
        <xsd:restriction base="dms:Lookup"/>
      </xsd:simpleType>
    </xsd:element>
    <xsd:element name="CCC" ma:index="10" nillable="true" ma:displayName="CCC" ma:default="Custo Total de Geração" ma:format="Dropdown" ma:internalName="CCC">
      <xsd:simpleType>
        <xsd:restriction base="dms:Choice">
          <xsd:enumeration value="Custo Total de Geração"/>
          <xsd:enumeration value="Impostos e Tributos"/>
          <xsd:enumeration value="Movimentação Financeira"/>
          <xsd:enumeration value="Plano Anual de Custos"/>
          <xsd:enumeration value="Preços de Combustíveis"/>
          <xsd:enumeration value="Sub-Rogaçõ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3779df64-c8bf-4c1a-9edf-db220404c6b6">2016</Ano>
    <TipoCCC xmlns="3779df64-c8bf-4c1a-9edf-db220404c6b6">1</TipoCCC>
    <CCC xmlns="3779df64-c8bf-4c1a-9edf-db220404c6b6">Plano Anual de Custos</CCC>
  </documentManagement>
</p:properties>
</file>

<file path=customXml/itemProps1.xml><?xml version="1.0" encoding="utf-8"?>
<ds:datastoreItem xmlns:ds="http://schemas.openxmlformats.org/officeDocument/2006/customXml" ds:itemID="{A6416273-082C-4BCD-9104-437E94CFC29E}"/>
</file>

<file path=customXml/itemProps2.xml><?xml version="1.0" encoding="utf-8"?>
<ds:datastoreItem xmlns:ds="http://schemas.openxmlformats.org/officeDocument/2006/customXml" ds:itemID="{3DD1C9F7-A9CF-483A-AAC3-83FFAFCFDF5C}"/>
</file>

<file path=customXml/itemProps3.xml><?xml version="1.0" encoding="utf-8"?>
<ds:datastoreItem xmlns:ds="http://schemas.openxmlformats.org/officeDocument/2006/customXml" ds:itemID="{AD7D093D-8366-49DE-BDA0-90915BE25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CTG</vt:lpstr>
      <vt:lpstr>SUBROG</vt:lpstr>
      <vt:lpstr>2016</vt:lpstr>
      <vt:lpstr>OBRIGAÇÕES</vt:lpstr>
      <vt:lpstr>DIREITOS</vt:lpstr>
      <vt:lpstr>MOV FIN</vt:lpstr>
      <vt:lpstr>TRIBUTOS 2016</vt:lpstr>
    </vt:vector>
  </TitlesOfParts>
  <Company>Eletrobras - Centrais Elétricas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Plano Anual de Custos (Quadros Resumo) - 2016 </dc:title>
  <cp:lastPrinted>2015-10-29T14:42:44Z</cp:lastPrinted>
  <dcterms:created xsi:type="dcterms:W3CDTF">2012-08-07T14:16:17Z</dcterms:created>
  <dcterms:modified xsi:type="dcterms:W3CDTF">2015-10-29T17:58:07Z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0x0101000ACE0AE7F5E52045A21994222BE62944</vt:lpwstr>
  </property>
  <property fmtid="{D5CDD505-2E9C-101B-9397-08002B2CF9AE}" pid="3" name="TipoInforme">
    <vt:lpwstr>1</vt:lpwstr>
  </property>
  <property fmtid="{D5CDD505-2E9C-101B-9397-08002B2CF9AE}" pid="4" name="Categoria-CCC">
    <vt:lpwstr>Plano Anual de Custos</vt:lpwstr>
  </property>
</Properties>
</file>