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firstSheet="13" activeTab="20"/>
  </bookViews>
  <sheets>
    <sheet name="CTG" sheetId="1" r:id="rId1"/>
    <sheet name="CTG D AMAZONAS" sheetId="2" r:id="rId2"/>
    <sheet name="CTG G ENORTE" sheetId="3" r:id="rId3"/>
    <sheet name="CTG G AMAPARI" sheetId="5" r:id="rId4"/>
    <sheet name="CTG G BR ALCOA" sheetId="6" r:id="rId5"/>
    <sheet name="CTG G JARI" sheetId="7" r:id="rId6"/>
    <sheet name="CTG G RAESA" sheetId="8" r:id="rId7"/>
    <sheet name="CTG G GERA" sheetId="10" r:id="rId8"/>
    <sheet name="CTG G MANAUARA" sheetId="11" r:id="rId9"/>
    <sheet name="CTG G BT" sheetId="12" r:id="rId10"/>
    <sheet name="CTG G BJ" sheetId="13" r:id="rId11"/>
    <sheet name="CTG D RORAIMA" sheetId="14" r:id="rId12"/>
    <sheet name="CTG D RONDÔNIA" sheetId="15" r:id="rId13"/>
    <sheet name="CTG D ACRE" sheetId="16" r:id="rId14"/>
    <sheet name="CTG CELPA" sheetId="17" r:id="rId15"/>
    <sheet name="CTG CEMAT" sheetId="18" r:id="rId16"/>
    <sheet name="CTG CEA" sheetId="19" r:id="rId17"/>
    <sheet name="CTG CELPE" sheetId="20" r:id="rId18"/>
    <sheet name="CTG CERR" sheetId="21" r:id="rId19"/>
    <sheet name="SUBROG TOTAL" sheetId="22" r:id="rId20"/>
    <sheet name="PAC 2014" sheetId="23" r:id="rId21"/>
  </sheets>
  <calcPr calcId="125725" concurrentCalc="0"/>
</workbook>
</file>

<file path=xl/calcChain.xml><?xml version="1.0" encoding="utf-8"?>
<calcChain xmlns="http://schemas.openxmlformats.org/spreadsheetml/2006/main">
  <c r="F38" i="2"/>
  <c r="G38"/>
  <c r="H38"/>
  <c r="I38"/>
  <c r="J38"/>
  <c r="K38"/>
  <c r="L38"/>
  <c r="M38"/>
  <c r="C16" i="23"/>
  <c r="C7" i="22"/>
  <c r="C19"/>
  <c r="D9"/>
  <c r="B281" i="2"/>
  <c r="B288"/>
  <c r="B292"/>
  <c r="B293"/>
  <c r="B159" i="18"/>
  <c r="D159"/>
  <c r="D25"/>
  <c r="D24"/>
  <c r="D5"/>
  <c r="I20"/>
  <c r="I22"/>
  <c r="D153" i="19"/>
  <c r="D154"/>
  <c r="D155"/>
  <c r="D156"/>
  <c r="D157"/>
  <c r="D158"/>
  <c r="D152"/>
  <c r="C152"/>
  <c r="B152"/>
  <c r="G36" i="14"/>
  <c r="H36"/>
  <c r="I36"/>
  <c r="J36"/>
  <c r="K36"/>
  <c r="L36"/>
  <c r="M36"/>
  <c r="E130" i="17"/>
  <c r="H139"/>
  <c r="H138"/>
  <c r="H137"/>
  <c r="H136"/>
  <c r="H135"/>
  <c r="H134"/>
  <c r="H133"/>
  <c r="H132"/>
  <c r="H131"/>
  <c r="H130"/>
  <c r="B130"/>
  <c r="G35" i="19"/>
  <c r="H35"/>
  <c r="I35"/>
  <c r="J35"/>
  <c r="K35"/>
  <c r="L35"/>
  <c r="M35"/>
  <c r="G36"/>
  <c r="H36"/>
  <c r="I36"/>
  <c r="J36"/>
  <c r="K36"/>
  <c r="L36"/>
  <c r="M36"/>
  <c r="G37"/>
  <c r="H37"/>
  <c r="I37"/>
  <c r="J37"/>
  <c r="K37"/>
  <c r="L37"/>
  <c r="M37"/>
  <c r="G38"/>
  <c r="H38"/>
  <c r="I38"/>
  <c r="J38"/>
  <c r="K38"/>
  <c r="L38"/>
  <c r="M38"/>
  <c r="G39"/>
  <c r="H39"/>
  <c r="I39"/>
  <c r="J39"/>
  <c r="K39"/>
  <c r="L39"/>
  <c r="M39"/>
  <c r="M34"/>
  <c r="D7"/>
  <c r="D8"/>
  <c r="D9"/>
  <c r="D10"/>
  <c r="H59"/>
  <c r="I59"/>
  <c r="J59"/>
  <c r="K59"/>
  <c r="L59"/>
  <c r="M59"/>
  <c r="M58"/>
  <c r="D11"/>
  <c r="D6"/>
  <c r="D25"/>
  <c r="D26"/>
  <c r="D27"/>
  <c r="D28"/>
  <c r="D24"/>
  <c r="D21"/>
  <c r="D17"/>
  <c r="D18"/>
  <c r="D19"/>
  <c r="D20"/>
  <c r="D22"/>
  <c r="D23"/>
  <c r="D16"/>
  <c r="D13"/>
  <c r="D14"/>
  <c r="D15"/>
  <c r="D12"/>
  <c r="D29"/>
  <c r="D5"/>
  <c r="I20"/>
  <c r="B79"/>
  <c r="I14"/>
  <c r="B34"/>
  <c r="I6"/>
  <c r="I7"/>
  <c r="I8"/>
  <c r="I9"/>
  <c r="I10"/>
  <c r="I11"/>
  <c r="I12"/>
  <c r="I13"/>
  <c r="I5"/>
  <c r="I17"/>
  <c r="I18"/>
  <c r="I22"/>
  <c r="I8" i="1"/>
  <c r="F22" i="6"/>
  <c r="F21"/>
  <c r="F21" i="5"/>
  <c r="C345" i="21"/>
  <c r="D346"/>
  <c r="D347"/>
  <c r="D348"/>
  <c r="D349"/>
  <c r="D350"/>
  <c r="D345"/>
  <c r="B345"/>
  <c r="B274"/>
  <c r="B258"/>
  <c r="F151"/>
  <c r="G151"/>
  <c r="H151"/>
  <c r="F152"/>
  <c r="G152"/>
  <c r="H152"/>
  <c r="F153"/>
  <c r="G153"/>
  <c r="F154"/>
  <c r="F155"/>
  <c r="G155"/>
  <c r="H155"/>
  <c r="F156"/>
  <c r="G156"/>
  <c r="H156"/>
  <c r="F157"/>
  <c r="G157"/>
  <c r="F158"/>
  <c r="F159"/>
  <c r="G159"/>
  <c r="H159"/>
  <c r="F160"/>
  <c r="G160"/>
  <c r="H160"/>
  <c r="F161"/>
  <c r="G161"/>
  <c r="F162"/>
  <c r="F163"/>
  <c r="G163"/>
  <c r="H163"/>
  <c r="F164"/>
  <c r="G164"/>
  <c r="H164"/>
  <c r="F165"/>
  <c r="G165"/>
  <c r="F166"/>
  <c r="F167"/>
  <c r="G167"/>
  <c r="H167"/>
  <c r="F168"/>
  <c r="G168"/>
  <c r="H168"/>
  <c r="F169"/>
  <c r="G169"/>
  <c r="F170"/>
  <c r="F171"/>
  <c r="G171"/>
  <c r="H171"/>
  <c r="F172"/>
  <c r="G172"/>
  <c r="H172"/>
  <c r="F173"/>
  <c r="G173"/>
  <c r="F174"/>
  <c r="F175"/>
  <c r="G175"/>
  <c r="H175"/>
  <c r="F176"/>
  <c r="G176"/>
  <c r="H176"/>
  <c r="F177"/>
  <c r="G177"/>
  <c r="F178"/>
  <c r="F179"/>
  <c r="G179"/>
  <c r="H179"/>
  <c r="F180"/>
  <c r="G180"/>
  <c r="H180"/>
  <c r="F181"/>
  <c r="G181"/>
  <c r="F182"/>
  <c r="F183"/>
  <c r="G183"/>
  <c r="H183"/>
  <c r="F184"/>
  <c r="G184"/>
  <c r="H184"/>
  <c r="F185"/>
  <c r="G185"/>
  <c r="F186"/>
  <c r="F187"/>
  <c r="G187"/>
  <c r="H187"/>
  <c r="F188"/>
  <c r="G188"/>
  <c r="H188"/>
  <c r="F189"/>
  <c r="G189"/>
  <c r="F190"/>
  <c r="F191"/>
  <c r="G191"/>
  <c r="H191"/>
  <c r="F192"/>
  <c r="G192"/>
  <c r="H192"/>
  <c r="F193"/>
  <c r="G193"/>
  <c r="F194"/>
  <c r="F195"/>
  <c r="G195"/>
  <c r="H195"/>
  <c r="F196"/>
  <c r="G196"/>
  <c r="H196"/>
  <c r="F197"/>
  <c r="G197"/>
  <c r="F198"/>
  <c r="F199"/>
  <c r="G199"/>
  <c r="H199"/>
  <c r="F200"/>
  <c r="G200"/>
  <c r="H200"/>
  <c r="F201"/>
  <c r="G201"/>
  <c r="F202"/>
  <c r="F203"/>
  <c r="G203"/>
  <c r="H203"/>
  <c r="F204"/>
  <c r="G204"/>
  <c r="H204"/>
  <c r="F205"/>
  <c r="G205"/>
  <c r="F206"/>
  <c r="F207"/>
  <c r="G207"/>
  <c r="H207"/>
  <c r="F208"/>
  <c r="G208"/>
  <c r="H208"/>
  <c r="F209"/>
  <c r="G209"/>
  <c r="F210"/>
  <c r="F211"/>
  <c r="G211"/>
  <c r="H211"/>
  <c r="F212"/>
  <c r="G212"/>
  <c r="H212"/>
  <c r="H31" i="8"/>
  <c r="C34" i="21"/>
  <c r="G21" i="3"/>
  <c r="H21"/>
  <c r="I21"/>
  <c r="K21"/>
  <c r="J21"/>
  <c r="G22"/>
  <c r="H22"/>
  <c r="I22"/>
  <c r="K22"/>
  <c r="J22"/>
  <c r="D206" i="15"/>
  <c r="G62" i="21"/>
  <c r="H62"/>
  <c r="I62"/>
  <c r="J62"/>
  <c r="D168" i="14"/>
  <c r="D167"/>
  <c r="C166"/>
  <c r="B166"/>
  <c r="F31" i="11"/>
  <c r="H31"/>
  <c r="I31"/>
  <c r="C183" i="17"/>
  <c r="B183"/>
  <c r="B168"/>
  <c r="D23"/>
  <c r="F50"/>
  <c r="G50"/>
  <c r="H50"/>
  <c r="I50"/>
  <c r="J50"/>
  <c r="D161" i="18"/>
  <c r="D162"/>
  <c r="D163"/>
  <c r="D164"/>
  <c r="D160"/>
  <c r="C159"/>
  <c r="F87"/>
  <c r="F88"/>
  <c r="G88"/>
  <c r="B86"/>
  <c r="B303" i="2"/>
  <c r="F206"/>
  <c r="G206"/>
  <c r="G205"/>
  <c r="B205"/>
  <c r="F130"/>
  <c r="G130"/>
  <c r="H130"/>
  <c r="I130"/>
  <c r="J130"/>
  <c r="F113"/>
  <c r="G113"/>
  <c r="H113"/>
  <c r="I113"/>
  <c r="J113"/>
  <c r="F137"/>
  <c r="G137"/>
  <c r="H137"/>
  <c r="I137"/>
  <c r="J137"/>
  <c r="C135"/>
  <c r="B135"/>
  <c r="J136"/>
  <c r="F136"/>
  <c r="G136"/>
  <c r="H136"/>
  <c r="I136"/>
  <c r="J22" i="7"/>
  <c r="G22"/>
  <c r="H22"/>
  <c r="I22"/>
  <c r="K22"/>
  <c r="G21" i="5"/>
  <c r="H21"/>
  <c r="C30" i="23"/>
  <c r="C28"/>
  <c r="C25"/>
  <c r="C18"/>
  <c r="C17"/>
  <c r="C15"/>
  <c r="C15" i="22"/>
  <c r="C11"/>
  <c r="B147" i="2"/>
  <c r="I9"/>
  <c r="C147"/>
  <c r="F154"/>
  <c r="H154"/>
  <c r="I154"/>
  <c r="F155"/>
  <c r="H155"/>
  <c r="I155"/>
  <c r="F156"/>
  <c r="H156"/>
  <c r="I156"/>
  <c r="F157"/>
  <c r="H157"/>
  <c r="I157"/>
  <c r="F158"/>
  <c r="F159"/>
  <c r="H159"/>
  <c r="I159"/>
  <c r="F160"/>
  <c r="H160"/>
  <c r="I160"/>
  <c r="F161"/>
  <c r="H161"/>
  <c r="I161"/>
  <c r="F162"/>
  <c r="H162"/>
  <c r="I162"/>
  <c r="F163"/>
  <c r="H163"/>
  <c r="I163"/>
  <c r="F164"/>
  <c r="H164"/>
  <c r="I164"/>
  <c r="F153"/>
  <c r="H153"/>
  <c r="F148"/>
  <c r="H148"/>
  <c r="F143"/>
  <c r="H143"/>
  <c r="F138"/>
  <c r="G138"/>
  <c r="H138"/>
  <c r="F36"/>
  <c r="G36"/>
  <c r="H36"/>
  <c r="I36"/>
  <c r="F37"/>
  <c r="G37"/>
  <c r="H37"/>
  <c r="I37"/>
  <c r="F39"/>
  <c r="G39"/>
  <c r="H39"/>
  <c r="I39"/>
  <c r="F40"/>
  <c r="G40"/>
  <c r="H40"/>
  <c r="I40"/>
  <c r="F41"/>
  <c r="G41"/>
  <c r="H41"/>
  <c r="I41"/>
  <c r="F42"/>
  <c r="G42"/>
  <c r="H42"/>
  <c r="I42"/>
  <c r="F43"/>
  <c r="G43"/>
  <c r="H43"/>
  <c r="I43"/>
  <c r="F44"/>
  <c r="G44"/>
  <c r="H44"/>
  <c r="I44"/>
  <c r="F45"/>
  <c r="G45"/>
  <c r="H45"/>
  <c r="I45"/>
  <c r="F46"/>
  <c r="G46"/>
  <c r="H46"/>
  <c r="I46"/>
  <c r="F47"/>
  <c r="G47"/>
  <c r="H47"/>
  <c r="I47"/>
  <c r="F48"/>
  <c r="G48"/>
  <c r="H48"/>
  <c r="I48"/>
  <c r="F49"/>
  <c r="G49"/>
  <c r="H49"/>
  <c r="I49"/>
  <c r="F50"/>
  <c r="F51"/>
  <c r="G51"/>
  <c r="H51"/>
  <c r="I51"/>
  <c r="F52"/>
  <c r="G52"/>
  <c r="H52"/>
  <c r="I52"/>
  <c r="F53"/>
  <c r="G53"/>
  <c r="H53"/>
  <c r="I53"/>
  <c r="F54"/>
  <c r="G54"/>
  <c r="H54"/>
  <c r="I54"/>
  <c r="F55"/>
  <c r="G55"/>
  <c r="H55"/>
  <c r="I55"/>
  <c r="F56"/>
  <c r="G56"/>
  <c r="H56"/>
  <c r="I56"/>
  <c r="F57"/>
  <c r="G57"/>
  <c r="H57"/>
  <c r="I57"/>
  <c r="F58"/>
  <c r="G58"/>
  <c r="H58"/>
  <c r="I58"/>
  <c r="F59"/>
  <c r="G59"/>
  <c r="H59"/>
  <c r="I59"/>
  <c r="F60"/>
  <c r="G60"/>
  <c r="H60"/>
  <c r="I60"/>
  <c r="F61"/>
  <c r="G61"/>
  <c r="H61"/>
  <c r="I61"/>
  <c r="F62"/>
  <c r="G62"/>
  <c r="H62"/>
  <c r="I62"/>
  <c r="F63"/>
  <c r="G63"/>
  <c r="H63"/>
  <c r="I63"/>
  <c r="F64"/>
  <c r="G64"/>
  <c r="H64"/>
  <c r="I64"/>
  <c r="F65"/>
  <c r="G65"/>
  <c r="H65"/>
  <c r="I65"/>
  <c r="F66"/>
  <c r="G66"/>
  <c r="H66"/>
  <c r="I66"/>
  <c r="F67"/>
  <c r="G67"/>
  <c r="H67"/>
  <c r="I67"/>
  <c r="F68"/>
  <c r="G68"/>
  <c r="H68"/>
  <c r="I68"/>
  <c r="F69"/>
  <c r="G69"/>
  <c r="H69"/>
  <c r="I69"/>
  <c r="F70"/>
  <c r="G70"/>
  <c r="H70"/>
  <c r="I70"/>
  <c r="F71"/>
  <c r="G71"/>
  <c r="H71"/>
  <c r="I71"/>
  <c r="F72"/>
  <c r="G72"/>
  <c r="H72"/>
  <c r="I72"/>
  <c r="F73"/>
  <c r="G73"/>
  <c r="H73"/>
  <c r="I73"/>
  <c r="F74"/>
  <c r="G74"/>
  <c r="H74"/>
  <c r="I74"/>
  <c r="F75"/>
  <c r="G75"/>
  <c r="H75"/>
  <c r="I75"/>
  <c r="F76"/>
  <c r="G76"/>
  <c r="H76"/>
  <c r="I76"/>
  <c r="F77"/>
  <c r="G77"/>
  <c r="H77"/>
  <c r="I77"/>
  <c r="F78"/>
  <c r="G78"/>
  <c r="H78"/>
  <c r="I78"/>
  <c r="F79"/>
  <c r="G79"/>
  <c r="H79"/>
  <c r="I79"/>
  <c r="F80"/>
  <c r="G80"/>
  <c r="H80"/>
  <c r="I80"/>
  <c r="F81"/>
  <c r="F82"/>
  <c r="G82"/>
  <c r="H82"/>
  <c r="I82"/>
  <c r="F83"/>
  <c r="G83"/>
  <c r="H83"/>
  <c r="I83"/>
  <c r="F84"/>
  <c r="G84"/>
  <c r="H84"/>
  <c r="I84"/>
  <c r="F85"/>
  <c r="G85"/>
  <c r="H85"/>
  <c r="I85"/>
  <c r="F86"/>
  <c r="G86"/>
  <c r="H86"/>
  <c r="I86"/>
  <c r="F87"/>
  <c r="F88"/>
  <c r="G88"/>
  <c r="H88"/>
  <c r="I88"/>
  <c r="F89"/>
  <c r="G89"/>
  <c r="H89"/>
  <c r="I89"/>
  <c r="F90"/>
  <c r="G90"/>
  <c r="H90"/>
  <c r="I90"/>
  <c r="F91"/>
  <c r="G91"/>
  <c r="H91"/>
  <c r="I91"/>
  <c r="F92"/>
  <c r="G92"/>
  <c r="H92"/>
  <c r="I92"/>
  <c r="F93"/>
  <c r="G93"/>
  <c r="H93"/>
  <c r="I93"/>
  <c r="F94"/>
  <c r="G94"/>
  <c r="H94"/>
  <c r="I94"/>
  <c r="F95"/>
  <c r="G95"/>
  <c r="H95"/>
  <c r="I95"/>
  <c r="F96"/>
  <c r="G96"/>
  <c r="H96"/>
  <c r="I96"/>
  <c r="F97"/>
  <c r="G97"/>
  <c r="H97"/>
  <c r="I97"/>
  <c r="F98"/>
  <c r="G98"/>
  <c r="H98"/>
  <c r="I98"/>
  <c r="F99"/>
  <c r="G99"/>
  <c r="H99"/>
  <c r="I99"/>
  <c r="F100"/>
  <c r="G100"/>
  <c r="H100"/>
  <c r="I100"/>
  <c r="F101"/>
  <c r="G101"/>
  <c r="H101"/>
  <c r="I101"/>
  <c r="F102"/>
  <c r="G102"/>
  <c r="H102"/>
  <c r="I102"/>
  <c r="F103"/>
  <c r="G103"/>
  <c r="H103"/>
  <c r="I103"/>
  <c r="F104"/>
  <c r="G104"/>
  <c r="H104"/>
  <c r="I104"/>
  <c r="F105"/>
  <c r="G105"/>
  <c r="H105"/>
  <c r="I105"/>
  <c r="F106"/>
  <c r="G106"/>
  <c r="H106"/>
  <c r="I106"/>
  <c r="F107"/>
  <c r="G107"/>
  <c r="H107"/>
  <c r="I107"/>
  <c r="F108"/>
  <c r="G108"/>
  <c r="H108"/>
  <c r="I108"/>
  <c r="F109"/>
  <c r="G109"/>
  <c r="H109"/>
  <c r="I109"/>
  <c r="F110"/>
  <c r="G110"/>
  <c r="H110"/>
  <c r="I110"/>
  <c r="F111"/>
  <c r="G111"/>
  <c r="H111"/>
  <c r="I111"/>
  <c r="F112"/>
  <c r="G112"/>
  <c r="H112"/>
  <c r="I112"/>
  <c r="F114"/>
  <c r="G114"/>
  <c r="H114"/>
  <c r="I114"/>
  <c r="F115"/>
  <c r="G115"/>
  <c r="H115"/>
  <c r="I115"/>
  <c r="F116"/>
  <c r="G116"/>
  <c r="H116"/>
  <c r="I116"/>
  <c r="F117"/>
  <c r="G117"/>
  <c r="H117"/>
  <c r="I117"/>
  <c r="F118"/>
  <c r="G118"/>
  <c r="H118"/>
  <c r="I118"/>
  <c r="F119"/>
  <c r="G119"/>
  <c r="H119"/>
  <c r="I119"/>
  <c r="F120"/>
  <c r="G120"/>
  <c r="H120"/>
  <c r="I120"/>
  <c r="F121"/>
  <c r="G121"/>
  <c r="H121"/>
  <c r="I121"/>
  <c r="F122"/>
  <c r="G122"/>
  <c r="H122"/>
  <c r="I122"/>
  <c r="F123"/>
  <c r="G123"/>
  <c r="H123"/>
  <c r="I123"/>
  <c r="F124"/>
  <c r="G124"/>
  <c r="H124"/>
  <c r="I124"/>
  <c r="F125"/>
  <c r="G125"/>
  <c r="H125"/>
  <c r="I125"/>
  <c r="F126"/>
  <c r="G126"/>
  <c r="H126"/>
  <c r="I126"/>
  <c r="F127"/>
  <c r="F128"/>
  <c r="G128"/>
  <c r="H128"/>
  <c r="I128"/>
  <c r="F129"/>
  <c r="G129"/>
  <c r="H129"/>
  <c r="I129"/>
  <c r="F131"/>
  <c r="G131"/>
  <c r="H131"/>
  <c r="F35"/>
  <c r="G35"/>
  <c r="H35"/>
  <c r="I35"/>
  <c r="F37" i="16"/>
  <c r="F38"/>
  <c r="F39"/>
  <c r="F40"/>
  <c r="F41"/>
  <c r="F42"/>
  <c r="G42"/>
  <c r="H42"/>
  <c r="I42"/>
  <c r="F43"/>
  <c r="J36"/>
  <c r="F36"/>
  <c r="G36"/>
  <c r="H36"/>
  <c r="I36"/>
  <c r="J35"/>
  <c r="F35"/>
  <c r="G35"/>
  <c r="H35"/>
  <c r="I35"/>
  <c r="F36" i="15"/>
  <c r="G36"/>
  <c r="H36"/>
  <c r="I36"/>
  <c r="F37"/>
  <c r="F38"/>
  <c r="G38"/>
  <c r="H38"/>
  <c r="I38"/>
  <c r="F39"/>
  <c r="G39"/>
  <c r="H39"/>
  <c r="I39"/>
  <c r="F40"/>
  <c r="G40"/>
  <c r="H40"/>
  <c r="I40"/>
  <c r="F41"/>
  <c r="G41"/>
  <c r="H41"/>
  <c r="I41"/>
  <c r="F42"/>
  <c r="G42"/>
  <c r="H42"/>
  <c r="I42"/>
  <c r="F43"/>
  <c r="F44"/>
  <c r="G44"/>
  <c r="H44"/>
  <c r="F45"/>
  <c r="G45"/>
  <c r="H45"/>
  <c r="I45"/>
  <c r="F46"/>
  <c r="G46"/>
  <c r="H46"/>
  <c r="I46"/>
  <c r="F47"/>
  <c r="G47"/>
  <c r="H47"/>
  <c r="I47"/>
  <c r="F48"/>
  <c r="G48"/>
  <c r="H48"/>
  <c r="I48"/>
  <c r="F49"/>
  <c r="G49"/>
  <c r="H49"/>
  <c r="I49"/>
  <c r="F50"/>
  <c r="G50"/>
  <c r="H50"/>
  <c r="I50"/>
  <c r="F51"/>
  <c r="G51"/>
  <c r="H51"/>
  <c r="F52"/>
  <c r="F53"/>
  <c r="G53"/>
  <c r="H53"/>
  <c r="I53"/>
  <c r="F54"/>
  <c r="G54"/>
  <c r="H54"/>
  <c r="I54"/>
  <c r="F55"/>
  <c r="G55"/>
  <c r="H55"/>
  <c r="I55"/>
  <c r="F56"/>
  <c r="G56"/>
  <c r="H56"/>
  <c r="I56"/>
  <c r="F57"/>
  <c r="G57"/>
  <c r="H57"/>
  <c r="I57"/>
  <c r="F58"/>
  <c r="G58"/>
  <c r="H58"/>
  <c r="F59"/>
  <c r="F60"/>
  <c r="J35"/>
  <c r="F35"/>
  <c r="G35"/>
  <c r="H35"/>
  <c r="I35"/>
  <c r="F36" i="17"/>
  <c r="G36"/>
  <c r="H36"/>
  <c r="I36"/>
  <c r="F37"/>
  <c r="G37"/>
  <c r="H37"/>
  <c r="I37"/>
  <c r="F38"/>
  <c r="G38"/>
  <c r="H38"/>
  <c r="I38"/>
  <c r="F39"/>
  <c r="G39"/>
  <c r="H39"/>
  <c r="I39"/>
  <c r="F40"/>
  <c r="G40"/>
  <c r="H40"/>
  <c r="I40"/>
  <c r="F41"/>
  <c r="G41"/>
  <c r="H41"/>
  <c r="I41"/>
  <c r="F42"/>
  <c r="G42"/>
  <c r="H42"/>
  <c r="I42"/>
  <c r="F43"/>
  <c r="G43"/>
  <c r="H43"/>
  <c r="I43"/>
  <c r="F44"/>
  <c r="G44"/>
  <c r="H44"/>
  <c r="I44"/>
  <c r="F45"/>
  <c r="G45"/>
  <c r="H45"/>
  <c r="I45"/>
  <c r="F46"/>
  <c r="G46"/>
  <c r="H46"/>
  <c r="I46"/>
  <c r="F47"/>
  <c r="G47"/>
  <c r="H47"/>
  <c r="I47"/>
  <c r="F48"/>
  <c r="G48"/>
  <c r="H48"/>
  <c r="I48"/>
  <c r="F49"/>
  <c r="G49"/>
  <c r="H49"/>
  <c r="I49"/>
  <c r="F51"/>
  <c r="G51"/>
  <c r="H51"/>
  <c r="I51"/>
  <c r="F52"/>
  <c r="G52"/>
  <c r="H52"/>
  <c r="I52"/>
  <c r="F53"/>
  <c r="G53"/>
  <c r="H53"/>
  <c r="I53"/>
  <c r="F54"/>
  <c r="G54"/>
  <c r="H54"/>
  <c r="I54"/>
  <c r="F55"/>
  <c r="G55"/>
  <c r="H55"/>
  <c r="I55"/>
  <c r="F56"/>
  <c r="F57"/>
  <c r="G57"/>
  <c r="H57"/>
  <c r="I57"/>
  <c r="F58"/>
  <c r="G58"/>
  <c r="H58"/>
  <c r="I58"/>
  <c r="F59"/>
  <c r="G59"/>
  <c r="H59"/>
  <c r="I59"/>
  <c r="F60"/>
  <c r="G60"/>
  <c r="H60"/>
  <c r="I60"/>
  <c r="F61"/>
  <c r="G61"/>
  <c r="H61"/>
  <c r="I61"/>
  <c r="F62"/>
  <c r="G62"/>
  <c r="H62"/>
  <c r="I62"/>
  <c r="F63"/>
  <c r="G63"/>
  <c r="H63"/>
  <c r="I63"/>
  <c r="F35"/>
  <c r="G35"/>
  <c r="H35"/>
  <c r="I35"/>
  <c r="C34"/>
  <c r="B34"/>
  <c r="J36"/>
  <c r="J37"/>
  <c r="J38"/>
  <c r="J39"/>
  <c r="J40"/>
  <c r="J41"/>
  <c r="J42"/>
  <c r="J43"/>
  <c r="J44"/>
  <c r="J45"/>
  <c r="J46"/>
  <c r="J47"/>
  <c r="J48"/>
  <c r="J49"/>
  <c r="J51"/>
  <c r="J52"/>
  <c r="J53"/>
  <c r="J54"/>
  <c r="J55"/>
  <c r="G56"/>
  <c r="H56"/>
  <c r="I56"/>
  <c r="J56"/>
  <c r="J57"/>
  <c r="J58"/>
  <c r="J59"/>
  <c r="J60"/>
  <c r="J61"/>
  <c r="J62"/>
  <c r="J63"/>
  <c r="J35"/>
  <c r="I31" i="8"/>
  <c r="F31" i="10"/>
  <c r="J31"/>
  <c r="H31"/>
  <c r="I31"/>
  <c r="K31"/>
  <c r="L31"/>
  <c r="C30"/>
  <c r="J31" i="8"/>
  <c r="J31" i="11"/>
  <c r="C30"/>
  <c r="F16" i="1"/>
  <c r="F15"/>
  <c r="F14"/>
  <c r="F13"/>
  <c r="F12"/>
  <c r="F11"/>
  <c r="F10"/>
  <c r="F9"/>
  <c r="F8"/>
  <c r="B34" i="2"/>
  <c r="H158"/>
  <c r="I158"/>
  <c r="J158"/>
  <c r="C152"/>
  <c r="B152"/>
  <c r="I10"/>
  <c r="J160"/>
  <c r="J161"/>
  <c r="J162"/>
  <c r="J163"/>
  <c r="J164"/>
  <c r="J154"/>
  <c r="G60" i="21"/>
  <c r="H60"/>
  <c r="I60"/>
  <c r="J60"/>
  <c r="G39"/>
  <c r="H39"/>
  <c r="I39"/>
  <c r="J39"/>
  <c r="B138"/>
  <c r="I14"/>
  <c r="G47"/>
  <c r="H47"/>
  <c r="I47"/>
  <c r="J47"/>
  <c r="J155" i="2"/>
  <c r="J156"/>
  <c r="J157"/>
  <c r="J159"/>
  <c r="B114" i="20"/>
  <c r="B108"/>
  <c r="B102"/>
  <c r="B121" i="18"/>
  <c r="D19"/>
  <c r="B115"/>
  <c r="B109"/>
  <c r="D17"/>
  <c r="B142" i="17"/>
  <c r="D19"/>
  <c r="B136"/>
  <c r="D17"/>
  <c r="B149" i="15"/>
  <c r="D19"/>
  <c r="B143"/>
  <c r="B137"/>
  <c r="D17"/>
  <c r="B238" i="2"/>
  <c r="D19"/>
  <c r="B232"/>
  <c r="D18"/>
  <c r="B226"/>
  <c r="D184" i="15"/>
  <c r="D188"/>
  <c r="D194"/>
  <c r="D198"/>
  <c r="D200"/>
  <c r="D203"/>
  <c r="B106"/>
  <c r="D30" i="23"/>
  <c r="D18"/>
  <c r="D418" i="2"/>
  <c r="D419"/>
  <c r="D420"/>
  <c r="D421"/>
  <c r="D422"/>
  <c r="J131"/>
  <c r="J41" i="15"/>
  <c r="J43"/>
  <c r="J44"/>
  <c r="J47"/>
  <c r="J51"/>
  <c r="J52"/>
  <c r="J55"/>
  <c r="J58"/>
  <c r="C182"/>
  <c r="D185"/>
  <c r="D186"/>
  <c r="D187"/>
  <c r="D189"/>
  <c r="D190"/>
  <c r="D191"/>
  <c r="D192"/>
  <c r="D193"/>
  <c r="D195"/>
  <c r="D196"/>
  <c r="D197"/>
  <c r="D199"/>
  <c r="D201"/>
  <c r="D202"/>
  <c r="D204"/>
  <c r="D205"/>
  <c r="D207"/>
  <c r="D183"/>
  <c r="F107"/>
  <c r="F108"/>
  <c r="F109"/>
  <c r="F110"/>
  <c r="F111"/>
  <c r="F112"/>
  <c r="F113"/>
  <c r="F114"/>
  <c r="F115"/>
  <c r="F116"/>
  <c r="J50"/>
  <c r="C34" i="14"/>
  <c r="B34"/>
  <c r="I6"/>
  <c r="B79"/>
  <c r="I14"/>
  <c r="D29" i="2"/>
  <c r="D29" i="21"/>
  <c r="D29" i="20"/>
  <c r="D29" i="18"/>
  <c r="D29" i="17"/>
  <c r="D29" i="14"/>
  <c r="D29" i="16"/>
  <c r="D29" i="15"/>
  <c r="J37" i="21"/>
  <c r="J40"/>
  <c r="J41"/>
  <c r="J43"/>
  <c r="J45"/>
  <c r="J49"/>
  <c r="J52"/>
  <c r="J53"/>
  <c r="J55"/>
  <c r="J58"/>
  <c r="J70"/>
  <c r="J71"/>
  <c r="J75"/>
  <c r="J76"/>
  <c r="J78"/>
  <c r="J80"/>
  <c r="J84"/>
  <c r="J88"/>
  <c r="J90"/>
  <c r="J92"/>
  <c r="J95"/>
  <c r="J98"/>
  <c r="J36"/>
  <c r="J51"/>
  <c r="J54"/>
  <c r="J66"/>
  <c r="J67"/>
  <c r="J73"/>
  <c r="J87"/>
  <c r="J91"/>
  <c r="C157" i="16"/>
  <c r="D159"/>
  <c r="D160"/>
  <c r="D161"/>
  <c r="D162"/>
  <c r="D163"/>
  <c r="D164"/>
  <c r="D165"/>
  <c r="D166"/>
  <c r="D158"/>
  <c r="B157"/>
  <c r="D17" i="20"/>
  <c r="J42" i="21"/>
  <c r="J44"/>
  <c r="J46"/>
  <c r="J48"/>
  <c r="J50"/>
  <c r="J56"/>
  <c r="J57"/>
  <c r="J59"/>
  <c r="J61"/>
  <c r="J63"/>
  <c r="J64"/>
  <c r="J69"/>
  <c r="J72"/>
  <c r="J74"/>
  <c r="J77"/>
  <c r="J79"/>
  <c r="J81"/>
  <c r="J82"/>
  <c r="J83"/>
  <c r="J85"/>
  <c r="J89"/>
  <c r="J93"/>
  <c r="J94"/>
  <c r="J96"/>
  <c r="J99"/>
  <c r="G37"/>
  <c r="H37"/>
  <c r="G38"/>
  <c r="H38"/>
  <c r="J38"/>
  <c r="J35" i="20"/>
  <c r="G36" i="21"/>
  <c r="H36"/>
  <c r="G40"/>
  <c r="H40"/>
  <c r="G41"/>
  <c r="H41"/>
  <c r="G42"/>
  <c r="H42"/>
  <c r="G43"/>
  <c r="H43"/>
  <c r="G44"/>
  <c r="H44"/>
  <c r="G45"/>
  <c r="H45"/>
  <c r="G46"/>
  <c r="H46"/>
  <c r="G48"/>
  <c r="H48"/>
  <c r="G49"/>
  <c r="H49"/>
  <c r="G50"/>
  <c r="H50"/>
  <c r="G51"/>
  <c r="H51"/>
  <c r="G52"/>
  <c r="H52"/>
  <c r="G53"/>
  <c r="H53"/>
  <c r="I53"/>
  <c r="G54"/>
  <c r="H54"/>
  <c r="G55"/>
  <c r="H55"/>
  <c r="G56"/>
  <c r="H56"/>
  <c r="G57"/>
  <c r="H57"/>
  <c r="I57"/>
  <c r="G58"/>
  <c r="H58"/>
  <c r="G59"/>
  <c r="H59"/>
  <c r="I59"/>
  <c r="G61"/>
  <c r="H61"/>
  <c r="G63"/>
  <c r="H63"/>
  <c r="G64"/>
  <c r="H64"/>
  <c r="G65"/>
  <c r="H65"/>
  <c r="J65"/>
  <c r="G66"/>
  <c r="H66"/>
  <c r="G67"/>
  <c r="H67"/>
  <c r="G68"/>
  <c r="H68"/>
  <c r="J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J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J97"/>
  <c r="G98"/>
  <c r="H98"/>
  <c r="G99"/>
  <c r="H99"/>
  <c r="G35" i="14"/>
  <c r="H35"/>
  <c r="I35"/>
  <c r="J35"/>
  <c r="J38" i="15"/>
  <c r="J39"/>
  <c r="J40"/>
  <c r="J42"/>
  <c r="G43"/>
  <c r="H43"/>
  <c r="I43"/>
  <c r="J45"/>
  <c r="J46"/>
  <c r="J48"/>
  <c r="J49"/>
  <c r="G52"/>
  <c r="H52"/>
  <c r="I52"/>
  <c r="J53"/>
  <c r="J54"/>
  <c r="J56"/>
  <c r="I11" i="18"/>
  <c r="D417" i="2"/>
  <c r="C34"/>
  <c r="J107"/>
  <c r="J108"/>
  <c r="J109"/>
  <c r="J110"/>
  <c r="J111"/>
  <c r="J112"/>
  <c r="J114"/>
  <c r="J115"/>
  <c r="J116"/>
  <c r="J117"/>
  <c r="J118"/>
  <c r="J119"/>
  <c r="J120"/>
  <c r="J121"/>
  <c r="J122"/>
  <c r="J123"/>
  <c r="J124"/>
  <c r="J125"/>
  <c r="J126"/>
  <c r="G127"/>
  <c r="H127"/>
  <c r="I127"/>
  <c r="J127"/>
  <c r="J128"/>
  <c r="J129"/>
  <c r="J86"/>
  <c r="G87"/>
  <c r="H87"/>
  <c r="I87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68"/>
  <c r="J69"/>
  <c r="J70"/>
  <c r="J71"/>
  <c r="J72"/>
  <c r="J73"/>
  <c r="J74"/>
  <c r="J75"/>
  <c r="J76"/>
  <c r="J77"/>
  <c r="J78"/>
  <c r="J79"/>
  <c r="J80"/>
  <c r="G81"/>
  <c r="H81"/>
  <c r="I81"/>
  <c r="J81"/>
  <c r="J82"/>
  <c r="J83"/>
  <c r="J84"/>
  <c r="J85"/>
  <c r="J57"/>
  <c r="J58"/>
  <c r="J59"/>
  <c r="J60"/>
  <c r="J61"/>
  <c r="J62"/>
  <c r="J63"/>
  <c r="J64"/>
  <c r="J65"/>
  <c r="J66"/>
  <c r="J67"/>
  <c r="J37"/>
  <c r="J39"/>
  <c r="J40"/>
  <c r="J41"/>
  <c r="J42"/>
  <c r="J43"/>
  <c r="J44"/>
  <c r="J45"/>
  <c r="J46"/>
  <c r="J47"/>
  <c r="J48"/>
  <c r="J49"/>
  <c r="G50"/>
  <c r="H50"/>
  <c r="I50"/>
  <c r="J50"/>
  <c r="J51"/>
  <c r="J52"/>
  <c r="J53"/>
  <c r="J54"/>
  <c r="J55"/>
  <c r="J56"/>
  <c r="D357" i="21"/>
  <c r="D356"/>
  <c r="D26"/>
  <c r="J153" i="2"/>
  <c r="J148"/>
  <c r="J143"/>
  <c r="B219"/>
  <c r="B212"/>
  <c r="D23"/>
  <c r="D25" i="21"/>
  <c r="B149"/>
  <c r="B34"/>
  <c r="I6"/>
  <c r="D28"/>
  <c r="D27"/>
  <c r="C356"/>
  <c r="B356"/>
  <c r="D23"/>
  <c r="D22"/>
  <c r="D21"/>
  <c r="B133"/>
  <c r="I13"/>
  <c r="I12"/>
  <c r="B123"/>
  <c r="I11"/>
  <c r="I9"/>
  <c r="I8"/>
  <c r="I7"/>
  <c r="J35"/>
  <c r="G35"/>
  <c r="H35"/>
  <c r="I35"/>
  <c r="D20"/>
  <c r="D19"/>
  <c r="D18"/>
  <c r="D17"/>
  <c r="I10"/>
  <c r="F82" i="20"/>
  <c r="D26"/>
  <c r="D25"/>
  <c r="B144"/>
  <c r="D23"/>
  <c r="B81"/>
  <c r="I14"/>
  <c r="I13"/>
  <c r="I12"/>
  <c r="I10"/>
  <c r="I8"/>
  <c r="I7"/>
  <c r="G35"/>
  <c r="H35"/>
  <c r="I35"/>
  <c r="B34"/>
  <c r="I6"/>
  <c r="D28"/>
  <c r="D27"/>
  <c r="D22"/>
  <c r="D21"/>
  <c r="D20"/>
  <c r="I11"/>
  <c r="I9"/>
  <c r="B150" i="18"/>
  <c r="D23"/>
  <c r="D28"/>
  <c r="D27"/>
  <c r="D22"/>
  <c r="D21"/>
  <c r="F89"/>
  <c r="I14"/>
  <c r="I12"/>
  <c r="I10"/>
  <c r="I9"/>
  <c r="I8"/>
  <c r="I7"/>
  <c r="J37"/>
  <c r="G37"/>
  <c r="H37"/>
  <c r="I37"/>
  <c r="J36"/>
  <c r="G36"/>
  <c r="H36"/>
  <c r="I36"/>
  <c r="J35"/>
  <c r="G35"/>
  <c r="H35"/>
  <c r="I35"/>
  <c r="C34"/>
  <c r="B34"/>
  <c r="I6"/>
  <c r="D26"/>
  <c r="D20"/>
  <c r="I13"/>
  <c r="D28" i="17"/>
  <c r="D27"/>
  <c r="D26"/>
  <c r="D22"/>
  <c r="D21"/>
  <c r="I14"/>
  <c r="I13"/>
  <c r="I12"/>
  <c r="I11"/>
  <c r="I10"/>
  <c r="I9"/>
  <c r="I8"/>
  <c r="I7"/>
  <c r="D20"/>
  <c r="D28" i="16"/>
  <c r="D27"/>
  <c r="D26"/>
  <c r="D23"/>
  <c r="D22"/>
  <c r="D21"/>
  <c r="I14"/>
  <c r="I13"/>
  <c r="I12"/>
  <c r="I11"/>
  <c r="I10"/>
  <c r="I8"/>
  <c r="I7"/>
  <c r="J43"/>
  <c r="G43"/>
  <c r="H43"/>
  <c r="I43"/>
  <c r="J42"/>
  <c r="J41"/>
  <c r="G41"/>
  <c r="H41"/>
  <c r="I41"/>
  <c r="J40"/>
  <c r="G40"/>
  <c r="H40"/>
  <c r="I40"/>
  <c r="J39"/>
  <c r="G39"/>
  <c r="H39"/>
  <c r="I39"/>
  <c r="J38"/>
  <c r="G38"/>
  <c r="H38"/>
  <c r="I38"/>
  <c r="J37"/>
  <c r="G37"/>
  <c r="H37"/>
  <c r="I37"/>
  <c r="C34"/>
  <c r="B34"/>
  <c r="I6"/>
  <c r="D20"/>
  <c r="D19"/>
  <c r="D18"/>
  <c r="D17"/>
  <c r="I9"/>
  <c r="D22" i="15"/>
  <c r="D21"/>
  <c r="J36"/>
  <c r="G37"/>
  <c r="H37"/>
  <c r="J37"/>
  <c r="J57"/>
  <c r="G59"/>
  <c r="H59"/>
  <c r="I59"/>
  <c r="J59"/>
  <c r="G60"/>
  <c r="H60"/>
  <c r="I60"/>
  <c r="J60"/>
  <c r="D28"/>
  <c r="D26"/>
  <c r="D23"/>
  <c r="I14"/>
  <c r="I13"/>
  <c r="I12"/>
  <c r="I11"/>
  <c r="I10"/>
  <c r="I9"/>
  <c r="I8"/>
  <c r="I7"/>
  <c r="D20"/>
  <c r="D153" i="14"/>
  <c r="B152"/>
  <c r="B145"/>
  <c r="D23"/>
  <c r="B138"/>
  <c r="D22"/>
  <c r="B131"/>
  <c r="D21"/>
  <c r="I13"/>
  <c r="I12"/>
  <c r="I11"/>
  <c r="I10"/>
  <c r="I9"/>
  <c r="I8"/>
  <c r="I7"/>
  <c r="J37"/>
  <c r="G37"/>
  <c r="D20"/>
  <c r="D19"/>
  <c r="D18"/>
  <c r="D17"/>
  <c r="D15" i="13"/>
  <c r="D14"/>
  <c r="D13"/>
  <c r="I10"/>
  <c r="J31"/>
  <c r="H31"/>
  <c r="I31"/>
  <c r="C30"/>
  <c r="I8"/>
  <c r="I6"/>
  <c r="D10"/>
  <c r="I9"/>
  <c r="D8"/>
  <c r="I7"/>
  <c r="D14" i="12"/>
  <c r="I10"/>
  <c r="J31"/>
  <c r="H31"/>
  <c r="I31"/>
  <c r="I8"/>
  <c r="G21"/>
  <c r="H21"/>
  <c r="I21"/>
  <c r="J21"/>
  <c r="C20"/>
  <c r="B20"/>
  <c r="I6"/>
  <c r="D10"/>
  <c r="I9"/>
  <c r="D8"/>
  <c r="I7"/>
  <c r="D15" i="11"/>
  <c r="D14"/>
  <c r="D13"/>
  <c r="I10"/>
  <c r="I8"/>
  <c r="I6"/>
  <c r="D10"/>
  <c r="I9"/>
  <c r="D8"/>
  <c r="I7"/>
  <c r="D15" i="10"/>
  <c r="D13"/>
  <c r="I10"/>
  <c r="I8"/>
  <c r="I6"/>
  <c r="D14"/>
  <c r="D10"/>
  <c r="I9"/>
  <c r="D8"/>
  <c r="I7"/>
  <c r="I9" i="3"/>
  <c r="I10" i="6"/>
  <c r="I10" i="8"/>
  <c r="I9"/>
  <c r="C30"/>
  <c r="I8"/>
  <c r="I7"/>
  <c r="I6"/>
  <c r="J33" i="7"/>
  <c r="C20"/>
  <c r="D14"/>
  <c r="F50"/>
  <c r="F49"/>
  <c r="B49"/>
  <c r="I10"/>
  <c r="H33"/>
  <c r="I33"/>
  <c r="C32"/>
  <c r="B32"/>
  <c r="I8"/>
  <c r="I7"/>
  <c r="G23"/>
  <c r="H23"/>
  <c r="I23"/>
  <c r="J23"/>
  <c r="G21"/>
  <c r="H21"/>
  <c r="B20"/>
  <c r="I6"/>
  <c r="I9"/>
  <c r="C20" i="6"/>
  <c r="B20"/>
  <c r="I6"/>
  <c r="G21"/>
  <c r="H21"/>
  <c r="I21"/>
  <c r="J21"/>
  <c r="D15"/>
  <c r="D14"/>
  <c r="I7"/>
  <c r="G22"/>
  <c r="H22"/>
  <c r="I22"/>
  <c r="J22"/>
  <c r="I9"/>
  <c r="I8"/>
  <c r="D14" i="5"/>
  <c r="I10"/>
  <c r="I9"/>
  <c r="I7"/>
  <c r="J21"/>
  <c r="C20"/>
  <c r="B20"/>
  <c r="I6"/>
  <c r="I8"/>
  <c r="B192" i="2"/>
  <c r="I14"/>
  <c r="I13"/>
  <c r="B173"/>
  <c r="I12"/>
  <c r="B168"/>
  <c r="I11"/>
  <c r="D20"/>
  <c r="B142"/>
  <c r="I8"/>
  <c r="I7"/>
  <c r="J35"/>
  <c r="I10" i="3"/>
  <c r="I8"/>
  <c r="I7"/>
  <c r="B20"/>
  <c r="I6"/>
  <c r="G23"/>
  <c r="H209" i="21"/>
  <c r="H205"/>
  <c r="H201"/>
  <c r="H197"/>
  <c r="H193"/>
  <c r="H189"/>
  <c r="H185"/>
  <c r="H181"/>
  <c r="H177"/>
  <c r="H173"/>
  <c r="H169"/>
  <c r="H165"/>
  <c r="H161"/>
  <c r="H157"/>
  <c r="H153"/>
  <c r="G210"/>
  <c r="H210"/>
  <c r="G206"/>
  <c r="H206"/>
  <c r="G202"/>
  <c r="H202"/>
  <c r="G198"/>
  <c r="H198"/>
  <c r="G194"/>
  <c r="H194"/>
  <c r="G190"/>
  <c r="H190"/>
  <c r="G186"/>
  <c r="H186"/>
  <c r="G182"/>
  <c r="H182"/>
  <c r="G178"/>
  <c r="H178"/>
  <c r="G174"/>
  <c r="H174"/>
  <c r="G170"/>
  <c r="H170"/>
  <c r="G166"/>
  <c r="H166"/>
  <c r="G162"/>
  <c r="H162"/>
  <c r="G158"/>
  <c r="H158"/>
  <c r="G154"/>
  <c r="H154"/>
  <c r="K31" i="11"/>
  <c r="L21" i="3"/>
  <c r="M21"/>
  <c r="L22"/>
  <c r="M22"/>
  <c r="K62" i="21"/>
  <c r="L62"/>
  <c r="M62"/>
  <c r="D166" i="14"/>
  <c r="B278" i="2"/>
  <c r="D22"/>
  <c r="F86" i="18"/>
  <c r="G87"/>
  <c r="H87"/>
  <c r="D183" i="17"/>
  <c r="K37"/>
  <c r="L37"/>
  <c r="M37"/>
  <c r="K50"/>
  <c r="L50"/>
  <c r="M50"/>
  <c r="K54"/>
  <c r="L54"/>
  <c r="M54"/>
  <c r="K40"/>
  <c r="L40"/>
  <c r="M40"/>
  <c r="K45"/>
  <c r="L45"/>
  <c r="M45"/>
  <c r="K63"/>
  <c r="L63"/>
  <c r="M63"/>
  <c r="K47"/>
  <c r="L47"/>
  <c r="M47"/>
  <c r="K36"/>
  <c r="L36"/>
  <c r="M36"/>
  <c r="K41"/>
  <c r="L41"/>
  <c r="M41"/>
  <c r="H88" i="18"/>
  <c r="K158" i="2"/>
  <c r="L158"/>
  <c r="F205"/>
  <c r="K137"/>
  <c r="L137"/>
  <c r="M137"/>
  <c r="K113"/>
  <c r="L113"/>
  <c r="M113"/>
  <c r="H206"/>
  <c r="H205"/>
  <c r="K136"/>
  <c r="L136"/>
  <c r="M136"/>
  <c r="K130"/>
  <c r="L130"/>
  <c r="M130"/>
  <c r="L22" i="7"/>
  <c r="M22"/>
  <c r="K31" i="8"/>
  <c r="L31"/>
  <c r="K60" i="21"/>
  <c r="L60"/>
  <c r="M60"/>
  <c r="K39" i="17"/>
  <c r="L39"/>
  <c r="M39"/>
  <c r="K51"/>
  <c r="L51"/>
  <c r="K44"/>
  <c r="L44"/>
  <c r="M44"/>
  <c r="K42"/>
  <c r="L42"/>
  <c r="M42"/>
  <c r="K35" i="15"/>
  <c r="K164" i="2"/>
  <c r="L164"/>
  <c r="K36" i="16"/>
  <c r="L36"/>
  <c r="M36"/>
  <c r="K35"/>
  <c r="L35"/>
  <c r="M35"/>
  <c r="L35" i="15"/>
  <c r="M35"/>
  <c r="K61" i="17"/>
  <c r="L61"/>
  <c r="M61"/>
  <c r="K53"/>
  <c r="L53"/>
  <c r="M53"/>
  <c r="K49"/>
  <c r="L49"/>
  <c r="M49"/>
  <c r="K58"/>
  <c r="L58"/>
  <c r="M58"/>
  <c r="K46"/>
  <c r="L46"/>
  <c r="M46"/>
  <c r="K55"/>
  <c r="L55"/>
  <c r="M55"/>
  <c r="K62"/>
  <c r="L62"/>
  <c r="M62"/>
  <c r="K60"/>
  <c r="L60"/>
  <c r="K59"/>
  <c r="L59"/>
  <c r="M59"/>
  <c r="K57"/>
  <c r="L57"/>
  <c r="K48"/>
  <c r="L48"/>
  <c r="M48"/>
  <c r="K43"/>
  <c r="L43"/>
  <c r="M43"/>
  <c r="K38"/>
  <c r="L38"/>
  <c r="M38"/>
  <c r="K52"/>
  <c r="L52"/>
  <c r="M52"/>
  <c r="K56"/>
  <c r="L56"/>
  <c r="M56"/>
  <c r="K35"/>
  <c r="L35"/>
  <c r="M35"/>
  <c r="M31" i="10"/>
  <c r="M30"/>
  <c r="D9"/>
  <c r="M31" i="8"/>
  <c r="M30"/>
  <c r="L31" i="11"/>
  <c r="M31"/>
  <c r="M30"/>
  <c r="D9"/>
  <c r="I5"/>
  <c r="D12" i="13"/>
  <c r="C20" i="1"/>
  <c r="F17"/>
  <c r="F28"/>
  <c r="K161" i="2"/>
  <c r="K157"/>
  <c r="K47" i="21"/>
  <c r="L47"/>
  <c r="M47"/>
  <c r="K163" i="2"/>
  <c r="K162"/>
  <c r="K160"/>
  <c r="K154"/>
  <c r="D8" i="1"/>
  <c r="K39" i="21"/>
  <c r="L39"/>
  <c r="M39"/>
  <c r="K156" i="2"/>
  <c r="K155"/>
  <c r="K159"/>
  <c r="E8" i="1"/>
  <c r="D19" i="20"/>
  <c r="D18"/>
  <c r="D16"/>
  <c r="D17" i="2"/>
  <c r="D157" i="16"/>
  <c r="D25"/>
  <c r="D24"/>
  <c r="E14" i="1"/>
  <c r="D18" i="18"/>
  <c r="D16"/>
  <c r="D11" i="1"/>
  <c r="D18" i="17"/>
  <c r="D16"/>
  <c r="D18" i="15"/>
  <c r="D16"/>
  <c r="B182"/>
  <c r="D182"/>
  <c r="D25"/>
  <c r="H37" i="14"/>
  <c r="I37"/>
  <c r="K37"/>
  <c r="L37"/>
  <c r="M37"/>
  <c r="K31" i="13"/>
  <c r="D28" i="23"/>
  <c r="D17"/>
  <c r="D11" i="13"/>
  <c r="I131" i="2"/>
  <c r="K131"/>
  <c r="L131"/>
  <c r="M131"/>
  <c r="C34" i="15"/>
  <c r="I44"/>
  <c r="K44"/>
  <c r="L44"/>
  <c r="M44"/>
  <c r="I58"/>
  <c r="K58"/>
  <c r="L58"/>
  <c r="M58"/>
  <c r="I37"/>
  <c r="K37"/>
  <c r="L37"/>
  <c r="M37"/>
  <c r="I51"/>
  <c r="K51"/>
  <c r="L51"/>
  <c r="M51"/>
  <c r="G115"/>
  <c r="H115"/>
  <c r="G107"/>
  <c r="H107"/>
  <c r="G116"/>
  <c r="H116"/>
  <c r="G110"/>
  <c r="H110"/>
  <c r="G109"/>
  <c r="H109"/>
  <c r="G113"/>
  <c r="H113"/>
  <c r="G111"/>
  <c r="H111"/>
  <c r="G114"/>
  <c r="H114"/>
  <c r="G112"/>
  <c r="H112"/>
  <c r="G108"/>
  <c r="H108"/>
  <c r="F106"/>
  <c r="K50"/>
  <c r="L50"/>
  <c r="M50"/>
  <c r="K60"/>
  <c r="L60"/>
  <c r="M60"/>
  <c r="K42"/>
  <c r="L42"/>
  <c r="M42"/>
  <c r="K52"/>
  <c r="L52"/>
  <c r="M52"/>
  <c r="K48"/>
  <c r="L48"/>
  <c r="M48"/>
  <c r="K46"/>
  <c r="L46"/>
  <c r="M46"/>
  <c r="K43"/>
  <c r="L43"/>
  <c r="M43"/>
  <c r="K39"/>
  <c r="L39"/>
  <c r="M39"/>
  <c r="K38"/>
  <c r="L38"/>
  <c r="M38"/>
  <c r="K54"/>
  <c r="L54"/>
  <c r="M54"/>
  <c r="K53"/>
  <c r="L53"/>
  <c r="M53"/>
  <c r="K45"/>
  <c r="L45"/>
  <c r="M45"/>
  <c r="D25" i="23"/>
  <c r="J23" i="3"/>
  <c r="H23"/>
  <c r="I23"/>
  <c r="I86" i="21"/>
  <c r="K86"/>
  <c r="L86"/>
  <c r="M86"/>
  <c r="I82"/>
  <c r="K82"/>
  <c r="L82"/>
  <c r="M82"/>
  <c r="I48"/>
  <c r="K48"/>
  <c r="L48"/>
  <c r="M48"/>
  <c r="I72"/>
  <c r="K72"/>
  <c r="L72"/>
  <c r="M72"/>
  <c r="I97"/>
  <c r="K97"/>
  <c r="L97"/>
  <c r="M97"/>
  <c r="I94"/>
  <c r="K94"/>
  <c r="L94"/>
  <c r="M94"/>
  <c r="I46"/>
  <c r="K46"/>
  <c r="L46"/>
  <c r="M46"/>
  <c r="I43"/>
  <c r="K43"/>
  <c r="L43"/>
  <c r="M43"/>
  <c r="I91"/>
  <c r="K91"/>
  <c r="L91"/>
  <c r="M91"/>
  <c r="I83"/>
  <c r="K83"/>
  <c r="L83"/>
  <c r="M83"/>
  <c r="I77"/>
  <c r="K77"/>
  <c r="L77"/>
  <c r="M77"/>
  <c r="I95"/>
  <c r="K95"/>
  <c r="L95"/>
  <c r="M95"/>
  <c r="I54"/>
  <c r="K54"/>
  <c r="L54"/>
  <c r="M54"/>
  <c r="I93"/>
  <c r="K93"/>
  <c r="L93"/>
  <c r="M93"/>
  <c r="I64"/>
  <c r="K64"/>
  <c r="L64"/>
  <c r="M64"/>
  <c r="I96"/>
  <c r="K96"/>
  <c r="L96"/>
  <c r="M96"/>
  <c r="I89"/>
  <c r="K89"/>
  <c r="L89"/>
  <c r="M89"/>
  <c r="I81"/>
  <c r="K81"/>
  <c r="L81"/>
  <c r="M81"/>
  <c r="I74"/>
  <c r="K74"/>
  <c r="L74"/>
  <c r="M74"/>
  <c r="I68"/>
  <c r="K68"/>
  <c r="L68"/>
  <c r="I50"/>
  <c r="K50"/>
  <c r="L50"/>
  <c r="M50"/>
  <c r="I38"/>
  <c r="K38"/>
  <c r="L38"/>
  <c r="M38"/>
  <c r="I90"/>
  <c r="K90"/>
  <c r="L90"/>
  <c r="M90"/>
  <c r="I87"/>
  <c r="K87"/>
  <c r="L87"/>
  <c r="M87"/>
  <c r="I69"/>
  <c r="K69"/>
  <c r="L69"/>
  <c r="M69"/>
  <c r="I66"/>
  <c r="K66"/>
  <c r="L66"/>
  <c r="M66"/>
  <c r="I61"/>
  <c r="K61"/>
  <c r="L61"/>
  <c r="M61"/>
  <c r="I75"/>
  <c r="K75"/>
  <c r="L75"/>
  <c r="M75"/>
  <c r="I73"/>
  <c r="K73"/>
  <c r="L73"/>
  <c r="M73"/>
  <c r="I44"/>
  <c r="K44"/>
  <c r="L44"/>
  <c r="M44"/>
  <c r="I79"/>
  <c r="K79"/>
  <c r="L79"/>
  <c r="M79"/>
  <c r="I70"/>
  <c r="K70"/>
  <c r="L70"/>
  <c r="M70"/>
  <c r="I51"/>
  <c r="K51"/>
  <c r="L51"/>
  <c r="M51"/>
  <c r="I40"/>
  <c r="K40"/>
  <c r="L40"/>
  <c r="M40"/>
  <c r="I99"/>
  <c r="K99"/>
  <c r="L99"/>
  <c r="M99"/>
  <c r="I85"/>
  <c r="K85"/>
  <c r="L85"/>
  <c r="M85"/>
  <c r="I78"/>
  <c r="K78"/>
  <c r="L78"/>
  <c r="M78"/>
  <c r="I65"/>
  <c r="K65"/>
  <c r="L65"/>
  <c r="M65"/>
  <c r="I56"/>
  <c r="K56"/>
  <c r="L56"/>
  <c r="M56"/>
  <c r="I42"/>
  <c r="K42"/>
  <c r="L42"/>
  <c r="M42"/>
  <c r="K57"/>
  <c r="L57"/>
  <c r="M57"/>
  <c r="I98"/>
  <c r="K98"/>
  <c r="L98"/>
  <c r="M98"/>
  <c r="I92"/>
  <c r="K92"/>
  <c r="L92"/>
  <c r="M92"/>
  <c r="I88"/>
  <c r="K88"/>
  <c r="L88"/>
  <c r="M88"/>
  <c r="I84"/>
  <c r="K84"/>
  <c r="L84"/>
  <c r="M84"/>
  <c r="I80"/>
  <c r="K80"/>
  <c r="L80"/>
  <c r="M80"/>
  <c r="I76"/>
  <c r="K76"/>
  <c r="L76"/>
  <c r="M76"/>
  <c r="I71"/>
  <c r="K71"/>
  <c r="L71"/>
  <c r="M71"/>
  <c r="I67"/>
  <c r="K67"/>
  <c r="L67"/>
  <c r="M67"/>
  <c r="I63"/>
  <c r="K63"/>
  <c r="L63"/>
  <c r="M63"/>
  <c r="I58"/>
  <c r="K58"/>
  <c r="L58"/>
  <c r="M58"/>
  <c r="I55"/>
  <c r="K55"/>
  <c r="L55"/>
  <c r="I52"/>
  <c r="K52"/>
  <c r="L52"/>
  <c r="M52"/>
  <c r="I49"/>
  <c r="K49"/>
  <c r="L49"/>
  <c r="M49"/>
  <c r="I45"/>
  <c r="K45"/>
  <c r="L45"/>
  <c r="M45"/>
  <c r="I41"/>
  <c r="K41"/>
  <c r="L41"/>
  <c r="M41"/>
  <c r="I36"/>
  <c r="K36"/>
  <c r="L36"/>
  <c r="M36"/>
  <c r="I37"/>
  <c r="K37"/>
  <c r="L37"/>
  <c r="M37"/>
  <c r="D15"/>
  <c r="D8"/>
  <c r="D9"/>
  <c r="K59"/>
  <c r="L59"/>
  <c r="M59"/>
  <c r="K53"/>
  <c r="L53"/>
  <c r="M53"/>
  <c r="D11"/>
  <c r="D24"/>
  <c r="E12" i="1"/>
  <c r="C34" i="20"/>
  <c r="I5" i="10"/>
  <c r="K35" i="14"/>
  <c r="L35"/>
  <c r="M35"/>
  <c r="K56" i="15"/>
  <c r="L56"/>
  <c r="K55"/>
  <c r="L55"/>
  <c r="M55"/>
  <c r="K47"/>
  <c r="L47"/>
  <c r="K41"/>
  <c r="L41"/>
  <c r="M41"/>
  <c r="K40"/>
  <c r="L40"/>
  <c r="M40"/>
  <c r="K49"/>
  <c r="L49"/>
  <c r="M49"/>
  <c r="B34"/>
  <c r="I6"/>
  <c r="I5"/>
  <c r="I17"/>
  <c r="I18"/>
  <c r="H15" i="1"/>
  <c r="K59" i="15"/>
  <c r="L59"/>
  <c r="M59"/>
  <c r="K57"/>
  <c r="L57"/>
  <c r="M57"/>
  <c r="K36"/>
  <c r="L36"/>
  <c r="M36"/>
  <c r="I6" i="17"/>
  <c r="I5"/>
  <c r="I17"/>
  <c r="I18"/>
  <c r="H9" i="1"/>
  <c r="C34" i="19"/>
  <c r="I148" i="2"/>
  <c r="K148"/>
  <c r="L148"/>
  <c r="K120"/>
  <c r="L120"/>
  <c r="M120"/>
  <c r="K112"/>
  <c r="L112"/>
  <c r="M112"/>
  <c r="K110"/>
  <c r="L110"/>
  <c r="M110"/>
  <c r="K108"/>
  <c r="L108"/>
  <c r="M108"/>
  <c r="K111"/>
  <c r="L111"/>
  <c r="M111"/>
  <c r="K109"/>
  <c r="L109"/>
  <c r="M109"/>
  <c r="J138"/>
  <c r="I138"/>
  <c r="I153"/>
  <c r="K153"/>
  <c r="K99"/>
  <c r="L99"/>
  <c r="M99"/>
  <c r="K97"/>
  <c r="L97"/>
  <c r="M97"/>
  <c r="K104"/>
  <c r="L104"/>
  <c r="M104"/>
  <c r="K92"/>
  <c r="L92"/>
  <c r="M92"/>
  <c r="K91"/>
  <c r="L91"/>
  <c r="M91"/>
  <c r="K87"/>
  <c r="L87"/>
  <c r="M87"/>
  <c r="K125"/>
  <c r="L125"/>
  <c r="M125"/>
  <c r="K121"/>
  <c r="L121"/>
  <c r="M121"/>
  <c r="K124"/>
  <c r="L124"/>
  <c r="M124"/>
  <c r="K122"/>
  <c r="L122"/>
  <c r="M122"/>
  <c r="K129"/>
  <c r="L129"/>
  <c r="M129"/>
  <c r="K119"/>
  <c r="L119"/>
  <c r="M119"/>
  <c r="K117"/>
  <c r="L117"/>
  <c r="M117"/>
  <c r="K106"/>
  <c r="L106"/>
  <c r="M106"/>
  <c r="K118"/>
  <c r="L118"/>
  <c r="M118"/>
  <c r="K116"/>
  <c r="L116"/>
  <c r="K114"/>
  <c r="L114"/>
  <c r="M114"/>
  <c r="K128"/>
  <c r="L128"/>
  <c r="K123"/>
  <c r="L123"/>
  <c r="M123"/>
  <c r="K115"/>
  <c r="L115"/>
  <c r="M115"/>
  <c r="K107"/>
  <c r="L107"/>
  <c r="M107"/>
  <c r="K127"/>
  <c r="L127"/>
  <c r="K126"/>
  <c r="L126"/>
  <c r="M126"/>
  <c r="I143"/>
  <c r="K143"/>
  <c r="L143"/>
  <c r="M143"/>
  <c r="K49"/>
  <c r="L49"/>
  <c r="M49"/>
  <c r="K47"/>
  <c r="L47"/>
  <c r="M47"/>
  <c r="K45"/>
  <c r="L45"/>
  <c r="M45"/>
  <c r="K43"/>
  <c r="L43"/>
  <c r="M43"/>
  <c r="K82"/>
  <c r="L82"/>
  <c r="M82"/>
  <c r="K80"/>
  <c r="L80"/>
  <c r="M80"/>
  <c r="K74"/>
  <c r="L74"/>
  <c r="M74"/>
  <c r="K72"/>
  <c r="L72"/>
  <c r="K68"/>
  <c r="L68"/>
  <c r="M68"/>
  <c r="K105"/>
  <c r="L105"/>
  <c r="M105"/>
  <c r="K98"/>
  <c r="L98"/>
  <c r="M98"/>
  <c r="K96"/>
  <c r="L96"/>
  <c r="M96"/>
  <c r="K86"/>
  <c r="L86"/>
  <c r="C142"/>
  <c r="K102"/>
  <c r="L102"/>
  <c r="M102"/>
  <c r="K100"/>
  <c r="L100"/>
  <c r="M100"/>
  <c r="K95"/>
  <c r="L95"/>
  <c r="K93"/>
  <c r="L93"/>
  <c r="M93"/>
  <c r="K89"/>
  <c r="L89"/>
  <c r="K88"/>
  <c r="L88"/>
  <c r="M88"/>
  <c r="K103"/>
  <c r="L103"/>
  <c r="M103"/>
  <c r="K101"/>
  <c r="L101"/>
  <c r="M101"/>
  <c r="K94"/>
  <c r="L94"/>
  <c r="K90"/>
  <c r="L90"/>
  <c r="K56"/>
  <c r="L56"/>
  <c r="M56"/>
  <c r="K55"/>
  <c r="L55"/>
  <c r="K53"/>
  <c r="L53"/>
  <c r="K51"/>
  <c r="L51"/>
  <c r="M51"/>
  <c r="K40"/>
  <c r="L40"/>
  <c r="M40"/>
  <c r="K37"/>
  <c r="L37"/>
  <c r="M37"/>
  <c r="K62"/>
  <c r="L62"/>
  <c r="M62"/>
  <c r="K60"/>
  <c r="L60"/>
  <c r="M60"/>
  <c r="K58"/>
  <c r="L58"/>
  <c r="M58"/>
  <c r="K57"/>
  <c r="L57"/>
  <c r="M57"/>
  <c r="K84"/>
  <c r="L84"/>
  <c r="M84"/>
  <c r="K76"/>
  <c r="L76"/>
  <c r="K71"/>
  <c r="L71"/>
  <c r="M71"/>
  <c r="K69"/>
  <c r="L69"/>
  <c r="M69"/>
  <c r="K48"/>
  <c r="L48"/>
  <c r="M48"/>
  <c r="K46"/>
  <c r="L46"/>
  <c r="M46"/>
  <c r="K44"/>
  <c r="L44"/>
  <c r="M44"/>
  <c r="K67"/>
  <c r="L67"/>
  <c r="M67"/>
  <c r="K66"/>
  <c r="L66"/>
  <c r="M66"/>
  <c r="K81"/>
  <c r="L81"/>
  <c r="K79"/>
  <c r="L79"/>
  <c r="K75"/>
  <c r="L75"/>
  <c r="M75"/>
  <c r="K73"/>
  <c r="L73"/>
  <c r="M73"/>
  <c r="K54"/>
  <c r="L54"/>
  <c r="M54"/>
  <c r="K52"/>
  <c r="L52"/>
  <c r="M52"/>
  <c r="K41"/>
  <c r="L41"/>
  <c r="M41"/>
  <c r="K39"/>
  <c r="L39"/>
  <c r="M39"/>
  <c r="K61"/>
  <c r="L61"/>
  <c r="M61"/>
  <c r="K59"/>
  <c r="L59"/>
  <c r="M59"/>
  <c r="K85"/>
  <c r="L85"/>
  <c r="K83"/>
  <c r="L83"/>
  <c r="K78"/>
  <c r="L78"/>
  <c r="M78"/>
  <c r="K77"/>
  <c r="L77"/>
  <c r="M77"/>
  <c r="K70"/>
  <c r="L70"/>
  <c r="M70"/>
  <c r="K50"/>
  <c r="L50"/>
  <c r="M50"/>
  <c r="K42"/>
  <c r="L42"/>
  <c r="M42"/>
  <c r="K65"/>
  <c r="L65"/>
  <c r="M65"/>
  <c r="K64"/>
  <c r="L64"/>
  <c r="M64"/>
  <c r="K63"/>
  <c r="L63"/>
  <c r="I6"/>
  <c r="J36"/>
  <c r="K36"/>
  <c r="D25" i="17"/>
  <c r="D24"/>
  <c r="E9" i="1"/>
  <c r="D8" i="17"/>
  <c r="D9"/>
  <c r="D11"/>
  <c r="K35" i="21"/>
  <c r="L35"/>
  <c r="M35"/>
  <c r="I5" i="14"/>
  <c r="I17"/>
  <c r="I18"/>
  <c r="H16" i="1"/>
  <c r="B258" i="2"/>
  <c r="D21"/>
  <c r="B414"/>
  <c r="D416"/>
  <c r="D415"/>
  <c r="D8" i="16"/>
  <c r="D10"/>
  <c r="D11"/>
  <c r="D9"/>
  <c r="D16" i="21"/>
  <c r="D12" i="1"/>
  <c r="I5" i="21"/>
  <c r="I17"/>
  <c r="I18"/>
  <c r="H12" i="1"/>
  <c r="D14" i="21"/>
  <c r="D10" i="20"/>
  <c r="K35"/>
  <c r="L35"/>
  <c r="D11"/>
  <c r="D24"/>
  <c r="E10" i="1"/>
  <c r="D8" i="20"/>
  <c r="I5"/>
  <c r="I17"/>
  <c r="I18"/>
  <c r="H10" i="1"/>
  <c r="F81" i="20"/>
  <c r="G82"/>
  <c r="G81"/>
  <c r="D14"/>
  <c r="H8" i="1"/>
  <c r="K37" i="18"/>
  <c r="L37"/>
  <c r="M37"/>
  <c r="D8"/>
  <c r="D9"/>
  <c r="D11"/>
  <c r="K35"/>
  <c r="L35"/>
  <c r="M35"/>
  <c r="K36"/>
  <c r="L36"/>
  <c r="M36"/>
  <c r="D10"/>
  <c r="E11" i="1"/>
  <c r="D14" i="18"/>
  <c r="I5"/>
  <c r="I17"/>
  <c r="I18"/>
  <c r="H11" i="1"/>
  <c r="G89" i="18"/>
  <c r="G86"/>
  <c r="D15" i="17"/>
  <c r="D13"/>
  <c r="K37" i="16"/>
  <c r="L37"/>
  <c r="M37"/>
  <c r="K40"/>
  <c r="L40"/>
  <c r="M40"/>
  <c r="K43"/>
  <c r="L43"/>
  <c r="M43"/>
  <c r="K42"/>
  <c r="L42"/>
  <c r="M42"/>
  <c r="K41"/>
  <c r="L41"/>
  <c r="K39"/>
  <c r="L39"/>
  <c r="M39"/>
  <c r="K38"/>
  <c r="L38"/>
  <c r="M38"/>
  <c r="I5"/>
  <c r="I17"/>
  <c r="I18"/>
  <c r="H14" i="1"/>
  <c r="D16" i="16"/>
  <c r="D14" i="1"/>
  <c r="D15" i="16"/>
  <c r="D27" i="15"/>
  <c r="D8"/>
  <c r="D10"/>
  <c r="D14"/>
  <c r="D15"/>
  <c r="D152" i="14"/>
  <c r="D25"/>
  <c r="C152"/>
  <c r="D27"/>
  <c r="D16"/>
  <c r="D16" i="1"/>
  <c r="D11" i="14"/>
  <c r="D28"/>
  <c r="D26"/>
  <c r="G50" i="7"/>
  <c r="G49"/>
  <c r="D7" i="13"/>
  <c r="I5"/>
  <c r="L31"/>
  <c r="M31"/>
  <c r="M30"/>
  <c r="D9"/>
  <c r="K31" i="12"/>
  <c r="K21"/>
  <c r="L21"/>
  <c r="I5"/>
  <c r="D13"/>
  <c r="D12"/>
  <c r="C21" i="1"/>
  <c r="D15" i="12"/>
  <c r="D11" i="11"/>
  <c r="D7"/>
  <c r="D12"/>
  <c r="C25" i="1"/>
  <c r="D7" i="10"/>
  <c r="D11"/>
  <c r="D12"/>
  <c r="C23" i="1"/>
  <c r="I5" i="6"/>
  <c r="D11" i="5"/>
  <c r="D11" i="6"/>
  <c r="D11" i="7"/>
  <c r="D11" i="8"/>
  <c r="I5"/>
  <c r="D14"/>
  <c r="D15"/>
  <c r="D13"/>
  <c r="D8"/>
  <c r="D10"/>
  <c r="I21" i="7"/>
  <c r="J21"/>
  <c r="K33"/>
  <c r="L33"/>
  <c r="M33"/>
  <c r="M32"/>
  <c r="D9"/>
  <c r="D15"/>
  <c r="I5"/>
  <c r="D8"/>
  <c r="K23"/>
  <c r="D10"/>
  <c r="K22" i="6"/>
  <c r="L22"/>
  <c r="M22"/>
  <c r="K21"/>
  <c r="L21"/>
  <c r="M21"/>
  <c r="D8"/>
  <c r="D9"/>
  <c r="D10"/>
  <c r="I21" i="5"/>
  <c r="K21"/>
  <c r="I5"/>
  <c r="D13"/>
  <c r="D8"/>
  <c r="D9"/>
  <c r="D10"/>
  <c r="D15"/>
  <c r="C20" i="3"/>
  <c r="I5"/>
  <c r="D26" i="2"/>
  <c r="D27"/>
  <c r="D28"/>
  <c r="K35"/>
  <c r="L35"/>
  <c r="F220"/>
  <c r="G220"/>
  <c r="F213"/>
  <c r="M158"/>
  <c r="M51" i="17"/>
  <c r="D16" i="2"/>
  <c r="D13" i="1"/>
  <c r="L155" i="2"/>
  <c r="M155"/>
  <c r="L154"/>
  <c r="M154"/>
  <c r="L163"/>
  <c r="M163"/>
  <c r="L161"/>
  <c r="M161"/>
  <c r="L159"/>
  <c r="M159"/>
  <c r="L162"/>
  <c r="M162"/>
  <c r="L157"/>
  <c r="M157"/>
  <c r="L153"/>
  <c r="M153"/>
  <c r="L156"/>
  <c r="M156"/>
  <c r="L160"/>
  <c r="M160"/>
  <c r="M164"/>
  <c r="M57" i="17"/>
  <c r="M60"/>
  <c r="D12" i="8"/>
  <c r="C26" i="1"/>
  <c r="I5" i="2"/>
  <c r="I17"/>
  <c r="I18"/>
  <c r="H13" i="1"/>
  <c r="H17"/>
  <c r="H28"/>
  <c r="K23" i="3"/>
  <c r="L23"/>
  <c r="M23"/>
  <c r="C8" i="1"/>
  <c r="M34" i="14"/>
  <c r="D7"/>
  <c r="M21" i="12"/>
  <c r="M20"/>
  <c r="D7"/>
  <c r="D13" i="6"/>
  <c r="D12"/>
  <c r="C19" i="1"/>
  <c r="H106" i="15"/>
  <c r="D13"/>
  <c r="D12"/>
  <c r="C15" i="1"/>
  <c r="M47" i="15"/>
  <c r="D10" i="1"/>
  <c r="D9"/>
  <c r="D15"/>
  <c r="C31" i="23"/>
  <c r="D10" i="21"/>
  <c r="M55"/>
  <c r="M68"/>
  <c r="D10" i="17"/>
  <c r="L31" i="12"/>
  <c r="M31"/>
  <c r="M30"/>
  <c r="D9"/>
  <c r="H50" i="7"/>
  <c r="H49"/>
  <c r="D13"/>
  <c r="D12"/>
  <c r="C24" i="1"/>
  <c r="M20" i="6"/>
  <c r="D7"/>
  <c r="D6"/>
  <c r="M56" i="15"/>
  <c r="D9"/>
  <c r="D11" i="12"/>
  <c r="K138" i="2"/>
  <c r="L138"/>
  <c r="M138"/>
  <c r="M135"/>
  <c r="M86"/>
  <c r="M95"/>
  <c r="M116"/>
  <c r="M90"/>
  <c r="M128"/>
  <c r="M127"/>
  <c r="M83"/>
  <c r="M89"/>
  <c r="M72"/>
  <c r="M94"/>
  <c r="M81"/>
  <c r="M76"/>
  <c r="M63"/>
  <c r="M55"/>
  <c r="M53"/>
  <c r="M85"/>
  <c r="M79"/>
  <c r="L36"/>
  <c r="M36"/>
  <c r="D14" i="17"/>
  <c r="D12"/>
  <c r="C9" i="1"/>
  <c r="C414" i="2"/>
  <c r="D414"/>
  <c r="D25"/>
  <c r="D24"/>
  <c r="E13" i="1"/>
  <c r="D14" i="16"/>
  <c r="D13"/>
  <c r="D9" i="20"/>
  <c r="M35"/>
  <c r="M34"/>
  <c r="D7"/>
  <c r="H82"/>
  <c r="H81"/>
  <c r="D13"/>
  <c r="D15"/>
  <c r="D15" i="18"/>
  <c r="H89"/>
  <c r="M34"/>
  <c r="D7"/>
  <c r="D6"/>
  <c r="M41" i="16"/>
  <c r="D24" i="15"/>
  <c r="E15" i="1"/>
  <c r="D11" i="15"/>
  <c r="D24" i="14"/>
  <c r="D9"/>
  <c r="D8"/>
  <c r="D10"/>
  <c r="D13"/>
  <c r="D6" i="13"/>
  <c r="D6" i="11"/>
  <c r="D6" i="10"/>
  <c r="D9" i="8"/>
  <c r="D7"/>
  <c r="K21" i="7"/>
  <c r="L21"/>
  <c r="M21"/>
  <c r="L23"/>
  <c r="M23"/>
  <c r="D12" i="5"/>
  <c r="C18" i="1"/>
  <c r="L21" i="5"/>
  <c r="M21"/>
  <c r="H220" i="2"/>
  <c r="M148"/>
  <c r="M35"/>
  <c r="M142"/>
  <c r="D9"/>
  <c r="G213"/>
  <c r="H213"/>
  <c r="F212"/>
  <c r="M34" i="15"/>
  <c r="D7"/>
  <c r="D6"/>
  <c r="D5"/>
  <c r="M20" i="3"/>
  <c r="D7"/>
  <c r="M34" i="17"/>
  <c r="D7"/>
  <c r="D6"/>
  <c r="H86" i="18"/>
  <c r="D13"/>
  <c r="D12"/>
  <c r="C11" i="1"/>
  <c r="D8" i="2"/>
  <c r="M152"/>
  <c r="D11"/>
  <c r="M34" i="16"/>
  <c r="D7"/>
  <c r="D6"/>
  <c r="B14" i="1"/>
  <c r="D8" i="22"/>
  <c r="D12"/>
  <c r="D16"/>
  <c r="D19"/>
  <c r="D14"/>
  <c r="D18"/>
  <c r="D10"/>
  <c r="D13"/>
  <c r="D17"/>
  <c r="D15"/>
  <c r="D7"/>
  <c r="D11"/>
  <c r="D17" i="1"/>
  <c r="D28"/>
  <c r="B11"/>
  <c r="E16"/>
  <c r="E17"/>
  <c r="E28"/>
  <c r="D6" i="12"/>
  <c r="D5"/>
  <c r="M20" i="7"/>
  <c r="D7"/>
  <c r="D6"/>
  <c r="D5"/>
  <c r="G24" i="1"/>
  <c r="D5" i="6"/>
  <c r="B19" i="1"/>
  <c r="D12" i="16"/>
  <c r="C14" i="1"/>
  <c r="D5" i="11"/>
  <c r="B25" i="1"/>
  <c r="M34" i="2"/>
  <c r="D7"/>
  <c r="M34" i="21"/>
  <c r="D7"/>
  <c r="D6"/>
  <c r="D5" i="13"/>
  <c r="B20" i="1"/>
  <c r="D5" i="10"/>
  <c r="B23" i="1"/>
  <c r="D6" i="20"/>
  <c r="D12"/>
  <c r="C10" i="1"/>
  <c r="D6" i="14"/>
  <c r="B16" i="1"/>
  <c r="D6" i="8"/>
  <c r="M20" i="5"/>
  <c r="D7"/>
  <c r="D6"/>
  <c r="D13" i="3"/>
  <c r="M147" i="2"/>
  <c r="D10"/>
  <c r="D13"/>
  <c r="F219"/>
  <c r="H212"/>
  <c r="D14"/>
  <c r="G212"/>
  <c r="D15" i="3"/>
  <c r="D14"/>
  <c r="D10"/>
  <c r="D9"/>
  <c r="D8"/>
  <c r="D11"/>
  <c r="D5" i="16"/>
  <c r="I20"/>
  <c r="I22"/>
  <c r="B15" i="23"/>
  <c r="D15"/>
  <c r="B8" i="1"/>
  <c r="B10"/>
  <c r="D5" i="20"/>
  <c r="B9" i="1"/>
  <c r="D5" i="17"/>
  <c r="G9" i="1"/>
  <c r="B21"/>
  <c r="B24"/>
  <c r="I12" i="7"/>
  <c r="B26" i="23"/>
  <c r="D26"/>
  <c r="I24" i="1"/>
  <c r="I12" i="6"/>
  <c r="B9" i="23"/>
  <c r="D9"/>
  <c r="I19" i="1"/>
  <c r="G19"/>
  <c r="D5" i="5"/>
  <c r="B18" i="1"/>
  <c r="I12" i="12"/>
  <c r="B11" i="23"/>
  <c r="D11"/>
  <c r="G21" i="1"/>
  <c r="I21"/>
  <c r="I12" i="11"/>
  <c r="B27" i="23"/>
  <c r="D27"/>
  <c r="G25" i="1"/>
  <c r="I25"/>
  <c r="D5" i="8"/>
  <c r="B26" i="1"/>
  <c r="B12"/>
  <c r="B15"/>
  <c r="I12" i="13"/>
  <c r="B10" i="23"/>
  <c r="D10"/>
  <c r="G20" i="1"/>
  <c r="I20"/>
  <c r="I12" i="10"/>
  <c r="B24" i="23"/>
  <c r="D24"/>
  <c r="G23" i="1"/>
  <c r="I23"/>
  <c r="G8"/>
  <c r="D15" i="14"/>
  <c r="D14"/>
  <c r="D6" i="2"/>
  <c r="H219"/>
  <c r="D15"/>
  <c r="D12"/>
  <c r="C13" i="1"/>
  <c r="G219" i="2"/>
  <c r="D12" i="3"/>
  <c r="C22" i="1"/>
  <c r="C27"/>
  <c r="D6" i="3"/>
  <c r="B22" i="1"/>
  <c r="G11"/>
  <c r="B12" i="23"/>
  <c r="D12"/>
  <c r="I14" i="1"/>
  <c r="B20" i="23"/>
  <c r="D20"/>
  <c r="I11" i="1"/>
  <c r="B13"/>
  <c r="B17"/>
  <c r="D5" i="2"/>
  <c r="G13" i="1"/>
  <c r="G14"/>
  <c r="I20" i="17"/>
  <c r="I22"/>
  <c r="I12" i="5"/>
  <c r="B8" i="23"/>
  <c r="D8"/>
  <c r="G18" i="1"/>
  <c r="I18"/>
  <c r="I12" i="8"/>
  <c r="B29" i="23"/>
  <c r="D29"/>
  <c r="G26" i="1"/>
  <c r="I26"/>
  <c r="B27"/>
  <c r="I20" i="20"/>
  <c r="I22"/>
  <c r="G10" i="1"/>
  <c r="I20" i="15"/>
  <c r="I22"/>
  <c r="G15" i="1"/>
  <c r="D12" i="14"/>
  <c r="D5" i="3"/>
  <c r="G22" i="1"/>
  <c r="C16"/>
  <c r="D5" i="14"/>
  <c r="G16" i="1"/>
  <c r="I10"/>
  <c r="B14" i="23"/>
  <c r="D14"/>
  <c r="I9" i="1"/>
  <c r="B13" i="23"/>
  <c r="D13"/>
  <c r="I15" i="1"/>
  <c r="B21" i="23"/>
  <c r="D21"/>
  <c r="G27" i="1"/>
  <c r="B28"/>
  <c r="I20" i="2"/>
  <c r="I22"/>
  <c r="I12" i="3"/>
  <c r="B23" i="23"/>
  <c r="D23"/>
  <c r="I22" i="1"/>
  <c r="I27"/>
  <c r="I20" i="14"/>
  <c r="I22"/>
  <c r="I16" i="1"/>
  <c r="I13"/>
  <c r="B19" i="23"/>
  <c r="B22"/>
  <c r="D22"/>
  <c r="D19"/>
  <c r="F214" i="21"/>
  <c r="G214"/>
  <c r="H214"/>
  <c r="F213"/>
  <c r="G213"/>
  <c r="H213"/>
  <c r="F150"/>
  <c r="G150"/>
  <c r="F149"/>
  <c r="H150"/>
  <c r="H149"/>
  <c r="D13"/>
  <c r="D12"/>
  <c r="D5"/>
  <c r="G149"/>
  <c r="C12" i="1"/>
  <c r="C17"/>
  <c r="C28"/>
  <c r="G12"/>
  <c r="G17"/>
  <c r="G28"/>
  <c r="I20" i="21"/>
  <c r="I22"/>
  <c r="I12" i="1"/>
  <c r="I17"/>
  <c r="I28"/>
  <c r="B16" i="23"/>
  <c r="D16"/>
  <c r="B31"/>
  <c r="J9" i="1"/>
  <c r="J13"/>
  <c r="J21"/>
  <c r="J25"/>
  <c r="J8"/>
  <c r="J10"/>
  <c r="J14"/>
  <c r="J18"/>
  <c r="J22"/>
  <c r="J26"/>
  <c r="J12"/>
  <c r="J20"/>
  <c r="J24"/>
  <c r="J28"/>
  <c r="J11"/>
  <c r="J15"/>
  <c r="J19"/>
  <c r="J23"/>
  <c r="J27"/>
  <c r="J16"/>
  <c r="J17"/>
  <c r="G106" i="15"/>
  <c r="D31" i="23"/>
  <c r="E15"/>
  <c r="E28"/>
  <c r="E12"/>
  <c r="E18"/>
  <c r="E22"/>
  <c r="E25"/>
  <c r="E31"/>
  <c r="E29"/>
  <c r="E9"/>
  <c r="E21"/>
  <c r="E23"/>
  <c r="E30"/>
  <c r="E19"/>
  <c r="E17"/>
  <c r="E10"/>
  <c r="E8"/>
  <c r="E26"/>
  <c r="E20"/>
  <c r="E13"/>
  <c r="E24"/>
  <c r="E11"/>
  <c r="E14"/>
  <c r="E27"/>
  <c r="E16"/>
</calcChain>
</file>

<file path=xl/sharedStrings.xml><?xml version="1.0" encoding="utf-8"?>
<sst xmlns="http://schemas.openxmlformats.org/spreadsheetml/2006/main" count="4249" uniqueCount="615">
  <si>
    <t>CONTRATAÇÃO</t>
  </si>
  <si>
    <t>IMPORTAÇÃO</t>
  </si>
  <si>
    <t>ÓLEO DIESEL</t>
  </si>
  <si>
    <t>OCTE</t>
  </si>
  <si>
    <t>ÓLEO COMBUSTÍVEL</t>
  </si>
  <si>
    <t>OPGE</t>
  </si>
  <si>
    <t>GÁS NATURAL</t>
  </si>
  <si>
    <t>OUTRAS FONTES</t>
  </si>
  <si>
    <t>HIDRÁULICA</t>
  </si>
  <si>
    <t>CUSTO TOTAL DA GERAÇÃO</t>
  </si>
  <si>
    <t>TRANSPORTE</t>
  </si>
  <si>
    <t>SHIP-OR-PAY</t>
  </si>
  <si>
    <t>TAKE-OR-PAY</t>
  </si>
  <si>
    <t>CUSTO COM COMBUSTÍVEIS</t>
  </si>
  <si>
    <t>CUSTO COM DESPESAS ACESSÓRIAS</t>
  </si>
  <si>
    <t>ATIVOS PRÓPRIOS</t>
  </si>
  <si>
    <t>RGR</t>
  </si>
  <si>
    <t>TFSEE</t>
  </si>
  <si>
    <t>CONTRATO DE ALUGUEL COM O&amp;M</t>
  </si>
  <si>
    <t>CONTRATO DE ALUGUEL SEM O&amp;M</t>
  </si>
  <si>
    <t>CFURH</t>
  </si>
  <si>
    <t>O&amp;M DE EQUIPAMENTO PRÓPRIO</t>
  </si>
  <si>
    <t>IMPORTAÇÃO DE ENERGIA</t>
  </si>
  <si>
    <t>RESERVA DE CAPACIDADE</t>
  </si>
  <si>
    <t>SERVIÇO DE ENERGIA ELÉTRICA EM REGIÕES REMOTAS</t>
  </si>
  <si>
    <t>VALOR A DESCONTAR DO CUSTO TOTAL DA GERAÇÃO</t>
  </si>
  <si>
    <t>USINAS</t>
  </si>
  <si>
    <t>ICMS</t>
  </si>
  <si>
    <t>TOTAL</t>
  </si>
  <si>
    <t>REEMBOLSO</t>
  </si>
  <si>
    <t>TRANSPORTE DE COMBUSTÍVEIS</t>
  </si>
  <si>
    <t>CUSTO TOTAL</t>
  </si>
  <si>
    <t>RECUPERADO</t>
  </si>
  <si>
    <t>NÃO RECUPERADO</t>
  </si>
  <si>
    <t>CUSTO APROVADO</t>
  </si>
  <si>
    <t>DESCONTO PPC</t>
  </si>
  <si>
    <t>RESERVA DE CAPACIDADE DE TRANSPORTE DUTOVIÁRIO (SHIP-OR-PAY)</t>
  </si>
  <si>
    <t>RESERVA DE CONSUMO MÍNIMO (TAKE-OR-PAY)</t>
  </si>
  <si>
    <t>PREÇO DO BENEFICIÁRIO</t>
  </si>
  <si>
    <t>PREÇO ANP</t>
  </si>
  <si>
    <t>COM ICMS</t>
  </si>
  <si>
    <t>PREÇO APROVADO</t>
  </si>
  <si>
    <t>SEM ICMS</t>
  </si>
  <si>
    <t>ICMS NÃO RECUPERADO</t>
  </si>
  <si>
    <t>PARCELA ICMS</t>
  </si>
  <si>
    <t>CUSTO DO PRODUTO</t>
  </si>
  <si>
    <t>PREÇO ANP/ANEEL</t>
  </si>
  <si>
    <t>FUNDO SETORIAL CCC</t>
  </si>
  <si>
    <t>BENEFICIÁRIA</t>
  </si>
  <si>
    <t>ELETROBRAS ELETRONORTE</t>
  </si>
  <si>
    <t>CONSUMO ÓLEO DIESEL</t>
  </si>
  <si>
    <t>GERAÇÃO ÓLEO DIESEL</t>
  </si>
  <si>
    <t>CONSUMO OCTE</t>
  </si>
  <si>
    <t>CONSUMO ÓLEO COMBUSTÍVEL</t>
  </si>
  <si>
    <t>CONSUMO OPGE</t>
  </si>
  <si>
    <t>CONSUMO GÁS NATURAL</t>
  </si>
  <si>
    <t>GERAÇÃO OCTE</t>
  </si>
  <si>
    <t>GERAÇÃO ÓLEO COMBUSTÍVEL</t>
  </si>
  <si>
    <t>GERAÇÃO OPGE</t>
  </si>
  <si>
    <t>GERAÇÃO GÁS NATURAL</t>
  </si>
  <si>
    <t>BENEFICIÁRIA TIPO GERADORA DE ENERGIA</t>
  </si>
  <si>
    <t>ELETROBRAS AMAZONAS ENERGIA</t>
  </si>
  <si>
    <t>BENEFICIÁRIA TIPO DISTRIBUIDORA DE ENERGIA</t>
  </si>
  <si>
    <t>CONTRATAÇÃO DE POTÊNCIA E ENERGIA ELÉTRICA</t>
  </si>
  <si>
    <t>CUSTO COM CONTRATAÇÃO DE POTÊNCIA E ENERGIA ELÉTRICA</t>
  </si>
  <si>
    <t>RESERVA CAPACIDADE</t>
  </si>
  <si>
    <t>CUSTO COM GERAÇÃO PRÓPRIA</t>
  </si>
  <si>
    <t>ALUGUEL COM O&amp;M</t>
  </si>
  <si>
    <t>ALUGUEL SEM O&amp;M</t>
  </si>
  <si>
    <t>O&amp;M EQUIP. PRÓPRIO</t>
  </si>
  <si>
    <t>CUSTOS DOS ATIVOS PRÓPRIOS</t>
  </si>
  <si>
    <t>QUOTA RGR</t>
  </si>
  <si>
    <t>BENEFICIÁRA</t>
  </si>
  <si>
    <t>GERAÇÃO HIDRÁULICA</t>
  </si>
  <si>
    <t>GERAÇÃO TOTAL DA BENEFICIÁRIA</t>
  </si>
  <si>
    <t>REEMBOLSO FUNDO SETORIAL CCC</t>
  </si>
  <si>
    <t>BENEFICIÁRIAS</t>
  </si>
  <si>
    <t>COMBUSTÍVEL</t>
  </si>
  <si>
    <t>DESPESAS ACESSÓRIAS</t>
  </si>
  <si>
    <t>CUSTO DA GERAÇÃO PRÓPRIA</t>
  </si>
  <si>
    <t>CONTRATAÇÃO POTÊNCIA E ENERGIA</t>
  </si>
  <si>
    <t>DESCONTO ACR</t>
  </si>
  <si>
    <t>ELETROBRAS DISTRIBUIÇÃO RONDÔNIA</t>
  </si>
  <si>
    <t>ELETROBRAS DISTRIBUIÇÃO RORAIMA</t>
  </si>
  <si>
    <t>ELETROBRAS DISTRIBUIÇÃO ACRE</t>
  </si>
  <si>
    <t>AMAPARI</t>
  </si>
  <si>
    <t>BR ALCOA</t>
  </si>
  <si>
    <t>BREITENER TAMBAQUI</t>
  </si>
  <si>
    <t>BREITENER JARAQUI</t>
  </si>
  <si>
    <t>GERA</t>
  </si>
  <si>
    <t>MANAUARA</t>
  </si>
  <si>
    <t>RIO AMAZONAS</t>
  </si>
  <si>
    <t>CERR</t>
  </si>
  <si>
    <t>CEA</t>
  </si>
  <si>
    <t>CELPA</t>
  </si>
  <si>
    <t>CEMAT</t>
  </si>
  <si>
    <t>CELPE</t>
  </si>
  <si>
    <t>TOTAL DISTRIBUIDORAS</t>
  </si>
  <si>
    <t>TOTAL GERADORAS</t>
  </si>
  <si>
    <t>TOTAL CUSTO TOTAL DA GERAÇÃO</t>
  </si>
  <si>
    <t>TOTAL DAS SUB-ROGAÇÕES</t>
  </si>
  <si>
    <t>EFICIENTIZAÇÃO</t>
  </si>
  <si>
    <t>REEMBOLSO PREVISTO</t>
  </si>
  <si>
    <t>LINHA DE TRANSMISSÃO</t>
  </si>
  <si>
    <t>COELBA</t>
  </si>
  <si>
    <t>ILHA GRANDE CAMAMÚ</t>
  </si>
  <si>
    <t>JURUENA</t>
  </si>
  <si>
    <t>GUASCOR DO BRASIL</t>
  </si>
  <si>
    <t>ÓBIDOS</t>
  </si>
  <si>
    <t>PEQENA CENTRAL HIDRELÉTRICA</t>
  </si>
  <si>
    <t>CURUÁ ENERGIA</t>
  </si>
  <si>
    <t>SALTO CURUÁ</t>
  </si>
  <si>
    <t>PARANATINGA ENERGIA</t>
  </si>
  <si>
    <t>PARANATINGA II</t>
  </si>
  <si>
    <t>RIO DO SANGUE ENERGIA</t>
  </si>
  <si>
    <t>GARGANTA DA JARARACA</t>
  </si>
  <si>
    <t>SERRA DO NAVIO</t>
  </si>
  <si>
    <t>ALCOA PORTO</t>
  </si>
  <si>
    <t>MONTE DOURADO</t>
  </si>
  <si>
    <t>SÃO MIGUEL</t>
  </si>
  <si>
    <t>JARI</t>
  </si>
  <si>
    <t>GERADORA DO AMAZONAS</t>
  </si>
  <si>
    <t>TAMBAQUI</t>
  </si>
  <si>
    <t>JARAQUI</t>
  </si>
  <si>
    <t>POT. EN . ELÉTRICA</t>
  </si>
  <si>
    <t>SERV. EN. EL. R. REMOTA</t>
  </si>
  <si>
    <t>CIGÁS</t>
  </si>
  <si>
    <t>GUARIBA</t>
  </si>
  <si>
    <t>PARANORTE</t>
  </si>
  <si>
    <t>RONDOLÂNDIA</t>
  </si>
  <si>
    <t>TUBARÃO</t>
  </si>
  <si>
    <t>ELB. DISTR. RORAIMA</t>
  </si>
  <si>
    <t>ASSIS BRASIL</t>
  </si>
  <si>
    <t>CRUZEIRO DO SUL</t>
  </si>
  <si>
    <t>FEIJÓ</t>
  </si>
  <si>
    <t>JORDÃO</t>
  </si>
  <si>
    <t>PORTO WALTER</t>
  </si>
  <si>
    <t>MANUEL URBANO</t>
  </si>
  <si>
    <t>TARAUACÁ</t>
  </si>
  <si>
    <t>MAL. THAUMATURGO</t>
  </si>
  <si>
    <t>VALORES EM REAIS; GERAÇÃO EM MWH; ACR MÉDIO EM R$/MWH; CONSUMO DE ÓLEO LEVE EM LITRO, DO ÓLEO PESADO EM QUILO E DO GÁS NATURAL EM METRO CÚBICO;PREÇO DO ÓLEO LEVE EM R$/LITRO, ÓLEO PESADO EM R$/QUILO E DO GÁS NATURAL EM R$/METRO CÚBICO.</t>
  </si>
  <si>
    <t>B. TAMBAQUI</t>
  </si>
  <si>
    <t>B. JARAQUI</t>
  </si>
  <si>
    <t>RAESA</t>
  </si>
  <si>
    <t>BK</t>
  </si>
  <si>
    <t>HERMASA</t>
  </si>
  <si>
    <t>E.D. ACRE</t>
  </si>
  <si>
    <t>DISTRITO</t>
  </si>
  <si>
    <t>FLORES</t>
  </si>
  <si>
    <t>SÃO JOSÉ</t>
  </si>
  <si>
    <t>CIDADE NOVA</t>
  </si>
  <si>
    <t>IRANDUBA</t>
  </si>
  <si>
    <t>AUTAZES</t>
  </si>
  <si>
    <t>BORBA</t>
  </si>
  <si>
    <t>HUMAITÁ</t>
  </si>
  <si>
    <t>RIO PRETO DA EVA</t>
  </si>
  <si>
    <t>MAUÉS</t>
  </si>
  <si>
    <t>BOCA DO ACRE</t>
  </si>
  <si>
    <t>CASTANHO</t>
  </si>
  <si>
    <t>MANICORÉ</t>
  </si>
  <si>
    <t>TEFÉ</t>
  </si>
  <si>
    <t>BALBINA</t>
  </si>
  <si>
    <t>ALTEROSA</t>
  </si>
  <si>
    <t>MAUÁ BLOCO I</t>
  </si>
  <si>
    <t>MAUÁ BLOCO IV</t>
  </si>
  <si>
    <t>APARECIDA BLOCO I</t>
  </si>
  <si>
    <t>MAUÁ BLOCO III</t>
  </si>
  <si>
    <t>BR - ALCOA</t>
  </si>
  <si>
    <t>ELETROBRAS ENORTE</t>
  </si>
  <si>
    <t>AFUA</t>
  </si>
  <si>
    <t>ALENQUER</t>
  </si>
  <si>
    <t>ALMEIRIM</t>
  </si>
  <si>
    <t>AVEIRO</t>
  </si>
  <si>
    <t>FARO</t>
  </si>
  <si>
    <t>GURUPA</t>
  </si>
  <si>
    <t>JURUTI</t>
  </si>
  <si>
    <t>MONTE ALEGRE</t>
  </si>
  <si>
    <t>MUANA</t>
  </si>
  <si>
    <t>OEIRAS DO PARÁ</t>
  </si>
  <si>
    <t>ORIXIMINÁ</t>
  </si>
  <si>
    <t>PONTA DE PEDRAS</t>
  </si>
  <si>
    <t>PORTO DE MOZ</t>
  </si>
  <si>
    <t>PRAINHA</t>
  </si>
  <si>
    <t>SALVATERRA</t>
  </si>
  <si>
    <t>SOURE</t>
  </si>
  <si>
    <t>TERRA SANTA</t>
  </si>
  <si>
    <t>JACAREACANGA</t>
  </si>
  <si>
    <t>ANAJÁS</t>
  </si>
  <si>
    <t>CHAVES</t>
  </si>
  <si>
    <t>CURUÁ</t>
  </si>
  <si>
    <t>COTIJUBA</t>
  </si>
  <si>
    <t>ALVARÃES</t>
  </si>
  <si>
    <t>AMATURÁ</t>
  </si>
  <si>
    <t>ANAMÃ</t>
  </si>
  <si>
    <t>APUÍ</t>
  </si>
  <si>
    <t>ATALAIA DO NORTE</t>
  </si>
  <si>
    <t>BARCELOS</t>
  </si>
  <si>
    <t>BARREIRINHA</t>
  </si>
  <si>
    <t>BELÉM DO SOLIMÕES</t>
  </si>
  <si>
    <t>BELO MONTE</t>
  </si>
  <si>
    <t>BENJAMIN CONSTANT</t>
  </si>
  <si>
    <t>BERURI</t>
  </si>
  <si>
    <t>BETÂNIA</t>
  </si>
  <si>
    <t>BOA VISTA DO RAMOS</t>
  </si>
  <si>
    <t>CAAPIRANGA</t>
  </si>
  <si>
    <t>CABURI</t>
  </si>
  <si>
    <t>CAIAMBÉ</t>
  </si>
  <si>
    <t>CAMETÁ</t>
  </si>
  <si>
    <t>CAMPINAS</t>
  </si>
  <si>
    <t>CANUTAMA</t>
  </si>
  <si>
    <t>CARAUARI</t>
  </si>
  <si>
    <t>CAREIRO DA VÁRZEA</t>
  </si>
  <si>
    <t>CARVOEIRO</t>
  </si>
  <si>
    <t>CAVIANA</t>
  </si>
  <si>
    <t>COARI</t>
  </si>
  <si>
    <t>CODAJÁS</t>
  </si>
  <si>
    <t>CUCUÍ</t>
  </si>
  <si>
    <t>EIRUNEPÉ</t>
  </si>
  <si>
    <t>ENVIRA</t>
  </si>
  <si>
    <t>ESTIRÃO DO EQUADOR</t>
  </si>
  <si>
    <t>FEIJOAL</t>
  </si>
  <si>
    <t>FONTE BOA</t>
  </si>
  <si>
    <t>IAUARETÊ</t>
  </si>
  <si>
    <t>IPIRANGA</t>
  </si>
  <si>
    <t>IPIXUNA</t>
  </si>
  <si>
    <t>ITAMARATY</t>
  </si>
  <si>
    <t>ITAPEAÇU</t>
  </si>
  <si>
    <t>ITAPIRANGA</t>
  </si>
  <si>
    <t>ITAPURU</t>
  </si>
  <si>
    <t>JACARÉ</t>
  </si>
  <si>
    <t>JAPURÁ</t>
  </si>
  <si>
    <t>JURUÁ</t>
  </si>
  <si>
    <t>JUTAÍ</t>
  </si>
  <si>
    <t>LÁBREA</t>
  </si>
  <si>
    <t>LIMOEIRO</t>
  </si>
  <si>
    <t>MANAQUIRI</t>
  </si>
  <si>
    <t>MARAÃ</t>
  </si>
  <si>
    <t>MAUÁ BLOCO V</t>
  </si>
  <si>
    <t>MAUÁ BLOCO VII</t>
  </si>
  <si>
    <t>MOCAMBO</t>
  </si>
  <si>
    <t>MOURA</t>
  </si>
  <si>
    <t>MURITUBA</t>
  </si>
  <si>
    <t>NHAMUNDÁ</t>
  </si>
  <si>
    <t>NOVO AIRÃO</t>
  </si>
  <si>
    <t>NOVO ARIPUNÃ</t>
  </si>
  <si>
    <t>NOVO CÉU</t>
  </si>
  <si>
    <t>NOVO REMANSO</t>
  </si>
  <si>
    <t>PALMEIRAS</t>
  </si>
  <si>
    <t>PARAUÁ</t>
  </si>
  <si>
    <t>PARINTINS</t>
  </si>
  <si>
    <t>PAUINI</t>
  </si>
  <si>
    <t>PEDRAS</t>
  </si>
  <si>
    <t>N. OLINDA DO NORTE</t>
  </si>
  <si>
    <t>SACAMBÚ</t>
  </si>
  <si>
    <t>S. IZABEL DO R. NEGRO</t>
  </si>
  <si>
    <t>S. RITA DO WELL</t>
  </si>
  <si>
    <t>SANTANA DO UATUMÃ</t>
  </si>
  <si>
    <t>SILVES</t>
  </si>
  <si>
    <t>SUCUNDURI</t>
  </si>
  <si>
    <t>TABATINGA</t>
  </si>
  <si>
    <t>TAMANIQUÁ</t>
  </si>
  <si>
    <t>TAPAUÁ</t>
  </si>
  <si>
    <t>TONANTINS</t>
  </si>
  <si>
    <t>TUIUÉ</t>
  </si>
  <si>
    <t>UARINÍ</t>
  </si>
  <si>
    <t>URUCARÁ</t>
  </si>
  <si>
    <t>URUCURITUBA</t>
  </si>
  <si>
    <t>VILA AMAZÔNIA</t>
  </si>
  <si>
    <t>VILA BITTENCOURT</t>
  </si>
  <si>
    <t>APARECIDA BLOCO II</t>
  </si>
  <si>
    <t>AXINIM</t>
  </si>
  <si>
    <t>LARANJAL DO JARI</t>
  </si>
  <si>
    <t>LOURENÇO</t>
  </si>
  <si>
    <t>OIAPOQUE</t>
  </si>
  <si>
    <t>ELB. ELETRONORTE</t>
  </si>
  <si>
    <t>ALVORADA DO OESTE</t>
  </si>
  <si>
    <t>BURITIS</t>
  </si>
  <si>
    <t>CALAMA</t>
  </si>
  <si>
    <t>C. NOVO DE RONDÔNIA</t>
  </si>
  <si>
    <t>CONCEIÇÃO DA GALERA</t>
  </si>
  <si>
    <t>COSTA MARQUES</t>
  </si>
  <si>
    <t>CUJUBIM</t>
  </si>
  <si>
    <t>DEMARCAÇÃO</t>
  </si>
  <si>
    <t xml:space="preserve"> IZIDOLÂNDIA</t>
  </si>
  <si>
    <t>MACHADINHO</t>
  </si>
  <si>
    <t>MAICI</t>
  </si>
  <si>
    <t>NAZARÉ</t>
  </si>
  <si>
    <t>NOVA CALIFÓRNIA</t>
  </si>
  <si>
    <t>PACARANA</t>
  </si>
  <si>
    <t>PEDRAS NEGRAS</t>
  </si>
  <si>
    <t>SANTA CATARINA</t>
  </si>
  <si>
    <t>SÃO CARLOS</t>
  </si>
  <si>
    <t>SÃO FRANCISCO</t>
  </si>
  <si>
    <t>SURPRESA</t>
  </si>
  <si>
    <t>URUCUMACUÃ</t>
  </si>
  <si>
    <t>VALE DO AMARI</t>
  </si>
  <si>
    <t>VILA EXTREMA</t>
  </si>
  <si>
    <t>VISTA ALEGRE DO ABUNÃ</t>
  </si>
  <si>
    <t>FLORESTA OLIVEIRA</t>
  </si>
  <si>
    <t>JARAUI</t>
  </si>
  <si>
    <t>VALORES EM REAIS; GERAÇÃO EM MWH; ACR MÉDIO EM R$/MWH; CONSUMO DE ÓLEO LEVE EM LITRO, DO ÓLEO PESADO EM QUILO E DO GÁS NATURAL EM METRO CÚBICO; PREÇO DO ÓLEO LEVE EM R$/LITRO, ÓLEO PESADO EM R$/QUILO E DO GÁS NATURAL EM R$/METRO CÚBICO.</t>
  </si>
  <si>
    <t>MENSAL</t>
  </si>
  <si>
    <t>SANTANA I</t>
  </si>
  <si>
    <t>SANTANA II</t>
  </si>
  <si>
    <t>ÁGUA FRIA</t>
  </si>
  <si>
    <t>BONFIM</t>
  </si>
  <si>
    <t>CI ARAÇA DA NORMANDIA</t>
  </si>
  <si>
    <t>CI ARAÇA DO AMAJARÍ</t>
  </si>
  <si>
    <t>CI BOCA DA MATA</t>
  </si>
  <si>
    <t>CI DO CONTÃO</t>
  </si>
  <si>
    <t>CI DO FLEXAL</t>
  </si>
  <si>
    <t>CI DO JACAMIM</t>
  </si>
  <si>
    <t>CI MARACANÃ</t>
  </si>
  <si>
    <t>CI NAPOLEÃO</t>
  </si>
  <si>
    <t>CI SANTA ROSA</t>
  </si>
  <si>
    <t>CI TRÊS CORAÇÕES</t>
  </si>
  <si>
    <t>CI XUMINA</t>
  </si>
  <si>
    <t>CI XIXUAÚ</t>
  </si>
  <si>
    <t>COMUNIDADE SOMA</t>
  </si>
  <si>
    <t>ENTRONCAMENTO</t>
  </si>
  <si>
    <t>JUNDIÁ</t>
  </si>
  <si>
    <t>LAGO GRANDE</t>
  </si>
  <si>
    <t>LAGO GRANDE II</t>
  </si>
  <si>
    <t>MAL CATUAL</t>
  </si>
  <si>
    <t>MAL DO ANAUA WAI WAI II</t>
  </si>
  <si>
    <t>MAL DO CAJÚ</t>
  </si>
  <si>
    <t>MAL DO CANAVIAL</t>
  </si>
  <si>
    <t>MAL DO GAVIÃO</t>
  </si>
  <si>
    <t>MAL DO TAXI</t>
  </si>
  <si>
    <t>MAL DO TICOÇA</t>
  </si>
  <si>
    <t>MAL PATATIVA</t>
  </si>
  <si>
    <t>MAL SANTA CRUZ</t>
  </si>
  <si>
    <t>MAL TRAIRÃO</t>
  </si>
  <si>
    <t>MAL VILA NOVA AMAJARI</t>
  </si>
  <si>
    <t>NORMANDIA</t>
  </si>
  <si>
    <t>PANACARICA</t>
  </si>
  <si>
    <t>PETROLINA DO NORTE</t>
  </si>
  <si>
    <t>RORAINÓPOLIS</t>
  </si>
  <si>
    <t>S.F. DO BAIXO RIO BRANCO</t>
  </si>
  <si>
    <t>SACAÍ</t>
  </si>
  <si>
    <t>SAMAÚMA</t>
  </si>
  <si>
    <t>S.MARIA DO BOIAÇÚ</t>
  </si>
  <si>
    <t>S.MARIA DO XERUINI</t>
  </si>
  <si>
    <t>S.MARIA VELHA</t>
  </si>
  <si>
    <t>SÃO JOÃO DA BALIZA</t>
  </si>
  <si>
    <t>SOCÓ</t>
  </si>
  <si>
    <t>TANAUAÚ</t>
  </si>
  <si>
    <t>TEPEQUEM</t>
  </si>
  <si>
    <t>TERRA PRETA</t>
  </si>
  <si>
    <t>UIRAMUTÃ</t>
  </si>
  <si>
    <t>VILA BRASIL</t>
  </si>
  <si>
    <t>VILA CACHOEIRINHA</t>
  </si>
  <si>
    <t>VILA CAICUBI</t>
  </si>
  <si>
    <t>VILA DO MILAGRE</t>
  </si>
  <si>
    <t>VILA DONA COTA</t>
  </si>
  <si>
    <t>VILA FLORESTA</t>
  </si>
  <si>
    <t>VILA ITAQUERA</t>
  </si>
  <si>
    <t>VILA MUTUM</t>
  </si>
  <si>
    <t>VILA REMANSO</t>
  </si>
  <si>
    <t>VILA SÃO PEDRO</t>
  </si>
  <si>
    <t>VILA SURUMÚ</t>
  </si>
  <si>
    <t>VISTA ALEGRE</t>
  </si>
  <si>
    <t>WAY-WAY-SAMAÚMA</t>
  </si>
  <si>
    <t>CI OLHO DA ÁGUA</t>
  </si>
  <si>
    <t>MAL JATAPUZINHO WAY WAY I</t>
  </si>
  <si>
    <t>MAL PERDIZ</t>
  </si>
  <si>
    <t>CRISTIANO ROCHA</t>
  </si>
  <si>
    <t>RH Nº 1.237/2011</t>
  </si>
  <si>
    <t>SOBRECONTRATAÇÃO DE ENERGIA (ARTIGO 51 RN 427/2011)</t>
  </si>
  <si>
    <t>RH Nº 1.238/2011</t>
  </si>
  <si>
    <t>SUB-ROGAÇÃO</t>
  </si>
  <si>
    <t>SUB-ROGAÇÕES - VALORES EM REAIS</t>
  </si>
  <si>
    <t>CUSTO TOTAL DA GERAÇÃO  - VALORES EM REAIS</t>
  </si>
  <si>
    <t>TIPO</t>
  </si>
  <si>
    <t>EMPREENDIMENTO</t>
  </si>
  <si>
    <t>OLIVEIRA</t>
  </si>
  <si>
    <t>ROVEMA BANDEIRANTES</t>
  </si>
  <si>
    <t>ROVEMA TRIUNFO</t>
  </si>
  <si>
    <t>ROLIM DE MOURA DO GUAPORÉ</t>
  </si>
  <si>
    <t>DESPACHO Nº  2.919/2012</t>
  </si>
  <si>
    <t>LIMINAR</t>
  </si>
  <si>
    <t>LOCADORA</t>
  </si>
  <si>
    <t>GENRET</t>
  </si>
  <si>
    <t>POWERTECH</t>
  </si>
  <si>
    <t>GENRET LOTE 01</t>
  </si>
  <si>
    <t>GENRET LOTE 02</t>
  </si>
  <si>
    <t>AGGREKO LOTE 02</t>
  </si>
  <si>
    <t>AGGREKO LOTE 03</t>
  </si>
  <si>
    <t>OLIVEIRA ENERGIA</t>
  </si>
  <si>
    <t>EBRASIL</t>
  </si>
  <si>
    <t>AGGREKO</t>
  </si>
  <si>
    <t>CONTRATO</t>
  </si>
  <si>
    <t>OC32663/2009</t>
  </si>
  <si>
    <t>OC53364/2010</t>
  </si>
  <si>
    <t>0C83444/2012</t>
  </si>
  <si>
    <t>0C10851/2008</t>
  </si>
  <si>
    <t>0C10850/2008</t>
  </si>
  <si>
    <t>0C10849/2008</t>
  </si>
  <si>
    <t>OC10848/2008</t>
  </si>
  <si>
    <t>OC10847/2008</t>
  </si>
  <si>
    <t>OC10846/2008</t>
  </si>
  <si>
    <t>OC83451/2012</t>
  </si>
  <si>
    <t>0C80647/2012</t>
  </si>
  <si>
    <t>OC53363/2010</t>
  </si>
  <si>
    <t>OC53427/2010</t>
  </si>
  <si>
    <t>OC83448/2012</t>
  </si>
  <si>
    <t>OC83450/2012</t>
  </si>
  <si>
    <t>C1815/2005</t>
  </si>
  <si>
    <t>C1816/2005</t>
  </si>
  <si>
    <t>C1819/2005</t>
  </si>
  <si>
    <t>C1820/2005</t>
  </si>
  <si>
    <t>C1821/2005</t>
  </si>
  <si>
    <t>C027/01</t>
  </si>
  <si>
    <t>C002/97</t>
  </si>
  <si>
    <t>S.S.BOA VISTA</t>
  </si>
  <si>
    <t>STA. CRUZ ARARI</t>
  </si>
  <si>
    <t>CONTRATOS</t>
  </si>
  <si>
    <t>IZIDOLÂNDIA</t>
  </si>
  <si>
    <r>
      <rPr>
        <b/>
        <sz val="28"/>
        <color theme="1"/>
        <rFont val="Calibri"/>
        <family val="2"/>
        <scheme val="minor"/>
      </rPr>
      <t>JARI</t>
    </r>
    <r>
      <rPr>
        <sz val="28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CELULOSE, PAPÉIS E EMBALAGENS</t>
    </r>
  </si>
  <si>
    <t>SANTA MARIA VELHA</t>
  </si>
  <si>
    <t>CORPOELEC</t>
  </si>
  <si>
    <t>GCJ 0013/2003</t>
  </si>
  <si>
    <t>CERON/DT/085/98/GUASCOR</t>
  </si>
  <si>
    <t>ELB ELETRONORTE</t>
  </si>
  <si>
    <t>BASE LEGAL/CONTRATO</t>
  </si>
  <si>
    <t>SOENERGY</t>
  </si>
  <si>
    <t>AUXILIADORA</t>
  </si>
  <si>
    <t>ANAMÂ</t>
  </si>
  <si>
    <t>ANORI</t>
  </si>
  <si>
    <t>ITACOATIARA BK</t>
  </si>
  <si>
    <t>CI SÃO MARCOS</t>
  </si>
  <si>
    <t>PACARAIMA</t>
  </si>
  <si>
    <t>ALTO ALEGRE</t>
  </si>
  <si>
    <t>CI COBRA</t>
  </si>
  <si>
    <t>MAL DO CONGRESSO</t>
  </si>
  <si>
    <t>MAL SANTA INÊS</t>
  </si>
  <si>
    <t>MUCAJAI</t>
  </si>
  <si>
    <t>CARACARAI</t>
  </si>
  <si>
    <t>GERAÇÃO CONSTA DA TABELA OD/BIO.</t>
  </si>
  <si>
    <t>GERAÇÃO CONSTA DA TABELA GN.</t>
  </si>
  <si>
    <t>CUSTO</t>
  </si>
  <si>
    <t>%</t>
  </si>
  <si>
    <t>ALCOA BENEF.</t>
  </si>
  <si>
    <t>C. NOVO RONDÔNIA</t>
  </si>
  <si>
    <t>CONCEIÇÃO GALERA</t>
  </si>
  <si>
    <t>SANTA ROSA PURUS</t>
  </si>
  <si>
    <t>R. MOURA GUAPORÉ</t>
  </si>
  <si>
    <t>VISTA ALEGRE ABUNÃ</t>
  </si>
  <si>
    <t>CACHOEIRA ARARI</t>
  </si>
  <si>
    <t>BARREIRAS CAMPO</t>
  </si>
  <si>
    <t>S. MARIA BARREIRAS</t>
  </si>
  <si>
    <t>AUG. MONTENEGRO</t>
  </si>
  <si>
    <t>HERM. ITACOATIARA</t>
  </si>
  <si>
    <t>SANTO ANTONIO IÇÁ</t>
  </si>
  <si>
    <t>S. GABRIEL  CACHOEIRA</t>
  </si>
  <si>
    <t>S. PAULO OLIVENÇA</t>
  </si>
  <si>
    <t>S. SEBASTIÃO UATUMÃ</t>
  </si>
  <si>
    <t>VILA URUCURITUBA</t>
  </si>
  <si>
    <t>SANTANA ARAGUAIA</t>
  </si>
  <si>
    <t>PONTA NEGRA</t>
  </si>
  <si>
    <t>SOBRECONTRATAÇÃO DE ENERGIA</t>
  </si>
  <si>
    <t>PLANO ANUAL DE CUSTOS 2014</t>
  </si>
  <si>
    <t>O VALOR 2014 FOI CALCULADO COM BASE NA MÉDIA JAN/JUL-2013.</t>
  </si>
  <si>
    <t>MUNGUBA</t>
  </si>
  <si>
    <t>ARARAS</t>
  </si>
  <si>
    <t>ELECTRON</t>
  </si>
  <si>
    <t>SANTO ANTONIO MATUPI</t>
  </si>
  <si>
    <t>VILA DE LINDÓIA</t>
  </si>
  <si>
    <t>OC 77609/2011</t>
  </si>
  <si>
    <t>GOPOWER &amp; AIR</t>
  </si>
  <si>
    <t>¹ CONTRATAÇÃO</t>
  </si>
  <si>
    <t>² CONTRATAÇÃO</t>
  </si>
  <si>
    <t>¹ PREVISÃO 70MW INTERIOR</t>
  </si>
  <si>
    <t>² PREVISÃO 88,5MW TÉRMINO CONTRATOS OLIVEIRA ENERGIA.</t>
  </si>
  <si>
    <t>APARECIDA</t>
  </si>
  <si>
    <t>MAUÁ BL III</t>
  </si>
  <si>
    <t>MAUÁ III</t>
  </si>
  <si>
    <t>APUI</t>
  </si>
  <si>
    <t xml:space="preserve">ARARAS </t>
  </si>
  <si>
    <t>AUGUSTO MONTENEGRO</t>
  </si>
  <si>
    <t xml:space="preserve">AXINIM   </t>
  </si>
  <si>
    <t xml:space="preserve">BERURI                    </t>
  </si>
  <si>
    <t>CAMARUÃ</t>
  </si>
  <si>
    <t>CAREIRO</t>
  </si>
  <si>
    <t xml:space="preserve">FEIJOAL    </t>
  </si>
  <si>
    <t xml:space="preserve">IPIRANGA   </t>
  </si>
  <si>
    <t>ITACOATIARA</t>
  </si>
  <si>
    <t>ITAMARATI</t>
  </si>
  <si>
    <t xml:space="preserve">JACARÉ     </t>
  </si>
  <si>
    <t>NOVA OLINDA DO NORTE</t>
  </si>
  <si>
    <t>NOVO ARIPUANÃ</t>
  </si>
  <si>
    <t>NOVO CEU</t>
  </si>
  <si>
    <t>PALMEIRAS DO JAVARI</t>
  </si>
  <si>
    <t xml:space="preserve">PEDRAS  </t>
  </si>
  <si>
    <t>SACAMBU</t>
  </si>
  <si>
    <t>SANTA ISABEL DO RIO NEGRO</t>
  </si>
  <si>
    <t>SANTA RITA DO WELL</t>
  </si>
  <si>
    <t>SANTANA DO ATUMÃ</t>
  </si>
  <si>
    <t>SANTO ANTÔNIO DO ICÁ</t>
  </si>
  <si>
    <t>SANTO ANTONIO DO MATUPI</t>
  </si>
  <si>
    <t>SÃO GABRIEL DA CACHOEIRA</t>
  </si>
  <si>
    <t>SÃO PAULO DE OLIVENÇA</t>
  </si>
  <si>
    <t>SÃO SEBASTIÃO DO UATUMÃ</t>
  </si>
  <si>
    <t>SUCUNDURÍ</t>
  </si>
  <si>
    <t xml:space="preserve">TUIUÉ </t>
  </si>
  <si>
    <t>UARINI</t>
  </si>
  <si>
    <t xml:space="preserve">ZÉ AÇU  </t>
  </si>
  <si>
    <t>BENJAMIM CONSTANT</t>
  </si>
  <si>
    <t>ARIPUANÃ</t>
  </si>
  <si>
    <t>FAXINAL I</t>
  </si>
  <si>
    <t>FAXINAL II</t>
  </si>
  <si>
    <t>PRATA</t>
  </si>
  <si>
    <t>MARGARIDA</t>
  </si>
  <si>
    <t>BARREIRAS DO CAMPO</t>
  </si>
  <si>
    <t>SANTANA DO ARAGUAIA</t>
  </si>
  <si>
    <t>SANTA CRUZ DO ARARI</t>
  </si>
  <si>
    <t>SANTA MARIA DAS BARREIRAS</t>
  </si>
  <si>
    <t>GUASCOR A</t>
  </si>
  <si>
    <t>GUASCOR B</t>
  </si>
  <si>
    <t>GUASCOR C</t>
  </si>
  <si>
    <t>GUASCOR D</t>
  </si>
  <si>
    <t>GUASCOR 159 1997</t>
  </si>
  <si>
    <t>GUASCOR 160 1997</t>
  </si>
  <si>
    <t>GUASCOR 161 1997</t>
  </si>
  <si>
    <t>GUASCOR 162 1997</t>
  </si>
  <si>
    <t>OLIVEIRA FLORESTA</t>
  </si>
  <si>
    <t>AGGEKO DISTRITO</t>
  </si>
  <si>
    <t>SANTANA LM</t>
  </si>
  <si>
    <t>SANTANA W</t>
  </si>
  <si>
    <t>GUAJARÁ</t>
  </si>
  <si>
    <t>MAL DO MARUPÁ</t>
  </si>
  <si>
    <t>TERMONORTE II</t>
  </si>
  <si>
    <t>SUP1.OS.0056.0</t>
  </si>
  <si>
    <t>S.J.BALIZA</t>
  </si>
  <si>
    <t xml:space="preserve">COM. INDÍGENA ARAÇÁ DA NORMANDIA </t>
  </si>
  <si>
    <t>COM. INDÍGENA ARAÇÁ DO AMAJARI</t>
  </si>
  <si>
    <t xml:space="preserve">COM. INDÍGENA BOCA DA MATA </t>
  </si>
  <si>
    <t xml:space="preserve">COM. INDÍGENA DO CONTÃO </t>
  </si>
  <si>
    <t xml:space="preserve">COM. INDÍGENA DO FLEXAL </t>
  </si>
  <si>
    <t>COM. INDÍGENA DO JACAMIM</t>
  </si>
  <si>
    <t xml:space="preserve">COM. INDÍGENA MARACANÃ </t>
  </si>
  <si>
    <t xml:space="preserve">COM. INDÍGENA NAPOLEÃO </t>
  </si>
  <si>
    <t xml:space="preserve">COM. INDÍGENA OLHO DA ÁGUA </t>
  </si>
  <si>
    <t xml:space="preserve">COM. INDÍGENA SANTA ROSA </t>
  </si>
  <si>
    <t xml:space="preserve">COM. INDÍGENA SÃO MARCOS </t>
  </si>
  <si>
    <t xml:space="preserve">COM. INDÍGENA TRÊS CORAÇÕES </t>
  </si>
  <si>
    <t xml:space="preserve">COM. INDÍGENA XUMINA </t>
  </si>
  <si>
    <t xml:space="preserve">JUNDIÁ </t>
  </si>
  <si>
    <t xml:space="preserve">LAGO GRANDE </t>
  </si>
  <si>
    <t xml:space="preserve">TRAIRÃO </t>
  </si>
  <si>
    <t xml:space="preserve">NORMANDIA </t>
  </si>
  <si>
    <t xml:space="preserve">PANACARICA </t>
  </si>
  <si>
    <t xml:space="preserve">SÃO JOÃO DA BALIZA </t>
  </si>
  <si>
    <t xml:space="preserve">SACAÍ </t>
  </si>
  <si>
    <t xml:space="preserve">SAMAÚMA </t>
  </si>
  <si>
    <t xml:space="preserve">SANTA MARIA DO BOIAÇÚ </t>
  </si>
  <si>
    <t xml:space="preserve">SANTA MARIA DO XERUINI </t>
  </si>
  <si>
    <t xml:space="preserve">SÃO FRANCISCO DO BAIXO RIO BRANCO </t>
  </si>
  <si>
    <t xml:space="preserve">SOCÓ </t>
  </si>
  <si>
    <t xml:space="preserve">TEPEQUEM </t>
  </si>
  <si>
    <t xml:space="preserve">TERRA PRETA </t>
  </si>
  <si>
    <t xml:space="preserve">UIRAMUTÃ </t>
  </si>
  <si>
    <t>VILA BRASIL (AMAJARÍ)</t>
  </si>
  <si>
    <t xml:space="preserve">VILA CACHOEIRINHA </t>
  </si>
  <si>
    <t xml:space="preserve">VILA CAICUBI </t>
  </si>
  <si>
    <t xml:space="preserve">VILA DONA COTA </t>
  </si>
  <si>
    <t xml:space="preserve">VILA FLORESTA </t>
  </si>
  <si>
    <t xml:space="preserve">VILA ITAQUERA </t>
  </si>
  <si>
    <t xml:space="preserve">VILA MILAGRE </t>
  </si>
  <si>
    <t xml:space="preserve">VILA MUTUM </t>
  </si>
  <si>
    <t xml:space="preserve">VILA REMANSO </t>
  </si>
  <si>
    <t xml:space="preserve">VILA SURUMU </t>
  </si>
  <si>
    <t xml:space="preserve">PETROLINA DO NORTE </t>
  </si>
  <si>
    <t>COMUNIDADE COBRA</t>
  </si>
  <si>
    <t>COMUNIDADE INDÍGENA XIXUAÚ</t>
  </si>
  <si>
    <t>MALOCA CATUAL</t>
  </si>
  <si>
    <t>MALOCA DO ANAUÃ WAI WAI II</t>
  </si>
  <si>
    <t>MALOCA DO CAJÚ</t>
  </si>
  <si>
    <t>MALOCA DO CANAVIAL</t>
  </si>
  <si>
    <t>MALOCA DO CONGRESSO</t>
  </si>
  <si>
    <t>MALOCA DO GAVIÃO</t>
  </si>
  <si>
    <t>MALOCA DO MARUPÁ</t>
  </si>
  <si>
    <t>MALOCA DO TAXI</t>
  </si>
  <si>
    <t>MALOCA DO TICOÇA</t>
  </si>
  <si>
    <t>MALOCA JATAPUZINHO WAI WAI I</t>
  </si>
  <si>
    <t>MALOCA PATATIVA</t>
  </si>
  <si>
    <t>MALOCA PERDIZ</t>
  </si>
  <si>
    <t>MALOCA SANTA CRUZ</t>
  </si>
  <si>
    <t>MALOCA SANTA INEZ</t>
  </si>
  <si>
    <t>MALOCA VILA NOVA AMAJARI</t>
  </si>
  <si>
    <t>WAY-WAY-SAMAUMA</t>
  </si>
  <si>
    <t>DESPACHO Nº 1.679/2013</t>
  </si>
  <si>
    <t>DESPACHO Nº 2.920/2012</t>
  </si>
  <si>
    <t>DESPACHO Nº 125/2013</t>
  </si>
  <si>
    <t>DESPACHO Nº 126/2013</t>
  </si>
  <si>
    <t xml:space="preserve"> </t>
  </si>
  <si>
    <t>GERAÇÃO ANUAL</t>
  </si>
  <si>
    <t>GERAÇÃO PRÓPRIA</t>
  </si>
  <si>
    <t>VALOR DO ACR MÉDIO DESPACHO ANEEL Nº 3.573/2013</t>
  </si>
  <si>
    <t>ADICIONAL</t>
  </si>
  <si>
    <t>LARANJAL DO JARI - C 062/2005 SOENERGY - NÃO HOMOLOGADO EM 10/2013.</t>
  </si>
  <si>
    <t>LOURENÇO - C 062/2005 SOENERGY - NÃO HOMOLOGADO EM 10/2013.</t>
  </si>
  <si>
    <t>OIAPOQUE - C 062/2005 SOENERGY - NÃO HOMOLOGADO EM 10/2013.</t>
  </si>
  <si>
    <t>SANTANA I - C 050/2011 - AGGREKO - NÃO HOMOLOGADO EM 10/2013.</t>
  </si>
  <si>
    <t>SANTANA II - C 050/2011 - AGGREKO - NÃO HOMOLOGADO EM 10/2013.</t>
  </si>
  <si>
    <t>ELB ELETRONORTE C DATA 31/05/1993 - NÃO HOMOLOGADO EM 10/2013.</t>
  </si>
  <si>
    <t>TODOS ESSES SISTEMAS ESTÃO INTEGRADOS AO SIN.</t>
  </si>
  <si>
    <t>CERR¹</t>
  </si>
  <si>
    <t>CARACARAÍ/N.PARAÍSO/RORAINÓPOLIS</t>
  </si>
  <si>
    <t>¹INFORMAÇÃO DA CERR - REA Nº 1.863/2009.</t>
  </si>
  <si>
    <t>CAPITAL (JAN)</t>
  </si>
  <si>
    <t>BALBINA (JAN)</t>
  </si>
  <si>
    <t>PREVISTA RENOVAÇÃO</t>
  </si>
  <si>
    <t>CUSTO TOTAL PAC 2014 - VALORES EM REAIS</t>
  </si>
  <si>
    <t>TOTAL PAC 2014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</si>
</sst>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  <numFmt numFmtId="166" formatCode="_(* #,##0.00_);_(* \(#,##0.00\);_(* &quot;-&quot;??_);_(@_)"/>
    <numFmt numFmtId="167" formatCode="_(* #,##0.0000_);_(* \(#,##0.0000\);_(* &quot;-&quot;??_);_(@_)"/>
    <numFmt numFmtId="168" formatCode="_-* #,##0.0000_-;\-* #,##0.0000_-;_-* &quot;-&quot;??_-;_-@_-"/>
    <numFmt numFmtId="169" formatCode="0.0000%"/>
    <numFmt numFmtId="170" formatCode="_-* #,##0.000_-;\-* #,##0.000_-;_-* &quot;-&quot;???_-;_-@_-"/>
    <numFmt numFmtId="171" formatCode="_-* #,##0.000000_-;\-* #,##0.000000_-;_-* &quot;-&quot;??_-;_-@_-"/>
    <numFmt numFmtId="172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Verdana"/>
      <family val="2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name val="Cambria"/>
      <family val="1"/>
      <scheme val="maj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</font>
    <font>
      <b/>
      <sz val="7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7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3" fillId="0" borderId="0"/>
    <xf numFmtId="0" fontId="33" fillId="0" borderId="0"/>
  </cellStyleXfs>
  <cellXfs count="382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2" fillId="0" borderId="0" xfId="0" applyNumberFormat="1" applyFont="1" applyAlignment="1">
      <alignment horizontal="center"/>
    </xf>
    <xf numFmtId="165" fontId="2" fillId="0" borderId="0" xfId="1" applyNumberFormat="1" applyFont="1"/>
    <xf numFmtId="164" fontId="2" fillId="0" borderId="0" xfId="1" applyNumberFormat="1" applyFont="1"/>
    <xf numFmtId="0" fontId="2" fillId="0" borderId="0" xfId="0" applyFont="1" applyFill="1"/>
    <xf numFmtId="43" fontId="2" fillId="0" borderId="0" xfId="0" applyNumberFormat="1" applyFont="1" applyFill="1"/>
    <xf numFmtId="10" fontId="3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43" fontId="3" fillId="0" borderId="1" xfId="0" applyNumberFormat="1" applyFont="1" applyBorder="1"/>
    <xf numFmtId="43" fontId="2" fillId="0" borderId="1" xfId="1" applyFont="1" applyBorder="1"/>
    <xf numFmtId="43" fontId="2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7" fontId="4" fillId="0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10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43" fontId="2" fillId="0" borderId="0" xfId="1" applyFont="1" applyFill="1" applyBorder="1"/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9" fontId="9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/>
    <xf numFmtId="168" fontId="2" fillId="0" borderId="1" xfId="1" applyNumberFormat="1" applyFont="1" applyBorder="1"/>
    <xf numFmtId="168" fontId="2" fillId="0" borderId="1" xfId="1" applyNumberFormat="1" applyFont="1" applyBorder="1" applyAlignment="1">
      <alignment horizontal="right"/>
    </xf>
    <xf numFmtId="167" fontId="6" fillId="0" borderId="1" xfId="1" applyNumberFormat="1" applyFont="1" applyFill="1" applyBorder="1"/>
    <xf numFmtId="43" fontId="2" fillId="0" borderId="1" xfId="1" applyFont="1" applyBorder="1" applyAlignment="1">
      <alignment horizontal="center"/>
    </xf>
    <xf numFmtId="165" fontId="3" fillId="3" borderId="1" xfId="1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7" fontId="6" fillId="3" borderId="1" xfId="1" applyNumberFormat="1" applyFont="1" applyFill="1" applyBorder="1"/>
    <xf numFmtId="166" fontId="6" fillId="0" borderId="1" xfId="1" applyNumberFormat="1" applyFont="1" applyFill="1" applyBorder="1"/>
    <xf numFmtId="166" fontId="6" fillId="0" borderId="1" xfId="0" applyNumberFormat="1" applyFont="1" applyFill="1" applyBorder="1"/>
    <xf numFmtId="167" fontId="10" fillId="0" borderId="1" xfId="1" applyNumberFormat="1" applyFont="1" applyFill="1" applyBorder="1"/>
    <xf numFmtId="43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10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43" fontId="3" fillId="0" borderId="0" xfId="0" applyNumberFormat="1" applyFont="1" applyBorder="1"/>
    <xf numFmtId="43" fontId="2" fillId="0" borderId="0" xfId="0" applyNumberFormat="1" applyFont="1" applyBorder="1"/>
    <xf numFmtId="164" fontId="2" fillId="0" borderId="0" xfId="1" applyNumberFormat="1" applyFont="1" applyBorder="1"/>
    <xf numFmtId="0" fontId="3" fillId="0" borderId="0" xfId="0" applyFont="1" applyBorder="1" applyAlignment="1">
      <alignment vertical="center" wrapText="1"/>
    </xf>
    <xf numFmtId="164" fontId="3" fillId="0" borderId="0" xfId="1" applyNumberFormat="1" applyFont="1" applyBorder="1"/>
    <xf numFmtId="0" fontId="3" fillId="0" borderId="0" xfId="0" applyFont="1" applyBorder="1"/>
    <xf numFmtId="43" fontId="3" fillId="2" borderId="1" xfId="0" applyNumberFormat="1" applyFont="1" applyFill="1" applyBorder="1"/>
    <xf numFmtId="43" fontId="2" fillId="0" borderId="0" xfId="1" applyFont="1" applyFill="1" applyBorder="1" applyAlignment="1"/>
    <xf numFmtId="43" fontId="2" fillId="0" borderId="0" xfId="1" applyNumberFormat="1" applyFont="1" applyBorder="1"/>
    <xf numFmtId="43" fontId="3" fillId="2" borderId="1" xfId="1" applyNumberFormat="1" applyFont="1" applyFill="1" applyBorder="1"/>
    <xf numFmtId="164" fontId="3" fillId="2" borderId="1" xfId="1" applyNumberFormat="1" applyFont="1" applyFill="1" applyBorder="1"/>
    <xf numFmtId="43" fontId="3" fillId="2" borderId="1" xfId="1" applyFont="1" applyFill="1" applyBorder="1"/>
    <xf numFmtId="165" fontId="3" fillId="2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3" fillId="0" borderId="0" xfId="0" applyNumberFormat="1" applyFont="1" applyFill="1" applyBorder="1"/>
    <xf numFmtId="43" fontId="2" fillId="0" borderId="0" xfId="0" applyNumberFormat="1" applyFont="1" applyFill="1" applyBorder="1"/>
    <xf numFmtId="165" fontId="2" fillId="0" borderId="0" xfId="1" applyNumberFormat="1" applyFont="1" applyFill="1" applyBorder="1"/>
    <xf numFmtId="164" fontId="2" fillId="0" borderId="0" xfId="1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vertical="justify" wrapText="1"/>
    </xf>
    <xf numFmtId="43" fontId="11" fillId="0" borderId="0" xfId="1" applyFont="1" applyFill="1" applyBorder="1" applyAlignment="1">
      <alignment vertical="justify" wrapText="1"/>
    </xf>
    <xf numFmtId="10" fontId="2" fillId="0" borderId="0" xfId="0" applyNumberFormat="1" applyFont="1"/>
    <xf numFmtId="43" fontId="2" fillId="0" borderId="1" xfId="0" applyNumberFormat="1" applyFont="1" applyFill="1" applyBorder="1"/>
    <xf numFmtId="43" fontId="2" fillId="0" borderId="1" xfId="1" applyFont="1" applyFill="1" applyBorder="1"/>
    <xf numFmtId="164" fontId="2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43" fontId="2" fillId="0" borderId="0" xfId="1" applyFont="1" applyAlignment="1">
      <alignment horizontal="left"/>
    </xf>
    <xf numFmtId="43" fontId="3" fillId="0" borderId="1" xfId="0" applyNumberFormat="1" applyFont="1" applyFill="1" applyBorder="1"/>
    <xf numFmtId="0" fontId="3" fillId="2" borderId="1" xfId="0" applyFont="1" applyFill="1" applyBorder="1" applyAlignment="1"/>
    <xf numFmtId="0" fontId="2" fillId="0" borderId="1" xfId="0" applyFont="1" applyFill="1" applyBorder="1"/>
    <xf numFmtId="43" fontId="2" fillId="4" borderId="1" xfId="1" applyFont="1" applyFill="1" applyBorder="1"/>
    <xf numFmtId="43" fontId="3" fillId="0" borderId="0" xfId="0" applyNumberFormat="1" applyFont="1"/>
    <xf numFmtId="167" fontId="14" fillId="0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168" fontId="2" fillId="0" borderId="1" xfId="1" applyNumberFormat="1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justify" wrapText="1"/>
    </xf>
    <xf numFmtId="168" fontId="2" fillId="0" borderId="0" xfId="1" applyNumberFormat="1" applyFont="1"/>
    <xf numFmtId="0" fontId="2" fillId="0" borderId="1" xfId="0" applyFont="1" applyBorder="1" applyAlignment="1">
      <alignment horizontal="center"/>
    </xf>
    <xf numFmtId="43" fontId="2" fillId="0" borderId="0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167" fontId="24" fillId="0" borderId="0" xfId="1" applyNumberFormat="1" applyFont="1" applyFill="1" applyBorder="1"/>
    <xf numFmtId="0" fontId="30" fillId="0" borderId="0" xfId="0" applyFont="1"/>
    <xf numFmtId="10" fontId="30" fillId="0" borderId="0" xfId="0" applyNumberFormat="1" applyFont="1"/>
    <xf numFmtId="0" fontId="32" fillId="0" borderId="0" xfId="0" applyFont="1"/>
    <xf numFmtId="10" fontId="32" fillId="0" borderId="0" xfId="0" applyNumberFormat="1" applyFont="1"/>
    <xf numFmtId="4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43" fontId="25" fillId="0" borderId="0" xfId="1" applyFont="1" applyFill="1" applyBorder="1"/>
    <xf numFmtId="165" fontId="2" fillId="0" borderId="0" xfId="1" applyNumberFormat="1" applyFont="1" applyFill="1"/>
    <xf numFmtId="165" fontId="2" fillId="0" borderId="1" xfId="1" applyNumberFormat="1" applyFont="1" applyFill="1" applyBorder="1"/>
    <xf numFmtId="165" fontId="25" fillId="0" borderId="0" xfId="1" applyNumberFormat="1" applyFont="1" applyFill="1"/>
    <xf numFmtId="165" fontId="6" fillId="0" borderId="1" xfId="1" applyNumberFormat="1" applyFont="1" applyFill="1" applyBorder="1"/>
    <xf numFmtId="0" fontId="27" fillId="0" borderId="0" xfId="0" applyFont="1" applyFill="1" applyBorder="1" applyAlignment="1">
      <alignment vertical="center" wrapText="1"/>
    </xf>
    <xf numFmtId="164" fontId="2" fillId="0" borderId="1" xfId="1" applyNumberFormat="1" applyFont="1" applyFill="1" applyBorder="1"/>
    <xf numFmtId="165" fontId="2" fillId="0" borderId="0" xfId="1" applyNumberFormat="1" applyFont="1" applyBorder="1" applyAlignment="1"/>
    <xf numFmtId="165" fontId="5" fillId="0" borderId="0" xfId="1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10" fontId="2" fillId="0" borderId="0" xfId="0" applyNumberFormat="1" applyFont="1" applyFill="1" applyBorder="1" applyAlignment="1">
      <alignment horizontal="left"/>
    </xf>
    <xf numFmtId="43" fontId="7" fillId="0" borderId="0" xfId="0" applyNumberFormat="1" applyFont="1" applyFill="1" applyBorder="1" applyAlignment="1">
      <alignment vertical="center" wrapText="1"/>
    </xf>
    <xf numFmtId="43" fontId="8" fillId="0" borderId="0" xfId="0" applyNumberFormat="1" applyFont="1" applyFill="1" applyBorder="1" applyAlignment="1">
      <alignment vertical="center" wrapText="1"/>
    </xf>
    <xf numFmtId="167" fontId="7" fillId="0" borderId="0" xfId="1" applyNumberFormat="1" applyFont="1" applyFill="1" applyBorder="1"/>
    <xf numFmtId="164" fontId="8" fillId="0" borderId="0" xfId="0" applyNumberFormat="1" applyFont="1" applyFill="1" applyBorder="1" applyAlignment="1">
      <alignment vertical="center" wrapText="1"/>
    </xf>
    <xf numFmtId="170" fontId="8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170" fontId="4" fillId="0" borderId="0" xfId="0" applyNumberFormat="1" applyFont="1" applyFill="1" applyBorder="1"/>
    <xf numFmtId="165" fontId="7" fillId="0" borderId="0" xfId="1" applyNumberFormat="1" applyFont="1" applyFill="1" applyBorder="1" applyAlignment="1">
      <alignment vertical="center" wrapText="1"/>
    </xf>
    <xf numFmtId="0" fontId="28" fillId="0" borderId="0" xfId="0" applyFont="1"/>
    <xf numFmtId="164" fontId="2" fillId="0" borderId="0" xfId="0" applyNumberFormat="1" applyFont="1"/>
    <xf numFmtId="171" fontId="2" fillId="0" borderId="0" xfId="0" applyNumberFormat="1" applyFont="1"/>
    <xf numFmtId="164" fontId="2" fillId="5" borderId="1" xfId="1" applyNumberFormat="1" applyFont="1" applyFill="1" applyBorder="1"/>
    <xf numFmtId="166" fontId="3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6" borderId="1" xfId="0" applyNumberFormat="1" applyFont="1" applyFill="1" applyBorder="1"/>
    <xf numFmtId="43" fontId="2" fillId="6" borderId="1" xfId="1" applyFont="1" applyFill="1" applyBorder="1"/>
    <xf numFmtId="43" fontId="2" fillId="6" borderId="1" xfId="0" applyNumberFormat="1" applyFont="1" applyFill="1" applyBorder="1"/>
    <xf numFmtId="43" fontId="3" fillId="5" borderId="1" xfId="0" applyNumberFormat="1" applyFont="1" applyFill="1" applyBorder="1"/>
    <xf numFmtId="43" fontId="2" fillId="5" borderId="1" xfId="1" applyFont="1" applyFill="1" applyBorder="1"/>
    <xf numFmtId="43" fontId="2" fillId="5" borderId="1" xfId="0" applyNumberFormat="1" applyFont="1" applyFill="1" applyBorder="1"/>
    <xf numFmtId="164" fontId="2" fillId="7" borderId="1" xfId="1" applyNumberFormat="1" applyFont="1" applyFill="1" applyBorder="1"/>
    <xf numFmtId="165" fontId="2" fillId="7" borderId="1" xfId="1" applyNumberFormat="1" applyFont="1" applyFill="1" applyBorder="1"/>
    <xf numFmtId="168" fontId="2" fillId="7" borderId="1" xfId="1" applyNumberFormat="1" applyFont="1" applyFill="1" applyBorder="1" applyAlignment="1">
      <alignment horizontal="right"/>
    </xf>
    <xf numFmtId="168" fontId="2" fillId="7" borderId="1" xfId="1" applyNumberFormat="1" applyFont="1" applyFill="1" applyBorder="1"/>
    <xf numFmtId="43" fontId="2" fillId="7" borderId="1" xfId="1" applyFont="1" applyFill="1" applyBorder="1"/>
    <xf numFmtId="167" fontId="22" fillId="7" borderId="1" xfId="1" applyNumberFormat="1" applyFont="1" applyFill="1" applyBorder="1"/>
    <xf numFmtId="165" fontId="6" fillId="7" borderId="1" xfId="1" applyNumberFormat="1" applyFont="1" applyFill="1" applyBorder="1"/>
    <xf numFmtId="43" fontId="3" fillId="4" borderId="1" xfId="0" applyNumberFormat="1" applyFont="1" applyFill="1" applyBorder="1"/>
    <xf numFmtId="43" fontId="2" fillId="4" borderId="1" xfId="0" applyNumberFormat="1" applyFont="1" applyFill="1" applyBorder="1"/>
    <xf numFmtId="43" fontId="2" fillId="7" borderId="1" xfId="0" applyNumberFormat="1" applyFont="1" applyFill="1" applyBorder="1"/>
    <xf numFmtId="43" fontId="2" fillId="0" borderId="0" xfId="0" applyNumberFormat="1" applyFont="1" applyBorder="1" applyAlignment="1">
      <alignment vertical="justify" wrapText="1"/>
    </xf>
    <xf numFmtId="0" fontId="3" fillId="0" borderId="1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>
      <alignment vertical="center" wrapText="1"/>
    </xf>
    <xf numFmtId="43" fontId="6" fillId="0" borderId="1" xfId="1" applyFont="1" applyFill="1" applyBorder="1" applyAlignment="1" applyProtection="1">
      <alignment horizontal="center" vertical="center" wrapText="1"/>
    </xf>
    <xf numFmtId="43" fontId="2" fillId="4" borderId="1" xfId="1" applyFont="1" applyFill="1" applyBorder="1" applyAlignment="1">
      <alignment horizontal="center"/>
    </xf>
    <xf numFmtId="0" fontId="6" fillId="0" borderId="0" xfId="2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8" fontId="2" fillId="0" borderId="0" xfId="1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/>
    <xf numFmtId="10" fontId="3" fillId="0" borderId="1" xfId="0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72" fontId="7" fillId="0" borderId="0" xfId="1" applyNumberFormat="1" applyFont="1" applyFill="1" applyBorder="1"/>
    <xf numFmtId="165" fontId="26" fillId="0" borderId="0" xfId="1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4" fillId="0" borderId="1" xfId="1" applyFont="1" applyFill="1" applyBorder="1"/>
    <xf numFmtId="43" fontId="34" fillId="4" borderId="1" xfId="1" applyFont="1" applyFill="1" applyBorder="1"/>
    <xf numFmtId="43" fontId="35" fillId="0" borderId="1" xfId="1" applyFont="1" applyBorder="1"/>
    <xf numFmtId="43" fontId="35" fillId="2" borderId="1" xfId="1" applyFont="1" applyFill="1" applyBorder="1"/>
    <xf numFmtId="0" fontId="34" fillId="0" borderId="1" xfId="0" applyFont="1" applyFill="1" applyBorder="1"/>
    <xf numFmtId="0" fontId="35" fillId="2" borderId="1" xfId="0" applyFont="1" applyFill="1" applyBorder="1"/>
    <xf numFmtId="0" fontId="35" fillId="0" borderId="0" xfId="0" applyFont="1"/>
    <xf numFmtId="0" fontId="34" fillId="0" borderId="0" xfId="0" applyFont="1"/>
    <xf numFmtId="43" fontId="34" fillId="0" borderId="0" xfId="0" applyNumberFormat="1" applyFont="1"/>
    <xf numFmtId="164" fontId="2" fillId="0" borderId="0" xfId="0" applyNumberFormat="1" applyFont="1" applyFill="1" applyBorder="1" applyAlignment="1">
      <alignment vertical="justify" wrapText="1"/>
    </xf>
    <xf numFmtId="0" fontId="3" fillId="0" borderId="2" xfId="0" applyFont="1" applyBorder="1"/>
    <xf numFmtId="0" fontId="6" fillId="0" borderId="1" xfId="3" applyFont="1" applyFill="1" applyBorder="1"/>
    <xf numFmtId="165" fontId="6" fillId="0" borderId="0" xfId="1" applyNumberFormat="1" applyFont="1" applyFill="1" applyBorder="1"/>
    <xf numFmtId="43" fontId="3" fillId="7" borderId="1" xfId="0" applyNumberFormat="1" applyFont="1" applyFill="1" applyBorder="1"/>
    <xf numFmtId="43" fontId="2" fillId="2" borderId="1" xfId="0" applyNumberFormat="1" applyFont="1" applyFill="1" applyBorder="1"/>
    <xf numFmtId="43" fontId="36" fillId="0" borderId="0" xfId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31" fillId="2" borderId="1" xfId="1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43" fontId="32" fillId="7" borderId="1" xfId="1" applyFont="1" applyFill="1" applyBorder="1" applyAlignment="1">
      <alignment vertical="center"/>
    </xf>
    <xf numFmtId="43" fontId="31" fillId="0" borderId="1" xfId="1" applyFont="1" applyFill="1" applyBorder="1" applyAlignment="1">
      <alignment vertical="center"/>
    </xf>
    <xf numFmtId="43" fontId="28" fillId="2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4" fontId="6" fillId="0" borderId="1" xfId="0" applyNumberFormat="1" applyFont="1" applyBorder="1" applyAlignment="1"/>
    <xf numFmtId="0" fontId="2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43" fontId="29" fillId="2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30" fillId="4" borderId="1" xfId="1" applyFont="1" applyFill="1" applyBorder="1" applyAlignment="1">
      <alignment vertical="center"/>
    </xf>
    <xf numFmtId="164" fontId="6" fillId="0" borderId="0" xfId="1" applyNumberFormat="1" applyFont="1" applyFill="1"/>
    <xf numFmtId="164" fontId="26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165" fontId="2" fillId="0" borderId="0" xfId="0" applyNumberFormat="1" applyFont="1" applyFill="1" applyBorder="1"/>
    <xf numFmtId="165" fontId="3" fillId="0" borderId="0" xfId="1" applyNumberFormat="1" applyFont="1" applyAlignment="1">
      <alignment horizontal="center"/>
    </xf>
    <xf numFmtId="0" fontId="2" fillId="8" borderId="1" xfId="0" applyFont="1" applyFill="1" applyBorder="1"/>
    <xf numFmtId="164" fontId="2" fillId="8" borderId="1" xfId="1" applyNumberFormat="1" applyFont="1" applyFill="1" applyBorder="1"/>
    <xf numFmtId="165" fontId="2" fillId="8" borderId="1" xfId="1" applyNumberFormat="1" applyFont="1" applyFill="1" applyBorder="1"/>
    <xf numFmtId="164" fontId="2" fillId="9" borderId="1" xfId="1" applyNumberFormat="1" applyFont="1" applyFill="1" applyBorder="1"/>
    <xf numFmtId="165" fontId="2" fillId="9" borderId="1" xfId="1" applyNumberFormat="1" applyFont="1" applyFill="1" applyBorder="1"/>
    <xf numFmtId="0" fontId="2" fillId="9" borderId="1" xfId="0" applyFont="1" applyFill="1" applyBorder="1"/>
    <xf numFmtId="43" fontId="5" fillId="0" borderId="1" xfId="1" applyFont="1" applyFill="1" applyBorder="1" applyAlignment="1">
      <alignment horizontal="center"/>
    </xf>
    <xf numFmtId="43" fontId="2" fillId="0" borderId="0" xfId="1" applyFont="1" applyFill="1"/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7" borderId="4" xfId="0" applyNumberFormat="1" applyFont="1" applyFill="1" applyBorder="1" applyAlignment="1">
      <alignment horizontal="center"/>
    </xf>
    <xf numFmtId="43" fontId="3" fillId="7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left"/>
    </xf>
    <xf numFmtId="165" fontId="2" fillId="0" borderId="6" xfId="1" applyNumberFormat="1" applyFont="1" applyBorder="1" applyAlignment="1">
      <alignment horizontal="left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3" fontId="2" fillId="0" borderId="7" xfId="1" applyFont="1" applyFill="1" applyBorder="1" applyAlignment="1">
      <alignment horizontal="justify" vertical="justify" wrapText="1"/>
    </xf>
    <xf numFmtId="43" fontId="2" fillId="0" borderId="8" xfId="1" applyFont="1" applyFill="1" applyBorder="1" applyAlignment="1">
      <alignment horizontal="justify" vertical="justify" wrapText="1"/>
    </xf>
    <xf numFmtId="43" fontId="2" fillId="0" borderId="9" xfId="1" applyFont="1" applyFill="1" applyBorder="1" applyAlignment="1">
      <alignment horizontal="justify" vertical="justify" wrapText="1"/>
    </xf>
    <xf numFmtId="43" fontId="2" fillId="0" borderId="10" xfId="1" applyFont="1" applyFill="1" applyBorder="1" applyAlignment="1">
      <alignment horizontal="justify" vertical="justify" wrapText="1"/>
    </xf>
    <xf numFmtId="43" fontId="2" fillId="0" borderId="0" xfId="1" applyFont="1" applyFill="1" applyBorder="1" applyAlignment="1">
      <alignment horizontal="justify" vertical="justify" wrapText="1"/>
    </xf>
    <xf numFmtId="43" fontId="2" fillId="0" borderId="11" xfId="1" applyFont="1" applyFill="1" applyBorder="1" applyAlignment="1">
      <alignment horizontal="justify" vertical="justify" wrapText="1"/>
    </xf>
    <xf numFmtId="43" fontId="2" fillId="0" borderId="12" xfId="1" applyFont="1" applyFill="1" applyBorder="1" applyAlignment="1">
      <alignment horizontal="justify" vertical="justify" wrapText="1"/>
    </xf>
    <xf numFmtId="43" fontId="2" fillId="0" borderId="13" xfId="1" applyFont="1" applyFill="1" applyBorder="1" applyAlignment="1">
      <alignment horizontal="justify" vertical="justify" wrapText="1"/>
    </xf>
    <xf numFmtId="43" fontId="2" fillId="0" borderId="14" xfId="1" applyFont="1" applyFill="1" applyBorder="1" applyAlignment="1">
      <alignment horizontal="justify" vertical="justify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3" fontId="11" fillId="0" borderId="7" xfId="1" applyFont="1" applyFill="1" applyBorder="1" applyAlignment="1">
      <alignment horizontal="justify" vertical="justify" wrapText="1"/>
    </xf>
    <xf numFmtId="43" fontId="11" fillId="0" borderId="8" xfId="1" applyFont="1" applyFill="1" applyBorder="1" applyAlignment="1">
      <alignment horizontal="justify" vertical="justify" wrapText="1"/>
    </xf>
    <xf numFmtId="43" fontId="11" fillId="0" borderId="9" xfId="1" applyFont="1" applyFill="1" applyBorder="1" applyAlignment="1">
      <alignment horizontal="justify" vertical="justify" wrapText="1"/>
    </xf>
    <xf numFmtId="43" fontId="11" fillId="0" borderId="10" xfId="1" applyFont="1" applyFill="1" applyBorder="1" applyAlignment="1">
      <alignment horizontal="justify" vertical="justify" wrapText="1"/>
    </xf>
    <xf numFmtId="43" fontId="11" fillId="0" borderId="0" xfId="1" applyFont="1" applyFill="1" applyBorder="1" applyAlignment="1">
      <alignment horizontal="justify" vertical="justify" wrapText="1"/>
    </xf>
    <xf numFmtId="43" fontId="11" fillId="0" borderId="11" xfId="1" applyFont="1" applyFill="1" applyBorder="1" applyAlignment="1">
      <alignment horizontal="justify" vertical="justify" wrapText="1"/>
    </xf>
    <xf numFmtId="43" fontId="11" fillId="0" borderId="12" xfId="1" applyFont="1" applyFill="1" applyBorder="1" applyAlignment="1">
      <alignment horizontal="justify" vertical="justify" wrapText="1"/>
    </xf>
    <xf numFmtId="43" fontId="11" fillId="0" borderId="13" xfId="1" applyFont="1" applyFill="1" applyBorder="1" applyAlignment="1">
      <alignment horizontal="justify" vertical="justify" wrapText="1"/>
    </xf>
    <xf numFmtId="43" fontId="11" fillId="0" borderId="14" xfId="1" applyFont="1" applyFill="1" applyBorder="1" applyAlignment="1">
      <alignment horizontal="justify" vertical="justify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center"/>
    </xf>
    <xf numFmtId="43" fontId="3" fillId="2" borderId="6" xfId="0" applyNumberFormat="1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43" fontId="3" fillId="2" borderId="5" xfId="0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5" xfId="0" applyNumberFormat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0" fontId="31" fillId="2" borderId="4" xfId="0" applyFont="1" applyFill="1" applyBorder="1" applyAlignment="1">
      <alignment horizontal="left" vertical="center"/>
    </xf>
    <xf numFmtId="0" fontId="31" fillId="2" borderId="6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Plano_Oper_SIS_Cemat2006_ciclo05_ELB" xfId="3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opLeftCell="A4" workbookViewId="0">
      <selection activeCell="N20" sqref="N20"/>
    </sheetView>
  </sheetViews>
  <sheetFormatPr defaultColWidth="14.7109375" defaultRowHeight="15.95" customHeight="1"/>
  <cols>
    <col min="1" max="1" width="25.7109375" style="1" customWidth="1"/>
    <col min="2" max="9" width="14.28515625" style="1" customWidth="1"/>
    <col min="10" max="10" width="6.7109375" style="87" customWidth="1"/>
    <col min="11" max="16384" width="14.7109375" style="1"/>
  </cols>
  <sheetData>
    <row r="1" spans="1:14" ht="15.95" customHeight="1">
      <c r="A1" s="138" t="s">
        <v>47</v>
      </c>
    </row>
    <row r="2" spans="1:14" ht="15.95" customHeight="1">
      <c r="A2" s="138" t="s">
        <v>461</v>
      </c>
    </row>
    <row r="3" spans="1:14" ht="15.95" customHeight="1">
      <c r="A3" s="138" t="s">
        <v>372</v>
      </c>
    </row>
    <row r="4" spans="1:14" ht="15.95" customHeight="1">
      <c r="A4" s="5"/>
    </row>
    <row r="5" spans="1:14" ht="15.95" customHeight="1">
      <c r="A5" s="236" t="s">
        <v>76</v>
      </c>
      <c r="B5" s="236" t="s">
        <v>77</v>
      </c>
      <c r="C5" s="236" t="s">
        <v>78</v>
      </c>
      <c r="D5" s="236" t="s">
        <v>79</v>
      </c>
      <c r="E5" s="237" t="s">
        <v>80</v>
      </c>
      <c r="F5" s="239" t="s">
        <v>460</v>
      </c>
      <c r="G5" s="236" t="s">
        <v>31</v>
      </c>
      <c r="H5" s="236" t="s">
        <v>81</v>
      </c>
      <c r="I5" s="236" t="s">
        <v>102</v>
      </c>
      <c r="J5" s="236" t="s">
        <v>441</v>
      </c>
    </row>
    <row r="6" spans="1:14" ht="15.95" customHeight="1">
      <c r="A6" s="236"/>
      <c r="B6" s="236"/>
      <c r="C6" s="236"/>
      <c r="D6" s="236"/>
      <c r="E6" s="238"/>
      <c r="F6" s="239"/>
      <c r="G6" s="236"/>
      <c r="H6" s="236"/>
      <c r="I6" s="236"/>
      <c r="J6" s="236"/>
    </row>
    <row r="7" spans="1:14" ht="15.95" customHeight="1">
      <c r="A7" s="204"/>
      <c r="B7" s="204"/>
      <c r="C7" s="204"/>
      <c r="D7" s="204"/>
      <c r="E7" s="204"/>
      <c r="F7" s="204"/>
      <c r="G7" s="204"/>
      <c r="H7" s="204"/>
      <c r="I7" s="204"/>
      <c r="J7" s="204"/>
    </row>
    <row r="8" spans="1:14" ht="15.95" customHeight="1">
      <c r="A8" s="216" t="s">
        <v>93</v>
      </c>
      <c r="B8" s="217">
        <f>'CTG CEA'!D6</f>
        <v>278040122.25</v>
      </c>
      <c r="C8" s="217">
        <f>'CTG CEA'!D12</f>
        <v>0</v>
      </c>
      <c r="D8" s="217">
        <f>'CTG CEA'!D16</f>
        <v>0</v>
      </c>
      <c r="E8" s="217">
        <f>'CTG CEA'!D24</f>
        <v>151995565.03999999</v>
      </c>
      <c r="F8" s="217">
        <f>'CTG D AMAZONAS'!D30</f>
        <v>0</v>
      </c>
      <c r="G8" s="218">
        <f>'CTG CEA'!D5</f>
        <v>430035687.28999996</v>
      </c>
      <c r="H8" s="217">
        <f>'CTG CEA'!I18</f>
        <v>281906793.74000001</v>
      </c>
      <c r="I8" s="218">
        <f>'CTG CEA'!I22</f>
        <v>148128893.54999995</v>
      </c>
      <c r="J8" s="218">
        <f>I8/I$28*100</f>
        <v>3.5784598689036646</v>
      </c>
      <c r="K8" s="2"/>
      <c r="L8" s="2"/>
      <c r="N8" s="2"/>
    </row>
    <row r="9" spans="1:14" ht="15.95" customHeight="1">
      <c r="A9" s="216" t="s">
        <v>94</v>
      </c>
      <c r="B9" s="217">
        <f>'CTG CELPA'!D6</f>
        <v>289870765.78350002</v>
      </c>
      <c r="C9" s="217">
        <f>'CTG CELPA'!D12</f>
        <v>0</v>
      </c>
      <c r="D9" s="217">
        <f>'CTG CELPA'!D16</f>
        <v>16517458.789999999</v>
      </c>
      <c r="E9" s="217">
        <f>'CTG CELPA'!D24</f>
        <v>96683179</v>
      </c>
      <c r="F9" s="217">
        <f>'CTG CELPA'!D30</f>
        <v>0</v>
      </c>
      <c r="G9" s="218">
        <f>'CTG CELPA'!D5</f>
        <v>403071403.57350004</v>
      </c>
      <c r="H9" s="217">
        <f>'CTG CELPA'!I18</f>
        <v>71307719.340000004</v>
      </c>
      <c r="I9" s="218">
        <f>'CTG CELPA'!I22</f>
        <v>331763684.2335</v>
      </c>
      <c r="J9" s="218">
        <f t="shared" ref="J9:J28" si="0">I9/I$28*100</f>
        <v>8.014662106339669</v>
      </c>
      <c r="K9" s="2"/>
      <c r="L9" s="2"/>
      <c r="N9" s="2"/>
    </row>
    <row r="10" spans="1:14" ht="15.95" customHeight="1">
      <c r="A10" s="216" t="s">
        <v>96</v>
      </c>
      <c r="B10" s="217">
        <f>'CTG CELPE'!D6</f>
        <v>9340062.5999999996</v>
      </c>
      <c r="C10" s="217">
        <f>'CTG CELPE'!D12</f>
        <v>6595855.2000000002</v>
      </c>
      <c r="D10" s="217">
        <f>'CTG CELPE'!D16</f>
        <v>3266578.8</v>
      </c>
      <c r="E10" s="217">
        <f>'CTG CELPE'!D24</f>
        <v>0</v>
      </c>
      <c r="F10" s="217">
        <f>'CTG CELPE'!D30</f>
        <v>0</v>
      </c>
      <c r="G10" s="218">
        <f>'CTG CELPE'!D5</f>
        <v>19202496.600000001</v>
      </c>
      <c r="H10" s="217">
        <f>'CTG CELPE'!I18</f>
        <v>2789449.52</v>
      </c>
      <c r="I10" s="218">
        <f>'CTG CELPE'!I22</f>
        <v>16413047.080000002</v>
      </c>
      <c r="J10" s="218">
        <f t="shared" si="0"/>
        <v>0.39650218734929921</v>
      </c>
      <c r="K10" s="2"/>
      <c r="L10" s="2"/>
      <c r="N10" s="2"/>
    </row>
    <row r="11" spans="1:14" ht="15.95" customHeight="1">
      <c r="A11" s="216" t="s">
        <v>95</v>
      </c>
      <c r="B11" s="217">
        <f>'CTG CEMAT'!D6</f>
        <v>4314618</v>
      </c>
      <c r="C11" s="217">
        <f>'CTG CEMAT'!D12</f>
        <v>1910460.8052749999</v>
      </c>
      <c r="D11" s="217">
        <f>'CTG CEMAT'!D16</f>
        <v>17798617.310000002</v>
      </c>
      <c r="E11" s="217">
        <f>'CTG CEMAT'!D24</f>
        <v>16257437.300000001</v>
      </c>
      <c r="F11" s="217">
        <f>'CTG CEMAT'!D30</f>
        <v>0</v>
      </c>
      <c r="G11" s="218">
        <f>'CTG CEMAT'!D5</f>
        <v>40281133.415275007</v>
      </c>
      <c r="H11" s="217">
        <f>'CTG CEMAT'!I18</f>
        <v>1132707.29</v>
      </c>
      <c r="I11" s="218">
        <f>'CTG CEMAT'!I22</f>
        <v>39148426.125275008</v>
      </c>
      <c r="J11" s="218">
        <f t="shared" si="0"/>
        <v>0.94573765092459539</v>
      </c>
      <c r="K11" s="2"/>
      <c r="L11" s="2"/>
      <c r="N11" s="2"/>
    </row>
    <row r="12" spans="1:14" ht="15.95" customHeight="1">
      <c r="A12" s="216" t="s">
        <v>92</v>
      </c>
      <c r="B12" s="217">
        <f>'CTG CERR'!D6</f>
        <v>15606299.280000005</v>
      </c>
      <c r="C12" s="217">
        <f>'CTG CERR'!D12</f>
        <v>1617502.7399999998</v>
      </c>
      <c r="D12" s="217">
        <f>'CTG CERR'!D16</f>
        <v>20512397.07</v>
      </c>
      <c r="E12" s="217">
        <f>'CTG CERR'!D24</f>
        <v>38486247</v>
      </c>
      <c r="F12" s="217">
        <f>'CTG CERR'!D30</f>
        <v>0</v>
      </c>
      <c r="G12" s="218">
        <f>'CTG CERR'!D5</f>
        <v>76222446.090000004</v>
      </c>
      <c r="H12" s="217">
        <f>'CTG CERR'!I18</f>
        <v>36467189.329999998</v>
      </c>
      <c r="I12" s="218">
        <f>'CTG CERR'!I22</f>
        <v>39755256.760000005</v>
      </c>
      <c r="J12" s="218">
        <f t="shared" si="0"/>
        <v>0.96039730996573835</v>
      </c>
      <c r="K12" s="2"/>
      <c r="L12" s="2"/>
      <c r="N12" s="2"/>
    </row>
    <row r="13" spans="1:14" ht="15.95" customHeight="1">
      <c r="A13" s="216" t="s">
        <v>61</v>
      </c>
      <c r="B13" s="217">
        <f>'CTG D AMAZONAS'!D6</f>
        <v>1759249330.4999998</v>
      </c>
      <c r="C13" s="217">
        <f>'CTG D AMAZONAS'!D12</f>
        <v>294333481.18597496</v>
      </c>
      <c r="D13" s="217">
        <f>'CTG D AMAZONAS'!D16</f>
        <v>671713253.66194999</v>
      </c>
      <c r="E13" s="217">
        <f>'CTG D AMAZONAS'!D24</f>
        <v>452139922.28999996</v>
      </c>
      <c r="F13" s="217">
        <f>'CTG D AMAZONAS'!D30</f>
        <v>0</v>
      </c>
      <c r="G13" s="218">
        <f>'CTG D AMAZONAS'!D5</f>
        <v>3177435987.6379247</v>
      </c>
      <c r="H13" s="217">
        <f>'CTG D AMAZONAS'!I18</f>
        <v>674043136.90999997</v>
      </c>
      <c r="I13" s="218">
        <f>'CTG D AMAZONAS'!I22</f>
        <v>2503392850.7279248</v>
      </c>
      <c r="J13" s="218">
        <f t="shared" si="0"/>
        <v>60.476323273193209</v>
      </c>
      <c r="K13" s="2"/>
      <c r="L13" s="2"/>
      <c r="N13" s="2"/>
    </row>
    <row r="14" spans="1:14" ht="15.95" customHeight="1">
      <c r="A14" s="216" t="s">
        <v>84</v>
      </c>
      <c r="B14" s="217">
        <f>'CTG D ACRE'!D6</f>
        <v>130459153.58000003</v>
      </c>
      <c r="C14" s="217">
        <f>'CTG D ACRE'!D12</f>
        <v>0</v>
      </c>
      <c r="D14" s="217">
        <f>'CTG D ACRE'!D16</f>
        <v>0</v>
      </c>
      <c r="E14" s="217">
        <f>'CTG D ACRE'!D24</f>
        <v>43262084.140000001</v>
      </c>
      <c r="F14" s="217">
        <f>'CTG D ACRE'!D30</f>
        <v>0</v>
      </c>
      <c r="G14" s="218">
        <f>'CTG D ACRE'!D5</f>
        <v>173721237.72000003</v>
      </c>
      <c r="H14" s="217">
        <f>'CTG D ACRE'!I18</f>
        <v>32071967.07</v>
      </c>
      <c r="I14" s="218">
        <f>'CTG D ACRE'!I22</f>
        <v>141649270.65000004</v>
      </c>
      <c r="J14" s="218">
        <f t="shared" si="0"/>
        <v>3.4219267985648103</v>
      </c>
      <c r="K14" s="2"/>
      <c r="L14" s="2"/>
      <c r="N14" s="2"/>
    </row>
    <row r="15" spans="1:14" ht="15.95" customHeight="1">
      <c r="A15" s="216" t="s">
        <v>82</v>
      </c>
      <c r="B15" s="217">
        <f>'CTG D RONDÔNIA'!D6</f>
        <v>187859862.27525002</v>
      </c>
      <c r="C15" s="217">
        <f>'CTG D RONDÔNIA'!D12</f>
        <v>1794675.6753749999</v>
      </c>
      <c r="D15" s="217">
        <f>'CTG D RONDÔNIA'!D16</f>
        <v>920268.24000000011</v>
      </c>
      <c r="E15" s="217">
        <f>'CTG D RONDÔNIA'!D24</f>
        <v>391007414.51999998</v>
      </c>
      <c r="F15" s="217">
        <f>'CTG D RONDÔNIA'!D30</f>
        <v>0</v>
      </c>
      <c r="G15" s="218">
        <f>'CTG D RONDÔNIA'!D5</f>
        <v>581582220.71062505</v>
      </c>
      <c r="H15" s="217">
        <f>'CTG D RONDÔNIA'!I18</f>
        <v>47820136.649999999</v>
      </c>
      <c r="I15" s="218">
        <f>'CTG D RONDÔNIA'!I22</f>
        <v>533762084.06062508</v>
      </c>
      <c r="J15" s="218">
        <f t="shared" si="0"/>
        <v>12.894487709844451</v>
      </c>
      <c r="K15" s="2"/>
      <c r="L15" s="2"/>
      <c r="N15" s="2"/>
    </row>
    <row r="16" spans="1:14" ht="15.95" customHeight="1">
      <c r="A16" s="216" t="s">
        <v>83</v>
      </c>
      <c r="B16" s="217">
        <f>'CTG D RORAIMA'!D6</f>
        <v>92958019.19250001</v>
      </c>
      <c r="C16" s="217">
        <f>'CTG D RORAIMA'!D12</f>
        <v>0</v>
      </c>
      <c r="D16" s="217">
        <f>'CTG D RORAIMA'!D16</f>
        <v>0</v>
      </c>
      <c r="E16" s="217">
        <f>'CTG D RORAIMA'!D24</f>
        <v>181550722</v>
      </c>
      <c r="F16" s="217">
        <f>'CTG D RORAIMA'!D30</f>
        <v>0</v>
      </c>
      <c r="G16" s="218">
        <f>'CTG D RORAIMA'!D5</f>
        <v>274508741.1925</v>
      </c>
      <c r="H16" s="217">
        <f>'CTG D RORAIMA'!I18</f>
        <v>153247331.38</v>
      </c>
      <c r="I16" s="218">
        <f>'CTG D RORAIMA'!I22</f>
        <v>121261409.8125</v>
      </c>
      <c r="J16" s="218">
        <f t="shared" si="0"/>
        <v>2.9294020785637094</v>
      </c>
      <c r="K16" s="2"/>
      <c r="L16" s="2"/>
      <c r="N16" s="2"/>
    </row>
    <row r="17" spans="1:12" s="113" customFormat="1" ht="15.95" customHeight="1">
      <c r="A17" s="219" t="s">
        <v>97</v>
      </c>
      <c r="B17" s="220">
        <f>SUM(B8:B16)</f>
        <v>2767698233.4612498</v>
      </c>
      <c r="C17" s="220">
        <f t="shared" ref="C17:I17" si="1">SUM(C8:C16)</f>
        <v>306251975.60662496</v>
      </c>
      <c r="D17" s="220">
        <f t="shared" si="1"/>
        <v>730728573.87195003</v>
      </c>
      <c r="E17" s="220">
        <f t="shared" si="1"/>
        <v>1371382571.29</v>
      </c>
      <c r="F17" s="220">
        <f t="shared" si="1"/>
        <v>0</v>
      </c>
      <c r="G17" s="220">
        <f t="shared" si="1"/>
        <v>5176061354.229825</v>
      </c>
      <c r="H17" s="220">
        <f t="shared" si="1"/>
        <v>1300786431.23</v>
      </c>
      <c r="I17" s="220">
        <f t="shared" si="1"/>
        <v>3875274922.999825</v>
      </c>
      <c r="J17" s="220">
        <f t="shared" si="0"/>
        <v>93.617898983649155</v>
      </c>
      <c r="K17" s="2"/>
      <c r="L17" s="2"/>
    </row>
    <row r="18" spans="1:12" ht="15.95" customHeight="1">
      <c r="A18" s="216" t="s">
        <v>85</v>
      </c>
      <c r="B18" s="217">
        <f>'CTG G AMAPARI'!D6</f>
        <v>65216700.697499998</v>
      </c>
      <c r="C18" s="217">
        <f>'CTG G AMAPARI'!D12</f>
        <v>0</v>
      </c>
      <c r="D18" s="221"/>
      <c r="E18" s="221"/>
      <c r="F18" s="221"/>
      <c r="G18" s="218">
        <f>'CTG G AMAPARI'!D5</f>
        <v>65216700.697499998</v>
      </c>
      <c r="H18" s="221"/>
      <c r="I18" s="218">
        <f>'CTG G AMAPARI'!D5</f>
        <v>65216700.697499998</v>
      </c>
      <c r="J18" s="218">
        <f t="shared" si="0"/>
        <v>1.5754883509578841</v>
      </c>
      <c r="K18" s="2"/>
      <c r="L18" s="2"/>
    </row>
    <row r="19" spans="1:12" ht="15.95" customHeight="1">
      <c r="A19" s="216" t="s">
        <v>86</v>
      </c>
      <c r="B19" s="217">
        <f>'CTG G BR ALCOA'!D6</f>
        <v>27422902.155000001</v>
      </c>
      <c r="C19" s="217">
        <f>'CTG G BR ALCOA'!D12</f>
        <v>0</v>
      </c>
      <c r="D19" s="221"/>
      <c r="E19" s="221"/>
      <c r="F19" s="221"/>
      <c r="G19" s="218">
        <f>'CTG G BR ALCOA'!D5</f>
        <v>27422902.155000001</v>
      </c>
      <c r="H19" s="221"/>
      <c r="I19" s="218">
        <f>'CTG G BR ALCOA'!D5</f>
        <v>27422902.155000001</v>
      </c>
      <c r="J19" s="218">
        <f t="shared" si="0"/>
        <v>0.66247544620601373</v>
      </c>
      <c r="K19" s="2"/>
      <c r="L19" s="2"/>
    </row>
    <row r="20" spans="1:12" ht="15.95" customHeight="1">
      <c r="A20" s="216" t="s">
        <v>88</v>
      </c>
      <c r="B20" s="217">
        <f>'CTG G BJ'!D6</f>
        <v>2816950.6034999997</v>
      </c>
      <c r="C20" s="217">
        <f>'CTG G BJ'!D12</f>
        <v>0</v>
      </c>
      <c r="D20" s="221"/>
      <c r="E20" s="221"/>
      <c r="F20" s="221"/>
      <c r="G20" s="218">
        <f>'CTG G BJ'!D5</f>
        <v>2816950.6034999997</v>
      </c>
      <c r="H20" s="221"/>
      <c r="I20" s="218">
        <f>'CTG G BJ'!D5</f>
        <v>2816950.6034999997</v>
      </c>
      <c r="J20" s="218">
        <f t="shared" si="0"/>
        <v>6.8051171150523407E-2</v>
      </c>
      <c r="K20" s="2"/>
      <c r="L20" s="2"/>
    </row>
    <row r="21" spans="1:12" ht="15.95" customHeight="1">
      <c r="A21" s="216" t="s">
        <v>87</v>
      </c>
      <c r="B21" s="217">
        <f>'CTG G BT'!D6</f>
        <v>5856426.9224999994</v>
      </c>
      <c r="C21" s="217">
        <f>'CTG G BT'!D12</f>
        <v>0</v>
      </c>
      <c r="D21" s="221"/>
      <c r="E21" s="221"/>
      <c r="F21" s="221"/>
      <c r="G21" s="218">
        <f>'CTG G BT'!D5</f>
        <v>5856426.9224999994</v>
      </c>
      <c r="H21" s="221"/>
      <c r="I21" s="218">
        <f>'CTG G BT'!D5</f>
        <v>5856426.9224999994</v>
      </c>
      <c r="J21" s="218">
        <f t="shared" si="0"/>
        <v>0.14147806153874595</v>
      </c>
      <c r="K21" s="2"/>
      <c r="L21" s="2"/>
    </row>
    <row r="22" spans="1:12" ht="15.95" customHeight="1">
      <c r="A22" s="216" t="s">
        <v>49</v>
      </c>
      <c r="B22" s="217">
        <f>'CTG G ENORTE'!D6</f>
        <v>92625516</v>
      </c>
      <c r="C22" s="217">
        <f>'CTG G ENORTE'!D12</f>
        <v>0</v>
      </c>
      <c r="D22" s="221"/>
      <c r="E22" s="221"/>
      <c r="F22" s="221"/>
      <c r="G22" s="218">
        <f>'CTG G ENORTE'!D5</f>
        <v>92625516</v>
      </c>
      <c r="H22" s="221"/>
      <c r="I22" s="218">
        <f>'CTG G ENORTE'!D5</f>
        <v>92625516</v>
      </c>
      <c r="J22" s="218">
        <f t="shared" si="0"/>
        <v>2.2376234905893848</v>
      </c>
      <c r="K22" s="2"/>
      <c r="L22" s="2"/>
    </row>
    <row r="23" spans="1:12" ht="15.95" customHeight="1">
      <c r="A23" s="216" t="s">
        <v>89</v>
      </c>
      <c r="B23" s="217">
        <f>'CTG G GERA'!D6</f>
        <v>19896982.875</v>
      </c>
      <c r="C23" s="217">
        <f>'CTG G GERA'!D12</f>
        <v>0</v>
      </c>
      <c r="D23" s="221"/>
      <c r="E23" s="221"/>
      <c r="F23" s="221"/>
      <c r="G23" s="218">
        <f>'CTG G GERA'!D5</f>
        <v>19896982.875</v>
      </c>
      <c r="H23" s="221"/>
      <c r="I23" s="218">
        <f>'CTG G GERA'!D5</f>
        <v>19896982.875</v>
      </c>
      <c r="J23" s="218">
        <f t="shared" si="0"/>
        <v>0.48066621591565234</v>
      </c>
      <c r="K23" s="2"/>
      <c r="L23" s="2"/>
    </row>
    <row r="24" spans="1:12" ht="15.95" customHeight="1">
      <c r="A24" s="216" t="s">
        <v>120</v>
      </c>
      <c r="B24" s="217">
        <f>'CTG G JARI'!D6</f>
        <v>9641649.3524999991</v>
      </c>
      <c r="C24" s="217">
        <f>'CTG G JARI'!D12</f>
        <v>14928.375</v>
      </c>
      <c r="D24" s="221"/>
      <c r="E24" s="221"/>
      <c r="F24" s="221"/>
      <c r="G24" s="218">
        <f>'CTG G JARI'!D5</f>
        <v>9656577.7274999991</v>
      </c>
      <c r="H24" s="221"/>
      <c r="I24" s="218">
        <f>'CTG G JARI'!D5</f>
        <v>9656577.7274999991</v>
      </c>
      <c r="J24" s="218">
        <f t="shared" si="0"/>
        <v>0.2332811313219163</v>
      </c>
      <c r="K24" s="2"/>
      <c r="L24" s="2"/>
    </row>
    <row r="25" spans="1:12" ht="15.95" customHeight="1">
      <c r="A25" s="216" t="s">
        <v>90</v>
      </c>
      <c r="B25" s="217">
        <f>'CTG G MANAUARA'!D6</f>
        <v>20079477.495000001</v>
      </c>
      <c r="C25" s="217">
        <f>'CTG G MANAUARA'!D12</f>
        <v>0</v>
      </c>
      <c r="D25" s="221"/>
      <c r="E25" s="221"/>
      <c r="F25" s="221"/>
      <c r="G25" s="218">
        <f>'CTG G MANAUARA'!D5</f>
        <v>20079477.495000001</v>
      </c>
      <c r="H25" s="221"/>
      <c r="I25" s="218">
        <f>'CTG G MANAUARA'!D5</f>
        <v>20079477.495000001</v>
      </c>
      <c r="J25" s="218">
        <f t="shared" si="0"/>
        <v>0.48507487420175777</v>
      </c>
      <c r="K25" s="2"/>
      <c r="L25" s="2"/>
    </row>
    <row r="26" spans="1:12" ht="15.95" customHeight="1">
      <c r="A26" s="216" t="s">
        <v>91</v>
      </c>
      <c r="B26" s="217">
        <f>'CTG G RAESA'!D6</f>
        <v>20612946.197249997</v>
      </c>
      <c r="C26" s="217">
        <f>'CTG G RAESA'!D12</f>
        <v>0</v>
      </c>
      <c r="D26" s="221"/>
      <c r="E26" s="221"/>
      <c r="F26" s="221"/>
      <c r="G26" s="218">
        <f>'CTG G RAESA'!D5</f>
        <v>20612946.197249997</v>
      </c>
      <c r="H26" s="221"/>
      <c r="I26" s="218">
        <f>'CTG G RAESA'!D5</f>
        <v>20612946.197249997</v>
      </c>
      <c r="J26" s="218">
        <f t="shared" si="0"/>
        <v>0.49796227446896729</v>
      </c>
      <c r="K26" s="2"/>
      <c r="L26" s="2"/>
    </row>
    <row r="27" spans="1:12" s="113" customFormat="1" ht="15.95" customHeight="1">
      <c r="A27" s="219" t="s">
        <v>98</v>
      </c>
      <c r="B27" s="220">
        <f>SUM(B18:B26)</f>
        <v>264169552.29824999</v>
      </c>
      <c r="C27" s="220">
        <f t="shared" ref="C27:I27" si="2">SUM(C18:C26)</f>
        <v>14928.375</v>
      </c>
      <c r="D27" s="222"/>
      <c r="E27" s="222"/>
      <c r="F27" s="222"/>
      <c r="G27" s="220">
        <f t="shared" ref="G27" si="3">SUM(G18:G26)</f>
        <v>264184480.67324999</v>
      </c>
      <c r="H27" s="222"/>
      <c r="I27" s="220">
        <f t="shared" si="2"/>
        <v>264184480.67324999</v>
      </c>
      <c r="J27" s="220">
        <f t="shared" si="0"/>
        <v>6.3821010163508456</v>
      </c>
      <c r="K27" s="2"/>
    </row>
    <row r="28" spans="1:12" ht="15.95" customHeight="1">
      <c r="A28" s="219" t="s">
        <v>99</v>
      </c>
      <c r="B28" s="220">
        <f>B17+B27</f>
        <v>3031867785.7595</v>
      </c>
      <c r="C28" s="220">
        <f t="shared" ref="C28:I28" si="4">C17+C27</f>
        <v>306266903.98162496</v>
      </c>
      <c r="D28" s="220">
        <f t="shared" si="4"/>
        <v>730728573.87195003</v>
      </c>
      <c r="E28" s="220">
        <f t="shared" si="4"/>
        <v>1371382571.29</v>
      </c>
      <c r="F28" s="220">
        <f t="shared" si="4"/>
        <v>0</v>
      </c>
      <c r="G28" s="220">
        <f t="shared" si="4"/>
        <v>5440245834.9030752</v>
      </c>
      <c r="H28" s="220">
        <f>H17+H27</f>
        <v>1300786431.23</v>
      </c>
      <c r="I28" s="220">
        <f t="shared" si="4"/>
        <v>4139459403.6730752</v>
      </c>
      <c r="J28" s="220">
        <f t="shared" si="0"/>
        <v>100</v>
      </c>
      <c r="K28" s="2"/>
    </row>
  </sheetData>
  <sortState ref="A19:A27">
    <sortCondition ref="A19"/>
  </sortState>
  <mergeCells count="10">
    <mergeCell ref="J5:J6"/>
    <mergeCell ref="I5:I6"/>
    <mergeCell ref="A5:A6"/>
    <mergeCell ref="B5:B6"/>
    <mergeCell ref="C5:C6"/>
    <mergeCell ref="D5:D6"/>
    <mergeCell ref="E5:E6"/>
    <mergeCell ref="G5:G6"/>
    <mergeCell ref="H5:H6"/>
    <mergeCell ref="F5:F6"/>
  </mergeCells>
  <printOptions horizontalCentered="1" verticalCentered="1"/>
  <pageMargins left="0" right="0" top="0" bottom="0" header="0" footer="0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S62"/>
  <sheetViews>
    <sheetView showGridLines="0" topLeftCell="A4" workbookViewId="0">
      <selection activeCell="C22" sqref="C2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337" t="s">
        <v>87</v>
      </c>
      <c r="L1" s="338"/>
      <c r="M1" s="339"/>
    </row>
    <row r="2" spans="1:19">
      <c r="A2" s="5" t="s">
        <v>461</v>
      </c>
      <c r="B2" s="5"/>
      <c r="K2" s="340"/>
      <c r="L2" s="341"/>
      <c r="M2" s="342"/>
    </row>
    <row r="3" spans="1:19">
      <c r="A3" s="5" t="s">
        <v>60</v>
      </c>
      <c r="B3" s="5"/>
      <c r="K3" s="343"/>
      <c r="L3" s="344"/>
      <c r="M3" s="345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5856426.9224999994</v>
      </c>
      <c r="E5" s="9"/>
      <c r="F5" s="273" t="s">
        <v>74</v>
      </c>
      <c r="G5" s="274"/>
      <c r="H5" s="95" t="s">
        <v>28</v>
      </c>
      <c r="I5" s="68">
        <f>SUM(I6:I10)</f>
        <v>0</v>
      </c>
    </row>
    <row r="6" spans="1:19" ht="12.75" customHeight="1">
      <c r="A6" s="261" t="s">
        <v>13</v>
      </c>
      <c r="B6" s="261"/>
      <c r="C6" s="261"/>
      <c r="D6" s="69">
        <f>SUM(D7:D11)</f>
        <v>5856426.9224999994</v>
      </c>
      <c r="E6" s="9"/>
      <c r="F6" s="275"/>
      <c r="G6" s="276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5856426.9224999994</v>
      </c>
      <c r="F7" s="275"/>
      <c r="G7" s="276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75"/>
      <c r="G8" s="276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0</v>
      </c>
      <c r="F9" s="275"/>
      <c r="G9" s="276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77"/>
      <c r="G10" s="278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5856426.9224999994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19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9" t="s">
        <v>35</v>
      </c>
      <c r="M18" s="236" t="s">
        <v>440</v>
      </c>
    </row>
    <row r="19" spans="1:14" ht="11.25" customHeight="1">
      <c r="A19" s="236"/>
      <c r="B19" s="240"/>
      <c r="C19" s="240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236"/>
      <c r="J19" s="13">
        <v>1</v>
      </c>
      <c r="K19" s="236"/>
      <c r="L19" s="13">
        <v>9.2499999999999999E-2</v>
      </c>
      <c r="M19" s="241"/>
    </row>
    <row r="20" spans="1:14">
      <c r="A20" s="18" t="s">
        <v>28</v>
      </c>
      <c r="B20" s="68">
        <f>SUM(B21:B21)</f>
        <v>0</v>
      </c>
      <c r="C20" s="70">
        <f>SUM(C21:C21)</f>
        <v>3017000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5856426.9224999994</v>
      </c>
    </row>
    <row r="21" spans="1:14">
      <c r="A21" s="14" t="s">
        <v>122</v>
      </c>
      <c r="B21" s="151"/>
      <c r="C21" s="152">
        <v>3017000</v>
      </c>
      <c r="D21" s="154">
        <v>2.2528999999999999</v>
      </c>
      <c r="E21" s="154">
        <v>0.38300000000000001</v>
      </c>
      <c r="F21" s="153">
        <v>2.1389999999999998</v>
      </c>
      <c r="G21" s="40">
        <f>IF(F21&lt;=D21,F21,D21)</f>
        <v>2.1389999999999998</v>
      </c>
      <c r="H21" s="40">
        <f>G21-E21</f>
        <v>1.7559999999999998</v>
      </c>
      <c r="I21" s="41">
        <f>H21*C21</f>
        <v>5297851.9999999991</v>
      </c>
      <c r="J21" s="41">
        <f>C21*E21*J$19</f>
        <v>1155511</v>
      </c>
      <c r="K21" s="17">
        <f>I21+J21</f>
        <v>6453362.9999999991</v>
      </c>
      <c r="L21" s="17">
        <f>K21*L$19</f>
        <v>596936.0774999999</v>
      </c>
      <c r="M21" s="17">
        <f>K21-L21</f>
        <v>5856426.9224999994</v>
      </c>
    </row>
    <row r="22" spans="1:14">
      <c r="C22" s="227"/>
      <c r="D22" s="4"/>
      <c r="F22" s="4"/>
      <c r="G22" s="4"/>
      <c r="H22" s="4"/>
      <c r="I22" s="4"/>
      <c r="J22" s="4"/>
    </row>
    <row r="23" spans="1:14">
      <c r="A23" s="236" t="s">
        <v>26</v>
      </c>
      <c r="B23" s="240" t="s">
        <v>56</v>
      </c>
      <c r="C23" s="240" t="s">
        <v>52</v>
      </c>
      <c r="D23" s="242" t="s">
        <v>38</v>
      </c>
      <c r="E23" s="242"/>
      <c r="F23" s="79" t="s">
        <v>39</v>
      </c>
      <c r="G23" s="236" t="s">
        <v>41</v>
      </c>
      <c r="H23" s="236"/>
      <c r="I23" s="236" t="s">
        <v>45</v>
      </c>
      <c r="J23" s="34" t="s">
        <v>43</v>
      </c>
      <c r="K23" s="236" t="s">
        <v>34</v>
      </c>
      <c r="L23" s="79" t="s">
        <v>35</v>
      </c>
      <c r="M23" s="236" t="s">
        <v>440</v>
      </c>
    </row>
    <row r="24" spans="1:14" ht="11.25" customHeight="1">
      <c r="A24" s="236"/>
      <c r="B24" s="240"/>
      <c r="C24" s="240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236"/>
      <c r="J24" s="13">
        <v>1</v>
      </c>
      <c r="K24" s="236"/>
      <c r="L24" s="13">
        <v>9.2499999999999999E-2</v>
      </c>
      <c r="M24" s="241"/>
    </row>
    <row r="25" spans="1:14">
      <c r="A25" s="18" t="s">
        <v>28</v>
      </c>
      <c r="B25" s="68"/>
      <c r="C25" s="70"/>
      <c r="D25" s="42"/>
      <c r="E25" s="43"/>
      <c r="F25" s="44"/>
      <c r="G25" s="44"/>
      <c r="H25" s="44"/>
      <c r="I25" s="44"/>
      <c r="J25" s="44"/>
      <c r="K25" s="43"/>
      <c r="L25" s="43"/>
      <c r="M25" s="64"/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236" t="s">
        <v>26</v>
      </c>
      <c r="B28" s="240" t="s">
        <v>57</v>
      </c>
      <c r="C28" s="240" t="s">
        <v>53</v>
      </c>
      <c r="D28" s="242" t="s">
        <v>38</v>
      </c>
      <c r="E28" s="242"/>
      <c r="F28" s="79" t="s">
        <v>39</v>
      </c>
      <c r="G28" s="236" t="s">
        <v>41</v>
      </c>
      <c r="H28" s="236"/>
      <c r="I28" s="236" t="s">
        <v>45</v>
      </c>
      <c r="J28" s="34" t="s">
        <v>43</v>
      </c>
      <c r="K28" s="236" t="s">
        <v>34</v>
      </c>
      <c r="L28" s="79" t="s">
        <v>35</v>
      </c>
      <c r="M28" s="236" t="s">
        <v>440</v>
      </c>
    </row>
    <row r="29" spans="1:14" ht="11.25" customHeight="1">
      <c r="A29" s="236"/>
      <c r="B29" s="240"/>
      <c r="C29" s="240"/>
      <c r="D29" s="80" t="s">
        <v>40</v>
      </c>
      <c r="E29" s="80" t="s">
        <v>44</v>
      </c>
      <c r="F29" s="80" t="s">
        <v>42</v>
      </c>
      <c r="G29" s="81" t="s">
        <v>40</v>
      </c>
      <c r="H29" s="13" t="s">
        <v>42</v>
      </c>
      <c r="I29" s="236"/>
      <c r="J29" s="13">
        <v>1</v>
      </c>
      <c r="K29" s="236"/>
      <c r="L29" s="13">
        <v>9.2499999999999999E-2</v>
      </c>
      <c r="M29" s="241"/>
    </row>
    <row r="30" spans="1:14">
      <c r="A30" s="18" t="s">
        <v>28</v>
      </c>
      <c r="B30" s="68"/>
      <c r="C30" s="70"/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0</v>
      </c>
    </row>
    <row r="31" spans="1:14">
      <c r="A31" s="14" t="s">
        <v>122</v>
      </c>
      <c r="B31" s="151"/>
      <c r="C31" s="152"/>
      <c r="D31" s="154">
        <v>1.8620000000000001</v>
      </c>
      <c r="E31" s="154">
        <v>0.3165</v>
      </c>
      <c r="F31" s="153">
        <v>1.2065999999999999</v>
      </c>
      <c r="G31" s="45"/>
      <c r="H31" s="40">
        <f t="shared" ref="H31" si="0">IF(F31&lt;=D31-E31,F31,D31-E31)</f>
        <v>1.2065999999999999</v>
      </c>
      <c r="I31" s="46">
        <f t="shared" ref="I31" si="1">H31*C31</f>
        <v>0</v>
      </c>
      <c r="J31" s="46">
        <f>C31*E31*J$29</f>
        <v>0</v>
      </c>
      <c r="K31" s="47">
        <f t="shared" ref="K31" si="2">I31+J31</f>
        <v>0</v>
      </c>
      <c r="L31" s="17">
        <f>K31*L$29</f>
        <v>0</v>
      </c>
      <c r="M31" s="17">
        <f>K31-L31</f>
        <v>0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236" t="s">
        <v>26</v>
      </c>
      <c r="B33" s="240" t="s">
        <v>58</v>
      </c>
      <c r="C33" s="240" t="s">
        <v>54</v>
      </c>
      <c r="D33" s="242" t="s">
        <v>38</v>
      </c>
      <c r="E33" s="242"/>
      <c r="F33" s="79" t="s">
        <v>39</v>
      </c>
      <c r="G33" s="236" t="s">
        <v>41</v>
      </c>
      <c r="H33" s="236"/>
      <c r="I33" s="236" t="s">
        <v>45</v>
      </c>
      <c r="J33" s="34" t="s">
        <v>43</v>
      </c>
      <c r="K33" s="236" t="s">
        <v>34</v>
      </c>
      <c r="L33" s="79" t="s">
        <v>35</v>
      </c>
      <c r="M33" s="236" t="s">
        <v>440</v>
      </c>
    </row>
    <row r="34" spans="1:13" ht="11.25" customHeight="1">
      <c r="A34" s="236"/>
      <c r="B34" s="240"/>
      <c r="C34" s="240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236"/>
      <c r="J34" s="13">
        <v>1</v>
      </c>
      <c r="K34" s="236"/>
      <c r="L34" s="13">
        <v>9.2499999999999999E-2</v>
      </c>
      <c r="M34" s="241"/>
    </row>
    <row r="35" spans="1:13">
      <c r="A35" s="18" t="s">
        <v>28</v>
      </c>
      <c r="B35" s="68"/>
      <c r="C35" s="70"/>
      <c r="D35" s="42"/>
      <c r="E35" s="43"/>
      <c r="F35" s="44"/>
      <c r="G35" s="44"/>
      <c r="H35" s="44"/>
      <c r="I35" s="44"/>
      <c r="J35" s="44"/>
      <c r="K35" s="43"/>
      <c r="L35" s="43"/>
      <c r="M35" s="64"/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236" t="s">
        <v>26</v>
      </c>
      <c r="B38" s="240" t="s">
        <v>59</v>
      </c>
      <c r="C38" s="240" t="s">
        <v>55</v>
      </c>
      <c r="D38" s="242" t="s">
        <v>38</v>
      </c>
      <c r="E38" s="242"/>
      <c r="F38" s="79" t="s">
        <v>46</v>
      </c>
      <c r="G38" s="236" t="s">
        <v>41</v>
      </c>
      <c r="H38" s="236"/>
      <c r="I38" s="236" t="s">
        <v>45</v>
      </c>
      <c r="J38" s="34" t="s">
        <v>43</v>
      </c>
      <c r="K38" s="236" t="s">
        <v>34</v>
      </c>
      <c r="L38" s="79" t="s">
        <v>35</v>
      </c>
      <c r="M38" s="236" t="s">
        <v>440</v>
      </c>
    </row>
    <row r="39" spans="1:13" ht="11.25" customHeight="1">
      <c r="A39" s="236"/>
      <c r="B39" s="240"/>
      <c r="C39" s="240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236"/>
      <c r="J39" s="13">
        <v>1</v>
      </c>
      <c r="K39" s="236"/>
      <c r="L39" s="13">
        <v>9.2499999999999999E-2</v>
      </c>
      <c r="M39" s="241"/>
    </row>
    <row r="40" spans="1:13">
      <c r="A40" s="18" t="s">
        <v>28</v>
      </c>
      <c r="B40" s="68"/>
      <c r="C40" s="70"/>
      <c r="D40" s="42"/>
      <c r="E40" s="43"/>
      <c r="F40" s="44"/>
      <c r="G40" s="44"/>
      <c r="H40" s="44"/>
      <c r="I40" s="44"/>
      <c r="J40" s="44"/>
      <c r="K40" s="43"/>
      <c r="L40" s="43"/>
      <c r="M40" s="64"/>
    </row>
    <row r="41" spans="1:13">
      <c r="A41" s="14" t="s">
        <v>122</v>
      </c>
      <c r="B41" s="51"/>
      <c r="C41" s="37"/>
      <c r="D41" s="38"/>
      <c r="E41" s="38"/>
      <c r="F41" s="38"/>
      <c r="G41" s="45"/>
      <c r="H41" s="48"/>
      <c r="I41" s="46"/>
      <c r="J41" s="46"/>
      <c r="K41" s="47"/>
      <c r="L41" s="17"/>
      <c r="M41" s="17"/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236" t="s">
        <v>26</v>
      </c>
      <c r="B44" s="248" t="s">
        <v>31</v>
      </c>
      <c r="C44" s="245" t="s">
        <v>27</v>
      </c>
      <c r="D44" s="246"/>
      <c r="E44" s="247"/>
      <c r="F44" s="248" t="s">
        <v>34</v>
      </c>
      <c r="G44" s="79" t="s">
        <v>35</v>
      </c>
      <c r="H44" s="236" t="s">
        <v>440</v>
      </c>
      <c r="I44" s="2"/>
      <c r="J44" s="2"/>
    </row>
    <row r="45" spans="1:13" ht="11.25" customHeight="1">
      <c r="A45" s="236"/>
      <c r="B45" s="249"/>
      <c r="C45" s="79" t="s">
        <v>28</v>
      </c>
      <c r="D45" s="79" t="s">
        <v>32</v>
      </c>
      <c r="E45" s="12" t="s">
        <v>33</v>
      </c>
      <c r="F45" s="249"/>
      <c r="G45" s="13">
        <v>9.2499999999999999E-2</v>
      </c>
      <c r="H45" s="241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/>
      <c r="C47" s="145"/>
      <c r="D47" s="145"/>
      <c r="E47" s="145"/>
      <c r="F47" s="15"/>
      <c r="G47" s="15"/>
      <c r="H47" s="64"/>
      <c r="I47" s="2"/>
      <c r="J47" s="2"/>
    </row>
    <row r="48" spans="1:13">
      <c r="A48" s="14"/>
      <c r="B48" s="16"/>
      <c r="C48" s="146"/>
      <c r="D48" s="147"/>
      <c r="E48" s="146"/>
      <c r="F48" s="17"/>
      <c r="G48" s="17"/>
      <c r="H48" s="17"/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236" t="s">
        <v>26</v>
      </c>
      <c r="B51" s="236" t="s">
        <v>31</v>
      </c>
      <c r="C51" s="242" t="s">
        <v>27</v>
      </c>
      <c r="D51" s="242"/>
      <c r="E51" s="242"/>
      <c r="F51" s="236" t="s">
        <v>34</v>
      </c>
      <c r="G51" s="79" t="s">
        <v>35</v>
      </c>
      <c r="H51" s="236" t="s">
        <v>440</v>
      </c>
      <c r="I51" s="2"/>
      <c r="J51" s="2"/>
    </row>
    <row r="52" spans="1:10" ht="11.25" customHeight="1">
      <c r="A52" s="236"/>
      <c r="B52" s="236"/>
      <c r="C52" s="79" t="s">
        <v>28</v>
      </c>
      <c r="D52" s="79" t="s">
        <v>32</v>
      </c>
      <c r="E52" s="12" t="s">
        <v>33</v>
      </c>
      <c r="F52" s="236"/>
      <c r="G52" s="13">
        <v>9.2499999999999999E-2</v>
      </c>
      <c r="H52" s="241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/>
      <c r="C54" s="15"/>
      <c r="D54" s="15"/>
      <c r="E54" s="15"/>
      <c r="F54" s="15"/>
      <c r="G54" s="15"/>
      <c r="H54" s="64"/>
      <c r="I54" s="2"/>
      <c r="J54" s="2"/>
    </row>
    <row r="55" spans="1:10">
      <c r="A55" s="14"/>
      <c r="B55" s="16"/>
      <c r="C55" s="16"/>
      <c r="D55" s="17"/>
      <c r="E55" s="16"/>
      <c r="F55" s="17"/>
      <c r="G55" s="17"/>
      <c r="H55" s="17"/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236" t="s">
        <v>26</v>
      </c>
      <c r="B58" s="236" t="s">
        <v>31</v>
      </c>
      <c r="C58" s="242" t="s">
        <v>27</v>
      </c>
      <c r="D58" s="242"/>
      <c r="E58" s="242"/>
      <c r="F58" s="236" t="s">
        <v>34</v>
      </c>
      <c r="G58" s="79" t="s">
        <v>35</v>
      </c>
      <c r="H58" s="236" t="s">
        <v>440</v>
      </c>
      <c r="I58" s="2"/>
      <c r="J58" s="2"/>
    </row>
    <row r="59" spans="1:10" ht="11.25" customHeight="1">
      <c r="A59" s="236"/>
      <c r="B59" s="236"/>
      <c r="C59" s="79" t="s">
        <v>28</v>
      </c>
      <c r="D59" s="79" t="s">
        <v>32</v>
      </c>
      <c r="E59" s="12" t="s">
        <v>33</v>
      </c>
      <c r="F59" s="236"/>
      <c r="G59" s="13">
        <v>9.2499999999999999E-2</v>
      </c>
      <c r="H59" s="241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/>
      <c r="C61" s="15"/>
      <c r="D61" s="15"/>
      <c r="E61" s="15"/>
      <c r="F61" s="15"/>
      <c r="G61" s="15"/>
      <c r="H61" s="64"/>
      <c r="I61" s="2"/>
      <c r="J61" s="2"/>
    </row>
    <row r="62" spans="1:10">
      <c r="A62" s="14"/>
      <c r="B62" s="16"/>
      <c r="C62" s="16"/>
      <c r="D62" s="17"/>
      <c r="E62" s="16"/>
      <c r="F62" s="17"/>
      <c r="G62" s="17"/>
      <c r="H62" s="17"/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S62"/>
  <sheetViews>
    <sheetView showGridLines="0" topLeftCell="A7" workbookViewId="0">
      <selection activeCell="C32" sqref="C3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310" t="s">
        <v>88</v>
      </c>
      <c r="L1" s="311"/>
      <c r="M1" s="312"/>
    </row>
    <row r="2" spans="1:19">
      <c r="A2" s="5" t="s">
        <v>461</v>
      </c>
      <c r="B2" s="5"/>
      <c r="K2" s="313"/>
      <c r="L2" s="314"/>
      <c r="M2" s="315"/>
    </row>
    <row r="3" spans="1:19">
      <c r="A3" s="5" t="s">
        <v>60</v>
      </c>
      <c r="B3" s="5"/>
      <c r="K3" s="316"/>
      <c r="L3" s="317"/>
      <c r="M3" s="318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2816950.6034999997</v>
      </c>
      <c r="E5" s="9"/>
      <c r="F5" s="273" t="s">
        <v>74</v>
      </c>
      <c r="G5" s="274"/>
      <c r="H5" s="95" t="s">
        <v>28</v>
      </c>
      <c r="I5" s="68">
        <f>SUM(I6:I10)</f>
        <v>0</v>
      </c>
    </row>
    <row r="6" spans="1:19" ht="12.75" customHeight="1">
      <c r="A6" s="261" t="s">
        <v>13</v>
      </c>
      <c r="B6" s="261"/>
      <c r="C6" s="261"/>
      <c r="D6" s="69">
        <f>SUM(D7:D11)</f>
        <v>2816950.6034999997</v>
      </c>
      <c r="E6" s="9"/>
      <c r="F6" s="275"/>
      <c r="G6" s="276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75"/>
      <c r="G7" s="276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75"/>
      <c r="G8" s="276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2816950.6034999997</v>
      </c>
      <c r="F9" s="275"/>
      <c r="G9" s="276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77"/>
      <c r="G10" s="278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2816950.6034999997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7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9" t="s">
        <v>35</v>
      </c>
      <c r="M18" s="236" t="s">
        <v>440</v>
      </c>
    </row>
    <row r="19" spans="1:14" ht="11.25" customHeight="1">
      <c r="A19" s="236"/>
      <c r="B19" s="240"/>
      <c r="C19" s="240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236"/>
      <c r="J19" s="13">
        <v>1</v>
      </c>
      <c r="K19" s="236"/>
      <c r="L19" s="13">
        <v>9.2499999999999999E-2</v>
      </c>
      <c r="M19" s="241"/>
    </row>
    <row r="20" spans="1:14">
      <c r="A20" s="18" t="s">
        <v>28</v>
      </c>
      <c r="B20" s="68"/>
      <c r="C20" s="70"/>
      <c r="D20" s="42"/>
      <c r="E20" s="43"/>
      <c r="F20" s="44"/>
      <c r="G20" s="44"/>
      <c r="H20" s="44"/>
      <c r="I20" s="44"/>
      <c r="J20" s="44"/>
      <c r="K20" s="43"/>
      <c r="L20" s="43"/>
      <c r="M20" s="64"/>
    </row>
    <row r="21" spans="1:14">
      <c r="A21" s="14" t="s">
        <v>299</v>
      </c>
      <c r="B21" s="51"/>
      <c r="C21" s="37"/>
      <c r="D21" s="101"/>
      <c r="E21" s="101"/>
      <c r="F21" s="39"/>
      <c r="G21" s="40"/>
      <c r="H21" s="40"/>
      <c r="I21" s="41"/>
      <c r="J21" s="41"/>
      <c r="K21" s="17"/>
      <c r="L21" s="17"/>
      <c r="M21" s="17"/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236" t="s">
        <v>26</v>
      </c>
      <c r="B23" s="240" t="s">
        <v>56</v>
      </c>
      <c r="C23" s="240" t="s">
        <v>52</v>
      </c>
      <c r="D23" s="242" t="s">
        <v>38</v>
      </c>
      <c r="E23" s="242"/>
      <c r="F23" s="79" t="s">
        <v>39</v>
      </c>
      <c r="G23" s="236" t="s">
        <v>41</v>
      </c>
      <c r="H23" s="236"/>
      <c r="I23" s="236" t="s">
        <v>45</v>
      </c>
      <c r="J23" s="34" t="s">
        <v>43</v>
      </c>
      <c r="K23" s="236" t="s">
        <v>34</v>
      </c>
      <c r="L23" s="79" t="s">
        <v>35</v>
      </c>
      <c r="M23" s="236" t="s">
        <v>440</v>
      </c>
    </row>
    <row r="24" spans="1:14" ht="11.25" customHeight="1">
      <c r="A24" s="236"/>
      <c r="B24" s="240"/>
      <c r="C24" s="240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236"/>
      <c r="J24" s="13">
        <v>1</v>
      </c>
      <c r="K24" s="236"/>
      <c r="L24" s="13">
        <v>9.2499999999999999E-2</v>
      </c>
      <c r="M24" s="241"/>
    </row>
    <row r="25" spans="1:14">
      <c r="A25" s="18" t="s">
        <v>28</v>
      </c>
      <c r="B25" s="68"/>
      <c r="C25" s="70"/>
      <c r="D25" s="42"/>
      <c r="E25" s="43"/>
      <c r="F25" s="44"/>
      <c r="G25" s="44"/>
      <c r="H25" s="44"/>
      <c r="I25" s="44"/>
      <c r="J25" s="44"/>
      <c r="K25" s="43"/>
      <c r="L25" s="43"/>
      <c r="M25" s="64"/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236" t="s">
        <v>26</v>
      </c>
      <c r="B28" s="240" t="s">
        <v>57</v>
      </c>
      <c r="C28" s="240" t="s">
        <v>53</v>
      </c>
      <c r="D28" s="242" t="s">
        <v>38</v>
      </c>
      <c r="E28" s="242"/>
      <c r="F28" s="79" t="s">
        <v>39</v>
      </c>
      <c r="G28" s="236" t="s">
        <v>41</v>
      </c>
      <c r="H28" s="236"/>
      <c r="I28" s="236" t="s">
        <v>45</v>
      </c>
      <c r="J28" s="34" t="s">
        <v>43</v>
      </c>
      <c r="K28" s="236" t="s">
        <v>34</v>
      </c>
      <c r="L28" s="79" t="s">
        <v>35</v>
      </c>
      <c r="M28" s="236" t="s">
        <v>440</v>
      </c>
    </row>
    <row r="29" spans="1:14" ht="11.25" customHeight="1">
      <c r="A29" s="236"/>
      <c r="B29" s="240"/>
      <c r="C29" s="240"/>
      <c r="D29" s="80" t="s">
        <v>40</v>
      </c>
      <c r="E29" s="80" t="s">
        <v>44</v>
      </c>
      <c r="F29" s="80" t="s">
        <v>42</v>
      </c>
      <c r="G29" s="81" t="s">
        <v>40</v>
      </c>
      <c r="H29" s="13" t="s">
        <v>42</v>
      </c>
      <c r="I29" s="236"/>
      <c r="J29" s="13">
        <v>1</v>
      </c>
      <c r="K29" s="236"/>
      <c r="L29" s="13">
        <v>9.2499999999999999E-2</v>
      </c>
      <c r="M29" s="241"/>
    </row>
    <row r="30" spans="1:14">
      <c r="A30" s="18" t="s">
        <v>28</v>
      </c>
      <c r="B30" s="68"/>
      <c r="C30" s="70">
        <f>SUM(C31:C31)</f>
        <v>2038000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2816950.6034999997</v>
      </c>
    </row>
    <row r="31" spans="1:14">
      <c r="A31" s="14" t="s">
        <v>123</v>
      </c>
      <c r="B31" s="151"/>
      <c r="C31" s="152">
        <v>2038000</v>
      </c>
      <c r="D31" s="154">
        <v>1.8620000000000001</v>
      </c>
      <c r="E31" s="154">
        <v>0.3165</v>
      </c>
      <c r="F31" s="153">
        <v>1.2065999999999999</v>
      </c>
      <c r="G31" s="45"/>
      <c r="H31" s="40">
        <f t="shared" ref="H31" si="0">IF(F31&lt;=D31-E31,F31,D31-E31)</f>
        <v>1.2065999999999999</v>
      </c>
      <c r="I31" s="46">
        <f t="shared" ref="I31" si="1">H31*C31</f>
        <v>2459050.7999999998</v>
      </c>
      <c r="J31" s="46">
        <f>C31*E31*J$29</f>
        <v>645027</v>
      </c>
      <c r="K31" s="47">
        <f t="shared" ref="K31" si="2">I31+J31</f>
        <v>3104077.8</v>
      </c>
      <c r="L31" s="17">
        <f>K31*L$29</f>
        <v>287127.19649999996</v>
      </c>
      <c r="M31" s="17">
        <f>K31-L31</f>
        <v>2816950.6034999997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236" t="s">
        <v>26</v>
      </c>
      <c r="B33" s="240" t="s">
        <v>58</v>
      </c>
      <c r="C33" s="240" t="s">
        <v>54</v>
      </c>
      <c r="D33" s="242" t="s">
        <v>38</v>
      </c>
      <c r="E33" s="242"/>
      <c r="F33" s="79" t="s">
        <v>39</v>
      </c>
      <c r="G33" s="236" t="s">
        <v>41</v>
      </c>
      <c r="H33" s="236"/>
      <c r="I33" s="236" t="s">
        <v>45</v>
      </c>
      <c r="J33" s="34" t="s">
        <v>43</v>
      </c>
      <c r="K33" s="236" t="s">
        <v>34</v>
      </c>
      <c r="L33" s="79" t="s">
        <v>35</v>
      </c>
      <c r="M33" s="236" t="s">
        <v>440</v>
      </c>
    </row>
    <row r="34" spans="1:13" ht="11.25" customHeight="1">
      <c r="A34" s="236"/>
      <c r="B34" s="240"/>
      <c r="C34" s="240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236"/>
      <c r="J34" s="13">
        <v>1</v>
      </c>
      <c r="K34" s="236"/>
      <c r="L34" s="13">
        <v>9.2499999999999999E-2</v>
      </c>
      <c r="M34" s="241"/>
    </row>
    <row r="35" spans="1:13">
      <c r="A35" s="18" t="s">
        <v>28</v>
      </c>
      <c r="B35" s="68"/>
      <c r="C35" s="70"/>
      <c r="D35" s="42"/>
      <c r="E35" s="43"/>
      <c r="F35" s="44"/>
      <c r="G35" s="44"/>
      <c r="H35" s="44"/>
      <c r="I35" s="44"/>
      <c r="J35" s="44"/>
      <c r="K35" s="43"/>
      <c r="L35" s="43"/>
      <c r="M35" s="64"/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236" t="s">
        <v>26</v>
      </c>
      <c r="B38" s="240" t="s">
        <v>59</v>
      </c>
      <c r="C38" s="240" t="s">
        <v>55</v>
      </c>
      <c r="D38" s="242" t="s">
        <v>38</v>
      </c>
      <c r="E38" s="242"/>
      <c r="F38" s="79" t="s">
        <v>46</v>
      </c>
      <c r="G38" s="236" t="s">
        <v>41</v>
      </c>
      <c r="H38" s="236"/>
      <c r="I38" s="236" t="s">
        <v>45</v>
      </c>
      <c r="J38" s="34" t="s">
        <v>43</v>
      </c>
      <c r="K38" s="236" t="s">
        <v>34</v>
      </c>
      <c r="L38" s="79" t="s">
        <v>35</v>
      </c>
      <c r="M38" s="236" t="s">
        <v>440</v>
      </c>
    </row>
    <row r="39" spans="1:13" ht="11.25" customHeight="1">
      <c r="A39" s="236"/>
      <c r="B39" s="240"/>
      <c r="C39" s="240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236"/>
      <c r="J39" s="13">
        <v>1</v>
      </c>
      <c r="K39" s="236"/>
      <c r="L39" s="13">
        <v>9.2499999999999999E-2</v>
      </c>
      <c r="M39" s="241"/>
    </row>
    <row r="40" spans="1:13">
      <c r="A40" s="18" t="s">
        <v>28</v>
      </c>
      <c r="B40" s="68"/>
      <c r="C40" s="70"/>
      <c r="D40" s="42"/>
      <c r="E40" s="43"/>
      <c r="F40" s="44"/>
      <c r="G40" s="44"/>
      <c r="H40" s="44"/>
      <c r="I40" s="44"/>
      <c r="J40" s="44"/>
      <c r="K40" s="43"/>
      <c r="L40" s="43"/>
      <c r="M40" s="64"/>
    </row>
    <row r="41" spans="1:13">
      <c r="A41" s="14" t="s">
        <v>123</v>
      </c>
      <c r="B41" s="51"/>
      <c r="C41" s="37"/>
      <c r="D41" s="38"/>
      <c r="E41" s="38"/>
      <c r="F41" s="38"/>
      <c r="G41" s="45"/>
      <c r="H41" s="48"/>
      <c r="I41" s="46"/>
      <c r="J41" s="46"/>
      <c r="K41" s="47"/>
      <c r="L41" s="17"/>
      <c r="M41" s="17"/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236" t="s">
        <v>26</v>
      </c>
      <c r="B44" s="248" t="s">
        <v>31</v>
      </c>
      <c r="C44" s="245" t="s">
        <v>27</v>
      </c>
      <c r="D44" s="246"/>
      <c r="E44" s="247"/>
      <c r="F44" s="248" t="s">
        <v>34</v>
      </c>
      <c r="G44" s="79" t="s">
        <v>35</v>
      </c>
      <c r="H44" s="236" t="s">
        <v>440</v>
      </c>
      <c r="I44" s="2"/>
      <c r="J44" s="2"/>
    </row>
    <row r="45" spans="1:13" ht="11.25" customHeight="1">
      <c r="A45" s="236"/>
      <c r="B45" s="249"/>
      <c r="C45" s="79" t="s">
        <v>28</v>
      </c>
      <c r="D45" s="79" t="s">
        <v>32</v>
      </c>
      <c r="E45" s="12" t="s">
        <v>33</v>
      </c>
      <c r="F45" s="249"/>
      <c r="G45" s="13">
        <v>9.2499999999999999E-2</v>
      </c>
      <c r="H45" s="241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/>
      <c r="C47" s="145"/>
      <c r="D47" s="145"/>
      <c r="E47" s="145"/>
      <c r="F47" s="15"/>
      <c r="G47" s="15"/>
      <c r="H47" s="64"/>
      <c r="I47" s="2"/>
      <c r="J47" s="2"/>
    </row>
    <row r="48" spans="1:13">
      <c r="A48" s="14"/>
      <c r="B48" s="16"/>
      <c r="C48" s="146"/>
      <c r="D48" s="147"/>
      <c r="E48" s="146"/>
      <c r="F48" s="17"/>
      <c r="G48" s="17"/>
      <c r="H48" s="17"/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236" t="s">
        <v>26</v>
      </c>
      <c r="B51" s="236" t="s">
        <v>31</v>
      </c>
      <c r="C51" s="242" t="s">
        <v>27</v>
      </c>
      <c r="D51" s="242"/>
      <c r="E51" s="242"/>
      <c r="F51" s="236" t="s">
        <v>34</v>
      </c>
      <c r="G51" s="79" t="s">
        <v>35</v>
      </c>
      <c r="H51" s="236" t="s">
        <v>440</v>
      </c>
      <c r="I51" s="2"/>
      <c r="J51" s="2"/>
    </row>
    <row r="52" spans="1:10" ht="11.25" customHeight="1">
      <c r="A52" s="236"/>
      <c r="B52" s="236"/>
      <c r="C52" s="79" t="s">
        <v>28</v>
      </c>
      <c r="D52" s="79" t="s">
        <v>32</v>
      </c>
      <c r="E52" s="12" t="s">
        <v>33</v>
      </c>
      <c r="F52" s="236"/>
      <c r="G52" s="13">
        <v>9.2499999999999999E-2</v>
      </c>
      <c r="H52" s="241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/>
      <c r="C54" s="15"/>
      <c r="D54" s="15"/>
      <c r="E54" s="15"/>
      <c r="F54" s="15"/>
      <c r="G54" s="15"/>
      <c r="H54" s="64"/>
      <c r="I54" s="2"/>
      <c r="J54" s="2"/>
    </row>
    <row r="55" spans="1:10">
      <c r="A55" s="14"/>
      <c r="B55" s="16"/>
      <c r="C55" s="16"/>
      <c r="D55" s="17"/>
      <c r="E55" s="16"/>
      <c r="F55" s="17"/>
      <c r="G55" s="17"/>
      <c r="H55" s="17"/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236" t="s">
        <v>26</v>
      </c>
      <c r="B58" s="236" t="s">
        <v>31</v>
      </c>
      <c r="C58" s="242" t="s">
        <v>27</v>
      </c>
      <c r="D58" s="242"/>
      <c r="E58" s="242"/>
      <c r="F58" s="236" t="s">
        <v>34</v>
      </c>
      <c r="G58" s="79" t="s">
        <v>35</v>
      </c>
      <c r="H58" s="236" t="s">
        <v>440</v>
      </c>
      <c r="I58" s="2"/>
      <c r="J58" s="2"/>
    </row>
    <row r="59" spans="1:10" ht="11.25" customHeight="1">
      <c r="A59" s="236"/>
      <c r="B59" s="236"/>
      <c r="C59" s="79" t="s">
        <v>28</v>
      </c>
      <c r="D59" s="79" t="s">
        <v>32</v>
      </c>
      <c r="E59" s="12" t="s">
        <v>33</v>
      </c>
      <c r="F59" s="236"/>
      <c r="G59" s="13">
        <v>9.2499999999999999E-2</v>
      </c>
      <c r="H59" s="241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/>
      <c r="C61" s="15"/>
      <c r="D61" s="15"/>
      <c r="E61" s="15"/>
      <c r="F61" s="15"/>
      <c r="G61" s="15"/>
      <c r="H61" s="64"/>
      <c r="I61" s="2"/>
      <c r="J61" s="2"/>
    </row>
    <row r="62" spans="1:10">
      <c r="A62" s="14"/>
      <c r="B62" s="16"/>
      <c r="C62" s="16"/>
      <c r="D62" s="17"/>
      <c r="E62" s="16"/>
      <c r="F62" s="17"/>
      <c r="G62" s="17"/>
      <c r="H62" s="17"/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S175"/>
  <sheetViews>
    <sheetView showGridLines="0" topLeftCell="A154" workbookViewId="0">
      <selection activeCell="H67" sqref="H67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350" t="s">
        <v>83</v>
      </c>
      <c r="L1" s="351"/>
      <c r="M1" s="352"/>
    </row>
    <row r="2" spans="1:19">
      <c r="A2" s="5" t="s">
        <v>461</v>
      </c>
      <c r="B2" s="5"/>
      <c r="K2" s="353"/>
      <c r="L2" s="354"/>
      <c r="M2" s="355"/>
    </row>
    <row r="3" spans="1:19">
      <c r="A3" s="5" t="s">
        <v>62</v>
      </c>
      <c r="B3" s="5"/>
      <c r="K3" s="356"/>
      <c r="L3" s="357"/>
      <c r="M3" s="358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274508741.1925</v>
      </c>
      <c r="E5" s="9"/>
      <c r="F5" s="273" t="s">
        <v>74</v>
      </c>
      <c r="G5" s="274"/>
      <c r="H5" s="95" t="s">
        <v>28</v>
      </c>
      <c r="I5" s="68">
        <f>SUM(I6:I14)</f>
        <v>983174</v>
      </c>
    </row>
    <row r="6" spans="1:19" ht="12.75" customHeight="1">
      <c r="A6" s="261" t="s">
        <v>13</v>
      </c>
      <c r="B6" s="261"/>
      <c r="C6" s="261"/>
      <c r="D6" s="69">
        <f>SUM(D7:D11)</f>
        <v>92958019.19250001</v>
      </c>
      <c r="E6" s="9"/>
      <c r="F6" s="275"/>
      <c r="G6" s="276"/>
      <c r="H6" s="14" t="s">
        <v>2</v>
      </c>
      <c r="I6" s="51">
        <f>B34</f>
        <v>241534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92958019.19250001</v>
      </c>
      <c r="F7" s="275"/>
      <c r="G7" s="276"/>
      <c r="H7" s="14" t="s">
        <v>3</v>
      </c>
      <c r="I7" s="51">
        <f>B41</f>
        <v>0</v>
      </c>
      <c r="J7" s="24"/>
      <c r="K7" s="24"/>
      <c r="L7" s="24"/>
    </row>
    <row r="8" spans="1:19">
      <c r="C8" s="14" t="s">
        <v>3</v>
      </c>
      <c r="D8" s="16">
        <f>M41</f>
        <v>0</v>
      </c>
      <c r="F8" s="275"/>
      <c r="G8" s="276"/>
      <c r="H8" s="14" t="s">
        <v>4</v>
      </c>
      <c r="I8" s="51">
        <f>B46</f>
        <v>0</v>
      </c>
      <c r="J8" s="24"/>
      <c r="K8" s="24"/>
      <c r="L8" s="24"/>
    </row>
    <row r="9" spans="1:19" ht="11.25" customHeight="1">
      <c r="C9" s="14" t="s">
        <v>4</v>
      </c>
      <c r="D9" s="16">
        <f>M46</f>
        <v>0</v>
      </c>
      <c r="F9" s="275"/>
      <c r="G9" s="276"/>
      <c r="H9" s="14" t="s">
        <v>5</v>
      </c>
      <c r="I9" s="51">
        <f>B51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M51</f>
        <v>0</v>
      </c>
      <c r="F10" s="275"/>
      <c r="G10" s="276"/>
      <c r="H10" s="14" t="s">
        <v>6</v>
      </c>
      <c r="I10" s="51">
        <f>B56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M56</f>
        <v>0</v>
      </c>
      <c r="F11" s="275"/>
      <c r="G11" s="276"/>
      <c r="H11" s="14" t="s">
        <v>8</v>
      </c>
      <c r="I11" s="51">
        <f>B64</f>
        <v>0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75"/>
      <c r="G12" s="276"/>
      <c r="H12" s="14" t="s">
        <v>7</v>
      </c>
      <c r="I12" s="51">
        <f>B69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H86</f>
        <v>0</v>
      </c>
      <c r="F13" s="275"/>
      <c r="G13" s="276"/>
      <c r="H13" s="14" t="s">
        <v>1</v>
      </c>
      <c r="I13" s="51">
        <f>B74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H93</f>
        <v>0</v>
      </c>
      <c r="F14" s="277"/>
      <c r="G14" s="278"/>
      <c r="H14" s="14" t="s">
        <v>0</v>
      </c>
      <c r="I14" s="51">
        <f>B79</f>
        <v>741640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H100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0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B107</f>
        <v>0</v>
      </c>
      <c r="F17" s="263" t="s">
        <v>74</v>
      </c>
      <c r="G17" s="263"/>
      <c r="H17" s="263"/>
      <c r="I17" s="68">
        <f>I5</f>
        <v>983174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B113</f>
        <v>0</v>
      </c>
      <c r="F18" s="263" t="s">
        <v>25</v>
      </c>
      <c r="G18" s="263"/>
      <c r="H18" s="263"/>
      <c r="I18" s="67">
        <f>I16*I17</f>
        <v>153247331.38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B119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B125</f>
        <v>0</v>
      </c>
      <c r="F20" s="263" t="s">
        <v>9</v>
      </c>
      <c r="G20" s="263"/>
      <c r="H20" s="263"/>
      <c r="I20" s="67">
        <f>D5</f>
        <v>274508741.1925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B131</f>
        <v>0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B138</f>
        <v>0</v>
      </c>
      <c r="F22" s="263" t="s">
        <v>75</v>
      </c>
      <c r="G22" s="263"/>
      <c r="H22" s="263"/>
      <c r="I22" s="67">
        <f>I20-I18</f>
        <v>121261409.8125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B145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181550722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D152</f>
        <v>141799423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D159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D166</f>
        <v>39751299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D174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119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 ht="11.25" customHeight="1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99" t="s">
        <v>39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82" t="s">
        <v>35</v>
      </c>
      <c r="M32" s="236" t="s">
        <v>440</v>
      </c>
    </row>
    <row r="33" spans="1:13" ht="11.25" customHeight="1">
      <c r="A33" s="236"/>
      <c r="B33" s="240"/>
      <c r="C33" s="240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236"/>
      <c r="J33" s="13">
        <v>0.95</v>
      </c>
      <c r="K33" s="236"/>
      <c r="L33" s="13">
        <v>9.2499999999999999E-2</v>
      </c>
      <c r="M33" s="241"/>
    </row>
    <row r="34" spans="1:13">
      <c r="A34" s="18" t="s">
        <v>28</v>
      </c>
      <c r="B34" s="68">
        <f>SUM(B35:B37)</f>
        <v>241534</v>
      </c>
      <c r="C34" s="70">
        <f>SUM(C35:C37)</f>
        <v>50722000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SUM(M35:M37)</f>
        <v>92958019.19250001</v>
      </c>
    </row>
    <row r="35" spans="1:13">
      <c r="A35" s="14" t="s">
        <v>147</v>
      </c>
      <c r="B35" s="151">
        <v>170542</v>
      </c>
      <c r="C35" s="152">
        <v>35814000</v>
      </c>
      <c r="D35" s="153">
        <v>2.04</v>
      </c>
      <c r="E35" s="154">
        <v>0.41</v>
      </c>
      <c r="F35" s="153">
        <v>2.1440000000000001</v>
      </c>
      <c r="G35" s="40">
        <f t="shared" ref="G35" si="0">IF(F35&lt;=D35,F35,D35)</f>
        <v>2.04</v>
      </c>
      <c r="H35" s="40">
        <f t="shared" ref="H35" si="1">G35-E35</f>
        <v>1.6300000000000001</v>
      </c>
      <c r="I35" s="41">
        <f t="shared" ref="I35" si="2">H35*C35</f>
        <v>58376820.000000007</v>
      </c>
      <c r="J35" s="41">
        <f t="shared" ref="J35" si="3">C35*E35*J$33</f>
        <v>13949553</v>
      </c>
      <c r="K35" s="17">
        <f t="shared" ref="K35" si="4">I35+J35</f>
        <v>72326373</v>
      </c>
      <c r="L35" s="17">
        <f t="shared" ref="L35" si="5">K35*L$33</f>
        <v>6690189.5024999995</v>
      </c>
      <c r="M35" s="17">
        <f t="shared" ref="M35" si="6">K35-L35</f>
        <v>65636183.497500002</v>
      </c>
    </row>
    <row r="36" spans="1:13">
      <c r="A36" s="14" t="s">
        <v>298</v>
      </c>
      <c r="B36" s="151">
        <v>67037</v>
      </c>
      <c r="C36" s="152">
        <v>14078000</v>
      </c>
      <c r="D36" s="153">
        <v>2.04</v>
      </c>
      <c r="E36" s="154">
        <v>0.41</v>
      </c>
      <c r="F36" s="153">
        <v>2.1440000000000001</v>
      </c>
      <c r="G36" s="40">
        <f>IF(F36&lt;=D36,F36,D36)</f>
        <v>2.04</v>
      </c>
      <c r="H36" s="40">
        <f>G36-E36</f>
        <v>1.6300000000000001</v>
      </c>
      <c r="I36" s="41">
        <f>H36*C36</f>
        <v>22947140</v>
      </c>
      <c r="J36" s="41">
        <f>C36*E36*J$33</f>
        <v>5483381</v>
      </c>
      <c r="K36" s="17">
        <f>I36+J36</f>
        <v>28430521</v>
      </c>
      <c r="L36" s="17">
        <f>K36*L$33</f>
        <v>2629823.1924999999</v>
      </c>
      <c r="M36" s="17">
        <f>K36-L36</f>
        <v>25800697.807500001</v>
      </c>
    </row>
    <row r="37" spans="1:13">
      <c r="A37" s="14" t="s">
        <v>599</v>
      </c>
      <c r="B37" s="151">
        <v>3955</v>
      </c>
      <c r="C37" s="152">
        <v>830000</v>
      </c>
      <c r="D37" s="153">
        <v>2.04</v>
      </c>
      <c r="E37" s="154">
        <v>0.41</v>
      </c>
      <c r="F37" s="153">
        <v>2.1440000000000001</v>
      </c>
      <c r="G37" s="40">
        <f>IF(F37&lt;=D37,F37,D37)</f>
        <v>2.04</v>
      </c>
      <c r="H37" s="40">
        <f>G37-E37</f>
        <v>1.6300000000000001</v>
      </c>
      <c r="I37" s="41">
        <f>H37*C37</f>
        <v>1352900</v>
      </c>
      <c r="J37" s="41">
        <f>C37*E37*J$33</f>
        <v>323285</v>
      </c>
      <c r="K37" s="17">
        <f>I37+J37</f>
        <v>1676185</v>
      </c>
      <c r="L37" s="17">
        <f>K37*L$33</f>
        <v>155047.11249999999</v>
      </c>
      <c r="M37" s="17">
        <f>K37-L37</f>
        <v>1521137.8875</v>
      </c>
    </row>
    <row r="38" spans="1:13">
      <c r="C38" s="19"/>
      <c r="D38" s="4"/>
      <c r="F38" s="4"/>
      <c r="G38" s="4"/>
      <c r="H38" s="4"/>
      <c r="I38" s="4"/>
      <c r="J38" s="4"/>
    </row>
    <row r="39" spans="1:13">
      <c r="A39" s="236" t="s">
        <v>26</v>
      </c>
      <c r="B39" s="240" t="s">
        <v>56</v>
      </c>
      <c r="C39" s="240" t="s">
        <v>52</v>
      </c>
      <c r="D39" s="242" t="s">
        <v>38</v>
      </c>
      <c r="E39" s="242"/>
      <c r="F39" s="82" t="s">
        <v>39</v>
      </c>
      <c r="G39" s="236" t="s">
        <v>41</v>
      </c>
      <c r="H39" s="236"/>
      <c r="I39" s="236" t="s">
        <v>45</v>
      </c>
      <c r="J39" s="34" t="s">
        <v>43</v>
      </c>
      <c r="K39" s="236" t="s">
        <v>34</v>
      </c>
      <c r="L39" s="82" t="s">
        <v>35</v>
      </c>
      <c r="M39" s="236" t="s">
        <v>440</v>
      </c>
    </row>
    <row r="40" spans="1:13" ht="11.25" customHeight="1">
      <c r="A40" s="236"/>
      <c r="B40" s="240"/>
      <c r="C40" s="240"/>
      <c r="D40" s="83" t="s">
        <v>40</v>
      </c>
      <c r="E40" s="83" t="s">
        <v>44</v>
      </c>
      <c r="F40" s="83" t="s">
        <v>40</v>
      </c>
      <c r="G40" s="84" t="s">
        <v>40</v>
      </c>
      <c r="H40" s="13" t="s">
        <v>42</v>
      </c>
      <c r="I40" s="236"/>
      <c r="J40" s="13">
        <v>1</v>
      </c>
      <c r="K40" s="236"/>
      <c r="L40" s="13">
        <v>9.2499999999999999E-2</v>
      </c>
      <c r="M40" s="241"/>
    </row>
    <row r="41" spans="1:13">
      <c r="A41" s="18" t="s">
        <v>28</v>
      </c>
      <c r="B41" s="68"/>
      <c r="C41" s="70"/>
      <c r="D41" s="42"/>
      <c r="E41" s="43"/>
      <c r="F41" s="44"/>
      <c r="G41" s="44"/>
      <c r="H41" s="44"/>
      <c r="I41" s="44"/>
      <c r="J41" s="44"/>
      <c r="K41" s="43"/>
      <c r="L41" s="43"/>
      <c r="M41" s="64"/>
    </row>
    <row r="42" spans="1:13">
      <c r="A42" s="14"/>
      <c r="B42" s="51"/>
      <c r="C42" s="37"/>
      <c r="D42" s="38"/>
      <c r="E42" s="38"/>
      <c r="F42" s="39"/>
      <c r="G42" s="44"/>
      <c r="H42" s="40"/>
      <c r="I42" s="41"/>
      <c r="J42" s="41"/>
      <c r="K42" s="17"/>
      <c r="L42" s="17"/>
      <c r="M42" s="17"/>
    </row>
    <row r="43" spans="1:13">
      <c r="C43" s="7"/>
      <c r="D43" s="8"/>
      <c r="E43" s="8"/>
      <c r="F43" s="3"/>
      <c r="G43" s="3"/>
      <c r="H43" s="3"/>
      <c r="I43" s="2"/>
      <c r="J43" s="2"/>
    </row>
    <row r="44" spans="1:13" ht="11.25" customHeight="1">
      <c r="A44" s="236" t="s">
        <v>26</v>
      </c>
      <c r="B44" s="240" t="s">
        <v>57</v>
      </c>
      <c r="C44" s="240" t="s">
        <v>53</v>
      </c>
      <c r="D44" s="242" t="s">
        <v>38</v>
      </c>
      <c r="E44" s="242"/>
      <c r="F44" s="82" t="s">
        <v>39</v>
      </c>
      <c r="G44" s="236" t="s">
        <v>41</v>
      </c>
      <c r="H44" s="236"/>
      <c r="I44" s="236" t="s">
        <v>45</v>
      </c>
      <c r="J44" s="34" t="s">
        <v>43</v>
      </c>
      <c r="K44" s="236" t="s">
        <v>34</v>
      </c>
      <c r="L44" s="82" t="s">
        <v>35</v>
      </c>
      <c r="M44" s="236" t="s">
        <v>440</v>
      </c>
    </row>
    <row r="45" spans="1:13" ht="11.25" customHeight="1">
      <c r="A45" s="236"/>
      <c r="B45" s="240"/>
      <c r="C45" s="240"/>
      <c r="D45" s="83" t="s">
        <v>40</v>
      </c>
      <c r="E45" s="83" t="s">
        <v>44</v>
      </c>
      <c r="F45" s="83" t="s">
        <v>42</v>
      </c>
      <c r="G45" s="84" t="s">
        <v>40</v>
      </c>
      <c r="H45" s="13" t="s">
        <v>42</v>
      </c>
      <c r="I45" s="236"/>
      <c r="J45" s="13">
        <v>1</v>
      </c>
      <c r="K45" s="236"/>
      <c r="L45" s="13">
        <v>9.2499999999999999E-2</v>
      </c>
      <c r="M45" s="241"/>
    </row>
    <row r="46" spans="1:13">
      <c r="A46" s="18" t="s">
        <v>28</v>
      </c>
      <c r="B46" s="68"/>
      <c r="C46" s="70"/>
      <c r="D46" s="42"/>
      <c r="E46" s="43"/>
      <c r="F46" s="44"/>
      <c r="G46" s="44"/>
      <c r="H46" s="44"/>
      <c r="I46" s="44"/>
      <c r="J46" s="44"/>
      <c r="K46" s="43"/>
      <c r="L46" s="43"/>
      <c r="M46" s="64"/>
    </row>
    <row r="47" spans="1:13">
      <c r="A47" s="14"/>
      <c r="B47" s="51"/>
      <c r="C47" s="37"/>
      <c r="D47" s="38"/>
      <c r="E47" s="38"/>
      <c r="F47" s="39"/>
      <c r="G47" s="45"/>
      <c r="H47" s="40"/>
      <c r="I47" s="46"/>
      <c r="J47" s="46"/>
      <c r="K47" s="47"/>
      <c r="L47" s="17"/>
      <c r="M47" s="17"/>
    </row>
    <row r="48" spans="1:13">
      <c r="C48" s="7"/>
      <c r="D48" s="8"/>
      <c r="E48" s="8"/>
      <c r="F48" s="3"/>
      <c r="G48" s="3"/>
      <c r="H48" s="3"/>
      <c r="I48" s="2"/>
      <c r="J48" s="2"/>
    </row>
    <row r="49" spans="1:13">
      <c r="A49" s="236" t="s">
        <v>26</v>
      </c>
      <c r="B49" s="240" t="s">
        <v>58</v>
      </c>
      <c r="C49" s="240" t="s">
        <v>54</v>
      </c>
      <c r="D49" s="242" t="s">
        <v>38</v>
      </c>
      <c r="E49" s="242"/>
      <c r="F49" s="82" t="s">
        <v>39</v>
      </c>
      <c r="G49" s="236" t="s">
        <v>41</v>
      </c>
      <c r="H49" s="236"/>
      <c r="I49" s="236" t="s">
        <v>45</v>
      </c>
      <c r="J49" s="34" t="s">
        <v>43</v>
      </c>
      <c r="K49" s="236" t="s">
        <v>34</v>
      </c>
      <c r="L49" s="82" t="s">
        <v>35</v>
      </c>
      <c r="M49" s="236" t="s">
        <v>440</v>
      </c>
    </row>
    <row r="50" spans="1:13" ht="11.25" customHeight="1">
      <c r="A50" s="236"/>
      <c r="B50" s="240"/>
      <c r="C50" s="240"/>
      <c r="D50" s="83" t="s">
        <v>40</v>
      </c>
      <c r="E50" s="83" t="s">
        <v>44</v>
      </c>
      <c r="F50" s="83" t="s">
        <v>42</v>
      </c>
      <c r="G50" s="84" t="s">
        <v>40</v>
      </c>
      <c r="H50" s="13" t="s">
        <v>42</v>
      </c>
      <c r="I50" s="236"/>
      <c r="J50" s="13">
        <v>1</v>
      </c>
      <c r="K50" s="236"/>
      <c r="L50" s="13">
        <v>9.2499999999999999E-2</v>
      </c>
      <c r="M50" s="241"/>
    </row>
    <row r="51" spans="1:13">
      <c r="A51" s="18" t="s">
        <v>28</v>
      </c>
      <c r="B51" s="68"/>
      <c r="C51" s="70"/>
      <c r="D51" s="42"/>
      <c r="E51" s="43"/>
      <c r="F51" s="44"/>
      <c r="G51" s="44"/>
      <c r="H51" s="44"/>
      <c r="I51" s="44"/>
      <c r="J51" s="44"/>
      <c r="K51" s="43"/>
      <c r="L51" s="43"/>
      <c r="M51" s="15"/>
    </row>
    <row r="52" spans="1:13">
      <c r="A52" s="14"/>
      <c r="B52" s="51"/>
      <c r="C52" s="37"/>
      <c r="D52" s="38"/>
      <c r="E52" s="38"/>
      <c r="F52" s="39"/>
      <c r="G52" s="45"/>
      <c r="H52" s="40"/>
      <c r="I52" s="46"/>
      <c r="J52" s="46"/>
      <c r="K52" s="47"/>
      <c r="L52" s="17"/>
      <c r="M52" s="17"/>
    </row>
    <row r="53" spans="1:13">
      <c r="C53" s="7"/>
      <c r="D53" s="8"/>
      <c r="E53" s="8"/>
      <c r="F53" s="3"/>
      <c r="G53" s="3"/>
      <c r="H53" s="3"/>
      <c r="I53" s="2"/>
      <c r="J53" s="2"/>
    </row>
    <row r="54" spans="1:13" ht="11.25" customHeight="1">
      <c r="A54" s="236" t="s">
        <v>26</v>
      </c>
      <c r="B54" s="240" t="s">
        <v>59</v>
      </c>
      <c r="C54" s="240" t="s">
        <v>55</v>
      </c>
      <c r="D54" s="242" t="s">
        <v>38</v>
      </c>
      <c r="E54" s="242"/>
      <c r="F54" s="82" t="s">
        <v>46</v>
      </c>
      <c r="G54" s="236" t="s">
        <v>41</v>
      </c>
      <c r="H54" s="236"/>
      <c r="I54" s="236" t="s">
        <v>45</v>
      </c>
      <c r="J54" s="34" t="s">
        <v>43</v>
      </c>
      <c r="K54" s="236" t="s">
        <v>34</v>
      </c>
      <c r="L54" s="82" t="s">
        <v>35</v>
      </c>
      <c r="M54" s="236" t="s">
        <v>440</v>
      </c>
    </row>
    <row r="55" spans="1:13" ht="11.25" customHeight="1">
      <c r="A55" s="236"/>
      <c r="B55" s="240"/>
      <c r="C55" s="240"/>
      <c r="D55" s="83" t="s">
        <v>40</v>
      </c>
      <c r="E55" s="83" t="s">
        <v>44</v>
      </c>
      <c r="F55" s="83" t="s">
        <v>42</v>
      </c>
      <c r="G55" s="84" t="s">
        <v>40</v>
      </c>
      <c r="H55" s="13" t="s">
        <v>42</v>
      </c>
      <c r="I55" s="236"/>
      <c r="J55" s="13">
        <v>1</v>
      </c>
      <c r="K55" s="236"/>
      <c r="L55" s="13">
        <v>9.2499999999999999E-2</v>
      </c>
      <c r="M55" s="241"/>
    </row>
    <row r="56" spans="1:13">
      <c r="A56" s="18" t="s">
        <v>28</v>
      </c>
      <c r="B56" s="68"/>
      <c r="C56" s="70"/>
      <c r="D56" s="42"/>
      <c r="E56" s="43"/>
      <c r="F56" s="44"/>
      <c r="G56" s="44"/>
      <c r="H56" s="44"/>
      <c r="I56" s="44"/>
      <c r="J56" s="44"/>
      <c r="K56" s="43"/>
      <c r="L56" s="43"/>
      <c r="M56" s="64"/>
    </row>
    <row r="57" spans="1:13">
      <c r="A57" s="14"/>
      <c r="B57" s="51"/>
      <c r="C57" s="37"/>
      <c r="D57" s="38"/>
      <c r="E57" s="38"/>
      <c r="F57" s="39"/>
      <c r="G57" s="45"/>
      <c r="H57" s="48"/>
      <c r="I57" s="46"/>
      <c r="J57" s="46"/>
      <c r="K57" s="47"/>
      <c r="L57" s="17"/>
      <c r="M57" s="17"/>
    </row>
    <row r="58" spans="1:13">
      <c r="C58" s="7"/>
      <c r="D58" s="8"/>
      <c r="E58" s="8"/>
      <c r="F58" s="3"/>
      <c r="G58" s="3"/>
      <c r="H58" s="3"/>
      <c r="I58" s="2"/>
      <c r="J58" s="2"/>
    </row>
    <row r="59" spans="1:13">
      <c r="C59" s="7"/>
      <c r="D59" s="8"/>
      <c r="E59" s="8"/>
      <c r="F59" s="3"/>
      <c r="G59" s="3"/>
      <c r="H59" s="3"/>
      <c r="I59" s="2"/>
      <c r="J59" s="2"/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 ht="11.25" customHeight="1">
      <c r="A62" s="236" t="s">
        <v>26</v>
      </c>
      <c r="B62" s="240" t="s">
        <v>73</v>
      </c>
      <c r="C62" s="61"/>
      <c r="D62" s="55"/>
      <c r="E62" s="61"/>
      <c r="F62" s="53"/>
      <c r="G62" s="55"/>
      <c r="H62" s="61"/>
      <c r="I62" s="59"/>
      <c r="J62" s="55"/>
      <c r="K62" s="61"/>
    </row>
    <row r="63" spans="1:13">
      <c r="A63" s="236"/>
      <c r="B63" s="240"/>
      <c r="C63" s="61"/>
      <c r="D63" s="55"/>
      <c r="E63" s="61"/>
      <c r="F63" s="53"/>
      <c r="G63" s="55"/>
      <c r="H63" s="61"/>
      <c r="I63" s="59"/>
      <c r="J63" s="55"/>
      <c r="K63" s="61"/>
    </row>
    <row r="64" spans="1:13">
      <c r="A64" s="18" t="s">
        <v>28</v>
      </c>
      <c r="B64" s="68"/>
      <c r="C64" s="62"/>
      <c r="D64" s="63"/>
      <c r="E64" s="62"/>
      <c r="F64" s="53"/>
      <c r="G64" s="63"/>
      <c r="H64" s="62"/>
      <c r="I64" s="59"/>
      <c r="J64" s="63"/>
      <c r="K64" s="62"/>
    </row>
    <row r="65" spans="1:11">
      <c r="A65" s="14"/>
      <c r="B65" s="51"/>
      <c r="C65" s="60"/>
      <c r="D65" s="52"/>
      <c r="E65" s="60"/>
      <c r="F65" s="53"/>
      <c r="G65" s="52"/>
      <c r="H65" s="60"/>
      <c r="I65" s="59"/>
      <c r="J65" s="52"/>
      <c r="K65" s="60"/>
    </row>
    <row r="66" spans="1:11">
      <c r="C66" s="7"/>
      <c r="D66" s="8"/>
      <c r="E66" s="8"/>
      <c r="F66" s="3"/>
      <c r="G66" s="3"/>
      <c r="H66" s="3"/>
      <c r="I66" s="2"/>
      <c r="J66" s="2"/>
    </row>
    <row r="67" spans="1:11">
      <c r="A67" s="236" t="s">
        <v>26</v>
      </c>
      <c r="B67" s="240" t="s">
        <v>7</v>
      </c>
      <c r="C67" s="7"/>
      <c r="D67" s="8"/>
      <c r="E67" s="8"/>
      <c r="F67" s="3"/>
      <c r="G67" s="3"/>
      <c r="H67" s="3"/>
      <c r="I67" s="2"/>
      <c r="J67" s="2"/>
    </row>
    <row r="68" spans="1:11">
      <c r="A68" s="236"/>
      <c r="B68" s="240"/>
      <c r="C68" s="7"/>
      <c r="D68" s="8"/>
      <c r="E68" s="8"/>
      <c r="F68" s="3"/>
      <c r="G68" s="3"/>
      <c r="H68" s="3"/>
      <c r="I68" s="2"/>
      <c r="J68" s="2"/>
    </row>
    <row r="69" spans="1:11">
      <c r="A69" s="18" t="s">
        <v>28</v>
      </c>
      <c r="B69" s="68"/>
      <c r="C69" s="7"/>
      <c r="D69" s="8"/>
      <c r="E69" s="8"/>
      <c r="F69" s="3"/>
      <c r="G69" s="3"/>
      <c r="H69" s="3"/>
      <c r="I69" s="2"/>
      <c r="J69" s="2"/>
    </row>
    <row r="70" spans="1:11">
      <c r="A70" s="14"/>
      <c r="B70" s="51"/>
      <c r="C70" s="7"/>
      <c r="D70" s="8"/>
      <c r="E70" s="8"/>
      <c r="F70" s="3"/>
      <c r="G70" s="3"/>
      <c r="H70" s="3"/>
      <c r="I70" s="2"/>
      <c r="J70" s="2"/>
    </row>
    <row r="71" spans="1:11">
      <c r="C71" s="7"/>
      <c r="D71" s="8"/>
      <c r="E71" s="8"/>
      <c r="F71" s="3"/>
      <c r="G71" s="3"/>
      <c r="H71" s="3"/>
      <c r="I71" s="2"/>
      <c r="J71" s="2"/>
    </row>
    <row r="72" spans="1:11">
      <c r="A72" s="236" t="s">
        <v>26</v>
      </c>
      <c r="B72" s="240" t="s">
        <v>1</v>
      </c>
      <c r="C72" s="7"/>
      <c r="D72" s="8"/>
      <c r="E72" s="8"/>
      <c r="F72" s="3"/>
      <c r="G72" s="3"/>
      <c r="H72" s="3"/>
      <c r="I72" s="2"/>
      <c r="J72" s="2"/>
    </row>
    <row r="73" spans="1:11">
      <c r="A73" s="236"/>
      <c r="B73" s="240"/>
      <c r="C73" s="7"/>
      <c r="D73" s="8"/>
      <c r="E73" s="8"/>
      <c r="F73" s="3"/>
      <c r="G73" s="3"/>
      <c r="H73" s="3"/>
      <c r="I73" s="2"/>
      <c r="J73" s="2"/>
    </row>
    <row r="74" spans="1:11">
      <c r="A74" s="18" t="s">
        <v>28</v>
      </c>
      <c r="B74" s="68"/>
      <c r="C74" s="7"/>
      <c r="D74" s="8"/>
      <c r="E74" s="8"/>
      <c r="F74" s="3"/>
      <c r="G74" s="3"/>
      <c r="H74" s="3"/>
      <c r="I74" s="2"/>
      <c r="J74" s="2"/>
    </row>
    <row r="75" spans="1:11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1">
      <c r="C76" s="7"/>
      <c r="D76" s="8"/>
      <c r="E76" s="8"/>
      <c r="F76" s="3"/>
      <c r="G76" s="3"/>
      <c r="H76" s="3"/>
      <c r="I76" s="2"/>
      <c r="J76" s="2"/>
    </row>
    <row r="77" spans="1:11">
      <c r="A77" s="236" t="s">
        <v>26</v>
      </c>
      <c r="B77" s="240" t="s">
        <v>0</v>
      </c>
      <c r="C77" s="7"/>
      <c r="D77" s="8"/>
      <c r="E77" s="8"/>
      <c r="F77" s="3"/>
      <c r="G77" s="3"/>
      <c r="H77" s="3"/>
      <c r="I77" s="2"/>
      <c r="J77" s="2"/>
    </row>
    <row r="78" spans="1:11">
      <c r="A78" s="236"/>
      <c r="B78" s="240"/>
      <c r="C78" s="7"/>
      <c r="D78" s="8"/>
      <c r="E78" s="8"/>
      <c r="F78" s="3"/>
      <c r="G78" s="3"/>
      <c r="H78" s="3"/>
      <c r="I78" s="2"/>
      <c r="J78" s="2"/>
    </row>
    <row r="79" spans="1:11">
      <c r="A79" s="18" t="s">
        <v>28</v>
      </c>
      <c r="B79" s="68">
        <f>SUM(B80:B80)</f>
        <v>741640</v>
      </c>
      <c r="C79" s="7"/>
      <c r="D79" s="8"/>
      <c r="E79" s="8"/>
      <c r="F79" s="3"/>
      <c r="G79" s="3"/>
      <c r="H79" s="3"/>
      <c r="I79" s="2"/>
      <c r="J79" s="2"/>
    </row>
    <row r="80" spans="1:11">
      <c r="A80" s="14" t="s">
        <v>168</v>
      </c>
      <c r="B80" s="151">
        <v>741640</v>
      </c>
      <c r="C80" s="120"/>
      <c r="D80" s="8"/>
      <c r="E80" s="8"/>
      <c r="F80" s="3"/>
      <c r="G80" s="3"/>
      <c r="H80" s="3"/>
      <c r="I80" s="2"/>
      <c r="J80" s="2"/>
    </row>
    <row r="81" spans="1:10">
      <c r="C81" s="7"/>
      <c r="D81" s="8"/>
      <c r="E81" s="8"/>
      <c r="F81" s="3"/>
      <c r="G81" s="3"/>
      <c r="H81" s="3"/>
      <c r="I81" s="2"/>
      <c r="J81" s="2"/>
    </row>
    <row r="82" spans="1:10">
      <c r="A82" s="5" t="s">
        <v>30</v>
      </c>
      <c r="C82" s="7"/>
      <c r="D82" s="8"/>
      <c r="E82" s="8"/>
      <c r="F82" s="3"/>
      <c r="G82" s="3"/>
      <c r="H82" s="3"/>
      <c r="I82" s="2"/>
      <c r="J82" s="2"/>
    </row>
    <row r="83" spans="1:10">
      <c r="A83" s="236" t="s">
        <v>26</v>
      </c>
      <c r="B83" s="248" t="s">
        <v>31</v>
      </c>
      <c r="C83" s="245" t="s">
        <v>27</v>
      </c>
      <c r="D83" s="246"/>
      <c r="E83" s="247"/>
      <c r="F83" s="248" t="s">
        <v>34</v>
      </c>
      <c r="G83" s="82" t="s">
        <v>35</v>
      </c>
      <c r="H83" s="236" t="s">
        <v>440</v>
      </c>
      <c r="I83" s="2"/>
      <c r="J83" s="2"/>
    </row>
    <row r="84" spans="1:10" ht="11.25" customHeight="1">
      <c r="A84" s="236"/>
      <c r="B84" s="249"/>
      <c r="C84" s="82" t="s">
        <v>28</v>
      </c>
      <c r="D84" s="82" t="s">
        <v>32</v>
      </c>
      <c r="E84" s="12" t="s">
        <v>33</v>
      </c>
      <c r="F84" s="249"/>
      <c r="G84" s="13">
        <v>9.2499999999999999E-2</v>
      </c>
      <c r="H84" s="241"/>
      <c r="I84" s="2"/>
      <c r="J84" s="2"/>
    </row>
    <row r="85" spans="1:10">
      <c r="B85" s="4"/>
      <c r="C85" s="4"/>
      <c r="D85" s="4"/>
      <c r="E85" s="6"/>
      <c r="G85" s="11"/>
      <c r="I85" s="2"/>
      <c r="J85" s="2"/>
    </row>
    <row r="86" spans="1:10">
      <c r="A86" s="18" t="s">
        <v>28</v>
      </c>
      <c r="B86" s="15"/>
      <c r="C86" s="148"/>
      <c r="D86" s="148"/>
      <c r="E86" s="148"/>
      <c r="F86" s="15"/>
      <c r="G86" s="15"/>
      <c r="H86" s="64"/>
      <c r="I86" s="2"/>
      <c r="J86" s="2"/>
    </row>
    <row r="87" spans="1:10">
      <c r="A87" s="14"/>
      <c r="B87" s="16"/>
      <c r="C87" s="149"/>
      <c r="D87" s="150"/>
      <c r="E87" s="149"/>
      <c r="F87" s="17"/>
      <c r="G87" s="17"/>
      <c r="H87" s="17"/>
      <c r="I87" s="2"/>
      <c r="J87" s="2"/>
    </row>
    <row r="88" spans="1:10">
      <c r="C88" s="7"/>
      <c r="D88" s="8"/>
      <c r="E88" s="8"/>
      <c r="F88" s="3"/>
      <c r="G88" s="3"/>
      <c r="H88" s="3"/>
      <c r="I88" s="2"/>
      <c r="J88" s="2"/>
    </row>
    <row r="89" spans="1:10">
      <c r="A89" s="5" t="s">
        <v>36</v>
      </c>
      <c r="C89" s="7"/>
      <c r="D89" s="8"/>
      <c r="E89" s="8"/>
      <c r="F89" s="3"/>
      <c r="G89" s="3"/>
      <c r="H89" s="3"/>
      <c r="I89" s="2"/>
      <c r="J89" s="2"/>
    </row>
    <row r="90" spans="1:10">
      <c r="A90" s="236" t="s">
        <v>26</v>
      </c>
      <c r="B90" s="236" t="s">
        <v>31</v>
      </c>
      <c r="C90" s="242" t="s">
        <v>27</v>
      </c>
      <c r="D90" s="242"/>
      <c r="E90" s="242"/>
      <c r="F90" s="236" t="s">
        <v>34</v>
      </c>
      <c r="G90" s="82" t="s">
        <v>35</v>
      </c>
      <c r="H90" s="236" t="s">
        <v>440</v>
      </c>
      <c r="I90" s="2"/>
      <c r="J90" s="2"/>
    </row>
    <row r="91" spans="1:10" ht="11.25" customHeight="1">
      <c r="A91" s="236"/>
      <c r="B91" s="236"/>
      <c r="C91" s="82" t="s">
        <v>28</v>
      </c>
      <c r="D91" s="82" t="s">
        <v>32</v>
      </c>
      <c r="E91" s="12" t="s">
        <v>33</v>
      </c>
      <c r="F91" s="236"/>
      <c r="G91" s="13">
        <v>9.2499999999999999E-2</v>
      </c>
      <c r="H91" s="241"/>
      <c r="I91" s="2"/>
      <c r="J91" s="2"/>
    </row>
    <row r="92" spans="1:10">
      <c r="B92" s="4"/>
      <c r="C92" s="4"/>
      <c r="D92" s="4"/>
      <c r="E92" s="6"/>
      <c r="G92" s="11"/>
      <c r="I92" s="2"/>
      <c r="J92" s="2"/>
    </row>
    <row r="93" spans="1:10">
      <c r="A93" s="18" t="s">
        <v>28</v>
      </c>
      <c r="B93" s="15"/>
      <c r="C93" s="15"/>
      <c r="D93" s="15"/>
      <c r="E93" s="15"/>
      <c r="F93" s="15"/>
      <c r="G93" s="15"/>
      <c r="H93" s="64"/>
      <c r="I93" s="2"/>
      <c r="J93" s="2"/>
    </row>
    <row r="94" spans="1:10">
      <c r="A94" s="14"/>
      <c r="B94" s="16"/>
      <c r="C94" s="16"/>
      <c r="D94" s="17"/>
      <c r="E94" s="16"/>
      <c r="F94" s="17"/>
      <c r="G94" s="17"/>
      <c r="H94" s="17"/>
      <c r="I94" s="2"/>
      <c r="J94" s="2"/>
    </row>
    <row r="95" spans="1:10">
      <c r="C95" s="7"/>
      <c r="D95" s="8"/>
      <c r="E95" s="8"/>
      <c r="F95" s="3"/>
      <c r="G95" s="3"/>
      <c r="H95" s="3"/>
      <c r="I95" s="2"/>
      <c r="J95" s="2"/>
    </row>
    <row r="96" spans="1:10">
      <c r="A96" s="5" t="s">
        <v>37</v>
      </c>
      <c r="C96" s="7"/>
      <c r="D96" s="8"/>
      <c r="E96" s="8"/>
      <c r="F96" s="3"/>
      <c r="G96" s="3"/>
      <c r="H96" s="3"/>
      <c r="I96" s="2"/>
      <c r="J96" s="2"/>
    </row>
    <row r="97" spans="1:10">
      <c r="A97" s="248" t="s">
        <v>26</v>
      </c>
      <c r="B97" s="248" t="s">
        <v>31</v>
      </c>
      <c r="C97" s="245" t="s">
        <v>27</v>
      </c>
      <c r="D97" s="246"/>
      <c r="E97" s="247"/>
      <c r="F97" s="248" t="s">
        <v>34</v>
      </c>
      <c r="G97" s="82" t="s">
        <v>35</v>
      </c>
      <c r="H97" s="236" t="s">
        <v>440</v>
      </c>
      <c r="I97" s="2"/>
      <c r="J97" s="2"/>
    </row>
    <row r="98" spans="1:10">
      <c r="A98" s="249"/>
      <c r="B98" s="249"/>
      <c r="C98" s="82" t="s">
        <v>28</v>
      </c>
      <c r="D98" s="82" t="s">
        <v>32</v>
      </c>
      <c r="E98" s="12" t="s">
        <v>33</v>
      </c>
      <c r="F98" s="249"/>
      <c r="G98" s="13">
        <v>9.2499999999999999E-2</v>
      </c>
      <c r="H98" s="241"/>
      <c r="I98" s="2"/>
      <c r="J98" s="2"/>
    </row>
    <row r="99" spans="1:10">
      <c r="B99" s="4"/>
      <c r="C99" s="4"/>
      <c r="D99" s="4"/>
      <c r="E99" s="6"/>
      <c r="G99" s="11"/>
      <c r="I99" s="2"/>
      <c r="J99" s="2"/>
    </row>
    <row r="100" spans="1:10">
      <c r="A100" s="18" t="s">
        <v>28</v>
      </c>
      <c r="B100" s="15"/>
      <c r="C100" s="15"/>
      <c r="D100" s="15"/>
      <c r="E100" s="15"/>
      <c r="F100" s="15"/>
      <c r="G100" s="15"/>
      <c r="H100" s="64"/>
      <c r="I100" s="2"/>
      <c r="J100" s="2"/>
    </row>
    <row r="101" spans="1:10">
      <c r="A101" s="14"/>
      <c r="B101" s="16"/>
      <c r="C101" s="16"/>
      <c r="D101" s="17"/>
      <c r="E101" s="16"/>
      <c r="F101" s="17"/>
      <c r="G101" s="17"/>
      <c r="H101" s="17"/>
      <c r="I101" s="2"/>
      <c r="J101" s="2"/>
    </row>
    <row r="103" spans="1:10">
      <c r="A103" s="5" t="s">
        <v>70</v>
      </c>
      <c r="C103" s="7"/>
      <c r="D103" s="8"/>
    </row>
    <row r="104" spans="1:10">
      <c r="A104" s="236" t="s">
        <v>72</v>
      </c>
      <c r="B104" s="236" t="s">
        <v>440</v>
      </c>
      <c r="C104" s="55"/>
      <c r="D104" s="55"/>
    </row>
    <row r="105" spans="1:10">
      <c r="A105" s="236"/>
      <c r="B105" s="241"/>
      <c r="C105" s="55"/>
      <c r="D105" s="55"/>
    </row>
    <row r="106" spans="1:10">
      <c r="B106" s="4"/>
      <c r="C106" s="54"/>
      <c r="D106" s="54"/>
      <c r="E106" s="110" t="s">
        <v>301</v>
      </c>
      <c r="F106" s="54"/>
      <c r="G106" s="54"/>
      <c r="H106" s="54"/>
    </row>
    <row r="107" spans="1:10">
      <c r="A107" s="18" t="s">
        <v>28</v>
      </c>
      <c r="B107" s="64"/>
      <c r="C107" s="348"/>
      <c r="D107" s="349"/>
      <c r="E107" s="16"/>
      <c r="F107" s="73"/>
      <c r="G107" s="111"/>
      <c r="H107" s="59"/>
    </row>
    <row r="108" spans="1:10">
      <c r="F108" s="24"/>
      <c r="G108" s="52"/>
      <c r="H108" s="52"/>
    </row>
    <row r="109" spans="1:10">
      <c r="A109" s="5" t="s">
        <v>71</v>
      </c>
      <c r="F109" s="24"/>
      <c r="G109" s="52"/>
      <c r="H109" s="52"/>
    </row>
    <row r="110" spans="1:10">
      <c r="A110" s="236" t="s">
        <v>48</v>
      </c>
      <c r="B110" s="236" t="s">
        <v>440</v>
      </c>
      <c r="F110" s="24"/>
      <c r="G110" s="52"/>
      <c r="H110" s="52"/>
    </row>
    <row r="111" spans="1:10">
      <c r="A111" s="236"/>
      <c r="B111" s="241"/>
      <c r="F111" s="24"/>
      <c r="G111" s="52"/>
      <c r="H111" s="52"/>
    </row>
    <row r="112" spans="1:10">
      <c r="B112" s="4"/>
      <c r="E112" s="110" t="s">
        <v>301</v>
      </c>
      <c r="F112" s="71"/>
      <c r="G112" s="54"/>
      <c r="H112" s="54"/>
    </row>
    <row r="113" spans="1:8">
      <c r="A113" s="18" t="s">
        <v>28</v>
      </c>
      <c r="B113" s="64"/>
      <c r="C113" s="348"/>
      <c r="D113" s="349"/>
      <c r="E113" s="16"/>
      <c r="F113" s="73"/>
      <c r="G113" s="111"/>
      <c r="H113" s="59"/>
    </row>
    <row r="114" spans="1:8">
      <c r="F114" s="24"/>
      <c r="G114" s="52"/>
      <c r="H114" s="52"/>
    </row>
    <row r="115" spans="1:8">
      <c r="A115" s="5" t="s">
        <v>17</v>
      </c>
      <c r="F115" s="24"/>
      <c r="G115" s="52"/>
      <c r="H115" s="52"/>
    </row>
    <row r="116" spans="1:8">
      <c r="A116" s="236" t="s">
        <v>48</v>
      </c>
      <c r="B116" s="236" t="s">
        <v>440</v>
      </c>
      <c r="F116" s="24"/>
      <c r="G116" s="52"/>
      <c r="H116" s="52"/>
    </row>
    <row r="117" spans="1:8">
      <c r="A117" s="236"/>
      <c r="B117" s="241"/>
      <c r="F117" s="24"/>
      <c r="G117" s="52"/>
      <c r="H117" s="52"/>
    </row>
    <row r="118" spans="1:8">
      <c r="B118" s="4"/>
      <c r="E118" s="110" t="s">
        <v>301</v>
      </c>
      <c r="F118" s="71"/>
      <c r="G118" s="54"/>
      <c r="H118" s="54"/>
    </row>
    <row r="119" spans="1:8">
      <c r="A119" s="18" t="s">
        <v>28</v>
      </c>
      <c r="B119" s="64"/>
      <c r="C119" s="348"/>
      <c r="D119" s="349"/>
      <c r="E119" s="16"/>
      <c r="F119" s="73"/>
      <c r="G119" s="111"/>
      <c r="H119" s="59"/>
    </row>
    <row r="121" spans="1:8">
      <c r="A121" s="5" t="s">
        <v>20</v>
      </c>
    </row>
    <row r="122" spans="1:8">
      <c r="A122" s="236" t="s">
        <v>48</v>
      </c>
      <c r="B122" s="236" t="s">
        <v>440</v>
      </c>
    </row>
    <row r="123" spans="1:8">
      <c r="A123" s="236"/>
      <c r="B123" s="241"/>
    </row>
    <row r="124" spans="1:8">
      <c r="B124" s="4"/>
    </row>
    <row r="125" spans="1:8">
      <c r="A125" s="18" t="s">
        <v>28</v>
      </c>
      <c r="B125" s="64">
        <v>0</v>
      </c>
    </row>
    <row r="127" spans="1:8">
      <c r="A127" s="5" t="s">
        <v>18</v>
      </c>
      <c r="C127" s="7"/>
      <c r="D127" s="8"/>
    </row>
    <row r="128" spans="1:8">
      <c r="A128" s="236" t="s">
        <v>26</v>
      </c>
      <c r="B128" s="236" t="s">
        <v>440</v>
      </c>
      <c r="C128" s="25"/>
      <c r="D128" s="25"/>
    </row>
    <row r="129" spans="1:4">
      <c r="A129" s="236"/>
      <c r="B129" s="241"/>
      <c r="C129" s="25"/>
      <c r="D129" s="25"/>
    </row>
    <row r="130" spans="1:4">
      <c r="B130" s="4"/>
      <c r="C130" s="71"/>
      <c r="D130" s="71"/>
    </row>
    <row r="131" spans="1:4">
      <c r="A131" s="18" t="s">
        <v>28</v>
      </c>
      <c r="B131" s="64">
        <f>SUM(B132:B132)</f>
        <v>0</v>
      </c>
      <c r="C131" s="72"/>
      <c r="D131" s="72"/>
    </row>
    <row r="132" spans="1:4">
      <c r="A132" s="14"/>
      <c r="B132" s="16"/>
      <c r="C132" s="30"/>
      <c r="D132" s="73"/>
    </row>
    <row r="133" spans="1:4">
      <c r="C133" s="24"/>
      <c r="D133" s="24"/>
    </row>
    <row r="134" spans="1:4">
      <c r="A134" s="5" t="s">
        <v>19</v>
      </c>
      <c r="C134" s="74"/>
      <c r="D134" s="75"/>
    </row>
    <row r="135" spans="1:4">
      <c r="A135" s="236" t="s">
        <v>26</v>
      </c>
      <c r="B135" s="236" t="s">
        <v>440</v>
      </c>
      <c r="C135" s="25"/>
      <c r="D135" s="25"/>
    </row>
    <row r="136" spans="1:4">
      <c r="A136" s="236"/>
      <c r="B136" s="241"/>
      <c r="C136" s="25"/>
      <c r="D136" s="25"/>
    </row>
    <row r="137" spans="1:4">
      <c r="B137" s="4"/>
      <c r="C137" s="71"/>
      <c r="D137" s="71"/>
    </row>
    <row r="138" spans="1:4">
      <c r="A138" s="18" t="s">
        <v>28</v>
      </c>
      <c r="B138" s="64">
        <f>SUM(B139:B139)</f>
        <v>0</v>
      </c>
      <c r="C138" s="72"/>
      <c r="D138" s="72"/>
    </row>
    <row r="139" spans="1:4">
      <c r="A139" s="14"/>
      <c r="B139" s="16"/>
      <c r="C139" s="30"/>
      <c r="D139" s="73"/>
    </row>
    <row r="141" spans="1:4">
      <c r="A141" s="5" t="s">
        <v>21</v>
      </c>
    </row>
    <row r="142" spans="1:4">
      <c r="A142" s="236" t="s">
        <v>26</v>
      </c>
      <c r="B142" s="236" t="s">
        <v>440</v>
      </c>
    </row>
    <row r="143" spans="1:4">
      <c r="A143" s="236"/>
      <c r="B143" s="241"/>
    </row>
    <row r="144" spans="1:4">
      <c r="B144" s="4"/>
    </row>
    <row r="145" spans="1:8">
      <c r="A145" s="18" t="s">
        <v>28</v>
      </c>
      <c r="B145" s="64">
        <f>SUM(B146:B146)</f>
        <v>0</v>
      </c>
    </row>
    <row r="146" spans="1:8">
      <c r="A146" s="14"/>
      <c r="B146" s="16"/>
    </row>
    <row r="148" spans="1:8">
      <c r="A148" s="5" t="s">
        <v>63</v>
      </c>
      <c r="C148" s="7"/>
      <c r="D148" s="8"/>
      <c r="E148" s="8"/>
      <c r="F148" s="3"/>
      <c r="G148" s="3"/>
      <c r="H148" s="3"/>
    </row>
    <row r="149" spans="1:8">
      <c r="A149" s="248" t="s">
        <v>26</v>
      </c>
      <c r="B149" s="248" t="s">
        <v>31</v>
      </c>
      <c r="C149" s="346" t="s">
        <v>27</v>
      </c>
      <c r="D149" s="236" t="s">
        <v>440</v>
      </c>
      <c r="E149" s="54"/>
      <c r="F149" s="55"/>
      <c r="G149" s="54"/>
      <c r="H149" s="55"/>
    </row>
    <row r="150" spans="1:8" ht="15">
      <c r="A150" s="249"/>
      <c r="B150" s="249"/>
      <c r="C150" s="347"/>
      <c r="D150" s="241"/>
      <c r="E150" s="56"/>
      <c r="F150" s="57"/>
      <c r="G150" s="56"/>
      <c r="H150" s="57"/>
    </row>
    <row r="151" spans="1:8">
      <c r="B151" s="4"/>
      <c r="C151" s="174"/>
      <c r="D151" s="4"/>
      <c r="E151" s="56"/>
      <c r="F151" s="52"/>
      <c r="G151" s="56"/>
      <c r="H151" s="52"/>
    </row>
    <row r="152" spans="1:8">
      <c r="A152" s="18" t="s">
        <v>28</v>
      </c>
      <c r="B152" s="15">
        <f>SUM(B153:B153)</f>
        <v>141799423</v>
      </c>
      <c r="C152" s="94">
        <f>SUM(C153:C153)</f>
        <v>0</v>
      </c>
      <c r="D152" s="64">
        <f>SUM(D153:D153)</f>
        <v>141799423</v>
      </c>
      <c r="E152" s="58"/>
      <c r="F152" s="58"/>
      <c r="G152" s="58"/>
      <c r="H152" s="58"/>
    </row>
    <row r="153" spans="1:8">
      <c r="A153" s="14" t="s">
        <v>168</v>
      </c>
      <c r="B153" s="155">
        <v>141799423</v>
      </c>
      <c r="C153" s="89">
        <v>0</v>
      </c>
      <c r="D153" s="17">
        <f>B153-C153</f>
        <v>141799423</v>
      </c>
      <c r="E153" s="59"/>
      <c r="F153" s="59"/>
      <c r="G153" s="59"/>
      <c r="H153" s="59"/>
    </row>
    <row r="154" spans="1:8">
      <c r="C154" s="9"/>
    </row>
    <row r="155" spans="1:8">
      <c r="A155" s="5" t="s">
        <v>22</v>
      </c>
      <c r="C155" s="120"/>
      <c r="D155" s="8"/>
    </row>
    <row r="156" spans="1:8">
      <c r="A156" s="248" t="s">
        <v>26</v>
      </c>
      <c r="B156" s="248" t="s">
        <v>31</v>
      </c>
      <c r="C156" s="346" t="s">
        <v>27</v>
      </c>
      <c r="D156" s="236" t="s">
        <v>440</v>
      </c>
    </row>
    <row r="157" spans="1:8">
      <c r="A157" s="249"/>
      <c r="B157" s="249"/>
      <c r="C157" s="347"/>
      <c r="D157" s="241"/>
    </row>
    <row r="158" spans="1:8">
      <c r="B158" s="4"/>
      <c r="C158" s="4"/>
      <c r="D158" s="4"/>
    </row>
    <row r="159" spans="1:8">
      <c r="A159" s="18" t="s">
        <v>28</v>
      </c>
      <c r="B159" s="15"/>
      <c r="C159" s="15"/>
      <c r="D159" s="64"/>
    </row>
    <row r="160" spans="1:8">
      <c r="A160" s="96"/>
      <c r="B160" s="89"/>
      <c r="C160" s="89"/>
      <c r="D160" s="88"/>
    </row>
    <row r="162" spans="1:4">
      <c r="A162" s="5" t="s">
        <v>23</v>
      </c>
      <c r="C162" s="7"/>
      <c r="D162" s="8"/>
    </row>
    <row r="163" spans="1:4">
      <c r="A163" s="248" t="s">
        <v>26</v>
      </c>
      <c r="B163" s="248" t="s">
        <v>31</v>
      </c>
      <c r="C163" s="248" t="s">
        <v>27</v>
      </c>
      <c r="D163" s="236" t="s">
        <v>440</v>
      </c>
    </row>
    <row r="164" spans="1:4">
      <c r="A164" s="249"/>
      <c r="B164" s="249"/>
      <c r="C164" s="249"/>
      <c r="D164" s="241"/>
    </row>
    <row r="165" spans="1:4">
      <c r="B165" s="4"/>
      <c r="C165" s="4"/>
      <c r="D165" s="4"/>
    </row>
    <row r="166" spans="1:4">
      <c r="A166" s="18" t="s">
        <v>28</v>
      </c>
      <c r="B166" s="15">
        <f>SUM(B167:B168)</f>
        <v>39751299</v>
      </c>
      <c r="C166" s="15">
        <f>SUM(C167:C168)</f>
        <v>0</v>
      </c>
      <c r="D166" s="64">
        <f>SUM(D167:D168)</f>
        <v>39751299</v>
      </c>
    </row>
    <row r="167" spans="1:4">
      <c r="A167" s="14" t="s">
        <v>525</v>
      </c>
      <c r="B167" s="155">
        <v>26517252</v>
      </c>
      <c r="C167" s="16">
        <v>0</v>
      </c>
      <c r="D167" s="17">
        <f t="shared" ref="D167:D168" si="7">B167-C167</f>
        <v>26517252</v>
      </c>
    </row>
    <row r="168" spans="1:4">
      <c r="A168" s="14" t="s">
        <v>526</v>
      </c>
      <c r="B168" s="155">
        <v>13234047</v>
      </c>
      <c r="C168" s="16">
        <v>0</v>
      </c>
      <c r="D168" s="17">
        <f t="shared" si="7"/>
        <v>13234047</v>
      </c>
    </row>
    <row r="170" spans="1:4">
      <c r="A170" s="5" t="s">
        <v>24</v>
      </c>
      <c r="C170" s="7"/>
      <c r="D170" s="8"/>
    </row>
    <row r="171" spans="1:4">
      <c r="A171" s="248" t="s">
        <v>26</v>
      </c>
      <c r="B171" s="248" t="s">
        <v>31</v>
      </c>
      <c r="C171" s="248" t="s">
        <v>27</v>
      </c>
      <c r="D171" s="236" t="s">
        <v>440</v>
      </c>
    </row>
    <row r="172" spans="1:4">
      <c r="A172" s="249"/>
      <c r="B172" s="249"/>
      <c r="C172" s="249"/>
      <c r="D172" s="241"/>
    </row>
    <row r="173" spans="1:4">
      <c r="B173" s="4"/>
      <c r="C173" s="4"/>
      <c r="D173" s="4"/>
    </row>
    <row r="174" spans="1:4">
      <c r="A174" s="18" t="s">
        <v>28</v>
      </c>
      <c r="B174" s="15"/>
      <c r="C174" s="15"/>
      <c r="D174" s="64"/>
    </row>
    <row r="175" spans="1:4">
      <c r="A175" s="14"/>
      <c r="B175" s="16"/>
      <c r="C175" s="16"/>
      <c r="D175" s="17"/>
    </row>
  </sheetData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39:A40"/>
    <mergeCell ref="B39:B40"/>
    <mergeCell ref="C39:C40"/>
    <mergeCell ref="D39:E39"/>
    <mergeCell ref="G39:H39"/>
    <mergeCell ref="I39:I40"/>
    <mergeCell ref="K39:K40"/>
    <mergeCell ref="M39:M40"/>
    <mergeCell ref="A32:A33"/>
    <mergeCell ref="B32:B33"/>
    <mergeCell ref="C32:C33"/>
    <mergeCell ref="D32:E32"/>
    <mergeCell ref="G32:H32"/>
    <mergeCell ref="I32:I33"/>
    <mergeCell ref="K44:K45"/>
    <mergeCell ref="M44:M45"/>
    <mergeCell ref="A49:A50"/>
    <mergeCell ref="B49:B50"/>
    <mergeCell ref="C49:C50"/>
    <mergeCell ref="D49:E49"/>
    <mergeCell ref="G49:H49"/>
    <mergeCell ref="I49:I50"/>
    <mergeCell ref="K49:K50"/>
    <mergeCell ref="M49:M50"/>
    <mergeCell ref="A44:A45"/>
    <mergeCell ref="B44:B45"/>
    <mergeCell ref="C44:C45"/>
    <mergeCell ref="D44:E44"/>
    <mergeCell ref="G44:H44"/>
    <mergeCell ref="I44:I45"/>
    <mergeCell ref="A72:A73"/>
    <mergeCell ref="B72:B73"/>
    <mergeCell ref="A77:A78"/>
    <mergeCell ref="B77:B78"/>
    <mergeCell ref="A83:A84"/>
    <mergeCell ref="B83:B84"/>
    <mergeCell ref="K54:K55"/>
    <mergeCell ref="M54:M55"/>
    <mergeCell ref="A62:A63"/>
    <mergeCell ref="B62:B63"/>
    <mergeCell ref="A67:A68"/>
    <mergeCell ref="B67:B68"/>
    <mergeCell ref="A54:A55"/>
    <mergeCell ref="B54:B55"/>
    <mergeCell ref="C54:C55"/>
    <mergeCell ref="D54:E54"/>
    <mergeCell ref="G54:H54"/>
    <mergeCell ref="I54:I55"/>
    <mergeCell ref="A97:A98"/>
    <mergeCell ref="B97:B98"/>
    <mergeCell ref="C97:E97"/>
    <mergeCell ref="F97:F98"/>
    <mergeCell ref="H97:H98"/>
    <mergeCell ref="A104:A105"/>
    <mergeCell ref="B104:B105"/>
    <mergeCell ref="C83:E83"/>
    <mergeCell ref="F83:F84"/>
    <mergeCell ref="H83:H84"/>
    <mergeCell ref="A90:A91"/>
    <mergeCell ref="B90:B91"/>
    <mergeCell ref="C90:E90"/>
    <mergeCell ref="F90:F91"/>
    <mergeCell ref="H90:H91"/>
    <mergeCell ref="A128:A129"/>
    <mergeCell ref="B128:B129"/>
    <mergeCell ref="A135:A136"/>
    <mergeCell ref="B135:B136"/>
    <mergeCell ref="A142:A143"/>
    <mergeCell ref="B142:B143"/>
    <mergeCell ref="C107:D107"/>
    <mergeCell ref="A110:A111"/>
    <mergeCell ref="B110:B111"/>
    <mergeCell ref="A116:A117"/>
    <mergeCell ref="B116:B117"/>
    <mergeCell ref="A122:A123"/>
    <mergeCell ref="B122:B123"/>
    <mergeCell ref="C113:D113"/>
    <mergeCell ref="C119:D119"/>
    <mergeCell ref="A163:A164"/>
    <mergeCell ref="B163:B164"/>
    <mergeCell ref="C163:C164"/>
    <mergeCell ref="D163:D164"/>
    <mergeCell ref="A171:A172"/>
    <mergeCell ref="B171:B172"/>
    <mergeCell ref="C171:C172"/>
    <mergeCell ref="D171:D172"/>
    <mergeCell ref="A149:A150"/>
    <mergeCell ref="B149:B150"/>
    <mergeCell ref="C149:C150"/>
    <mergeCell ref="D149:D150"/>
    <mergeCell ref="A156:A157"/>
    <mergeCell ref="B156:B157"/>
    <mergeCell ref="C156:C157"/>
    <mergeCell ref="D156:D157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S228"/>
  <sheetViews>
    <sheetView showGridLines="0" topLeftCell="A205" workbookViewId="0">
      <selection activeCell="J110" sqref="J110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F1" s="117"/>
      <c r="G1" s="118"/>
      <c r="H1" s="118"/>
      <c r="K1" s="350" t="s">
        <v>82</v>
      </c>
      <c r="L1" s="351"/>
      <c r="M1" s="352"/>
    </row>
    <row r="2" spans="1:19">
      <c r="A2" s="5" t="s">
        <v>461</v>
      </c>
      <c r="B2" s="5"/>
      <c r="K2" s="353"/>
      <c r="L2" s="354"/>
      <c r="M2" s="355"/>
    </row>
    <row r="3" spans="1:19">
      <c r="A3" s="5" t="s">
        <v>62</v>
      </c>
      <c r="B3" s="5"/>
      <c r="K3" s="356"/>
      <c r="L3" s="357"/>
      <c r="M3" s="358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581582220.71062505</v>
      </c>
      <c r="E5" s="9"/>
      <c r="F5" s="273" t="s">
        <v>74</v>
      </c>
      <c r="G5" s="274"/>
      <c r="H5" s="95" t="s">
        <v>28</v>
      </c>
      <c r="I5" s="68">
        <f>SUM(I6:I14)</f>
        <v>306795</v>
      </c>
    </row>
    <row r="6" spans="1:19" ht="12.75" customHeight="1">
      <c r="A6" s="261" t="s">
        <v>13</v>
      </c>
      <c r="B6" s="261"/>
      <c r="C6" s="261"/>
      <c r="D6" s="69">
        <f>SUM(D7:D11)</f>
        <v>187859862.27525002</v>
      </c>
      <c r="E6" s="9"/>
      <c r="F6" s="275"/>
      <c r="G6" s="276"/>
      <c r="H6" s="14" t="s">
        <v>2</v>
      </c>
      <c r="I6" s="51">
        <f>B34</f>
        <v>306795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187859862.27525002</v>
      </c>
      <c r="F7" s="275"/>
      <c r="G7" s="276"/>
      <c r="H7" s="14" t="s">
        <v>3</v>
      </c>
      <c r="I7" s="51">
        <f>B64</f>
        <v>0</v>
      </c>
      <c r="J7" s="24"/>
      <c r="K7" s="24"/>
      <c r="L7" s="24"/>
    </row>
    <row r="8" spans="1:19">
      <c r="C8" s="14" t="s">
        <v>3</v>
      </c>
      <c r="D8" s="16">
        <f>M64</f>
        <v>0</v>
      </c>
      <c r="F8" s="275"/>
      <c r="G8" s="276"/>
      <c r="H8" s="14" t="s">
        <v>4</v>
      </c>
      <c r="I8" s="51">
        <f>B69</f>
        <v>0</v>
      </c>
      <c r="J8" s="24"/>
      <c r="K8" s="24"/>
      <c r="L8" s="24"/>
    </row>
    <row r="9" spans="1:19" ht="11.25" customHeight="1">
      <c r="C9" s="14" t="s">
        <v>4</v>
      </c>
      <c r="D9" s="16">
        <f>M69</f>
        <v>0</v>
      </c>
      <c r="F9" s="275"/>
      <c r="G9" s="276"/>
      <c r="H9" s="14" t="s">
        <v>5</v>
      </c>
      <c r="I9" s="51">
        <f>B74</f>
        <v>0</v>
      </c>
      <c r="J9" s="32"/>
      <c r="K9" s="32"/>
      <c r="L9" s="130"/>
      <c r="M9" s="31"/>
      <c r="N9" s="31"/>
    </row>
    <row r="10" spans="1:19" ht="11.25" customHeight="1">
      <c r="C10" s="14" t="s">
        <v>5</v>
      </c>
      <c r="D10" s="16">
        <f>M74</f>
        <v>0</v>
      </c>
      <c r="F10" s="275"/>
      <c r="G10" s="276"/>
      <c r="H10" s="14" t="s">
        <v>6</v>
      </c>
      <c r="I10" s="51">
        <f>B79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M79</f>
        <v>0</v>
      </c>
      <c r="F11" s="275"/>
      <c r="G11" s="276"/>
      <c r="H11" s="14" t="s">
        <v>8</v>
      </c>
      <c r="I11" s="51">
        <f>B84</f>
        <v>0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1794675.6753749999</v>
      </c>
      <c r="F12" s="275"/>
      <c r="G12" s="276"/>
      <c r="H12" s="14" t="s">
        <v>7</v>
      </c>
      <c r="I12" s="51">
        <f>B89</f>
        <v>0</v>
      </c>
      <c r="J12" s="32"/>
      <c r="K12" s="32"/>
      <c r="L12" s="130"/>
      <c r="M12" s="33"/>
      <c r="N12" s="31"/>
    </row>
    <row r="13" spans="1:19">
      <c r="C13" s="14" t="s">
        <v>10</v>
      </c>
      <c r="D13" s="16">
        <f>H106</f>
        <v>1794675.6753749999</v>
      </c>
      <c r="F13" s="275"/>
      <c r="G13" s="276"/>
      <c r="H13" s="14" t="s">
        <v>1</v>
      </c>
      <c r="I13" s="51">
        <f>B94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H122</f>
        <v>0</v>
      </c>
      <c r="F14" s="277"/>
      <c r="G14" s="278"/>
      <c r="H14" s="14" t="s">
        <v>0</v>
      </c>
      <c r="I14" s="51">
        <f>B99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H130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920268.24000000011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B137</f>
        <v>870461.88000000012</v>
      </c>
      <c r="F17" s="263" t="s">
        <v>74</v>
      </c>
      <c r="G17" s="263"/>
      <c r="H17" s="263"/>
      <c r="I17" s="68">
        <f>I5</f>
        <v>306795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B143</f>
        <v>35068.44</v>
      </c>
      <c r="F18" s="263" t="s">
        <v>25</v>
      </c>
      <c r="G18" s="263"/>
      <c r="H18" s="263"/>
      <c r="I18" s="67">
        <f>I16*I17</f>
        <v>47820136.649999999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B149</f>
        <v>14737.920000000002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B155</f>
        <v>0</v>
      </c>
      <c r="F20" s="263" t="s">
        <v>9</v>
      </c>
      <c r="G20" s="263"/>
      <c r="H20" s="263"/>
      <c r="I20" s="67">
        <f>D5</f>
        <v>581582220.71062505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B161</f>
        <v>0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B168</f>
        <v>0</v>
      </c>
      <c r="F22" s="263" t="s">
        <v>75</v>
      </c>
      <c r="G22" s="263"/>
      <c r="H22" s="263"/>
      <c r="I22" s="67">
        <f>I20-I18</f>
        <v>533762084.06062508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B175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391007414.51999998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D182</f>
        <v>391007414.51999998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D213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D220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D227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96" t="s">
        <v>367</v>
      </c>
      <c r="D30" s="89"/>
      <c r="E30" s="9"/>
      <c r="F30" s="30"/>
      <c r="G30" s="112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00" t="s">
        <v>380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143" t="s">
        <v>35</v>
      </c>
      <c r="M32" s="236" t="s">
        <v>440</v>
      </c>
    </row>
    <row r="33" spans="1:13" ht="11.25" customHeight="1">
      <c r="A33" s="236"/>
      <c r="B33" s="240"/>
      <c r="C33" s="240"/>
      <c r="D33" s="83" t="s">
        <v>40</v>
      </c>
      <c r="E33" s="83" t="s">
        <v>44</v>
      </c>
      <c r="F33" s="83" t="s">
        <v>40</v>
      </c>
      <c r="G33" s="144" t="s">
        <v>40</v>
      </c>
      <c r="H33" s="13" t="s">
        <v>42</v>
      </c>
      <c r="I33" s="236"/>
      <c r="J33" s="13">
        <v>1</v>
      </c>
      <c r="K33" s="236"/>
      <c r="L33" s="13">
        <v>9.2499999999999999E-2</v>
      </c>
      <c r="M33" s="241"/>
    </row>
    <row r="34" spans="1:13">
      <c r="A34" s="18" t="s">
        <v>28</v>
      </c>
      <c r="B34" s="68">
        <f>SUM(B35:B60)</f>
        <v>306795</v>
      </c>
      <c r="C34" s="70">
        <f>SUM(C35:C60)</f>
        <v>82446000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SUM(M35:M63)</f>
        <v>187859862.27525002</v>
      </c>
    </row>
    <row r="35" spans="1:13">
      <c r="A35" s="14" t="s">
        <v>275</v>
      </c>
      <c r="B35" s="151">
        <v>21065</v>
      </c>
      <c r="C35" s="152">
        <v>5961000</v>
      </c>
      <c r="D35" s="154">
        <v>2.5226999999999999</v>
      </c>
      <c r="E35" s="154">
        <v>0.4269</v>
      </c>
      <c r="F35" s="39">
        <f>D35</f>
        <v>2.5226999999999999</v>
      </c>
      <c r="G35" s="40">
        <f>IF(F35&lt;=D35,F35,D35)</f>
        <v>2.5226999999999999</v>
      </c>
      <c r="H35" s="40">
        <f>G35-E35</f>
        <v>2.0958000000000001</v>
      </c>
      <c r="I35" s="41">
        <f>H35*C35</f>
        <v>12493063.800000001</v>
      </c>
      <c r="J35" s="41">
        <f>C35*E35*J$33</f>
        <v>2544750.9</v>
      </c>
      <c r="K35" s="17">
        <f>I35+J35</f>
        <v>15037814.700000001</v>
      </c>
      <c r="L35" s="17">
        <f>K35*L$33</f>
        <v>1390997.8597500001</v>
      </c>
      <c r="M35" s="17">
        <f>K35-L35</f>
        <v>13646816.84025</v>
      </c>
    </row>
    <row r="36" spans="1:13">
      <c r="A36" s="14" t="s">
        <v>276</v>
      </c>
      <c r="B36" s="151">
        <v>74856</v>
      </c>
      <c r="C36" s="152">
        <v>18939000</v>
      </c>
      <c r="D36" s="154">
        <v>2.4815</v>
      </c>
      <c r="E36" s="154">
        <v>0.4269</v>
      </c>
      <c r="F36" s="39">
        <f t="shared" ref="F36:F60" si="0">D36</f>
        <v>2.4815</v>
      </c>
      <c r="G36" s="40">
        <f t="shared" ref="G36:G60" si="1">IF(F36&lt;=D36,F36,D36)</f>
        <v>2.4815</v>
      </c>
      <c r="H36" s="40">
        <f t="shared" ref="H36:H60" si="2">G36-E36</f>
        <v>2.0546000000000002</v>
      </c>
      <c r="I36" s="41">
        <f t="shared" ref="I36:I60" si="3">H36*C36</f>
        <v>38912069.400000006</v>
      </c>
      <c r="J36" s="41">
        <f t="shared" ref="J36:J60" si="4">C36*E36*J$33</f>
        <v>8085059.0999999996</v>
      </c>
      <c r="K36" s="17">
        <f t="shared" ref="K36:K60" si="5">I36+J36</f>
        <v>46997128.500000007</v>
      </c>
      <c r="L36" s="17">
        <f t="shared" ref="L36:L60" si="6">K36*L$33</f>
        <v>4347234.3862500004</v>
      </c>
      <c r="M36" s="17">
        <f t="shared" ref="M36:M60" si="7">K36-L36</f>
        <v>42649894.113750011</v>
      </c>
    </row>
    <row r="37" spans="1:13">
      <c r="A37" s="14" t="s">
        <v>277</v>
      </c>
      <c r="B37" s="151">
        <v>2555</v>
      </c>
      <c r="C37" s="152">
        <v>738000</v>
      </c>
      <c r="D37" s="154">
        <v>2.4131</v>
      </c>
      <c r="E37" s="154">
        <v>0.4269</v>
      </c>
      <c r="F37" s="39">
        <f t="shared" si="0"/>
        <v>2.4131</v>
      </c>
      <c r="G37" s="40">
        <f t="shared" si="1"/>
        <v>2.4131</v>
      </c>
      <c r="H37" s="40">
        <f t="shared" si="2"/>
        <v>1.9862</v>
      </c>
      <c r="I37" s="41">
        <f t="shared" si="3"/>
        <v>1465815.5999999999</v>
      </c>
      <c r="J37" s="41">
        <f t="shared" si="4"/>
        <v>315052.2</v>
      </c>
      <c r="K37" s="17">
        <f t="shared" si="5"/>
        <v>1780867.7999999998</v>
      </c>
      <c r="L37" s="17">
        <f t="shared" si="6"/>
        <v>164730.27149999997</v>
      </c>
      <c r="M37" s="17">
        <f t="shared" si="7"/>
        <v>1616137.5284999998</v>
      </c>
    </row>
    <row r="38" spans="1:13">
      <c r="A38" s="14" t="s">
        <v>443</v>
      </c>
      <c r="B38" s="151">
        <v>9546</v>
      </c>
      <c r="C38" s="152">
        <v>2702000</v>
      </c>
      <c r="D38" s="154">
        <v>2.5104000000000002</v>
      </c>
      <c r="E38" s="154">
        <v>0.4269</v>
      </c>
      <c r="F38" s="39">
        <f t="shared" si="0"/>
        <v>2.5104000000000002</v>
      </c>
      <c r="G38" s="40">
        <f t="shared" ref="G38:G56" si="8">IF(F38&lt;=D38,F38,D38)</f>
        <v>2.5104000000000002</v>
      </c>
      <c r="H38" s="40">
        <f t="shared" ref="H38:H56" si="9">G38-E38</f>
        <v>2.0835000000000004</v>
      </c>
      <c r="I38" s="41">
        <f t="shared" ref="I38:I56" si="10">H38*C38</f>
        <v>5629617.0000000009</v>
      </c>
      <c r="J38" s="41">
        <f t="shared" ref="J38:J56" si="11">C38*E38*J$33</f>
        <v>1153483.8</v>
      </c>
      <c r="K38" s="17">
        <f t="shared" ref="K38:K56" si="12">I38+J38</f>
        <v>6783100.8000000007</v>
      </c>
      <c r="L38" s="17">
        <f t="shared" ref="L38:L56" si="13">K38*L$33</f>
        <v>627436.82400000002</v>
      </c>
      <c r="M38" s="17">
        <f t="shared" ref="M38:M56" si="14">K38-L38</f>
        <v>6155663.9760000007</v>
      </c>
    </row>
    <row r="39" spans="1:13">
      <c r="A39" s="14" t="s">
        <v>444</v>
      </c>
      <c r="B39" s="151">
        <v>101</v>
      </c>
      <c r="C39" s="152">
        <v>41000</v>
      </c>
      <c r="D39" s="154">
        <v>2.4131</v>
      </c>
      <c r="E39" s="154">
        <v>0.4269</v>
      </c>
      <c r="F39" s="39">
        <f t="shared" si="0"/>
        <v>2.4131</v>
      </c>
      <c r="G39" s="40">
        <f t="shared" si="8"/>
        <v>2.4131</v>
      </c>
      <c r="H39" s="40">
        <f t="shared" si="9"/>
        <v>1.9862</v>
      </c>
      <c r="I39" s="41">
        <f t="shared" si="10"/>
        <v>81434.2</v>
      </c>
      <c r="J39" s="41">
        <f t="shared" si="11"/>
        <v>17502.900000000001</v>
      </c>
      <c r="K39" s="17">
        <f t="shared" si="12"/>
        <v>98937.1</v>
      </c>
      <c r="L39" s="17">
        <f t="shared" si="13"/>
        <v>9151.6817499999997</v>
      </c>
      <c r="M39" s="17">
        <f t="shared" si="14"/>
        <v>89785.418250000002</v>
      </c>
    </row>
    <row r="40" spans="1:13">
      <c r="A40" s="14" t="s">
        <v>280</v>
      </c>
      <c r="B40" s="151">
        <v>20888</v>
      </c>
      <c r="C40" s="152">
        <v>5911000</v>
      </c>
      <c r="D40" s="154">
        <v>2.6926999999999999</v>
      </c>
      <c r="E40" s="154">
        <v>0.4269</v>
      </c>
      <c r="F40" s="39">
        <f t="shared" si="0"/>
        <v>2.6926999999999999</v>
      </c>
      <c r="G40" s="40">
        <f t="shared" si="8"/>
        <v>2.6926999999999999</v>
      </c>
      <c r="H40" s="40">
        <f t="shared" si="9"/>
        <v>2.2658</v>
      </c>
      <c r="I40" s="41">
        <f t="shared" si="10"/>
        <v>13393143.800000001</v>
      </c>
      <c r="J40" s="41">
        <f t="shared" si="11"/>
        <v>2523405.9</v>
      </c>
      <c r="K40" s="17">
        <f t="shared" si="12"/>
        <v>15916549.700000001</v>
      </c>
      <c r="L40" s="17">
        <f t="shared" si="13"/>
        <v>1472280.8472500001</v>
      </c>
      <c r="M40" s="17">
        <f t="shared" si="14"/>
        <v>14444268.852750001</v>
      </c>
    </row>
    <row r="41" spans="1:13">
      <c r="A41" s="14" t="s">
        <v>281</v>
      </c>
      <c r="B41" s="151">
        <v>30051</v>
      </c>
      <c r="C41" s="152">
        <v>7603000</v>
      </c>
      <c r="D41" s="154">
        <v>2.4451000000000001</v>
      </c>
      <c r="E41" s="154">
        <v>0.4269</v>
      </c>
      <c r="F41" s="39">
        <f t="shared" si="0"/>
        <v>2.4451000000000001</v>
      </c>
      <c r="G41" s="40">
        <f t="shared" si="8"/>
        <v>2.4451000000000001</v>
      </c>
      <c r="H41" s="40">
        <f t="shared" si="9"/>
        <v>2.0182000000000002</v>
      </c>
      <c r="I41" s="41">
        <f t="shared" si="10"/>
        <v>15344374.600000001</v>
      </c>
      <c r="J41" s="41">
        <f t="shared" si="11"/>
        <v>3245720.7</v>
      </c>
      <c r="K41" s="17">
        <f t="shared" si="12"/>
        <v>18590095.300000001</v>
      </c>
      <c r="L41" s="17">
        <f t="shared" si="13"/>
        <v>1719583.81525</v>
      </c>
      <c r="M41" s="17">
        <f t="shared" si="14"/>
        <v>16870511.484750003</v>
      </c>
    </row>
    <row r="42" spans="1:13">
      <c r="A42" s="14" t="s">
        <v>282</v>
      </c>
      <c r="B42" s="151">
        <v>319</v>
      </c>
      <c r="C42" s="152">
        <v>111000</v>
      </c>
      <c r="D42" s="154">
        <v>2.4131</v>
      </c>
      <c r="E42" s="154">
        <v>0.4269</v>
      </c>
      <c r="F42" s="39">
        <f t="shared" si="0"/>
        <v>2.4131</v>
      </c>
      <c r="G42" s="40">
        <f t="shared" si="8"/>
        <v>2.4131</v>
      </c>
      <c r="H42" s="40">
        <f t="shared" si="9"/>
        <v>1.9862</v>
      </c>
      <c r="I42" s="41">
        <f t="shared" si="10"/>
        <v>220468.19999999998</v>
      </c>
      <c r="J42" s="41">
        <f t="shared" si="11"/>
        <v>47385.9</v>
      </c>
      <c r="K42" s="17">
        <f t="shared" si="12"/>
        <v>267854.09999999998</v>
      </c>
      <c r="L42" s="17">
        <f t="shared" si="13"/>
        <v>24776.504249999998</v>
      </c>
      <c r="M42" s="17">
        <f t="shared" si="14"/>
        <v>243077.59574999998</v>
      </c>
    </row>
    <row r="43" spans="1:13">
      <c r="A43" s="14" t="s">
        <v>417</v>
      </c>
      <c r="B43" s="151">
        <v>1001</v>
      </c>
      <c r="C43" s="152">
        <v>296000</v>
      </c>
      <c r="D43" s="154">
        <v>2.5482</v>
      </c>
      <c r="E43" s="154">
        <v>0.4269</v>
      </c>
      <c r="F43" s="39">
        <f t="shared" si="0"/>
        <v>2.5482</v>
      </c>
      <c r="G43" s="40">
        <f t="shared" si="8"/>
        <v>2.5482</v>
      </c>
      <c r="H43" s="40">
        <f t="shared" si="9"/>
        <v>2.1213000000000002</v>
      </c>
      <c r="I43" s="41">
        <f t="shared" si="10"/>
        <v>627904.80000000005</v>
      </c>
      <c r="J43" s="41">
        <f t="shared" si="11"/>
        <v>126362.4</v>
      </c>
      <c r="K43" s="17">
        <f t="shared" si="12"/>
        <v>754267.20000000007</v>
      </c>
      <c r="L43" s="17">
        <f t="shared" si="13"/>
        <v>69769.716</v>
      </c>
      <c r="M43" s="17">
        <f t="shared" si="14"/>
        <v>684497.48400000005</v>
      </c>
    </row>
    <row r="44" spans="1:13">
      <c r="A44" s="14" t="s">
        <v>284</v>
      </c>
      <c r="B44" s="151">
        <v>52473</v>
      </c>
      <c r="C44" s="152">
        <v>13276000</v>
      </c>
      <c r="D44" s="154">
        <v>2.5112000000000001</v>
      </c>
      <c r="E44" s="154">
        <v>0.4269</v>
      </c>
      <c r="F44" s="39">
        <f t="shared" si="0"/>
        <v>2.5112000000000001</v>
      </c>
      <c r="G44" s="40">
        <f t="shared" si="8"/>
        <v>2.5112000000000001</v>
      </c>
      <c r="H44" s="40">
        <f t="shared" si="9"/>
        <v>2.0843000000000003</v>
      </c>
      <c r="I44" s="41">
        <f t="shared" si="10"/>
        <v>27671166.800000004</v>
      </c>
      <c r="J44" s="41">
        <f t="shared" si="11"/>
        <v>5667524.4000000004</v>
      </c>
      <c r="K44" s="17">
        <f t="shared" si="12"/>
        <v>33338691.200000003</v>
      </c>
      <c r="L44" s="17">
        <f t="shared" si="13"/>
        <v>3083828.9360000002</v>
      </c>
      <c r="M44" s="17">
        <f t="shared" si="14"/>
        <v>30254862.264000002</v>
      </c>
    </row>
    <row r="45" spans="1:13">
      <c r="A45" s="14" t="s">
        <v>285</v>
      </c>
      <c r="B45" s="151">
        <v>37</v>
      </c>
      <c r="C45" s="152">
        <v>15000</v>
      </c>
      <c r="D45" s="154">
        <v>2.4131</v>
      </c>
      <c r="E45" s="154">
        <v>0.4269</v>
      </c>
      <c r="F45" s="39">
        <f t="shared" si="0"/>
        <v>2.4131</v>
      </c>
      <c r="G45" s="40">
        <f t="shared" si="8"/>
        <v>2.4131</v>
      </c>
      <c r="H45" s="40">
        <f t="shared" si="9"/>
        <v>1.9862</v>
      </c>
      <c r="I45" s="41">
        <f t="shared" si="10"/>
        <v>29793</v>
      </c>
      <c r="J45" s="41">
        <f t="shared" si="11"/>
        <v>6403.5</v>
      </c>
      <c r="K45" s="17">
        <f t="shared" si="12"/>
        <v>36196.5</v>
      </c>
      <c r="L45" s="17">
        <f t="shared" si="13"/>
        <v>3348.17625</v>
      </c>
      <c r="M45" s="17">
        <f t="shared" si="14"/>
        <v>32848.323750000003</v>
      </c>
    </row>
    <row r="46" spans="1:13">
      <c r="A46" s="14" t="s">
        <v>286</v>
      </c>
      <c r="B46" s="151">
        <v>1311</v>
      </c>
      <c r="C46" s="152">
        <v>431000</v>
      </c>
      <c r="D46" s="154">
        <v>2.4131</v>
      </c>
      <c r="E46" s="154">
        <v>0.4269</v>
      </c>
      <c r="F46" s="39">
        <f t="shared" si="0"/>
        <v>2.4131</v>
      </c>
      <c r="G46" s="40">
        <f t="shared" si="8"/>
        <v>2.4131</v>
      </c>
      <c r="H46" s="40">
        <f t="shared" si="9"/>
        <v>1.9862</v>
      </c>
      <c r="I46" s="41">
        <f t="shared" si="10"/>
        <v>856052.2</v>
      </c>
      <c r="J46" s="41">
        <f t="shared" si="11"/>
        <v>183993.9</v>
      </c>
      <c r="K46" s="17">
        <f t="shared" si="12"/>
        <v>1040046.1</v>
      </c>
      <c r="L46" s="17">
        <f t="shared" si="13"/>
        <v>96204.264249999993</v>
      </c>
      <c r="M46" s="17">
        <f t="shared" si="14"/>
        <v>943841.83574999997</v>
      </c>
    </row>
    <row r="47" spans="1:13">
      <c r="A47" s="14" t="s">
        <v>287</v>
      </c>
      <c r="B47" s="151">
        <v>6291</v>
      </c>
      <c r="C47" s="152">
        <v>1780000</v>
      </c>
      <c r="D47" s="154">
        <v>2.5177999999999998</v>
      </c>
      <c r="E47" s="154">
        <v>0.4269</v>
      </c>
      <c r="F47" s="39">
        <f t="shared" si="0"/>
        <v>2.5177999999999998</v>
      </c>
      <c r="G47" s="40">
        <f t="shared" si="8"/>
        <v>2.5177999999999998</v>
      </c>
      <c r="H47" s="40">
        <f t="shared" si="9"/>
        <v>2.0909</v>
      </c>
      <c r="I47" s="41">
        <f t="shared" si="10"/>
        <v>3721802</v>
      </c>
      <c r="J47" s="41">
        <f t="shared" si="11"/>
        <v>759882</v>
      </c>
      <c r="K47" s="17">
        <f t="shared" si="12"/>
        <v>4481684</v>
      </c>
      <c r="L47" s="17">
        <f t="shared" si="13"/>
        <v>414555.77</v>
      </c>
      <c r="M47" s="17">
        <f t="shared" si="14"/>
        <v>4067128.23</v>
      </c>
    </row>
    <row r="48" spans="1:13">
      <c r="A48" s="14" t="s">
        <v>288</v>
      </c>
      <c r="B48" s="151">
        <v>3480</v>
      </c>
      <c r="C48" s="152">
        <v>1006000</v>
      </c>
      <c r="D48" s="154">
        <v>2.5400999999999998</v>
      </c>
      <c r="E48" s="154">
        <v>0.4269</v>
      </c>
      <c r="F48" s="39">
        <f t="shared" si="0"/>
        <v>2.5400999999999998</v>
      </c>
      <c r="G48" s="40">
        <f t="shared" si="8"/>
        <v>2.5400999999999998</v>
      </c>
      <c r="H48" s="40">
        <f t="shared" si="9"/>
        <v>2.1132</v>
      </c>
      <c r="I48" s="41">
        <f t="shared" si="10"/>
        <v>2125879.2000000002</v>
      </c>
      <c r="J48" s="41">
        <f t="shared" si="11"/>
        <v>429461.4</v>
      </c>
      <c r="K48" s="17">
        <f t="shared" si="12"/>
        <v>2555340.6</v>
      </c>
      <c r="L48" s="17">
        <f t="shared" si="13"/>
        <v>236369.0055</v>
      </c>
      <c r="M48" s="17">
        <f t="shared" si="14"/>
        <v>2318971.5945000001</v>
      </c>
    </row>
    <row r="49" spans="1:13">
      <c r="A49" s="14" t="s">
        <v>289</v>
      </c>
      <c r="B49" s="151">
        <v>141</v>
      </c>
      <c r="C49" s="152">
        <v>49000</v>
      </c>
      <c r="D49" s="154">
        <v>2.6926999999999999</v>
      </c>
      <c r="E49" s="154">
        <v>0.4269</v>
      </c>
      <c r="F49" s="39">
        <f t="shared" si="0"/>
        <v>2.6926999999999999</v>
      </c>
      <c r="G49" s="40">
        <f t="shared" si="8"/>
        <v>2.6926999999999999</v>
      </c>
      <c r="H49" s="40">
        <f t="shared" si="9"/>
        <v>2.2658</v>
      </c>
      <c r="I49" s="41">
        <f t="shared" si="10"/>
        <v>111024.2</v>
      </c>
      <c r="J49" s="41">
        <f t="shared" si="11"/>
        <v>20918.099999999999</v>
      </c>
      <c r="K49" s="17">
        <f t="shared" si="12"/>
        <v>131942.29999999999</v>
      </c>
      <c r="L49" s="17">
        <f t="shared" si="13"/>
        <v>12204.66275</v>
      </c>
      <c r="M49" s="17">
        <f t="shared" si="14"/>
        <v>119737.63724999999</v>
      </c>
    </row>
    <row r="50" spans="1:13">
      <c r="A50" s="14" t="s">
        <v>446</v>
      </c>
      <c r="B50" s="151">
        <v>701</v>
      </c>
      <c r="C50" s="152">
        <v>231000</v>
      </c>
      <c r="D50" s="154">
        <v>2.6926999999999999</v>
      </c>
      <c r="E50" s="154">
        <v>0.4269</v>
      </c>
      <c r="F50" s="39">
        <f t="shared" si="0"/>
        <v>2.6926999999999999</v>
      </c>
      <c r="G50" s="40">
        <f t="shared" ref="G50:G51" si="15">IF(F50&lt;=D50,F50,D50)</f>
        <v>2.6926999999999999</v>
      </c>
      <c r="H50" s="40">
        <f t="shared" ref="H50:H51" si="16">G50-E50</f>
        <v>2.2658</v>
      </c>
      <c r="I50" s="41">
        <f t="shared" ref="I50:I51" si="17">H50*C50</f>
        <v>523399.8</v>
      </c>
      <c r="J50" s="41">
        <f t="shared" ref="J50:J51" si="18">C50*E50*J$33</f>
        <v>98613.9</v>
      </c>
      <c r="K50" s="17">
        <f t="shared" ref="K50:K51" si="19">I50+J50</f>
        <v>622013.69999999995</v>
      </c>
      <c r="L50" s="17">
        <f t="shared" ref="L50:L51" si="20">K50*L$33</f>
        <v>57536.267249999997</v>
      </c>
      <c r="M50" s="17">
        <f t="shared" ref="M50:M51" si="21">K50-L50</f>
        <v>564477.43274999992</v>
      </c>
    </row>
    <row r="51" spans="1:13">
      <c r="A51" s="14" t="s">
        <v>376</v>
      </c>
      <c r="B51" s="151">
        <v>6940</v>
      </c>
      <c r="C51" s="152">
        <v>2006000</v>
      </c>
      <c r="D51" s="154">
        <v>2.468</v>
      </c>
      <c r="E51" s="154">
        <v>0.4269</v>
      </c>
      <c r="F51" s="39">
        <f t="shared" si="0"/>
        <v>2.468</v>
      </c>
      <c r="G51" s="40">
        <f t="shared" si="15"/>
        <v>2.468</v>
      </c>
      <c r="H51" s="40">
        <f t="shared" si="16"/>
        <v>2.0411000000000001</v>
      </c>
      <c r="I51" s="41">
        <f t="shared" si="17"/>
        <v>4094446.6</v>
      </c>
      <c r="J51" s="41">
        <f t="shared" si="18"/>
        <v>856361.4</v>
      </c>
      <c r="K51" s="17">
        <f t="shared" si="19"/>
        <v>4950808</v>
      </c>
      <c r="L51" s="17">
        <f t="shared" si="20"/>
        <v>457949.74</v>
      </c>
      <c r="M51" s="17">
        <f t="shared" si="21"/>
        <v>4492858.26</v>
      </c>
    </row>
    <row r="52" spans="1:13">
      <c r="A52" s="14" t="s">
        <v>377</v>
      </c>
      <c r="B52" s="151">
        <v>9239</v>
      </c>
      <c r="C52" s="152">
        <v>2615000</v>
      </c>
      <c r="D52" s="154">
        <v>2.4384000000000001</v>
      </c>
      <c r="E52" s="154">
        <v>0.4269</v>
      </c>
      <c r="F52" s="39">
        <f t="shared" si="0"/>
        <v>2.4384000000000001</v>
      </c>
      <c r="G52" s="40">
        <f t="shared" si="8"/>
        <v>2.4384000000000001</v>
      </c>
      <c r="H52" s="40">
        <f t="shared" si="9"/>
        <v>2.0115000000000003</v>
      </c>
      <c r="I52" s="41">
        <f t="shared" si="10"/>
        <v>5260072.5000000009</v>
      </c>
      <c r="J52" s="41">
        <f t="shared" si="11"/>
        <v>1116343.5</v>
      </c>
      <c r="K52" s="17">
        <f t="shared" si="12"/>
        <v>6376416.0000000009</v>
      </c>
      <c r="L52" s="17">
        <f t="shared" si="13"/>
        <v>589818.4800000001</v>
      </c>
      <c r="M52" s="17">
        <f t="shared" si="14"/>
        <v>5786597.5200000005</v>
      </c>
    </row>
    <row r="53" spans="1:13">
      <c r="A53" s="14" t="s">
        <v>290</v>
      </c>
      <c r="B53" s="151">
        <v>363</v>
      </c>
      <c r="C53" s="152">
        <v>127000</v>
      </c>
      <c r="D53" s="154">
        <v>2.4131</v>
      </c>
      <c r="E53" s="154">
        <v>0.4269</v>
      </c>
      <c r="F53" s="39">
        <f t="shared" si="0"/>
        <v>2.4131</v>
      </c>
      <c r="G53" s="40">
        <f t="shared" si="8"/>
        <v>2.4131</v>
      </c>
      <c r="H53" s="40">
        <f t="shared" si="9"/>
        <v>1.9862</v>
      </c>
      <c r="I53" s="41">
        <f t="shared" si="10"/>
        <v>252247.4</v>
      </c>
      <c r="J53" s="41">
        <f t="shared" si="11"/>
        <v>54216.3</v>
      </c>
      <c r="K53" s="17">
        <f t="shared" si="12"/>
        <v>306463.7</v>
      </c>
      <c r="L53" s="17">
        <f t="shared" si="13"/>
        <v>28347.892250000001</v>
      </c>
      <c r="M53" s="17">
        <f t="shared" si="14"/>
        <v>278115.80775000004</v>
      </c>
    </row>
    <row r="54" spans="1:13">
      <c r="A54" s="14" t="s">
        <v>291</v>
      </c>
      <c r="B54" s="151">
        <v>3366</v>
      </c>
      <c r="C54" s="152">
        <v>973000</v>
      </c>
      <c r="D54" s="154">
        <v>2.4131</v>
      </c>
      <c r="E54" s="154">
        <v>0.4269</v>
      </c>
      <c r="F54" s="39">
        <f t="shared" si="0"/>
        <v>2.4131</v>
      </c>
      <c r="G54" s="40">
        <f t="shared" si="8"/>
        <v>2.4131</v>
      </c>
      <c r="H54" s="40">
        <f t="shared" si="9"/>
        <v>1.9862</v>
      </c>
      <c r="I54" s="41">
        <f t="shared" si="10"/>
        <v>1932572.5999999999</v>
      </c>
      <c r="J54" s="41">
        <f t="shared" si="11"/>
        <v>415373.7</v>
      </c>
      <c r="K54" s="17">
        <f t="shared" si="12"/>
        <v>2347946.2999999998</v>
      </c>
      <c r="L54" s="17">
        <f t="shared" si="13"/>
        <v>217185.03274999998</v>
      </c>
      <c r="M54" s="17">
        <f t="shared" si="14"/>
        <v>2130761.26725</v>
      </c>
    </row>
    <row r="55" spans="1:13">
      <c r="A55" s="14" t="s">
        <v>292</v>
      </c>
      <c r="B55" s="151">
        <v>21534</v>
      </c>
      <c r="C55" s="152">
        <v>6094000</v>
      </c>
      <c r="D55" s="154">
        <v>2.5657000000000001</v>
      </c>
      <c r="E55" s="154">
        <v>0.4269</v>
      </c>
      <c r="F55" s="39">
        <f t="shared" si="0"/>
        <v>2.5657000000000001</v>
      </c>
      <c r="G55" s="40">
        <f t="shared" si="8"/>
        <v>2.5657000000000001</v>
      </c>
      <c r="H55" s="40">
        <f t="shared" si="9"/>
        <v>2.1388000000000003</v>
      </c>
      <c r="I55" s="41">
        <f t="shared" si="10"/>
        <v>13033847.200000001</v>
      </c>
      <c r="J55" s="41">
        <f t="shared" si="11"/>
        <v>2601528.6</v>
      </c>
      <c r="K55" s="17">
        <f t="shared" si="12"/>
        <v>15635375.800000001</v>
      </c>
      <c r="L55" s="17">
        <f t="shared" si="13"/>
        <v>1446272.2615</v>
      </c>
      <c r="M55" s="17">
        <f t="shared" si="14"/>
        <v>14189103.5385</v>
      </c>
    </row>
    <row r="56" spans="1:13">
      <c r="A56" s="14" t="s">
        <v>293</v>
      </c>
      <c r="B56" s="151">
        <v>1134</v>
      </c>
      <c r="C56" s="152">
        <v>373000</v>
      </c>
      <c r="D56" s="154">
        <v>2.4984000000000002</v>
      </c>
      <c r="E56" s="154">
        <v>0.4269</v>
      </c>
      <c r="F56" s="39">
        <f t="shared" si="0"/>
        <v>2.4984000000000002</v>
      </c>
      <c r="G56" s="40">
        <f t="shared" si="8"/>
        <v>2.4984000000000002</v>
      </c>
      <c r="H56" s="40">
        <f t="shared" si="9"/>
        <v>2.0715000000000003</v>
      </c>
      <c r="I56" s="41">
        <f t="shared" si="10"/>
        <v>772669.50000000012</v>
      </c>
      <c r="J56" s="41">
        <f t="shared" si="11"/>
        <v>159233.70000000001</v>
      </c>
      <c r="K56" s="17">
        <f t="shared" si="12"/>
        <v>931903.20000000019</v>
      </c>
      <c r="L56" s="17">
        <f t="shared" si="13"/>
        <v>86201.046000000017</v>
      </c>
      <c r="M56" s="17">
        <f t="shared" si="14"/>
        <v>845702.15400000021</v>
      </c>
    </row>
    <row r="57" spans="1:13">
      <c r="A57" s="14" t="s">
        <v>294</v>
      </c>
      <c r="B57" s="151">
        <v>1230</v>
      </c>
      <c r="C57" s="152">
        <v>364000</v>
      </c>
      <c r="D57" s="154">
        <v>2.5341</v>
      </c>
      <c r="E57" s="154">
        <v>0.4269</v>
      </c>
      <c r="F57" s="39">
        <f t="shared" si="0"/>
        <v>2.5341</v>
      </c>
      <c r="G57" s="40">
        <f t="shared" si="1"/>
        <v>2.5341</v>
      </c>
      <c r="H57" s="40">
        <f t="shared" si="2"/>
        <v>2.1072000000000002</v>
      </c>
      <c r="I57" s="41">
        <f t="shared" si="3"/>
        <v>767020.8</v>
      </c>
      <c r="J57" s="41">
        <f t="shared" si="4"/>
        <v>155391.6</v>
      </c>
      <c r="K57" s="17">
        <f t="shared" si="5"/>
        <v>922412.4</v>
      </c>
      <c r="L57" s="17">
        <f t="shared" si="6"/>
        <v>85323.146999999997</v>
      </c>
      <c r="M57" s="17">
        <f t="shared" si="7"/>
        <v>837089.25300000003</v>
      </c>
    </row>
    <row r="58" spans="1:13">
      <c r="A58" s="14" t="s">
        <v>295</v>
      </c>
      <c r="B58" s="151">
        <v>10617</v>
      </c>
      <c r="C58" s="152">
        <v>3005000</v>
      </c>
      <c r="D58" s="154">
        <v>2.536</v>
      </c>
      <c r="E58" s="154">
        <v>0.4269</v>
      </c>
      <c r="F58" s="39">
        <f t="shared" si="0"/>
        <v>2.536</v>
      </c>
      <c r="G58" s="40">
        <f t="shared" si="1"/>
        <v>2.536</v>
      </c>
      <c r="H58" s="40">
        <f t="shared" si="2"/>
        <v>2.1091000000000002</v>
      </c>
      <c r="I58" s="41">
        <f t="shared" si="3"/>
        <v>6337845.5000000009</v>
      </c>
      <c r="J58" s="41">
        <f t="shared" si="4"/>
        <v>1282834.5</v>
      </c>
      <c r="K58" s="17">
        <f t="shared" si="5"/>
        <v>7620680.0000000009</v>
      </c>
      <c r="L58" s="17">
        <f t="shared" si="6"/>
        <v>704912.9</v>
      </c>
      <c r="M58" s="17">
        <f t="shared" si="7"/>
        <v>6915767.1000000006</v>
      </c>
    </row>
    <row r="59" spans="1:13">
      <c r="A59" s="14" t="s">
        <v>296</v>
      </c>
      <c r="B59" s="151">
        <v>12395</v>
      </c>
      <c r="C59" s="152">
        <v>3508000</v>
      </c>
      <c r="D59" s="154">
        <v>2.4986000000000002</v>
      </c>
      <c r="E59" s="154">
        <v>0.4269</v>
      </c>
      <c r="F59" s="39">
        <f t="shared" si="0"/>
        <v>2.4986000000000002</v>
      </c>
      <c r="G59" s="40">
        <f t="shared" si="1"/>
        <v>2.4986000000000002</v>
      </c>
      <c r="H59" s="40">
        <f t="shared" si="2"/>
        <v>2.0717000000000003</v>
      </c>
      <c r="I59" s="41">
        <f t="shared" si="3"/>
        <v>7267523.6000000015</v>
      </c>
      <c r="J59" s="41">
        <f t="shared" si="4"/>
        <v>1497565.2</v>
      </c>
      <c r="K59" s="17">
        <f t="shared" si="5"/>
        <v>8765088.8000000007</v>
      </c>
      <c r="L59" s="17">
        <f t="shared" si="6"/>
        <v>810770.71400000004</v>
      </c>
      <c r="M59" s="17">
        <f t="shared" si="7"/>
        <v>7954318.0860000011</v>
      </c>
    </row>
    <row r="60" spans="1:13">
      <c r="A60" s="14" t="s">
        <v>447</v>
      </c>
      <c r="B60" s="151">
        <v>15161</v>
      </c>
      <c r="C60" s="152">
        <v>4291000</v>
      </c>
      <c r="D60" s="154">
        <v>2.4979</v>
      </c>
      <c r="E60" s="154">
        <v>0.4269</v>
      </c>
      <c r="F60" s="39">
        <f t="shared" si="0"/>
        <v>2.4979</v>
      </c>
      <c r="G60" s="40">
        <f t="shared" si="1"/>
        <v>2.4979</v>
      </c>
      <c r="H60" s="40">
        <f t="shared" si="2"/>
        <v>2.0710000000000002</v>
      </c>
      <c r="I60" s="41">
        <f t="shared" si="3"/>
        <v>8886661</v>
      </c>
      <c r="J60" s="41">
        <f t="shared" si="4"/>
        <v>1831827.9</v>
      </c>
      <c r="K60" s="17">
        <f t="shared" si="5"/>
        <v>10718488.9</v>
      </c>
      <c r="L60" s="17">
        <f t="shared" si="6"/>
        <v>991460.22325000004</v>
      </c>
      <c r="M60" s="17">
        <f t="shared" si="7"/>
        <v>9727028.6767500006</v>
      </c>
    </row>
    <row r="61" spans="1:13">
      <c r="C61" s="19"/>
      <c r="D61" s="4"/>
      <c r="F61" s="4"/>
      <c r="G61" s="4"/>
      <c r="H61" s="4"/>
      <c r="I61" s="4"/>
      <c r="J61" s="4"/>
    </row>
    <row r="62" spans="1:13">
      <c r="A62" s="236" t="s">
        <v>26</v>
      </c>
      <c r="B62" s="240" t="s">
        <v>56</v>
      </c>
      <c r="C62" s="240" t="s">
        <v>52</v>
      </c>
      <c r="D62" s="242" t="s">
        <v>38</v>
      </c>
      <c r="E62" s="242"/>
      <c r="F62" s="82" t="s">
        <v>39</v>
      </c>
      <c r="G62" s="236" t="s">
        <v>41</v>
      </c>
      <c r="H62" s="236"/>
      <c r="I62" s="236" t="s">
        <v>45</v>
      </c>
      <c r="J62" s="34" t="s">
        <v>43</v>
      </c>
      <c r="K62" s="236" t="s">
        <v>34</v>
      </c>
      <c r="L62" s="82" t="s">
        <v>35</v>
      </c>
      <c r="M62" s="236" t="s">
        <v>440</v>
      </c>
    </row>
    <row r="63" spans="1:13" ht="11.25" customHeight="1">
      <c r="A63" s="236"/>
      <c r="B63" s="240"/>
      <c r="C63" s="240"/>
      <c r="D63" s="83" t="s">
        <v>40</v>
      </c>
      <c r="E63" s="83" t="s">
        <v>44</v>
      </c>
      <c r="F63" s="83" t="s">
        <v>40</v>
      </c>
      <c r="G63" s="84" t="s">
        <v>40</v>
      </c>
      <c r="H63" s="13" t="s">
        <v>42</v>
      </c>
      <c r="I63" s="236"/>
      <c r="J63" s="13">
        <v>1</v>
      </c>
      <c r="K63" s="236"/>
      <c r="L63" s="13">
        <v>9.2499999999999999E-2</v>
      </c>
      <c r="M63" s="241"/>
    </row>
    <row r="64" spans="1:13">
      <c r="A64" s="18" t="s">
        <v>28</v>
      </c>
      <c r="B64" s="68"/>
      <c r="C64" s="70"/>
      <c r="D64" s="42"/>
      <c r="E64" s="43"/>
      <c r="F64" s="44"/>
      <c r="G64" s="44"/>
      <c r="H64" s="44"/>
      <c r="I64" s="44"/>
      <c r="J64" s="44"/>
      <c r="K64" s="43"/>
      <c r="L64" s="43"/>
      <c r="M64" s="64"/>
    </row>
    <row r="65" spans="1:13">
      <c r="A65" s="14"/>
      <c r="B65" s="51"/>
      <c r="C65" s="37"/>
      <c r="D65" s="38"/>
      <c r="E65" s="38"/>
      <c r="F65" s="39"/>
      <c r="G65" s="39"/>
      <c r="H65" s="40"/>
      <c r="I65" s="41"/>
      <c r="J65" s="41"/>
      <c r="K65" s="17"/>
      <c r="L65" s="17"/>
      <c r="M65" s="17"/>
    </row>
    <row r="66" spans="1:13">
      <c r="C66" s="7"/>
      <c r="D66" s="8"/>
      <c r="E66" s="8"/>
      <c r="F66" s="3"/>
      <c r="G66" s="3"/>
      <c r="H66" s="3"/>
      <c r="I66" s="2"/>
      <c r="J66" s="2"/>
    </row>
    <row r="67" spans="1:13">
      <c r="A67" s="236" t="s">
        <v>26</v>
      </c>
      <c r="B67" s="240" t="s">
        <v>57</v>
      </c>
      <c r="C67" s="240" t="s">
        <v>53</v>
      </c>
      <c r="D67" s="242" t="s">
        <v>38</v>
      </c>
      <c r="E67" s="242"/>
      <c r="F67" s="82" t="s">
        <v>39</v>
      </c>
      <c r="G67" s="236" t="s">
        <v>41</v>
      </c>
      <c r="H67" s="236"/>
      <c r="I67" s="236" t="s">
        <v>45</v>
      </c>
      <c r="J67" s="34" t="s">
        <v>43</v>
      </c>
      <c r="K67" s="236" t="s">
        <v>34</v>
      </c>
      <c r="L67" s="82" t="s">
        <v>35</v>
      </c>
      <c r="M67" s="236" t="s">
        <v>440</v>
      </c>
    </row>
    <row r="68" spans="1:13" ht="11.25" customHeight="1">
      <c r="A68" s="236"/>
      <c r="B68" s="240"/>
      <c r="C68" s="240"/>
      <c r="D68" s="83" t="s">
        <v>40</v>
      </c>
      <c r="E68" s="83" t="s">
        <v>44</v>
      </c>
      <c r="F68" s="83" t="s">
        <v>42</v>
      </c>
      <c r="G68" s="84" t="s">
        <v>40</v>
      </c>
      <c r="H68" s="13" t="s">
        <v>42</v>
      </c>
      <c r="I68" s="236"/>
      <c r="J68" s="13">
        <v>1</v>
      </c>
      <c r="K68" s="236"/>
      <c r="L68" s="13">
        <v>9.2499999999999999E-2</v>
      </c>
      <c r="M68" s="241"/>
    </row>
    <row r="69" spans="1:13">
      <c r="A69" s="18" t="s">
        <v>28</v>
      </c>
      <c r="B69" s="68"/>
      <c r="C69" s="70"/>
      <c r="D69" s="42"/>
      <c r="E69" s="43"/>
      <c r="F69" s="44"/>
      <c r="G69" s="44"/>
      <c r="H69" s="44"/>
      <c r="I69" s="44"/>
      <c r="J69" s="44"/>
      <c r="K69" s="43"/>
      <c r="L69" s="43"/>
      <c r="M69" s="64"/>
    </row>
    <row r="70" spans="1:13">
      <c r="A70" s="14"/>
      <c r="B70" s="51"/>
      <c r="C70" s="37"/>
      <c r="D70" s="38"/>
      <c r="E70" s="38"/>
      <c r="F70" s="39"/>
      <c r="G70" s="45"/>
      <c r="H70" s="40"/>
      <c r="I70" s="46"/>
      <c r="J70" s="46"/>
      <c r="K70" s="47"/>
      <c r="L70" s="17"/>
      <c r="M70" s="17"/>
    </row>
    <row r="71" spans="1:13">
      <c r="C71" s="7"/>
      <c r="D71" s="8"/>
      <c r="E71" s="8"/>
      <c r="F71" s="3"/>
      <c r="G71" s="3"/>
      <c r="H71" s="3"/>
      <c r="I71" s="2"/>
      <c r="J71" s="2"/>
    </row>
    <row r="72" spans="1:13">
      <c r="A72" s="236" t="s">
        <v>26</v>
      </c>
      <c r="B72" s="240" t="s">
        <v>58</v>
      </c>
      <c r="C72" s="240" t="s">
        <v>54</v>
      </c>
      <c r="D72" s="242" t="s">
        <v>38</v>
      </c>
      <c r="E72" s="242"/>
      <c r="F72" s="82" t="s">
        <v>39</v>
      </c>
      <c r="G72" s="236" t="s">
        <v>41</v>
      </c>
      <c r="H72" s="236"/>
      <c r="I72" s="236" t="s">
        <v>45</v>
      </c>
      <c r="J72" s="34" t="s">
        <v>43</v>
      </c>
      <c r="K72" s="236" t="s">
        <v>34</v>
      </c>
      <c r="L72" s="82" t="s">
        <v>35</v>
      </c>
      <c r="M72" s="236" t="s">
        <v>440</v>
      </c>
    </row>
    <row r="73" spans="1:13" ht="11.25" customHeight="1">
      <c r="A73" s="236"/>
      <c r="B73" s="240"/>
      <c r="C73" s="240"/>
      <c r="D73" s="83" t="s">
        <v>40</v>
      </c>
      <c r="E73" s="83" t="s">
        <v>44</v>
      </c>
      <c r="F73" s="83" t="s">
        <v>42</v>
      </c>
      <c r="G73" s="84" t="s">
        <v>40</v>
      </c>
      <c r="H73" s="13" t="s">
        <v>42</v>
      </c>
      <c r="I73" s="236"/>
      <c r="J73" s="13">
        <v>1</v>
      </c>
      <c r="K73" s="236"/>
      <c r="L73" s="13">
        <v>9.2499999999999999E-2</v>
      </c>
      <c r="M73" s="241"/>
    </row>
    <row r="74" spans="1:13">
      <c r="A74" s="18" t="s">
        <v>28</v>
      </c>
      <c r="B74" s="68"/>
      <c r="C74" s="70"/>
      <c r="D74" s="42"/>
      <c r="E74" s="43"/>
      <c r="F74" s="44"/>
      <c r="G74" s="44"/>
      <c r="H74" s="44"/>
      <c r="I74" s="44"/>
      <c r="J74" s="44"/>
      <c r="K74" s="43"/>
      <c r="L74" s="43"/>
      <c r="M74" s="15"/>
    </row>
    <row r="75" spans="1:13">
      <c r="A75" s="14"/>
      <c r="B75" s="51"/>
      <c r="C75" s="37"/>
      <c r="D75" s="38"/>
      <c r="E75" s="38"/>
      <c r="F75" s="39"/>
      <c r="G75" s="45"/>
      <c r="H75" s="40"/>
      <c r="I75" s="46"/>
      <c r="J75" s="46"/>
      <c r="K75" s="47"/>
      <c r="L75" s="17"/>
      <c r="M75" s="17"/>
    </row>
    <row r="76" spans="1:13">
      <c r="C76" s="7"/>
      <c r="D76" s="8"/>
      <c r="E76" s="8"/>
      <c r="F76" s="3"/>
      <c r="G76" s="3"/>
      <c r="H76" s="3"/>
      <c r="I76" s="2"/>
      <c r="J76" s="2"/>
    </row>
    <row r="77" spans="1:13">
      <c r="A77" s="236" t="s">
        <v>26</v>
      </c>
      <c r="B77" s="240" t="s">
        <v>59</v>
      </c>
      <c r="C77" s="240" t="s">
        <v>55</v>
      </c>
      <c r="D77" s="242" t="s">
        <v>38</v>
      </c>
      <c r="E77" s="242"/>
      <c r="F77" s="82" t="s">
        <v>46</v>
      </c>
      <c r="G77" s="236" t="s">
        <v>41</v>
      </c>
      <c r="H77" s="236"/>
      <c r="I77" s="236" t="s">
        <v>45</v>
      </c>
      <c r="J77" s="34" t="s">
        <v>43</v>
      </c>
      <c r="K77" s="236" t="s">
        <v>34</v>
      </c>
      <c r="L77" s="82" t="s">
        <v>35</v>
      </c>
      <c r="M77" s="236" t="s">
        <v>440</v>
      </c>
    </row>
    <row r="78" spans="1:13" ht="11.25" customHeight="1">
      <c r="A78" s="236"/>
      <c r="B78" s="240"/>
      <c r="C78" s="240"/>
      <c r="D78" s="83" t="s">
        <v>40</v>
      </c>
      <c r="E78" s="83" t="s">
        <v>44</v>
      </c>
      <c r="F78" s="83" t="s">
        <v>42</v>
      </c>
      <c r="G78" s="84" t="s">
        <v>40</v>
      </c>
      <c r="H78" s="13" t="s">
        <v>42</v>
      </c>
      <c r="I78" s="236"/>
      <c r="J78" s="13">
        <v>1</v>
      </c>
      <c r="K78" s="236"/>
      <c r="L78" s="13">
        <v>9.2499999999999999E-2</v>
      </c>
      <c r="M78" s="241"/>
    </row>
    <row r="79" spans="1:13">
      <c r="A79" s="18" t="s">
        <v>28</v>
      </c>
      <c r="B79" s="68"/>
      <c r="C79" s="70"/>
      <c r="D79" s="42"/>
      <c r="E79" s="43"/>
      <c r="F79" s="44"/>
      <c r="G79" s="44"/>
      <c r="H79" s="44"/>
      <c r="I79" s="44"/>
      <c r="J79" s="44"/>
      <c r="K79" s="43"/>
      <c r="L79" s="43"/>
      <c r="M79" s="64"/>
    </row>
    <row r="80" spans="1:13">
      <c r="A80" s="14"/>
      <c r="B80" s="51"/>
      <c r="C80" s="37"/>
      <c r="D80" s="38"/>
      <c r="E80" s="38"/>
      <c r="F80" s="39"/>
      <c r="G80" s="45"/>
      <c r="H80" s="48"/>
      <c r="I80" s="46"/>
      <c r="J80" s="46"/>
      <c r="K80" s="47"/>
      <c r="L80" s="17"/>
      <c r="M80" s="17"/>
    </row>
    <row r="81" spans="1:11">
      <c r="C81" s="7"/>
      <c r="D81" s="8"/>
      <c r="E81" s="8"/>
      <c r="F81" s="3"/>
      <c r="G81" s="3"/>
      <c r="H81" s="3"/>
      <c r="I81" s="2"/>
      <c r="J81" s="2"/>
    </row>
    <row r="82" spans="1:11">
      <c r="A82" s="236" t="s">
        <v>26</v>
      </c>
      <c r="B82" s="240" t="s">
        <v>73</v>
      </c>
      <c r="C82" s="61"/>
      <c r="D82" s="55"/>
      <c r="E82" s="61"/>
      <c r="F82" s="53"/>
      <c r="G82" s="55"/>
      <c r="H82" s="61"/>
      <c r="I82" s="59"/>
      <c r="J82" s="55"/>
      <c r="K82" s="61"/>
    </row>
    <row r="83" spans="1:11">
      <c r="A83" s="236"/>
      <c r="B83" s="240"/>
      <c r="C83" s="61"/>
      <c r="D83" s="55"/>
      <c r="E83" s="61"/>
      <c r="F83" s="53"/>
      <c r="G83" s="55"/>
      <c r="H83" s="61"/>
      <c r="I83" s="59"/>
      <c r="J83" s="55"/>
      <c r="K83" s="61"/>
    </row>
    <row r="84" spans="1:11">
      <c r="A84" s="18" t="s">
        <v>28</v>
      </c>
      <c r="B84" s="68"/>
      <c r="C84" s="62"/>
      <c r="D84" s="63"/>
      <c r="E84" s="62"/>
      <c r="F84" s="53"/>
      <c r="G84" s="63"/>
      <c r="H84" s="62"/>
      <c r="I84" s="59"/>
      <c r="J84" s="63"/>
      <c r="K84" s="62"/>
    </row>
    <row r="85" spans="1:11">
      <c r="A85" s="14"/>
      <c r="B85" s="51"/>
      <c r="C85" s="60"/>
      <c r="D85" s="52"/>
      <c r="E85" s="60"/>
      <c r="F85" s="53"/>
      <c r="G85" s="52"/>
      <c r="H85" s="60"/>
      <c r="I85" s="59"/>
      <c r="J85" s="52"/>
      <c r="K85" s="60"/>
    </row>
    <row r="86" spans="1:11">
      <c r="C86" s="7"/>
      <c r="D86" s="8"/>
      <c r="E86" s="8"/>
      <c r="F86" s="3"/>
      <c r="G86" s="3"/>
      <c r="H86" s="3"/>
      <c r="I86" s="2"/>
      <c r="J86" s="2"/>
    </row>
    <row r="87" spans="1:11">
      <c r="A87" s="236" t="s">
        <v>26</v>
      </c>
      <c r="B87" s="240" t="s">
        <v>7</v>
      </c>
      <c r="C87" s="7"/>
      <c r="D87" s="8"/>
      <c r="E87" s="8"/>
      <c r="F87" s="3"/>
      <c r="G87" s="3"/>
      <c r="H87" s="3"/>
      <c r="I87" s="2"/>
      <c r="J87" s="2"/>
    </row>
    <row r="88" spans="1:11">
      <c r="A88" s="236"/>
      <c r="B88" s="240"/>
      <c r="C88" s="7"/>
      <c r="D88" s="8"/>
      <c r="E88" s="8"/>
      <c r="F88" s="3"/>
      <c r="G88" s="3"/>
      <c r="H88" s="3"/>
      <c r="I88" s="2"/>
      <c r="J88" s="2"/>
    </row>
    <row r="89" spans="1:11">
      <c r="A89" s="18" t="s">
        <v>28</v>
      </c>
      <c r="B89" s="68"/>
      <c r="C89" s="7"/>
      <c r="D89" s="8"/>
      <c r="E89" s="8"/>
      <c r="F89" s="3"/>
      <c r="G89" s="3"/>
      <c r="H89" s="3"/>
      <c r="I89" s="2"/>
      <c r="J89" s="2"/>
    </row>
    <row r="90" spans="1:11">
      <c r="A90" s="14"/>
      <c r="B90" s="51"/>
      <c r="C90" s="7"/>
      <c r="D90" s="8"/>
      <c r="E90" s="8"/>
      <c r="F90" s="3"/>
      <c r="G90" s="3"/>
      <c r="H90" s="3"/>
      <c r="I90" s="2"/>
      <c r="J90" s="2"/>
    </row>
    <row r="91" spans="1:11">
      <c r="C91" s="7"/>
      <c r="D91" s="8"/>
      <c r="E91" s="8"/>
      <c r="F91" s="3"/>
      <c r="G91" s="3"/>
      <c r="H91" s="3"/>
      <c r="I91" s="2"/>
      <c r="J91" s="2"/>
    </row>
    <row r="92" spans="1:11">
      <c r="A92" s="236" t="s">
        <v>26</v>
      </c>
      <c r="B92" s="240" t="s">
        <v>1</v>
      </c>
      <c r="C92" s="7"/>
      <c r="D92" s="8"/>
      <c r="E92" s="8"/>
      <c r="F92" s="3"/>
      <c r="G92" s="3"/>
      <c r="H92" s="3"/>
      <c r="I92" s="2"/>
      <c r="J92" s="2"/>
    </row>
    <row r="93" spans="1:11">
      <c r="A93" s="236"/>
      <c r="B93" s="240"/>
      <c r="C93" s="7"/>
      <c r="D93" s="8"/>
      <c r="E93" s="8"/>
      <c r="F93" s="3"/>
      <c r="G93" s="3"/>
      <c r="H93" s="3"/>
      <c r="I93" s="2"/>
      <c r="J93" s="2"/>
    </row>
    <row r="94" spans="1:11">
      <c r="A94" s="18" t="s">
        <v>28</v>
      </c>
      <c r="B94" s="68"/>
      <c r="C94" s="7"/>
      <c r="D94" s="8"/>
      <c r="E94" s="8"/>
      <c r="F94" s="3"/>
      <c r="G94" s="3"/>
      <c r="H94" s="3"/>
      <c r="I94" s="2"/>
      <c r="J94" s="2"/>
    </row>
    <row r="95" spans="1:11">
      <c r="A95" s="14"/>
      <c r="B95" s="51"/>
      <c r="C95" s="7"/>
      <c r="D95" s="8"/>
      <c r="E95" s="8"/>
      <c r="F95" s="3"/>
      <c r="G95" s="3"/>
      <c r="H95" s="3"/>
      <c r="I95" s="2"/>
      <c r="J95" s="2"/>
    </row>
    <row r="96" spans="1:11">
      <c r="C96" s="7"/>
      <c r="D96" s="8"/>
      <c r="E96" s="8"/>
      <c r="F96" s="3"/>
      <c r="G96" s="3"/>
      <c r="H96" s="3"/>
      <c r="I96" s="2"/>
      <c r="J96" s="2"/>
    </row>
    <row r="97" spans="1:10">
      <c r="A97" s="236" t="s">
        <v>26</v>
      </c>
      <c r="B97" s="240" t="s">
        <v>0</v>
      </c>
      <c r="C97" s="7"/>
      <c r="D97" s="8"/>
      <c r="E97" s="8"/>
      <c r="F97" s="3"/>
      <c r="G97" s="3"/>
      <c r="H97" s="3"/>
      <c r="I97" s="2"/>
      <c r="J97" s="2"/>
    </row>
    <row r="98" spans="1:10">
      <c r="A98" s="236"/>
      <c r="B98" s="240"/>
      <c r="C98" s="7"/>
      <c r="D98" s="8"/>
      <c r="E98" s="8"/>
      <c r="F98" s="3"/>
      <c r="G98" s="3"/>
      <c r="H98" s="3"/>
      <c r="I98" s="2"/>
      <c r="J98" s="2"/>
    </row>
    <row r="99" spans="1:10">
      <c r="A99" s="18" t="s">
        <v>28</v>
      </c>
      <c r="B99" s="68"/>
      <c r="C99" s="7"/>
      <c r="D99" s="8"/>
      <c r="E99" s="8"/>
      <c r="F99" s="3"/>
      <c r="G99" s="3"/>
      <c r="H99" s="3"/>
      <c r="I99" s="2"/>
      <c r="J99" s="2"/>
    </row>
    <row r="100" spans="1:10">
      <c r="A100" s="14"/>
      <c r="B100" s="125"/>
      <c r="C100" s="7"/>
      <c r="D100" s="8"/>
      <c r="E100" s="8"/>
      <c r="F100" s="3"/>
      <c r="G100" s="3"/>
      <c r="H100" s="3"/>
      <c r="I100" s="2"/>
      <c r="J100" s="2"/>
    </row>
    <row r="101" spans="1:10">
      <c r="C101" s="7"/>
      <c r="D101" s="8"/>
      <c r="E101" s="8"/>
      <c r="F101" s="3"/>
      <c r="G101" s="3"/>
      <c r="H101" s="3"/>
      <c r="I101" s="2"/>
      <c r="J101" s="2"/>
    </row>
    <row r="102" spans="1:10">
      <c r="A102" s="5" t="s">
        <v>30</v>
      </c>
      <c r="C102" s="7"/>
      <c r="D102" s="8"/>
      <c r="E102" s="8"/>
      <c r="F102" s="3"/>
      <c r="G102" s="3"/>
      <c r="H102" s="3"/>
      <c r="I102" s="2"/>
      <c r="J102" s="2"/>
    </row>
    <row r="103" spans="1:10">
      <c r="A103" s="236" t="s">
        <v>26</v>
      </c>
      <c r="B103" s="248" t="s">
        <v>31</v>
      </c>
      <c r="C103" s="245" t="s">
        <v>27</v>
      </c>
      <c r="D103" s="246"/>
      <c r="E103" s="247"/>
      <c r="F103" s="248" t="s">
        <v>34</v>
      </c>
      <c r="G103" s="82" t="s">
        <v>35</v>
      </c>
      <c r="H103" s="236" t="s">
        <v>440</v>
      </c>
      <c r="I103" s="2"/>
      <c r="J103" s="2"/>
    </row>
    <row r="104" spans="1:10" ht="11.25" customHeight="1">
      <c r="A104" s="236"/>
      <c r="B104" s="249"/>
      <c r="C104" s="82" t="s">
        <v>28</v>
      </c>
      <c r="D104" s="82" t="s">
        <v>32</v>
      </c>
      <c r="E104" s="12" t="s">
        <v>33</v>
      </c>
      <c r="F104" s="249"/>
      <c r="G104" s="13">
        <v>9.2499999999999999E-2</v>
      </c>
      <c r="H104" s="241"/>
      <c r="I104" s="2"/>
      <c r="J104" s="2"/>
    </row>
    <row r="105" spans="1:10">
      <c r="B105" s="4"/>
      <c r="C105" s="4"/>
      <c r="D105" s="4"/>
      <c r="E105" s="6"/>
      <c r="G105" s="11"/>
      <c r="I105" s="2"/>
      <c r="J105" s="2"/>
    </row>
    <row r="106" spans="1:10" s="5" customFormat="1">
      <c r="A106" s="18" t="s">
        <v>28</v>
      </c>
      <c r="B106" s="15">
        <f t="shared" ref="B106:H106" si="22">SUM(B107:B116)</f>
        <v>1977604.0499999998</v>
      </c>
      <c r="C106" s="148"/>
      <c r="D106" s="148"/>
      <c r="E106" s="148"/>
      <c r="F106" s="15">
        <f t="shared" si="22"/>
        <v>1977604.0499999998</v>
      </c>
      <c r="G106" s="94">
        <f t="shared" si="22"/>
        <v>182928.37462500003</v>
      </c>
      <c r="H106" s="64">
        <f t="shared" si="22"/>
        <v>1794675.6753749999</v>
      </c>
      <c r="I106" s="98"/>
      <c r="J106" s="98"/>
    </row>
    <row r="107" spans="1:10">
      <c r="A107" s="14" t="s">
        <v>277</v>
      </c>
      <c r="B107" s="160">
        <v>531351.06000000006</v>
      </c>
      <c r="C107" s="150"/>
      <c r="D107" s="150"/>
      <c r="E107" s="150"/>
      <c r="F107" s="17">
        <f t="shared" ref="F107:F116" si="23">B107+E107</f>
        <v>531351.06000000006</v>
      </c>
      <c r="G107" s="88">
        <f t="shared" ref="G107:G116" si="24">F107*G$104</f>
        <v>49149.973050000008</v>
      </c>
      <c r="H107" s="94">
        <f t="shared" ref="H107:H116" si="25">F107-G107</f>
        <v>482201.08695000003</v>
      </c>
      <c r="I107" s="2"/>
      <c r="J107" s="2"/>
    </row>
    <row r="108" spans="1:10">
      <c r="A108" s="14" t="s">
        <v>444</v>
      </c>
      <c r="B108" s="160">
        <v>30823.65</v>
      </c>
      <c r="C108" s="150"/>
      <c r="D108" s="150"/>
      <c r="E108" s="150"/>
      <c r="F108" s="17">
        <f t="shared" si="23"/>
        <v>30823.65</v>
      </c>
      <c r="G108" s="88">
        <f t="shared" si="24"/>
        <v>2851.187625</v>
      </c>
      <c r="H108" s="94">
        <f t="shared" si="25"/>
        <v>27972.462375000003</v>
      </c>
      <c r="I108" s="2"/>
      <c r="J108" s="2"/>
    </row>
    <row r="109" spans="1:10">
      <c r="A109" s="14" t="s">
        <v>282</v>
      </c>
      <c r="B109" s="160">
        <v>69419.3</v>
      </c>
      <c r="C109" s="150"/>
      <c r="D109" s="150"/>
      <c r="E109" s="150"/>
      <c r="F109" s="17">
        <f t="shared" si="23"/>
        <v>69419.3</v>
      </c>
      <c r="G109" s="88">
        <f t="shared" si="24"/>
        <v>6421.2852499999999</v>
      </c>
      <c r="H109" s="94">
        <f t="shared" si="25"/>
        <v>62998.014750000002</v>
      </c>
      <c r="I109" s="2"/>
      <c r="J109" s="2"/>
    </row>
    <row r="110" spans="1:10">
      <c r="A110" s="14" t="s">
        <v>285</v>
      </c>
      <c r="B110" s="160">
        <v>15297.27</v>
      </c>
      <c r="C110" s="150"/>
      <c r="D110" s="150"/>
      <c r="E110" s="150"/>
      <c r="F110" s="17">
        <f t="shared" si="23"/>
        <v>15297.27</v>
      </c>
      <c r="G110" s="88">
        <f t="shared" si="24"/>
        <v>1414.9974750000001</v>
      </c>
      <c r="H110" s="94">
        <f t="shared" si="25"/>
        <v>13882.272525</v>
      </c>
      <c r="I110" s="2"/>
      <c r="J110" s="2"/>
    </row>
    <row r="111" spans="1:10">
      <c r="A111" s="14" t="s">
        <v>286</v>
      </c>
      <c r="B111" s="160">
        <v>256396.71</v>
      </c>
      <c r="C111" s="150"/>
      <c r="D111" s="150"/>
      <c r="E111" s="150"/>
      <c r="F111" s="17">
        <f t="shared" si="23"/>
        <v>256396.71</v>
      </c>
      <c r="G111" s="88">
        <f t="shared" si="24"/>
        <v>23716.695674999999</v>
      </c>
      <c r="H111" s="94">
        <f t="shared" si="25"/>
        <v>232680.014325</v>
      </c>
      <c r="I111" s="2"/>
      <c r="J111" s="2"/>
    </row>
    <row r="112" spans="1:10">
      <c r="A112" s="14" t="s">
        <v>289</v>
      </c>
      <c r="B112" s="160">
        <v>42085.120000000003</v>
      </c>
      <c r="C112" s="150"/>
      <c r="D112" s="150"/>
      <c r="E112" s="150"/>
      <c r="F112" s="17">
        <f t="shared" si="23"/>
        <v>42085.120000000003</v>
      </c>
      <c r="G112" s="88">
        <f t="shared" si="24"/>
        <v>3892.8736000000004</v>
      </c>
      <c r="H112" s="94">
        <f t="shared" si="25"/>
        <v>38192.246400000004</v>
      </c>
      <c r="I112" s="2"/>
      <c r="J112" s="2"/>
    </row>
    <row r="113" spans="1:10">
      <c r="A113" s="14" t="s">
        <v>446</v>
      </c>
      <c r="B113" s="160">
        <v>175883.37</v>
      </c>
      <c r="C113" s="150"/>
      <c r="D113" s="150"/>
      <c r="E113" s="150"/>
      <c r="F113" s="17">
        <f t="shared" si="23"/>
        <v>175883.37</v>
      </c>
      <c r="G113" s="88">
        <f t="shared" si="24"/>
        <v>16269.211724999999</v>
      </c>
      <c r="H113" s="94">
        <f t="shared" si="25"/>
        <v>159614.15827499999</v>
      </c>
      <c r="I113" s="2"/>
      <c r="J113" s="2"/>
    </row>
    <row r="114" spans="1:10">
      <c r="A114" s="14" t="s">
        <v>290</v>
      </c>
      <c r="B114" s="160">
        <v>80116.81</v>
      </c>
      <c r="C114" s="150"/>
      <c r="D114" s="150"/>
      <c r="E114" s="150"/>
      <c r="F114" s="17">
        <f t="shared" si="23"/>
        <v>80116.81</v>
      </c>
      <c r="G114" s="88">
        <f t="shared" si="24"/>
        <v>7410.8049249999995</v>
      </c>
      <c r="H114" s="94">
        <f t="shared" si="25"/>
        <v>72706.005074999994</v>
      </c>
      <c r="I114" s="2"/>
      <c r="J114" s="2"/>
    </row>
    <row r="115" spans="1:10">
      <c r="A115" s="14" t="s">
        <v>291</v>
      </c>
      <c r="B115" s="160">
        <v>538744.15</v>
      </c>
      <c r="C115" s="150"/>
      <c r="D115" s="150"/>
      <c r="E115" s="150"/>
      <c r="F115" s="17">
        <f t="shared" si="23"/>
        <v>538744.15</v>
      </c>
      <c r="G115" s="88">
        <f t="shared" si="24"/>
        <v>49833.833875000004</v>
      </c>
      <c r="H115" s="94">
        <f t="shared" si="25"/>
        <v>488910.31612500001</v>
      </c>
      <c r="I115" s="2"/>
      <c r="J115" s="2"/>
    </row>
    <row r="116" spans="1:10">
      <c r="A116" s="14" t="s">
        <v>293</v>
      </c>
      <c r="B116" s="160">
        <v>237486.61</v>
      </c>
      <c r="C116" s="150"/>
      <c r="D116" s="150"/>
      <c r="E116" s="150"/>
      <c r="F116" s="17">
        <f t="shared" si="23"/>
        <v>237486.61</v>
      </c>
      <c r="G116" s="88">
        <f t="shared" si="24"/>
        <v>21967.511424999997</v>
      </c>
      <c r="H116" s="94">
        <f t="shared" si="25"/>
        <v>215519.09857499998</v>
      </c>
      <c r="I116" s="2"/>
      <c r="J116" s="2"/>
    </row>
    <row r="117" spans="1:10">
      <c r="C117" s="7"/>
      <c r="D117" s="8"/>
      <c r="E117" s="8"/>
      <c r="F117" s="3"/>
      <c r="G117" s="3"/>
      <c r="H117" s="3"/>
      <c r="I117" s="2"/>
      <c r="J117" s="2"/>
    </row>
    <row r="118" spans="1:10">
      <c r="A118" s="5" t="s">
        <v>36</v>
      </c>
      <c r="C118" s="7"/>
      <c r="D118" s="8"/>
      <c r="E118" s="8"/>
      <c r="F118" s="3"/>
      <c r="G118" s="3"/>
      <c r="H118" s="3"/>
      <c r="I118" s="2"/>
      <c r="J118" s="2"/>
    </row>
    <row r="119" spans="1:10">
      <c r="A119" s="236" t="s">
        <v>26</v>
      </c>
      <c r="B119" s="236" t="s">
        <v>31</v>
      </c>
      <c r="C119" s="242" t="s">
        <v>27</v>
      </c>
      <c r="D119" s="242"/>
      <c r="E119" s="242"/>
      <c r="F119" s="236" t="s">
        <v>34</v>
      </c>
      <c r="G119" s="82" t="s">
        <v>35</v>
      </c>
      <c r="H119" s="236" t="s">
        <v>440</v>
      </c>
      <c r="I119" s="2"/>
      <c r="J119" s="2"/>
    </row>
    <row r="120" spans="1:10" ht="11.25" customHeight="1">
      <c r="A120" s="236"/>
      <c r="B120" s="236"/>
      <c r="C120" s="82" t="s">
        <v>28</v>
      </c>
      <c r="D120" s="82" t="s">
        <v>32</v>
      </c>
      <c r="E120" s="12" t="s">
        <v>33</v>
      </c>
      <c r="F120" s="236"/>
      <c r="G120" s="13">
        <v>9.2499999999999999E-2</v>
      </c>
      <c r="H120" s="241"/>
      <c r="I120" s="2"/>
      <c r="J120" s="2"/>
    </row>
    <row r="121" spans="1:10">
      <c r="B121" s="4"/>
      <c r="C121" s="4"/>
      <c r="D121" s="4"/>
      <c r="E121" s="6"/>
      <c r="G121" s="11"/>
      <c r="I121" s="2"/>
      <c r="J121" s="2"/>
    </row>
    <row r="122" spans="1:10">
      <c r="A122" s="18" t="s">
        <v>28</v>
      </c>
      <c r="B122" s="15"/>
      <c r="C122" s="15"/>
      <c r="D122" s="15"/>
      <c r="E122" s="15"/>
      <c r="F122" s="15"/>
      <c r="G122" s="15"/>
      <c r="H122" s="64"/>
      <c r="I122" s="2"/>
      <c r="J122" s="2"/>
    </row>
    <row r="123" spans="1:10">
      <c r="A123" s="14"/>
      <c r="B123" s="16"/>
      <c r="C123" s="16"/>
      <c r="D123" s="17"/>
      <c r="E123" s="16"/>
      <c r="F123" s="17"/>
      <c r="G123" s="17"/>
      <c r="H123" s="17"/>
      <c r="I123" s="2"/>
      <c r="J123" s="2"/>
    </row>
    <row r="124" spans="1:10">
      <c r="C124" s="7"/>
      <c r="D124" s="8"/>
      <c r="E124" s="8"/>
      <c r="F124" s="3"/>
      <c r="G124" s="3"/>
      <c r="H124" s="3"/>
      <c r="I124" s="2"/>
      <c r="J124" s="2"/>
    </row>
    <row r="125" spans="1:10">
      <c r="C125" s="7"/>
      <c r="D125" s="8"/>
      <c r="E125" s="8"/>
      <c r="F125" s="3"/>
      <c r="G125" s="3"/>
      <c r="H125" s="3"/>
      <c r="I125" s="2"/>
      <c r="J125" s="2"/>
    </row>
    <row r="126" spans="1:10">
      <c r="A126" s="5" t="s">
        <v>37</v>
      </c>
      <c r="C126" s="7"/>
      <c r="D126" s="8"/>
      <c r="E126" s="8"/>
      <c r="F126" s="3"/>
      <c r="G126" s="3"/>
      <c r="H126" s="3"/>
      <c r="I126" s="2"/>
      <c r="J126" s="2"/>
    </row>
    <row r="127" spans="1:10">
      <c r="A127" s="248" t="s">
        <v>26</v>
      </c>
      <c r="B127" s="248" t="s">
        <v>31</v>
      </c>
      <c r="C127" s="245" t="s">
        <v>27</v>
      </c>
      <c r="D127" s="246"/>
      <c r="E127" s="247"/>
      <c r="F127" s="248" t="s">
        <v>34</v>
      </c>
      <c r="G127" s="82" t="s">
        <v>35</v>
      </c>
      <c r="H127" s="236" t="s">
        <v>440</v>
      </c>
      <c r="I127" s="2"/>
      <c r="J127" s="2"/>
    </row>
    <row r="128" spans="1:10">
      <c r="A128" s="249"/>
      <c r="B128" s="249"/>
      <c r="C128" s="82" t="s">
        <v>28</v>
      </c>
      <c r="D128" s="82" t="s">
        <v>32</v>
      </c>
      <c r="E128" s="12" t="s">
        <v>33</v>
      </c>
      <c r="F128" s="249"/>
      <c r="G128" s="13">
        <v>9.2499999999999999E-2</v>
      </c>
      <c r="H128" s="241"/>
      <c r="I128" s="2"/>
      <c r="J128" s="2"/>
    </row>
    <row r="129" spans="1:10">
      <c r="B129" s="4"/>
      <c r="C129" s="4"/>
      <c r="D129" s="4"/>
      <c r="E129" s="6"/>
      <c r="G129" s="11"/>
      <c r="I129" s="2"/>
      <c r="J129" s="2"/>
    </row>
    <row r="130" spans="1:10">
      <c r="A130" s="18" t="s">
        <v>28</v>
      </c>
      <c r="B130" s="15"/>
      <c r="C130" s="15"/>
      <c r="D130" s="15"/>
      <c r="E130" s="15"/>
      <c r="F130" s="15"/>
      <c r="G130" s="15"/>
      <c r="H130" s="64"/>
      <c r="I130" s="2"/>
      <c r="J130" s="2"/>
    </row>
    <row r="131" spans="1:10">
      <c r="A131" s="14"/>
      <c r="B131" s="16"/>
      <c r="C131" s="16"/>
      <c r="D131" s="17"/>
      <c r="E131" s="16"/>
      <c r="F131" s="17"/>
      <c r="G131" s="17"/>
      <c r="H131" s="17"/>
      <c r="I131" s="2"/>
      <c r="J131" s="2"/>
    </row>
    <row r="133" spans="1:10">
      <c r="A133" s="5" t="s">
        <v>70</v>
      </c>
      <c r="C133" s="7"/>
      <c r="D133" s="8"/>
    </row>
    <row r="134" spans="1:10">
      <c r="A134" s="236" t="s">
        <v>72</v>
      </c>
      <c r="B134" s="236" t="s">
        <v>440</v>
      </c>
      <c r="C134" s="55"/>
      <c r="D134" s="55"/>
    </row>
    <row r="135" spans="1:10">
      <c r="A135" s="236"/>
      <c r="B135" s="241"/>
      <c r="C135" s="55"/>
      <c r="D135" s="55"/>
    </row>
    <row r="136" spans="1:10">
      <c r="B136" s="4"/>
      <c r="C136" s="54"/>
      <c r="D136" s="54"/>
      <c r="E136" s="110" t="s">
        <v>301</v>
      </c>
      <c r="F136" s="71"/>
      <c r="G136" s="54"/>
      <c r="H136" s="54"/>
    </row>
    <row r="137" spans="1:10">
      <c r="A137" s="18" t="s">
        <v>28</v>
      </c>
      <c r="B137" s="64">
        <f>E137*12</f>
        <v>870461.88000000012</v>
      </c>
      <c r="C137" s="348" t="s">
        <v>594</v>
      </c>
      <c r="D137" s="359"/>
      <c r="E137" s="155">
        <v>72538.490000000005</v>
      </c>
      <c r="F137" s="73"/>
      <c r="G137" s="111"/>
      <c r="H137" s="59"/>
    </row>
    <row r="138" spans="1:10">
      <c r="F138" s="24"/>
      <c r="G138" s="52"/>
      <c r="H138" s="52"/>
    </row>
    <row r="139" spans="1:10">
      <c r="A139" s="5" t="s">
        <v>71</v>
      </c>
      <c r="F139" s="24"/>
      <c r="G139" s="52"/>
      <c r="H139" s="52"/>
    </row>
    <row r="140" spans="1:10">
      <c r="A140" s="236" t="s">
        <v>48</v>
      </c>
      <c r="B140" s="236" t="s">
        <v>440</v>
      </c>
      <c r="F140" s="24"/>
      <c r="G140" s="52"/>
      <c r="H140" s="52"/>
    </row>
    <row r="141" spans="1:10">
      <c r="A141" s="236"/>
      <c r="B141" s="241"/>
      <c r="F141" s="24"/>
      <c r="G141" s="52"/>
      <c r="H141" s="52"/>
    </row>
    <row r="142" spans="1:10">
      <c r="B142" s="4"/>
      <c r="E142" s="110" t="s">
        <v>301</v>
      </c>
      <c r="F142" s="71"/>
      <c r="G142" s="54"/>
      <c r="H142" s="54"/>
    </row>
    <row r="143" spans="1:10">
      <c r="A143" s="18" t="s">
        <v>28</v>
      </c>
      <c r="B143" s="64">
        <f>E143*12</f>
        <v>35068.44</v>
      </c>
      <c r="C143" s="348" t="s">
        <v>594</v>
      </c>
      <c r="D143" s="359"/>
      <c r="E143" s="155">
        <v>2922.37</v>
      </c>
      <c r="F143" s="73"/>
      <c r="G143" s="111"/>
      <c r="H143" s="59"/>
    </row>
    <row r="144" spans="1:10">
      <c r="F144" s="24"/>
      <c r="G144" s="52"/>
      <c r="H144" s="52"/>
    </row>
    <row r="145" spans="1:8">
      <c r="A145" s="5" t="s">
        <v>17</v>
      </c>
      <c r="F145" s="24"/>
      <c r="G145" s="52"/>
      <c r="H145" s="52"/>
    </row>
    <row r="146" spans="1:8">
      <c r="A146" s="236" t="s">
        <v>48</v>
      </c>
      <c r="B146" s="236" t="s">
        <v>440</v>
      </c>
      <c r="F146" s="24"/>
      <c r="G146" s="52"/>
      <c r="H146" s="52"/>
    </row>
    <row r="147" spans="1:8">
      <c r="A147" s="236"/>
      <c r="B147" s="241"/>
      <c r="F147" s="24"/>
      <c r="G147" s="52"/>
      <c r="H147" s="52"/>
    </row>
    <row r="148" spans="1:8">
      <c r="B148" s="4"/>
      <c r="E148" s="110" t="s">
        <v>301</v>
      </c>
      <c r="F148" s="71"/>
      <c r="G148" s="54"/>
      <c r="H148" s="54"/>
    </row>
    <row r="149" spans="1:8">
      <c r="A149" s="18" t="s">
        <v>28</v>
      </c>
      <c r="B149" s="64">
        <f>E149*12</f>
        <v>14737.920000000002</v>
      </c>
      <c r="C149" s="348" t="s">
        <v>594</v>
      </c>
      <c r="D149" s="359"/>
      <c r="E149" s="155">
        <v>1228.1600000000001</v>
      </c>
      <c r="F149" s="73"/>
      <c r="G149" s="111"/>
      <c r="H149" s="59"/>
    </row>
    <row r="150" spans="1:8">
      <c r="F150" s="9"/>
    </row>
    <row r="151" spans="1:8">
      <c r="A151" s="5" t="s">
        <v>20</v>
      </c>
      <c r="F151" s="9"/>
    </row>
    <row r="152" spans="1:8">
      <c r="A152" s="236" t="s">
        <v>48</v>
      </c>
      <c r="B152" s="236" t="s">
        <v>440</v>
      </c>
    </row>
    <row r="153" spans="1:8">
      <c r="A153" s="236"/>
      <c r="B153" s="241"/>
    </row>
    <row r="154" spans="1:8">
      <c r="B154" s="4"/>
    </row>
    <row r="155" spans="1:8">
      <c r="A155" s="18" t="s">
        <v>28</v>
      </c>
      <c r="B155" s="64"/>
    </row>
    <row r="157" spans="1:8">
      <c r="A157" s="5" t="s">
        <v>18</v>
      </c>
      <c r="C157" s="7"/>
      <c r="D157" s="8"/>
    </row>
    <row r="158" spans="1:8">
      <c r="A158" s="236" t="s">
        <v>26</v>
      </c>
      <c r="B158" s="236" t="s">
        <v>440</v>
      </c>
      <c r="C158" s="25"/>
      <c r="D158" s="25"/>
    </row>
    <row r="159" spans="1:8">
      <c r="A159" s="236"/>
      <c r="B159" s="241"/>
      <c r="C159" s="25"/>
      <c r="D159" s="25"/>
    </row>
    <row r="160" spans="1:8">
      <c r="B160" s="4"/>
      <c r="C160" s="71"/>
      <c r="D160" s="71"/>
    </row>
    <row r="161" spans="1:4">
      <c r="A161" s="18" t="s">
        <v>28</v>
      </c>
      <c r="B161" s="64"/>
      <c r="C161" s="72"/>
      <c r="D161" s="72"/>
    </row>
    <row r="162" spans="1:4">
      <c r="A162" s="14"/>
      <c r="B162" s="16"/>
      <c r="C162" s="72"/>
      <c r="D162" s="72"/>
    </row>
    <row r="163" spans="1:4">
      <c r="C163" s="24"/>
      <c r="D163" s="24"/>
    </row>
    <row r="164" spans="1:4">
      <c r="A164" s="5" t="s">
        <v>19</v>
      </c>
      <c r="C164" s="74"/>
      <c r="D164" s="75"/>
    </row>
    <row r="165" spans="1:4">
      <c r="A165" s="236" t="s">
        <v>26</v>
      </c>
      <c r="B165" s="236" t="s">
        <v>440</v>
      </c>
      <c r="C165" s="25"/>
      <c r="D165" s="25"/>
    </row>
    <row r="166" spans="1:4">
      <c r="A166" s="236"/>
      <c r="B166" s="241"/>
      <c r="C166" s="25"/>
      <c r="D166" s="25"/>
    </row>
    <row r="167" spans="1:4">
      <c r="B167" s="4"/>
      <c r="C167" s="71"/>
      <c r="D167" s="71"/>
    </row>
    <row r="168" spans="1:4">
      <c r="A168" s="18" t="s">
        <v>28</v>
      </c>
      <c r="B168" s="64"/>
      <c r="C168" s="72"/>
      <c r="D168" s="72"/>
    </row>
    <row r="169" spans="1:4">
      <c r="A169" s="14"/>
      <c r="B169" s="16"/>
      <c r="C169" s="72"/>
      <c r="D169" s="72"/>
    </row>
    <row r="171" spans="1:4">
      <c r="A171" s="5" t="s">
        <v>21</v>
      </c>
    </row>
    <row r="172" spans="1:4">
      <c r="A172" s="236" t="s">
        <v>26</v>
      </c>
      <c r="B172" s="236" t="s">
        <v>440</v>
      </c>
    </row>
    <row r="173" spans="1:4">
      <c r="A173" s="236"/>
      <c r="B173" s="241"/>
    </row>
    <row r="174" spans="1:4">
      <c r="B174" s="4"/>
    </row>
    <row r="175" spans="1:4">
      <c r="A175" s="18" t="s">
        <v>28</v>
      </c>
      <c r="B175" s="64"/>
    </row>
    <row r="176" spans="1:4">
      <c r="A176" s="14"/>
      <c r="B176" s="16"/>
      <c r="D176" s="2"/>
    </row>
    <row r="178" spans="1:8">
      <c r="A178" s="5" t="s">
        <v>63</v>
      </c>
      <c r="C178" s="7"/>
      <c r="D178" s="8"/>
      <c r="E178" s="8"/>
      <c r="F178" s="3"/>
      <c r="G178" s="3"/>
      <c r="H178" s="3"/>
    </row>
    <row r="179" spans="1:8">
      <c r="A179" s="248" t="s">
        <v>26</v>
      </c>
      <c r="B179" s="248" t="s">
        <v>31</v>
      </c>
      <c r="C179" s="248" t="s">
        <v>27</v>
      </c>
      <c r="D179" s="236" t="s">
        <v>440</v>
      </c>
      <c r="E179" s="54"/>
      <c r="F179" s="106"/>
      <c r="G179" s="54"/>
      <c r="H179" s="55"/>
    </row>
    <row r="180" spans="1:8" ht="10.5" customHeight="1">
      <c r="A180" s="249"/>
      <c r="B180" s="249"/>
      <c r="C180" s="249"/>
      <c r="D180" s="241"/>
      <c r="E180" s="56"/>
      <c r="F180" s="107"/>
      <c r="G180" s="56"/>
      <c r="H180" s="57"/>
    </row>
    <row r="181" spans="1:8">
      <c r="B181" s="4"/>
      <c r="C181" s="4"/>
      <c r="D181" s="4"/>
      <c r="E181" s="56"/>
      <c r="F181" s="52"/>
      <c r="G181" s="56"/>
      <c r="H181" s="52"/>
    </row>
    <row r="182" spans="1:8">
      <c r="A182" s="18" t="s">
        <v>28</v>
      </c>
      <c r="B182" s="15">
        <f>SUM(B183:B207)</f>
        <v>391007414.51999998</v>
      </c>
      <c r="C182" s="15">
        <f t="shared" ref="C182:D182" si="26">SUM(C183:C207)</f>
        <v>0</v>
      </c>
      <c r="D182" s="64">
        <f t="shared" si="26"/>
        <v>391007414.51999998</v>
      </c>
      <c r="E182" s="360" t="s">
        <v>391</v>
      </c>
      <c r="F182" s="360"/>
      <c r="G182" s="58"/>
      <c r="H182" s="58"/>
    </row>
    <row r="183" spans="1:8">
      <c r="A183" s="14" t="s">
        <v>275</v>
      </c>
      <c r="B183" s="160">
        <v>6026949.3600000003</v>
      </c>
      <c r="C183" s="17">
        <v>0</v>
      </c>
      <c r="D183" s="88">
        <f>B183-C183</f>
        <v>6026949.3600000003</v>
      </c>
      <c r="E183" s="360" t="s">
        <v>422</v>
      </c>
      <c r="F183" s="360"/>
      <c r="G183" s="58"/>
      <c r="H183" s="59"/>
    </row>
    <row r="184" spans="1:8">
      <c r="A184" s="14" t="s">
        <v>276</v>
      </c>
      <c r="B184" s="160">
        <v>17413396.32</v>
      </c>
      <c r="C184" s="17">
        <v>0</v>
      </c>
      <c r="D184" s="88">
        <f t="shared" ref="D184:D207" si="27">B184-C184</f>
        <v>17413396.32</v>
      </c>
      <c r="E184" s="360" t="s">
        <v>422</v>
      </c>
      <c r="F184" s="360"/>
      <c r="G184" s="58"/>
      <c r="H184" s="59"/>
    </row>
    <row r="185" spans="1:8">
      <c r="A185" s="14" t="s">
        <v>277</v>
      </c>
      <c r="B185" s="160">
        <v>805529.76</v>
      </c>
      <c r="C185" s="17">
        <v>0</v>
      </c>
      <c r="D185" s="88">
        <f t="shared" si="27"/>
        <v>805529.76</v>
      </c>
      <c r="E185" s="360" t="s">
        <v>422</v>
      </c>
      <c r="F185" s="360"/>
      <c r="G185" s="58"/>
      <c r="H185" s="59"/>
    </row>
    <row r="186" spans="1:8">
      <c r="A186" s="14" t="s">
        <v>278</v>
      </c>
      <c r="B186" s="160">
        <v>3634144.8</v>
      </c>
      <c r="C186" s="17">
        <v>0</v>
      </c>
      <c r="D186" s="88">
        <f t="shared" si="27"/>
        <v>3634144.8</v>
      </c>
      <c r="E186" s="360" t="s">
        <v>422</v>
      </c>
      <c r="F186" s="360"/>
      <c r="G186" s="58"/>
      <c r="H186" s="59"/>
    </row>
    <row r="187" spans="1:8">
      <c r="A187" s="14" t="s">
        <v>279</v>
      </c>
      <c r="B187" s="160">
        <v>59390.28</v>
      </c>
      <c r="C187" s="17">
        <v>0</v>
      </c>
      <c r="D187" s="88">
        <f t="shared" si="27"/>
        <v>59390.28</v>
      </c>
      <c r="E187" s="360" t="s">
        <v>422</v>
      </c>
      <c r="F187" s="360"/>
      <c r="G187" s="58"/>
      <c r="H187" s="59"/>
    </row>
    <row r="188" spans="1:8">
      <c r="A188" s="14" t="s">
        <v>280</v>
      </c>
      <c r="B188" s="160">
        <v>5881989.1200000001</v>
      </c>
      <c r="C188" s="17">
        <v>0</v>
      </c>
      <c r="D188" s="88">
        <f t="shared" si="27"/>
        <v>5881989.1200000001</v>
      </c>
      <c r="E188" s="360" t="s">
        <v>422</v>
      </c>
      <c r="F188" s="360"/>
      <c r="G188" s="58"/>
      <c r="H188" s="59"/>
    </row>
    <row r="189" spans="1:8">
      <c r="A189" s="14" t="s">
        <v>281</v>
      </c>
      <c r="B189" s="160">
        <v>10889856.84</v>
      </c>
      <c r="C189" s="17">
        <v>0</v>
      </c>
      <c r="D189" s="88">
        <f t="shared" si="27"/>
        <v>10889856.84</v>
      </c>
      <c r="E189" s="360" t="s">
        <v>422</v>
      </c>
      <c r="F189" s="360"/>
      <c r="G189" s="58"/>
      <c r="H189" s="59"/>
    </row>
    <row r="190" spans="1:8">
      <c r="A190" s="14" t="s">
        <v>282</v>
      </c>
      <c r="B190" s="160">
        <v>105345.96</v>
      </c>
      <c r="C190" s="17">
        <v>0</v>
      </c>
      <c r="D190" s="88">
        <f t="shared" si="27"/>
        <v>105345.96</v>
      </c>
      <c r="E190" s="360" t="s">
        <v>422</v>
      </c>
      <c r="F190" s="360"/>
      <c r="G190" s="58"/>
      <c r="H190" s="59"/>
    </row>
    <row r="191" spans="1:8">
      <c r="A191" s="14" t="s">
        <v>283</v>
      </c>
      <c r="B191" s="160">
        <v>289171.68</v>
      </c>
      <c r="C191" s="17">
        <v>0</v>
      </c>
      <c r="D191" s="88">
        <f t="shared" si="27"/>
        <v>289171.68</v>
      </c>
      <c r="E191" s="360" t="s">
        <v>422</v>
      </c>
      <c r="F191" s="360"/>
      <c r="G191" s="58"/>
      <c r="H191" s="59"/>
    </row>
    <row r="192" spans="1:8">
      <c r="A192" s="14" t="s">
        <v>284</v>
      </c>
      <c r="B192" s="160">
        <v>13451928</v>
      </c>
      <c r="C192" s="17">
        <v>0</v>
      </c>
      <c r="D192" s="88">
        <f t="shared" si="27"/>
        <v>13451928</v>
      </c>
      <c r="E192" s="360" t="s">
        <v>422</v>
      </c>
      <c r="F192" s="360"/>
      <c r="G192" s="58"/>
      <c r="H192" s="59"/>
    </row>
    <row r="193" spans="1:8">
      <c r="A193" s="14" t="s">
        <v>285</v>
      </c>
      <c r="B193" s="160">
        <v>18883.919999999998</v>
      </c>
      <c r="C193" s="17">
        <v>0</v>
      </c>
      <c r="D193" s="88">
        <f t="shared" si="27"/>
        <v>18883.919999999998</v>
      </c>
      <c r="E193" s="360" t="s">
        <v>422</v>
      </c>
      <c r="F193" s="360"/>
      <c r="G193" s="58"/>
      <c r="H193" s="59"/>
    </row>
    <row r="194" spans="1:8">
      <c r="A194" s="14" t="s">
        <v>286</v>
      </c>
      <c r="B194" s="160">
        <v>382988.88</v>
      </c>
      <c r="C194" s="17">
        <v>0</v>
      </c>
      <c r="D194" s="88">
        <f t="shared" si="27"/>
        <v>382988.88</v>
      </c>
      <c r="E194" s="360" t="s">
        <v>422</v>
      </c>
      <c r="F194" s="360"/>
      <c r="G194" s="58"/>
      <c r="H194" s="59"/>
    </row>
    <row r="195" spans="1:8">
      <c r="A195" s="14" t="s">
        <v>287</v>
      </c>
      <c r="B195" s="160">
        <v>2058717.72</v>
      </c>
      <c r="C195" s="17">
        <v>0</v>
      </c>
      <c r="D195" s="88">
        <f t="shared" si="27"/>
        <v>2058717.72</v>
      </c>
      <c r="E195" s="360" t="s">
        <v>422</v>
      </c>
      <c r="F195" s="360"/>
      <c r="G195" s="58"/>
      <c r="H195" s="59"/>
    </row>
    <row r="196" spans="1:8">
      <c r="A196" s="14" t="s">
        <v>288</v>
      </c>
      <c r="B196" s="160">
        <v>1392050.04</v>
      </c>
      <c r="C196" s="17">
        <v>0</v>
      </c>
      <c r="D196" s="88">
        <f t="shared" si="27"/>
        <v>1392050.04</v>
      </c>
      <c r="E196" s="360" t="s">
        <v>422</v>
      </c>
      <c r="F196" s="360"/>
      <c r="G196" s="58"/>
      <c r="H196" s="59"/>
    </row>
    <row r="197" spans="1:8">
      <c r="A197" s="14" t="s">
        <v>289</v>
      </c>
      <c r="B197" s="160">
        <v>162149.4</v>
      </c>
      <c r="C197" s="17">
        <v>0</v>
      </c>
      <c r="D197" s="88">
        <f t="shared" si="27"/>
        <v>162149.4</v>
      </c>
      <c r="E197" s="360" t="s">
        <v>422</v>
      </c>
      <c r="F197" s="360"/>
      <c r="G197" s="58"/>
      <c r="H197" s="59"/>
    </row>
    <row r="198" spans="1:8">
      <c r="A198" s="14" t="s">
        <v>378</v>
      </c>
      <c r="B198" s="160">
        <v>232541.28</v>
      </c>
      <c r="C198" s="17">
        <v>0</v>
      </c>
      <c r="D198" s="88">
        <f t="shared" si="27"/>
        <v>232541.28</v>
      </c>
      <c r="E198" s="360" t="s">
        <v>422</v>
      </c>
      <c r="F198" s="360"/>
      <c r="G198" s="58"/>
      <c r="H198" s="59"/>
    </row>
    <row r="199" spans="1:8">
      <c r="A199" s="14" t="s">
        <v>290</v>
      </c>
      <c r="B199" s="160">
        <v>101994.12</v>
      </c>
      <c r="C199" s="17">
        <v>0</v>
      </c>
      <c r="D199" s="88">
        <f t="shared" si="27"/>
        <v>101994.12</v>
      </c>
      <c r="E199" s="360" t="s">
        <v>422</v>
      </c>
      <c r="F199" s="360"/>
      <c r="G199" s="58"/>
      <c r="H199" s="59"/>
    </row>
    <row r="200" spans="1:8">
      <c r="A200" s="14" t="s">
        <v>291</v>
      </c>
      <c r="B200" s="160">
        <v>702522</v>
      </c>
      <c r="C200" s="17">
        <v>0</v>
      </c>
      <c r="D200" s="88">
        <f t="shared" si="27"/>
        <v>702522</v>
      </c>
      <c r="E200" s="360" t="s">
        <v>422</v>
      </c>
      <c r="F200" s="360"/>
      <c r="G200" s="58"/>
      <c r="H200" s="59"/>
    </row>
    <row r="201" spans="1:8">
      <c r="A201" s="14" t="s">
        <v>292</v>
      </c>
      <c r="B201" s="160">
        <v>8129933.4000000004</v>
      </c>
      <c r="C201" s="17">
        <v>0</v>
      </c>
      <c r="D201" s="88">
        <f t="shared" si="27"/>
        <v>8129933.4000000004</v>
      </c>
      <c r="E201" s="360" t="s">
        <v>422</v>
      </c>
      <c r="F201" s="360"/>
      <c r="G201" s="58"/>
      <c r="H201" s="59"/>
    </row>
    <row r="202" spans="1:8">
      <c r="A202" s="14" t="s">
        <v>293</v>
      </c>
      <c r="B202" s="160">
        <v>283254.48</v>
      </c>
      <c r="C202" s="17">
        <v>0</v>
      </c>
      <c r="D202" s="88">
        <f t="shared" si="27"/>
        <v>283254.48</v>
      </c>
      <c r="E202" s="360" t="s">
        <v>422</v>
      </c>
      <c r="F202" s="360"/>
      <c r="G202" s="58"/>
      <c r="H202" s="59"/>
    </row>
    <row r="203" spans="1:8">
      <c r="A203" s="14" t="s">
        <v>294</v>
      </c>
      <c r="B203" s="160">
        <v>623639.52</v>
      </c>
      <c r="C203" s="17">
        <v>0</v>
      </c>
      <c r="D203" s="88">
        <f t="shared" si="27"/>
        <v>623639.52</v>
      </c>
      <c r="E203" s="360" t="s">
        <v>422</v>
      </c>
      <c r="F203" s="360"/>
      <c r="G203" s="58"/>
      <c r="H203" s="59"/>
    </row>
    <row r="204" spans="1:8">
      <c r="A204" s="14" t="s">
        <v>295</v>
      </c>
      <c r="B204" s="160">
        <v>3161807.04</v>
      </c>
      <c r="C204" s="17">
        <v>0</v>
      </c>
      <c r="D204" s="88">
        <f t="shared" si="27"/>
        <v>3161807.04</v>
      </c>
      <c r="E204" s="360" t="s">
        <v>422</v>
      </c>
      <c r="F204" s="360"/>
      <c r="G204" s="58"/>
      <c r="H204" s="59"/>
    </row>
    <row r="205" spans="1:8">
      <c r="A205" s="14" t="s">
        <v>296</v>
      </c>
      <c r="B205" s="160">
        <v>4223216.88</v>
      </c>
      <c r="C205" s="17">
        <v>0</v>
      </c>
      <c r="D205" s="88">
        <f t="shared" si="27"/>
        <v>4223216.88</v>
      </c>
      <c r="E205" s="360" t="s">
        <v>422</v>
      </c>
      <c r="F205" s="360"/>
      <c r="G205" s="58"/>
      <c r="H205" s="59"/>
    </row>
    <row r="206" spans="1:8">
      <c r="A206" s="14" t="s">
        <v>297</v>
      </c>
      <c r="B206" s="160">
        <v>7607393.2800000003</v>
      </c>
      <c r="C206" s="17">
        <v>0</v>
      </c>
      <c r="D206" s="88">
        <f t="shared" ref="D206" si="28">B206-C206</f>
        <v>7607393.2800000003</v>
      </c>
      <c r="E206" s="360" t="s">
        <v>422</v>
      </c>
      <c r="F206" s="360"/>
      <c r="G206" s="58"/>
      <c r="H206" s="59"/>
    </row>
    <row r="207" spans="1:8">
      <c r="A207" s="96" t="s">
        <v>531</v>
      </c>
      <c r="B207" s="160">
        <v>303368620.44</v>
      </c>
      <c r="C207" s="17">
        <v>0</v>
      </c>
      <c r="D207" s="88">
        <f t="shared" si="27"/>
        <v>303368620.44</v>
      </c>
      <c r="E207" s="360" t="s">
        <v>532</v>
      </c>
      <c r="F207" s="360"/>
      <c r="G207" s="72"/>
      <c r="H207" s="59"/>
    </row>
    <row r="209" spans="1:4">
      <c r="A209" s="5" t="s">
        <v>22</v>
      </c>
      <c r="C209" s="7"/>
      <c r="D209" s="8"/>
    </row>
    <row r="210" spans="1:4">
      <c r="A210" s="248" t="s">
        <v>26</v>
      </c>
      <c r="B210" s="248" t="s">
        <v>31</v>
      </c>
      <c r="C210" s="248" t="s">
        <v>27</v>
      </c>
      <c r="D210" s="236" t="s">
        <v>440</v>
      </c>
    </row>
    <row r="211" spans="1:4">
      <c r="A211" s="249"/>
      <c r="B211" s="249"/>
      <c r="C211" s="249"/>
      <c r="D211" s="241"/>
    </row>
    <row r="212" spans="1:4">
      <c r="B212" s="4"/>
      <c r="C212" s="4"/>
      <c r="D212" s="4"/>
    </row>
    <row r="213" spans="1:4">
      <c r="A213" s="18" t="s">
        <v>28</v>
      </c>
      <c r="B213" s="15"/>
      <c r="C213" s="15"/>
      <c r="D213" s="64"/>
    </row>
    <row r="214" spans="1:4">
      <c r="A214" s="14"/>
      <c r="B214" s="16"/>
      <c r="C214" s="16"/>
      <c r="D214" s="17"/>
    </row>
    <row r="216" spans="1:4">
      <c r="A216" s="5" t="s">
        <v>23</v>
      </c>
      <c r="C216" s="7"/>
      <c r="D216" s="8"/>
    </row>
    <row r="217" spans="1:4">
      <c r="A217" s="248" t="s">
        <v>26</v>
      </c>
      <c r="B217" s="248" t="s">
        <v>31</v>
      </c>
      <c r="C217" s="248" t="s">
        <v>27</v>
      </c>
      <c r="D217" s="236" t="s">
        <v>440</v>
      </c>
    </row>
    <row r="218" spans="1:4">
      <c r="A218" s="249"/>
      <c r="B218" s="249"/>
      <c r="C218" s="249"/>
      <c r="D218" s="241"/>
    </row>
    <row r="219" spans="1:4">
      <c r="B219" s="4"/>
      <c r="C219" s="4"/>
      <c r="D219" s="4"/>
    </row>
    <row r="220" spans="1:4">
      <c r="A220" s="18" t="s">
        <v>28</v>
      </c>
      <c r="B220" s="15"/>
      <c r="C220" s="15"/>
      <c r="D220" s="64"/>
    </row>
    <row r="221" spans="1:4">
      <c r="A221" s="14"/>
      <c r="B221" s="16"/>
      <c r="C221" s="16"/>
      <c r="D221" s="17"/>
    </row>
    <row r="223" spans="1:4">
      <c r="A223" s="5" t="s">
        <v>24</v>
      </c>
      <c r="C223" s="7"/>
      <c r="D223" s="8"/>
    </row>
    <row r="224" spans="1:4">
      <c r="A224" s="248" t="s">
        <v>26</v>
      </c>
      <c r="B224" s="248" t="s">
        <v>31</v>
      </c>
      <c r="C224" s="248" t="s">
        <v>27</v>
      </c>
      <c r="D224" s="236" t="s">
        <v>440</v>
      </c>
    </row>
    <row r="225" spans="1:4">
      <c r="A225" s="249"/>
      <c r="B225" s="249"/>
      <c r="C225" s="249"/>
      <c r="D225" s="241"/>
    </row>
    <row r="226" spans="1:4">
      <c r="B226" s="4"/>
      <c r="C226" s="4"/>
      <c r="D226" s="4"/>
    </row>
    <row r="227" spans="1:4">
      <c r="A227" s="18" t="s">
        <v>28</v>
      </c>
      <c r="B227" s="15"/>
      <c r="C227" s="15"/>
      <c r="D227" s="64"/>
    </row>
    <row r="228" spans="1:4">
      <c r="A228" s="14"/>
      <c r="B228" s="16"/>
      <c r="C228" s="16"/>
      <c r="D228" s="17"/>
    </row>
  </sheetData>
  <mergeCells count="137">
    <mergeCell ref="E207:F207"/>
    <mergeCell ref="E198:F198"/>
    <mergeCell ref="E199:F199"/>
    <mergeCell ref="E200:F200"/>
    <mergeCell ref="E201:F201"/>
    <mergeCell ref="E202:F202"/>
    <mergeCell ref="E203:F203"/>
    <mergeCell ref="E206:F206"/>
    <mergeCell ref="E191:F191"/>
    <mergeCell ref="E192:F192"/>
    <mergeCell ref="E193:F193"/>
    <mergeCell ref="E194:F194"/>
    <mergeCell ref="E195:F195"/>
    <mergeCell ref="E196:F196"/>
    <mergeCell ref="E197:F197"/>
    <mergeCell ref="E204:F204"/>
    <mergeCell ref="E205:F205"/>
    <mergeCell ref="E183:F183"/>
    <mergeCell ref="E182:F182"/>
    <mergeCell ref="E184:F184"/>
    <mergeCell ref="E185:F185"/>
    <mergeCell ref="E186:F186"/>
    <mergeCell ref="E187:F187"/>
    <mergeCell ref="E188:F188"/>
    <mergeCell ref="E189:F189"/>
    <mergeCell ref="E190:F190"/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62:A63"/>
    <mergeCell ref="B62:B63"/>
    <mergeCell ref="C62:C63"/>
    <mergeCell ref="D62:E62"/>
    <mergeCell ref="G62:H62"/>
    <mergeCell ref="I62:I63"/>
    <mergeCell ref="K62:K63"/>
    <mergeCell ref="M62:M63"/>
    <mergeCell ref="A32:A33"/>
    <mergeCell ref="B32:B33"/>
    <mergeCell ref="C32:C33"/>
    <mergeCell ref="D32:E32"/>
    <mergeCell ref="G32:H32"/>
    <mergeCell ref="I32:I33"/>
    <mergeCell ref="K67:K68"/>
    <mergeCell ref="M67:M68"/>
    <mergeCell ref="A72:A73"/>
    <mergeCell ref="B72:B73"/>
    <mergeCell ref="C72:C73"/>
    <mergeCell ref="D72:E72"/>
    <mergeCell ref="G72:H72"/>
    <mergeCell ref="I72:I73"/>
    <mergeCell ref="K72:K73"/>
    <mergeCell ref="M72:M73"/>
    <mergeCell ref="A67:A68"/>
    <mergeCell ref="B67:B68"/>
    <mergeCell ref="C67:C68"/>
    <mergeCell ref="D67:E67"/>
    <mergeCell ref="G67:H67"/>
    <mergeCell ref="I67:I68"/>
    <mergeCell ref="A92:A93"/>
    <mergeCell ref="B92:B93"/>
    <mergeCell ref="A97:A98"/>
    <mergeCell ref="B97:B98"/>
    <mergeCell ref="A103:A104"/>
    <mergeCell ref="B103:B104"/>
    <mergeCell ref="K77:K78"/>
    <mergeCell ref="M77:M78"/>
    <mergeCell ref="A82:A83"/>
    <mergeCell ref="B82:B83"/>
    <mergeCell ref="A87:A88"/>
    <mergeCell ref="B87:B88"/>
    <mergeCell ref="A77:A78"/>
    <mergeCell ref="B77:B78"/>
    <mergeCell ref="C77:C78"/>
    <mergeCell ref="D77:E77"/>
    <mergeCell ref="G77:H77"/>
    <mergeCell ref="I77:I78"/>
    <mergeCell ref="A127:A128"/>
    <mergeCell ref="B127:B128"/>
    <mergeCell ref="C127:E127"/>
    <mergeCell ref="F127:F128"/>
    <mergeCell ref="H127:H128"/>
    <mergeCell ref="A134:A135"/>
    <mergeCell ref="B134:B135"/>
    <mergeCell ref="C103:E103"/>
    <mergeCell ref="F103:F104"/>
    <mergeCell ref="H103:H104"/>
    <mergeCell ref="A119:A120"/>
    <mergeCell ref="B119:B120"/>
    <mergeCell ref="C119:E119"/>
    <mergeCell ref="F119:F120"/>
    <mergeCell ref="H119:H120"/>
    <mergeCell ref="A158:A159"/>
    <mergeCell ref="B158:B159"/>
    <mergeCell ref="A165:A166"/>
    <mergeCell ref="B165:B166"/>
    <mergeCell ref="A172:A173"/>
    <mergeCell ref="B172:B173"/>
    <mergeCell ref="C137:D137"/>
    <mergeCell ref="A140:A141"/>
    <mergeCell ref="B140:B141"/>
    <mergeCell ref="A146:A147"/>
    <mergeCell ref="B146:B147"/>
    <mergeCell ref="A152:A153"/>
    <mergeCell ref="B152:B153"/>
    <mergeCell ref="C143:D143"/>
    <mergeCell ref="C149:D149"/>
    <mergeCell ref="A217:A218"/>
    <mergeCell ref="B217:B218"/>
    <mergeCell ref="C217:C218"/>
    <mergeCell ref="D217:D218"/>
    <mergeCell ref="A224:A225"/>
    <mergeCell ref="B224:B225"/>
    <mergeCell ref="C224:C225"/>
    <mergeCell ref="D224:D225"/>
    <mergeCell ref="A179:A180"/>
    <mergeCell ref="B179:B180"/>
    <mergeCell ref="C179:C180"/>
    <mergeCell ref="D179:D180"/>
    <mergeCell ref="A210:A211"/>
    <mergeCell ref="B210:B211"/>
    <mergeCell ref="C210:C211"/>
    <mergeCell ref="D210:D211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S187"/>
  <sheetViews>
    <sheetView showGridLines="0" topLeftCell="A154" workbookViewId="0">
      <selection activeCell="F75" sqref="F75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361" t="s">
        <v>84</v>
      </c>
      <c r="L1" s="362"/>
      <c r="M1" s="363"/>
    </row>
    <row r="2" spans="1:19">
      <c r="A2" s="5" t="s">
        <v>461</v>
      </c>
      <c r="B2" s="5"/>
      <c r="K2" s="364"/>
      <c r="L2" s="365"/>
      <c r="M2" s="366"/>
    </row>
    <row r="3" spans="1:19">
      <c r="A3" s="5" t="s">
        <v>62</v>
      </c>
      <c r="B3" s="5"/>
      <c r="K3" s="367"/>
      <c r="L3" s="368"/>
      <c r="M3" s="369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173721237.72000003</v>
      </c>
      <c r="E5" s="9"/>
      <c r="F5" s="273" t="s">
        <v>74</v>
      </c>
      <c r="G5" s="274"/>
      <c r="H5" s="95" t="s">
        <v>28</v>
      </c>
      <c r="I5" s="68">
        <f>SUM(I6:I14)</f>
        <v>205761</v>
      </c>
    </row>
    <row r="6" spans="1:19" ht="12.75" customHeight="1">
      <c r="A6" s="261" t="s">
        <v>13</v>
      </c>
      <c r="B6" s="261"/>
      <c r="C6" s="261"/>
      <c r="D6" s="69">
        <f>SUM(D7:D11)</f>
        <v>130459153.58000003</v>
      </c>
      <c r="E6" s="9"/>
      <c r="F6" s="275"/>
      <c r="G6" s="276"/>
      <c r="H6" s="14" t="s">
        <v>2</v>
      </c>
      <c r="I6" s="51">
        <f>B34</f>
        <v>205761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130459153.58000003</v>
      </c>
      <c r="F7" s="275"/>
      <c r="G7" s="276"/>
      <c r="H7" s="14" t="s">
        <v>3</v>
      </c>
      <c r="I7" s="51">
        <f>B47</f>
        <v>0</v>
      </c>
      <c r="J7" s="24"/>
      <c r="K7" s="24"/>
      <c r="L7" s="24"/>
    </row>
    <row r="8" spans="1:19">
      <c r="C8" s="14" t="s">
        <v>3</v>
      </c>
      <c r="D8" s="16">
        <f>M47</f>
        <v>0</v>
      </c>
      <c r="F8" s="275"/>
      <c r="G8" s="276"/>
      <c r="H8" s="14" t="s">
        <v>4</v>
      </c>
      <c r="I8" s="51">
        <f>B52</f>
        <v>0</v>
      </c>
      <c r="J8" s="24"/>
      <c r="K8" s="24"/>
      <c r="L8" s="24"/>
    </row>
    <row r="9" spans="1:19" ht="11.25" customHeight="1">
      <c r="C9" s="14" t="s">
        <v>4</v>
      </c>
      <c r="D9" s="16">
        <f>M52</f>
        <v>0</v>
      </c>
      <c r="F9" s="275"/>
      <c r="G9" s="276"/>
      <c r="H9" s="14" t="s">
        <v>5</v>
      </c>
      <c r="I9" s="51">
        <f>B57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M57</f>
        <v>0</v>
      </c>
      <c r="F10" s="275"/>
      <c r="G10" s="276"/>
      <c r="H10" s="14" t="s">
        <v>6</v>
      </c>
      <c r="I10" s="51">
        <f>B64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M64</f>
        <v>0</v>
      </c>
      <c r="F11" s="275"/>
      <c r="G11" s="276"/>
      <c r="H11" s="14" t="s">
        <v>8</v>
      </c>
      <c r="I11" s="51">
        <f>B69</f>
        <v>0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75"/>
      <c r="G12" s="276"/>
      <c r="H12" s="14" t="s">
        <v>7</v>
      </c>
      <c r="I12" s="51">
        <f>B74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H91</f>
        <v>0</v>
      </c>
      <c r="F13" s="275"/>
      <c r="G13" s="276"/>
      <c r="H13" s="14" t="s">
        <v>1</v>
      </c>
      <c r="I13" s="51">
        <f>B79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H98</f>
        <v>0</v>
      </c>
      <c r="F14" s="277"/>
      <c r="G14" s="278"/>
      <c r="H14" s="14" t="s">
        <v>0</v>
      </c>
      <c r="I14" s="51">
        <f>B84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H105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0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B112</f>
        <v>0</v>
      </c>
      <c r="F17" s="263" t="s">
        <v>74</v>
      </c>
      <c r="G17" s="263"/>
      <c r="H17" s="263"/>
      <c r="I17" s="68">
        <f>I5</f>
        <v>205761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B118</f>
        <v>0</v>
      </c>
      <c r="F18" s="263" t="s">
        <v>25</v>
      </c>
      <c r="G18" s="263"/>
      <c r="H18" s="263"/>
      <c r="I18" s="67">
        <f>I16*I17</f>
        <v>32071967.07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B124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B130</f>
        <v>0</v>
      </c>
      <c r="F20" s="263" t="s">
        <v>9</v>
      </c>
      <c r="G20" s="263"/>
      <c r="H20" s="263"/>
      <c r="I20" s="67">
        <f>D5</f>
        <v>173721237.72000003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B136</f>
        <v>0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B143</f>
        <v>0</v>
      </c>
      <c r="F22" s="263" t="s">
        <v>75</v>
      </c>
      <c r="G22" s="263"/>
      <c r="H22" s="263"/>
      <c r="I22" s="67">
        <f>I20-I18</f>
        <v>141649270.65000004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B150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43262084.140000001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D157</f>
        <v>43262084.140000001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D172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D179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D186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96" t="s">
        <v>369</v>
      </c>
      <c r="D30" s="89"/>
      <c r="E30" s="9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00" t="s">
        <v>380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143" t="s">
        <v>35</v>
      </c>
      <c r="M32" s="236" t="s">
        <v>440</v>
      </c>
    </row>
    <row r="33" spans="1:13" ht="11.25" customHeight="1">
      <c r="A33" s="236"/>
      <c r="B33" s="240"/>
      <c r="C33" s="240"/>
      <c r="D33" s="83" t="s">
        <v>40</v>
      </c>
      <c r="E33" s="178" t="s">
        <v>44</v>
      </c>
      <c r="F33" s="83" t="s">
        <v>40</v>
      </c>
      <c r="G33" s="144" t="s">
        <v>40</v>
      </c>
      <c r="H33" s="13" t="s">
        <v>42</v>
      </c>
      <c r="I33" s="236"/>
      <c r="J33" s="13">
        <v>0.1</v>
      </c>
      <c r="K33" s="236"/>
      <c r="L33" s="13">
        <v>0</v>
      </c>
      <c r="M33" s="241"/>
    </row>
    <row r="34" spans="1:13">
      <c r="A34" s="18" t="s">
        <v>28</v>
      </c>
      <c r="B34" s="68">
        <f>SUM(B35:B43)</f>
        <v>205761</v>
      </c>
      <c r="C34" s="70">
        <f>SUM(C35:C43)</f>
        <v>53484000</v>
      </c>
      <c r="D34" s="42"/>
      <c r="E34" s="42"/>
      <c r="F34" s="44"/>
      <c r="G34" s="44"/>
      <c r="H34" s="44"/>
      <c r="I34" s="44"/>
      <c r="J34" s="44"/>
      <c r="K34" s="43"/>
      <c r="L34" s="43"/>
      <c r="M34" s="64">
        <f>SUM(M35:M63)</f>
        <v>130459153.58000003</v>
      </c>
    </row>
    <row r="35" spans="1:13">
      <c r="A35" s="14" t="s">
        <v>132</v>
      </c>
      <c r="B35" s="151">
        <v>6268</v>
      </c>
      <c r="C35" s="152">
        <v>1806000</v>
      </c>
      <c r="D35" s="154">
        <v>2.6867000000000001</v>
      </c>
      <c r="E35" s="154">
        <v>0.4627</v>
      </c>
      <c r="F35" s="39">
        <f>D35</f>
        <v>2.6867000000000001</v>
      </c>
      <c r="G35" s="40">
        <f>IF(F35&lt;=D35,F35,D35)</f>
        <v>2.6867000000000001</v>
      </c>
      <c r="H35" s="40">
        <f>G35-E35</f>
        <v>2.2240000000000002</v>
      </c>
      <c r="I35" s="41">
        <f>H35*C35</f>
        <v>4016544.0000000005</v>
      </c>
      <c r="J35" s="41">
        <f>C35*E35*J$33</f>
        <v>83563.62</v>
      </c>
      <c r="K35" s="17">
        <f>I35+J35</f>
        <v>4100107.6200000006</v>
      </c>
      <c r="L35" s="17">
        <f>K35*L$33</f>
        <v>0</v>
      </c>
      <c r="M35" s="17">
        <f>K35-L35</f>
        <v>4100107.6200000006</v>
      </c>
    </row>
    <row r="36" spans="1:13">
      <c r="A36" s="14" t="s">
        <v>133</v>
      </c>
      <c r="B36" s="151">
        <v>139890</v>
      </c>
      <c r="C36" s="152">
        <v>34694000</v>
      </c>
      <c r="D36" s="154">
        <v>2.8067000000000002</v>
      </c>
      <c r="E36" s="154">
        <v>0.4627</v>
      </c>
      <c r="F36" s="39">
        <f t="shared" ref="F36:F43" si="0">D36</f>
        <v>2.8067000000000002</v>
      </c>
      <c r="G36" s="40">
        <f t="shared" ref="G36" si="1">IF(F36&lt;=D36,F36,D36)</f>
        <v>2.8067000000000002</v>
      </c>
      <c r="H36" s="40">
        <f t="shared" ref="H36" si="2">G36-E36</f>
        <v>2.3440000000000003</v>
      </c>
      <c r="I36" s="41">
        <f t="shared" ref="I36" si="3">H36*C36</f>
        <v>81322736.000000015</v>
      </c>
      <c r="J36" s="41">
        <f t="shared" ref="J36" si="4">C36*E36*J$33</f>
        <v>1605291.3800000001</v>
      </c>
      <c r="K36" s="17">
        <f t="shared" ref="K36" si="5">I36+J36</f>
        <v>82928027.38000001</v>
      </c>
      <c r="L36" s="17">
        <f t="shared" ref="L36" si="6">K36*L$33</f>
        <v>0</v>
      </c>
      <c r="M36" s="17">
        <f t="shared" ref="M36" si="7">K36-L36</f>
        <v>82928027.38000001</v>
      </c>
    </row>
    <row r="37" spans="1:13">
      <c r="A37" s="14" t="s">
        <v>134</v>
      </c>
      <c r="B37" s="151">
        <v>19847</v>
      </c>
      <c r="C37" s="152">
        <v>5617000</v>
      </c>
      <c r="D37" s="154">
        <v>2.8978000000000002</v>
      </c>
      <c r="E37" s="154">
        <v>0.4627</v>
      </c>
      <c r="F37" s="39">
        <f t="shared" si="0"/>
        <v>2.8978000000000002</v>
      </c>
      <c r="G37" s="40">
        <f t="shared" ref="G37:G43" si="8">IF(F37&lt;=D37,F37,D37)</f>
        <v>2.8978000000000002</v>
      </c>
      <c r="H37" s="40">
        <f t="shared" ref="H37:H43" si="9">G37-E37</f>
        <v>2.4351000000000003</v>
      </c>
      <c r="I37" s="41">
        <f t="shared" ref="I37:I43" si="10">H37*C37</f>
        <v>13677956.700000001</v>
      </c>
      <c r="J37" s="41">
        <f t="shared" ref="J37:J43" si="11">C37*E37*J$33</f>
        <v>259898.59</v>
      </c>
      <c r="K37" s="17">
        <f t="shared" ref="K37:K43" si="12">I37+J37</f>
        <v>13937855.290000001</v>
      </c>
      <c r="L37" s="17">
        <f t="shared" ref="L37:L43" si="13">K37*L$33</f>
        <v>0</v>
      </c>
      <c r="M37" s="17">
        <f t="shared" ref="M37:M43" si="14">K37-L37</f>
        <v>13937855.290000001</v>
      </c>
    </row>
    <row r="38" spans="1:13">
      <c r="A38" s="14" t="s">
        <v>135</v>
      </c>
      <c r="B38" s="151">
        <v>1873</v>
      </c>
      <c r="C38" s="152">
        <v>616000</v>
      </c>
      <c r="D38" s="154">
        <v>6.1022999999999996</v>
      </c>
      <c r="E38" s="154">
        <v>0.4627</v>
      </c>
      <c r="F38" s="39">
        <f t="shared" si="0"/>
        <v>6.1022999999999996</v>
      </c>
      <c r="G38" s="40">
        <f t="shared" si="8"/>
        <v>6.1022999999999996</v>
      </c>
      <c r="H38" s="40">
        <f t="shared" si="9"/>
        <v>5.6395999999999997</v>
      </c>
      <c r="I38" s="41">
        <f t="shared" si="10"/>
        <v>3473993.5999999996</v>
      </c>
      <c r="J38" s="41">
        <f t="shared" si="11"/>
        <v>28502.320000000003</v>
      </c>
      <c r="K38" s="17">
        <f t="shared" si="12"/>
        <v>3502495.9199999995</v>
      </c>
      <c r="L38" s="17">
        <f t="shared" si="13"/>
        <v>0</v>
      </c>
      <c r="M38" s="17">
        <f t="shared" si="14"/>
        <v>3502495.9199999995</v>
      </c>
    </row>
    <row r="39" spans="1:13">
      <c r="A39" s="14" t="s">
        <v>139</v>
      </c>
      <c r="B39" s="151">
        <v>3837</v>
      </c>
      <c r="C39" s="152">
        <v>1109000</v>
      </c>
      <c r="D39" s="154">
        <v>3.4615</v>
      </c>
      <c r="E39" s="154">
        <v>0.4375</v>
      </c>
      <c r="F39" s="39">
        <f t="shared" si="0"/>
        <v>3.4615</v>
      </c>
      <c r="G39" s="40">
        <f t="shared" si="8"/>
        <v>3.4615</v>
      </c>
      <c r="H39" s="40">
        <f t="shared" si="9"/>
        <v>3.024</v>
      </c>
      <c r="I39" s="41">
        <f t="shared" si="10"/>
        <v>3353616</v>
      </c>
      <c r="J39" s="41">
        <f t="shared" si="11"/>
        <v>48518.75</v>
      </c>
      <c r="K39" s="17">
        <f t="shared" si="12"/>
        <v>3402134.75</v>
      </c>
      <c r="L39" s="17">
        <f t="shared" si="13"/>
        <v>0</v>
      </c>
      <c r="M39" s="17">
        <f t="shared" si="14"/>
        <v>3402134.75</v>
      </c>
    </row>
    <row r="40" spans="1:13">
      <c r="A40" s="14" t="s">
        <v>137</v>
      </c>
      <c r="B40" s="151">
        <v>5860</v>
      </c>
      <c r="C40" s="152">
        <v>1635000</v>
      </c>
      <c r="D40" s="154">
        <v>2.7363</v>
      </c>
      <c r="E40" s="154">
        <v>0.4627</v>
      </c>
      <c r="F40" s="39">
        <f t="shared" si="0"/>
        <v>2.7363</v>
      </c>
      <c r="G40" s="40">
        <f t="shared" si="8"/>
        <v>2.7363</v>
      </c>
      <c r="H40" s="40">
        <f t="shared" si="9"/>
        <v>2.2736000000000001</v>
      </c>
      <c r="I40" s="41">
        <f t="shared" si="10"/>
        <v>3717336</v>
      </c>
      <c r="J40" s="41">
        <f t="shared" si="11"/>
        <v>75651.45</v>
      </c>
      <c r="K40" s="17">
        <f t="shared" si="12"/>
        <v>3792987.45</v>
      </c>
      <c r="L40" s="17">
        <f t="shared" si="13"/>
        <v>0</v>
      </c>
      <c r="M40" s="17">
        <f t="shared" si="14"/>
        <v>3792987.45</v>
      </c>
    </row>
    <row r="41" spans="1:13">
      <c r="A41" s="14" t="s">
        <v>136</v>
      </c>
      <c r="B41" s="151">
        <v>2984</v>
      </c>
      <c r="C41" s="152">
        <v>862000</v>
      </c>
      <c r="D41" s="154">
        <v>3.2246000000000001</v>
      </c>
      <c r="E41" s="154">
        <v>0.4375</v>
      </c>
      <c r="F41" s="39">
        <f t="shared" si="0"/>
        <v>3.2246000000000001</v>
      </c>
      <c r="G41" s="40">
        <f t="shared" si="8"/>
        <v>3.2246000000000001</v>
      </c>
      <c r="H41" s="40">
        <f t="shared" si="9"/>
        <v>2.7871000000000001</v>
      </c>
      <c r="I41" s="41">
        <f t="shared" si="10"/>
        <v>2402480.2000000002</v>
      </c>
      <c r="J41" s="41">
        <f t="shared" si="11"/>
        <v>37712.5</v>
      </c>
      <c r="K41" s="17">
        <f t="shared" si="12"/>
        <v>2440192.7000000002</v>
      </c>
      <c r="L41" s="17">
        <f t="shared" si="13"/>
        <v>0</v>
      </c>
      <c r="M41" s="17">
        <f t="shared" si="14"/>
        <v>2440192.7000000002</v>
      </c>
    </row>
    <row r="42" spans="1:13">
      <c r="A42" s="14" t="s">
        <v>445</v>
      </c>
      <c r="B42" s="151">
        <v>2114</v>
      </c>
      <c r="C42" s="152">
        <v>611000</v>
      </c>
      <c r="D42" s="154">
        <v>5.2465000000000002</v>
      </c>
      <c r="E42" s="154">
        <v>0.4375</v>
      </c>
      <c r="F42" s="39">
        <f t="shared" si="0"/>
        <v>5.2465000000000002</v>
      </c>
      <c r="G42" s="40">
        <f t="shared" si="8"/>
        <v>5.2465000000000002</v>
      </c>
      <c r="H42" s="40">
        <f t="shared" si="9"/>
        <v>4.8090000000000002</v>
      </c>
      <c r="I42" s="41">
        <f t="shared" si="10"/>
        <v>2938299</v>
      </c>
      <c r="J42" s="41">
        <f t="shared" si="11"/>
        <v>26731.25</v>
      </c>
      <c r="K42" s="17">
        <f t="shared" si="12"/>
        <v>2965030.25</v>
      </c>
      <c r="L42" s="17">
        <f t="shared" si="13"/>
        <v>0</v>
      </c>
      <c r="M42" s="17">
        <f t="shared" si="14"/>
        <v>2965030.25</v>
      </c>
    </row>
    <row r="43" spans="1:13">
      <c r="A43" s="14" t="s">
        <v>138</v>
      </c>
      <c r="B43" s="151">
        <v>23088</v>
      </c>
      <c r="C43" s="152">
        <v>6534000</v>
      </c>
      <c r="D43" s="154">
        <v>2.4195000000000002</v>
      </c>
      <c r="E43" s="154">
        <v>0.4113</v>
      </c>
      <c r="F43" s="39">
        <f t="shared" si="0"/>
        <v>2.4195000000000002</v>
      </c>
      <c r="G43" s="40">
        <f t="shared" si="8"/>
        <v>2.4195000000000002</v>
      </c>
      <c r="H43" s="40">
        <f t="shared" si="9"/>
        <v>2.0082000000000004</v>
      </c>
      <c r="I43" s="41">
        <f t="shared" si="10"/>
        <v>13121578.800000003</v>
      </c>
      <c r="J43" s="41">
        <f t="shared" si="11"/>
        <v>268743.42000000004</v>
      </c>
      <c r="K43" s="17">
        <f t="shared" si="12"/>
        <v>13390322.220000003</v>
      </c>
      <c r="L43" s="17">
        <f t="shared" si="13"/>
        <v>0</v>
      </c>
      <c r="M43" s="17">
        <f t="shared" si="14"/>
        <v>13390322.220000003</v>
      </c>
    </row>
    <row r="44" spans="1:13">
      <c r="C44" s="19"/>
      <c r="D44" s="4"/>
      <c r="F44" s="4"/>
      <c r="G44" s="4"/>
      <c r="H44" s="4"/>
      <c r="I44" s="4"/>
      <c r="J44" s="4"/>
    </row>
    <row r="45" spans="1:13">
      <c r="A45" s="236" t="s">
        <v>26</v>
      </c>
      <c r="B45" s="240" t="s">
        <v>56</v>
      </c>
      <c r="C45" s="240" t="s">
        <v>52</v>
      </c>
      <c r="D45" s="242" t="s">
        <v>38</v>
      </c>
      <c r="E45" s="242"/>
      <c r="F45" s="82" t="s">
        <v>39</v>
      </c>
      <c r="G45" s="236" t="s">
        <v>41</v>
      </c>
      <c r="H45" s="236"/>
      <c r="I45" s="236" t="s">
        <v>45</v>
      </c>
      <c r="J45" s="34" t="s">
        <v>43</v>
      </c>
      <c r="K45" s="236" t="s">
        <v>34</v>
      </c>
      <c r="L45" s="82" t="s">
        <v>35</v>
      </c>
      <c r="M45" s="236" t="s">
        <v>440</v>
      </c>
    </row>
    <row r="46" spans="1:13" ht="11.25" customHeight="1">
      <c r="A46" s="236"/>
      <c r="B46" s="240"/>
      <c r="C46" s="240"/>
      <c r="D46" s="83" t="s">
        <v>40</v>
      </c>
      <c r="E46" s="83" t="s">
        <v>44</v>
      </c>
      <c r="F46" s="83" t="s">
        <v>40</v>
      </c>
      <c r="G46" s="84" t="s">
        <v>40</v>
      </c>
      <c r="H46" s="13" t="s">
        <v>42</v>
      </c>
      <c r="I46" s="236"/>
      <c r="J46" s="13">
        <v>1</v>
      </c>
      <c r="K46" s="236"/>
      <c r="L46" s="13">
        <v>9.2499999999999999E-2</v>
      </c>
      <c r="M46" s="241"/>
    </row>
    <row r="47" spans="1:13">
      <c r="A47" s="18" t="s">
        <v>28</v>
      </c>
      <c r="B47" s="68"/>
      <c r="C47" s="70"/>
      <c r="D47" s="42"/>
      <c r="E47" s="43"/>
      <c r="F47" s="44"/>
      <c r="G47" s="44"/>
      <c r="H47" s="44"/>
      <c r="I47" s="44"/>
      <c r="J47" s="44"/>
      <c r="K47" s="43"/>
      <c r="L47" s="43"/>
      <c r="M47" s="64"/>
    </row>
    <row r="48" spans="1:13">
      <c r="A48" s="14"/>
      <c r="B48" s="51"/>
      <c r="C48" s="37"/>
      <c r="D48" s="38"/>
      <c r="E48" s="38"/>
      <c r="F48" s="39"/>
      <c r="G48" s="39"/>
      <c r="H48" s="40"/>
      <c r="I48" s="41"/>
      <c r="J48" s="41"/>
      <c r="K48" s="17"/>
      <c r="L48" s="17"/>
      <c r="M48" s="17"/>
    </row>
    <row r="49" spans="1:13">
      <c r="C49" s="7"/>
      <c r="D49" s="8"/>
      <c r="E49" s="8"/>
      <c r="F49" s="3"/>
      <c r="G49" s="3"/>
      <c r="H49" s="3"/>
      <c r="I49" s="2"/>
      <c r="J49" s="2"/>
    </row>
    <row r="50" spans="1:13">
      <c r="A50" s="236" t="s">
        <v>26</v>
      </c>
      <c r="B50" s="240" t="s">
        <v>57</v>
      </c>
      <c r="C50" s="240" t="s">
        <v>53</v>
      </c>
      <c r="D50" s="242" t="s">
        <v>38</v>
      </c>
      <c r="E50" s="242"/>
      <c r="F50" s="82" t="s">
        <v>39</v>
      </c>
      <c r="G50" s="236" t="s">
        <v>41</v>
      </c>
      <c r="H50" s="236"/>
      <c r="I50" s="236" t="s">
        <v>45</v>
      </c>
      <c r="J50" s="34" t="s">
        <v>43</v>
      </c>
      <c r="K50" s="236" t="s">
        <v>34</v>
      </c>
      <c r="L50" s="82" t="s">
        <v>35</v>
      </c>
      <c r="M50" s="236" t="s">
        <v>440</v>
      </c>
    </row>
    <row r="51" spans="1:13" ht="11.25" customHeight="1">
      <c r="A51" s="236"/>
      <c r="B51" s="240"/>
      <c r="C51" s="240"/>
      <c r="D51" s="83" t="s">
        <v>40</v>
      </c>
      <c r="E51" s="83" t="s">
        <v>44</v>
      </c>
      <c r="F51" s="83" t="s">
        <v>42</v>
      </c>
      <c r="G51" s="84" t="s">
        <v>40</v>
      </c>
      <c r="H51" s="13" t="s">
        <v>42</v>
      </c>
      <c r="I51" s="236"/>
      <c r="J51" s="13">
        <v>1</v>
      </c>
      <c r="K51" s="236"/>
      <c r="L51" s="13">
        <v>9.2499999999999999E-2</v>
      </c>
      <c r="M51" s="241"/>
    </row>
    <row r="52" spans="1:13">
      <c r="A52" s="18" t="s">
        <v>28</v>
      </c>
      <c r="B52" s="68"/>
      <c r="C52" s="70"/>
      <c r="D52" s="42"/>
      <c r="E52" s="43"/>
      <c r="F52" s="44"/>
      <c r="G52" s="44"/>
      <c r="H52" s="44"/>
      <c r="I52" s="44"/>
      <c r="J52" s="44"/>
      <c r="K52" s="43"/>
      <c r="L52" s="43"/>
      <c r="M52" s="64"/>
    </row>
    <row r="53" spans="1:13">
      <c r="A53" s="14"/>
      <c r="B53" s="51"/>
      <c r="C53" s="37"/>
      <c r="D53" s="38"/>
      <c r="E53" s="38"/>
      <c r="F53" s="39"/>
      <c r="G53" s="45"/>
      <c r="H53" s="40"/>
      <c r="I53" s="46"/>
      <c r="J53" s="46"/>
      <c r="K53" s="47"/>
      <c r="L53" s="17"/>
      <c r="M53" s="17"/>
    </row>
    <row r="54" spans="1:13">
      <c r="C54" s="7"/>
      <c r="D54" s="8"/>
      <c r="E54" s="8"/>
      <c r="F54" s="3"/>
      <c r="G54" s="3"/>
      <c r="H54" s="3"/>
      <c r="I54" s="2"/>
      <c r="J54" s="2"/>
    </row>
    <row r="55" spans="1:13">
      <c r="A55" s="236" t="s">
        <v>26</v>
      </c>
      <c r="B55" s="240" t="s">
        <v>58</v>
      </c>
      <c r="C55" s="240" t="s">
        <v>54</v>
      </c>
      <c r="D55" s="242" t="s">
        <v>38</v>
      </c>
      <c r="E55" s="242"/>
      <c r="F55" s="82" t="s">
        <v>39</v>
      </c>
      <c r="G55" s="236" t="s">
        <v>41</v>
      </c>
      <c r="H55" s="236"/>
      <c r="I55" s="236" t="s">
        <v>45</v>
      </c>
      <c r="J55" s="34" t="s">
        <v>43</v>
      </c>
      <c r="K55" s="236" t="s">
        <v>34</v>
      </c>
      <c r="L55" s="82" t="s">
        <v>35</v>
      </c>
      <c r="M55" s="236" t="s">
        <v>440</v>
      </c>
    </row>
    <row r="56" spans="1:13" ht="11.25" customHeight="1">
      <c r="A56" s="236"/>
      <c r="B56" s="240"/>
      <c r="C56" s="240"/>
      <c r="D56" s="83" t="s">
        <v>40</v>
      </c>
      <c r="E56" s="83" t="s">
        <v>44</v>
      </c>
      <c r="F56" s="83" t="s">
        <v>42</v>
      </c>
      <c r="G56" s="84" t="s">
        <v>40</v>
      </c>
      <c r="H56" s="13" t="s">
        <v>42</v>
      </c>
      <c r="I56" s="236"/>
      <c r="J56" s="13">
        <v>1</v>
      </c>
      <c r="K56" s="236"/>
      <c r="L56" s="13">
        <v>9.2499999999999999E-2</v>
      </c>
      <c r="M56" s="241"/>
    </row>
    <row r="57" spans="1:13">
      <c r="A57" s="18" t="s">
        <v>28</v>
      </c>
      <c r="B57" s="68"/>
      <c r="C57" s="70"/>
      <c r="D57" s="42"/>
      <c r="E57" s="43"/>
      <c r="F57" s="44"/>
      <c r="G57" s="44"/>
      <c r="H57" s="44"/>
      <c r="I57" s="44"/>
      <c r="J57" s="44"/>
      <c r="K57" s="43"/>
      <c r="L57" s="43"/>
      <c r="M57" s="15"/>
    </row>
    <row r="58" spans="1:13">
      <c r="A58" s="14"/>
      <c r="B58" s="51"/>
      <c r="C58" s="37"/>
      <c r="D58" s="38"/>
      <c r="E58" s="38"/>
      <c r="F58" s="39"/>
      <c r="G58" s="45"/>
      <c r="H58" s="40"/>
      <c r="I58" s="46"/>
      <c r="J58" s="46"/>
      <c r="K58" s="47"/>
      <c r="L58" s="17"/>
      <c r="M58" s="17"/>
    </row>
    <row r="59" spans="1:13">
      <c r="C59" s="7"/>
      <c r="D59" s="8"/>
      <c r="E59" s="8"/>
      <c r="F59" s="3"/>
      <c r="G59" s="3"/>
      <c r="H59" s="3"/>
      <c r="I59" s="2"/>
      <c r="J59" s="2"/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A62" s="236" t="s">
        <v>26</v>
      </c>
      <c r="B62" s="240" t="s">
        <v>59</v>
      </c>
      <c r="C62" s="240" t="s">
        <v>55</v>
      </c>
      <c r="D62" s="242" t="s">
        <v>38</v>
      </c>
      <c r="E62" s="242"/>
      <c r="F62" s="82" t="s">
        <v>46</v>
      </c>
      <c r="G62" s="236" t="s">
        <v>41</v>
      </c>
      <c r="H62" s="236"/>
      <c r="I62" s="236" t="s">
        <v>45</v>
      </c>
      <c r="J62" s="34" t="s">
        <v>43</v>
      </c>
      <c r="K62" s="236" t="s">
        <v>34</v>
      </c>
      <c r="L62" s="82" t="s">
        <v>35</v>
      </c>
      <c r="M62" s="236" t="s">
        <v>440</v>
      </c>
    </row>
    <row r="63" spans="1:13" ht="11.25" customHeight="1">
      <c r="A63" s="236"/>
      <c r="B63" s="240"/>
      <c r="C63" s="240"/>
      <c r="D63" s="83" t="s">
        <v>40</v>
      </c>
      <c r="E63" s="83" t="s">
        <v>44</v>
      </c>
      <c r="F63" s="83" t="s">
        <v>42</v>
      </c>
      <c r="G63" s="84" t="s">
        <v>40</v>
      </c>
      <c r="H63" s="13" t="s">
        <v>42</v>
      </c>
      <c r="I63" s="236"/>
      <c r="J63" s="13">
        <v>1</v>
      </c>
      <c r="K63" s="236"/>
      <c r="L63" s="13">
        <v>9.2499999999999999E-2</v>
      </c>
      <c r="M63" s="241"/>
    </row>
    <row r="64" spans="1:13">
      <c r="A64" s="18" t="s">
        <v>28</v>
      </c>
      <c r="B64" s="68"/>
      <c r="C64" s="70"/>
      <c r="D64" s="42"/>
      <c r="E64" s="43"/>
      <c r="F64" s="44"/>
      <c r="G64" s="44"/>
      <c r="H64" s="44"/>
      <c r="I64" s="44"/>
      <c r="J64" s="44"/>
      <c r="K64" s="43"/>
      <c r="L64" s="43"/>
      <c r="M64" s="64"/>
    </row>
    <row r="65" spans="1:13">
      <c r="A65" s="14"/>
      <c r="B65" s="51"/>
      <c r="C65" s="37"/>
      <c r="D65" s="38"/>
      <c r="E65" s="38"/>
      <c r="F65" s="39"/>
      <c r="G65" s="45"/>
      <c r="H65" s="48"/>
      <c r="I65" s="46"/>
      <c r="J65" s="46"/>
      <c r="K65" s="47"/>
      <c r="L65" s="17"/>
      <c r="M65" s="17"/>
    </row>
    <row r="66" spans="1:13">
      <c r="C66" s="7"/>
      <c r="D66" s="8"/>
      <c r="E66" s="8"/>
      <c r="F66" s="3"/>
      <c r="G66" s="3"/>
      <c r="H66" s="3"/>
      <c r="I66" s="2"/>
      <c r="J66" s="2"/>
    </row>
    <row r="67" spans="1:13">
      <c r="A67" s="236" t="s">
        <v>26</v>
      </c>
      <c r="B67" s="240" t="s">
        <v>73</v>
      </c>
      <c r="C67" s="61"/>
      <c r="D67" s="55"/>
      <c r="E67" s="61"/>
      <c r="F67" s="53"/>
      <c r="G67" s="55"/>
      <c r="H67" s="61"/>
      <c r="I67" s="59"/>
      <c r="J67" s="55"/>
      <c r="K67" s="61"/>
    </row>
    <row r="68" spans="1:13">
      <c r="A68" s="236"/>
      <c r="B68" s="240"/>
      <c r="C68" s="61"/>
      <c r="D68" s="55"/>
      <c r="E68" s="61"/>
      <c r="F68" s="53"/>
      <c r="G68" s="55"/>
      <c r="H68" s="61"/>
      <c r="I68" s="59"/>
      <c r="J68" s="55"/>
      <c r="K68" s="61"/>
    </row>
    <row r="69" spans="1:13">
      <c r="A69" s="18" t="s">
        <v>28</v>
      </c>
      <c r="B69" s="68"/>
      <c r="C69" s="62"/>
      <c r="D69" s="63"/>
      <c r="E69" s="62"/>
      <c r="F69" s="53"/>
      <c r="G69" s="63"/>
      <c r="H69" s="62"/>
      <c r="I69" s="59"/>
      <c r="J69" s="63"/>
      <c r="K69" s="62"/>
    </row>
    <row r="70" spans="1:13">
      <c r="A70" s="14"/>
      <c r="B70" s="51"/>
      <c r="C70" s="60"/>
      <c r="D70" s="52"/>
      <c r="E70" s="60"/>
      <c r="F70" s="53"/>
      <c r="G70" s="52"/>
      <c r="H70" s="60"/>
      <c r="I70" s="59"/>
      <c r="J70" s="52"/>
      <c r="K70" s="60"/>
    </row>
    <row r="71" spans="1:13">
      <c r="C71" s="7"/>
      <c r="D71" s="8"/>
      <c r="E71" s="8"/>
      <c r="F71" s="3"/>
      <c r="G71" s="3"/>
      <c r="H71" s="3"/>
      <c r="I71" s="2"/>
      <c r="J71" s="2"/>
    </row>
    <row r="72" spans="1:13">
      <c r="A72" s="236" t="s">
        <v>26</v>
      </c>
      <c r="B72" s="240" t="s">
        <v>7</v>
      </c>
      <c r="C72" s="7"/>
      <c r="D72" s="8"/>
      <c r="E72" s="8"/>
      <c r="F72" s="3"/>
      <c r="G72" s="3"/>
      <c r="H72" s="3"/>
      <c r="I72" s="2"/>
      <c r="J72" s="2"/>
    </row>
    <row r="73" spans="1:13">
      <c r="A73" s="236"/>
      <c r="B73" s="240"/>
      <c r="C73" s="7"/>
      <c r="D73" s="8"/>
      <c r="E73" s="8"/>
      <c r="F73" s="3"/>
      <c r="G73" s="3"/>
      <c r="H73" s="3"/>
      <c r="I73" s="2"/>
      <c r="J73" s="2"/>
    </row>
    <row r="74" spans="1:13">
      <c r="A74" s="18" t="s">
        <v>28</v>
      </c>
      <c r="B74" s="68"/>
      <c r="C74" s="7"/>
      <c r="D74" s="8"/>
      <c r="E74" s="8"/>
      <c r="F74" s="3"/>
      <c r="G74" s="3"/>
      <c r="H74" s="3"/>
      <c r="I74" s="2"/>
      <c r="J74" s="2"/>
    </row>
    <row r="75" spans="1:13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3">
      <c r="C76" s="7"/>
      <c r="D76" s="8"/>
      <c r="E76" s="8"/>
      <c r="F76" s="3"/>
      <c r="G76" s="3"/>
      <c r="H76" s="3"/>
      <c r="I76" s="2"/>
      <c r="J76" s="2"/>
    </row>
    <row r="77" spans="1:13">
      <c r="A77" s="236" t="s">
        <v>26</v>
      </c>
      <c r="B77" s="240" t="s">
        <v>1</v>
      </c>
      <c r="C77" s="7"/>
      <c r="D77" s="8"/>
      <c r="E77" s="8"/>
      <c r="F77" s="3"/>
      <c r="G77" s="3"/>
      <c r="H77" s="3"/>
      <c r="I77" s="2"/>
      <c r="J77" s="2"/>
    </row>
    <row r="78" spans="1:13">
      <c r="A78" s="236"/>
      <c r="B78" s="240"/>
      <c r="C78" s="7"/>
      <c r="D78" s="8"/>
      <c r="E78" s="8"/>
      <c r="F78" s="3"/>
      <c r="G78" s="3"/>
      <c r="H78" s="3"/>
      <c r="I78" s="2"/>
      <c r="J78" s="2"/>
    </row>
    <row r="79" spans="1:13">
      <c r="A79" s="18" t="s">
        <v>28</v>
      </c>
      <c r="B79" s="68"/>
      <c r="C79" s="7"/>
      <c r="D79" s="8"/>
      <c r="E79" s="8"/>
      <c r="F79" s="3"/>
      <c r="G79" s="3"/>
      <c r="H79" s="3"/>
      <c r="I79" s="2"/>
      <c r="J79" s="2"/>
    </row>
    <row r="80" spans="1:13">
      <c r="A80" s="14"/>
      <c r="B80" s="51"/>
      <c r="C80" s="7"/>
      <c r="D80" s="8"/>
      <c r="E80" s="8"/>
      <c r="F80" s="3"/>
      <c r="G80" s="3"/>
      <c r="H80" s="3"/>
      <c r="I80" s="2"/>
      <c r="J80" s="2"/>
    </row>
    <row r="81" spans="1:10">
      <c r="C81" s="7"/>
      <c r="D81" s="8"/>
      <c r="E81" s="8"/>
      <c r="F81" s="3"/>
      <c r="G81" s="3"/>
      <c r="H81" s="3"/>
      <c r="I81" s="2"/>
      <c r="J81" s="2"/>
    </row>
    <row r="82" spans="1:10">
      <c r="A82" s="236" t="s">
        <v>26</v>
      </c>
      <c r="B82" s="240" t="s">
        <v>0</v>
      </c>
      <c r="C82" s="7"/>
      <c r="D82" s="8"/>
      <c r="E82" s="8"/>
      <c r="F82" s="3"/>
      <c r="G82" s="3"/>
      <c r="H82" s="3"/>
      <c r="I82" s="2"/>
      <c r="J82" s="2"/>
    </row>
    <row r="83" spans="1:10">
      <c r="A83" s="236"/>
      <c r="B83" s="240"/>
      <c r="C83" s="7"/>
      <c r="D83" s="8"/>
      <c r="E83" s="8"/>
      <c r="F83" s="3"/>
      <c r="G83" s="3"/>
      <c r="H83" s="3"/>
      <c r="I83" s="2"/>
      <c r="J83" s="2"/>
    </row>
    <row r="84" spans="1:10">
      <c r="A84" s="18" t="s">
        <v>28</v>
      </c>
      <c r="B84" s="68"/>
      <c r="C84" s="7"/>
      <c r="D84" s="8"/>
      <c r="E84" s="8"/>
      <c r="F84" s="3"/>
      <c r="G84" s="3"/>
      <c r="H84" s="3"/>
      <c r="I84" s="2"/>
      <c r="J84" s="2"/>
    </row>
    <row r="85" spans="1:10">
      <c r="A85" s="14"/>
      <c r="B85" s="51"/>
      <c r="C85" s="7"/>
      <c r="D85" s="8"/>
      <c r="E85" s="8"/>
      <c r="F85" s="3"/>
      <c r="G85" s="3"/>
      <c r="H85" s="3"/>
      <c r="I85" s="2"/>
      <c r="J85" s="2"/>
    </row>
    <row r="86" spans="1:10">
      <c r="C86" s="7"/>
      <c r="D86" s="8"/>
      <c r="E86" s="8"/>
      <c r="F86" s="3"/>
      <c r="G86" s="3"/>
      <c r="H86" s="3"/>
      <c r="I86" s="2"/>
      <c r="J86" s="2"/>
    </row>
    <row r="87" spans="1:10">
      <c r="A87" s="5" t="s">
        <v>30</v>
      </c>
      <c r="C87" s="7"/>
      <c r="D87" s="8"/>
      <c r="E87" s="8"/>
      <c r="F87" s="3"/>
      <c r="G87" s="3"/>
      <c r="H87" s="3"/>
      <c r="I87" s="2"/>
      <c r="J87" s="2"/>
    </row>
    <row r="88" spans="1:10">
      <c r="A88" s="236" t="s">
        <v>26</v>
      </c>
      <c r="B88" s="248" t="s">
        <v>31</v>
      </c>
      <c r="C88" s="245" t="s">
        <v>27</v>
      </c>
      <c r="D88" s="246"/>
      <c r="E88" s="247"/>
      <c r="F88" s="248" t="s">
        <v>34</v>
      </c>
      <c r="G88" s="82" t="s">
        <v>35</v>
      </c>
      <c r="H88" s="236" t="s">
        <v>440</v>
      </c>
      <c r="I88" s="2"/>
      <c r="J88" s="2"/>
    </row>
    <row r="89" spans="1:10" ht="11.25" customHeight="1">
      <c r="A89" s="236"/>
      <c r="B89" s="249"/>
      <c r="C89" s="82" t="s">
        <v>28</v>
      </c>
      <c r="D89" s="82" t="s">
        <v>32</v>
      </c>
      <c r="E89" s="12" t="s">
        <v>33</v>
      </c>
      <c r="F89" s="249"/>
      <c r="G89" s="13">
        <v>9.2499999999999999E-2</v>
      </c>
      <c r="H89" s="241"/>
      <c r="I89" s="2"/>
      <c r="J89" s="2"/>
    </row>
    <row r="90" spans="1:10">
      <c r="B90" s="4"/>
      <c r="C90" s="4"/>
      <c r="D90" s="4"/>
      <c r="E90" s="6"/>
      <c r="G90" s="11"/>
      <c r="I90" s="2"/>
      <c r="J90" s="2"/>
    </row>
    <row r="91" spans="1:10">
      <c r="A91" s="18" t="s">
        <v>28</v>
      </c>
      <c r="B91" s="15"/>
      <c r="C91" s="148"/>
      <c r="D91" s="148"/>
      <c r="E91" s="148"/>
      <c r="F91" s="15"/>
      <c r="G91" s="15"/>
      <c r="H91" s="64"/>
      <c r="I91" s="2"/>
      <c r="J91" s="2"/>
    </row>
    <row r="92" spans="1:10">
      <c r="A92" s="14"/>
      <c r="B92" s="89"/>
      <c r="C92" s="149"/>
      <c r="D92" s="150"/>
      <c r="E92" s="149"/>
      <c r="F92" s="17"/>
      <c r="G92" s="17"/>
      <c r="H92" s="17"/>
      <c r="I92" s="2"/>
      <c r="J92" s="2"/>
    </row>
    <row r="93" spans="1:10">
      <c r="C93" s="7"/>
      <c r="D93" s="8"/>
      <c r="E93" s="8"/>
      <c r="F93" s="3"/>
      <c r="G93" s="3"/>
      <c r="H93" s="3"/>
      <c r="I93" s="2"/>
      <c r="J93" s="2"/>
    </row>
    <row r="94" spans="1:10">
      <c r="A94" s="5" t="s">
        <v>36</v>
      </c>
      <c r="C94" s="7"/>
      <c r="D94" s="8"/>
      <c r="E94" s="8"/>
      <c r="F94" s="3"/>
      <c r="G94" s="3"/>
      <c r="H94" s="3"/>
      <c r="I94" s="2"/>
      <c r="J94" s="2"/>
    </row>
    <row r="95" spans="1:10">
      <c r="A95" s="236" t="s">
        <v>26</v>
      </c>
      <c r="B95" s="236" t="s">
        <v>31</v>
      </c>
      <c r="C95" s="242" t="s">
        <v>27</v>
      </c>
      <c r="D95" s="242"/>
      <c r="E95" s="242"/>
      <c r="F95" s="236" t="s">
        <v>34</v>
      </c>
      <c r="G95" s="82" t="s">
        <v>35</v>
      </c>
      <c r="H95" s="236" t="s">
        <v>440</v>
      </c>
      <c r="I95" s="2"/>
      <c r="J95" s="2"/>
    </row>
    <row r="96" spans="1:10" ht="11.25" customHeight="1">
      <c r="A96" s="236"/>
      <c r="B96" s="236"/>
      <c r="C96" s="82" t="s">
        <v>28</v>
      </c>
      <c r="D96" s="82" t="s">
        <v>32</v>
      </c>
      <c r="E96" s="12" t="s">
        <v>33</v>
      </c>
      <c r="F96" s="236"/>
      <c r="G96" s="13">
        <v>9.2499999999999999E-2</v>
      </c>
      <c r="H96" s="241"/>
      <c r="I96" s="2"/>
      <c r="J96" s="2"/>
    </row>
    <row r="97" spans="1:10">
      <c r="B97" s="4"/>
      <c r="C97" s="4"/>
      <c r="D97" s="4"/>
      <c r="E97" s="6"/>
      <c r="G97" s="11"/>
      <c r="I97" s="2"/>
      <c r="J97" s="2"/>
    </row>
    <row r="98" spans="1:10">
      <c r="A98" s="18" t="s">
        <v>28</v>
      </c>
      <c r="B98" s="15"/>
      <c r="C98" s="15"/>
      <c r="D98" s="15"/>
      <c r="E98" s="15"/>
      <c r="F98" s="15"/>
      <c r="G98" s="15"/>
      <c r="H98" s="64"/>
      <c r="I98" s="2"/>
      <c r="J98" s="2"/>
    </row>
    <row r="99" spans="1:10">
      <c r="A99" s="14"/>
      <c r="B99" s="16"/>
      <c r="C99" s="16"/>
      <c r="D99" s="17"/>
      <c r="E99" s="16"/>
      <c r="F99" s="17"/>
      <c r="G99" s="17"/>
      <c r="H99" s="17"/>
      <c r="I99" s="2"/>
      <c r="J99" s="2"/>
    </row>
    <row r="100" spans="1:10">
      <c r="C100" s="7"/>
      <c r="D100" s="8"/>
      <c r="E100" s="8"/>
      <c r="F100" s="3"/>
      <c r="G100" s="3"/>
      <c r="H100" s="3"/>
      <c r="I100" s="2"/>
      <c r="J100" s="2"/>
    </row>
    <row r="101" spans="1:10">
      <c r="A101" s="5" t="s">
        <v>37</v>
      </c>
      <c r="C101" s="7"/>
      <c r="D101" s="8"/>
      <c r="E101" s="8"/>
      <c r="F101" s="3"/>
      <c r="G101" s="3"/>
      <c r="H101" s="3"/>
      <c r="I101" s="2"/>
      <c r="J101" s="2"/>
    </row>
    <row r="102" spans="1:10">
      <c r="A102" s="248" t="s">
        <v>26</v>
      </c>
      <c r="B102" s="248" t="s">
        <v>31</v>
      </c>
      <c r="C102" s="245" t="s">
        <v>27</v>
      </c>
      <c r="D102" s="246"/>
      <c r="E102" s="247"/>
      <c r="F102" s="248" t="s">
        <v>34</v>
      </c>
      <c r="G102" s="82" t="s">
        <v>35</v>
      </c>
      <c r="H102" s="236" t="s">
        <v>440</v>
      </c>
      <c r="I102" s="2"/>
      <c r="J102" s="2"/>
    </row>
    <row r="103" spans="1:10">
      <c r="A103" s="249"/>
      <c r="B103" s="249"/>
      <c r="C103" s="82" t="s">
        <v>28</v>
      </c>
      <c r="D103" s="82" t="s">
        <v>32</v>
      </c>
      <c r="E103" s="12" t="s">
        <v>33</v>
      </c>
      <c r="F103" s="249"/>
      <c r="G103" s="13">
        <v>9.2499999999999999E-2</v>
      </c>
      <c r="H103" s="241"/>
      <c r="I103" s="2"/>
      <c r="J103" s="2"/>
    </row>
    <row r="104" spans="1:10">
      <c r="B104" s="4"/>
      <c r="C104" s="4"/>
      <c r="D104" s="4"/>
      <c r="E104" s="6"/>
      <c r="G104" s="11"/>
      <c r="I104" s="2"/>
      <c r="J104" s="2"/>
    </row>
    <row r="105" spans="1:10">
      <c r="A105" s="18" t="s">
        <v>28</v>
      </c>
      <c r="B105" s="15"/>
      <c r="C105" s="15"/>
      <c r="D105" s="15"/>
      <c r="E105" s="15"/>
      <c r="F105" s="15"/>
      <c r="G105" s="15"/>
      <c r="H105" s="64"/>
      <c r="I105" s="2"/>
      <c r="J105" s="2"/>
    </row>
    <row r="106" spans="1:10">
      <c r="A106" s="14"/>
      <c r="B106" s="16"/>
      <c r="C106" s="16"/>
      <c r="D106" s="17"/>
      <c r="E106" s="16"/>
      <c r="F106" s="17"/>
      <c r="G106" s="17"/>
      <c r="H106" s="17"/>
      <c r="I106" s="2"/>
      <c r="J106" s="2"/>
    </row>
    <row r="108" spans="1:10">
      <c r="A108" s="5" t="s">
        <v>70</v>
      </c>
      <c r="C108" s="7"/>
      <c r="D108" s="8"/>
    </row>
    <row r="109" spans="1:10">
      <c r="A109" s="236" t="s">
        <v>72</v>
      </c>
      <c r="B109" s="236" t="s">
        <v>440</v>
      </c>
      <c r="C109" s="55"/>
      <c r="D109" s="55"/>
    </row>
    <row r="110" spans="1:10">
      <c r="A110" s="236"/>
      <c r="B110" s="241"/>
      <c r="C110" s="55"/>
      <c r="D110" s="55"/>
    </row>
    <row r="111" spans="1:10">
      <c r="B111" s="4"/>
      <c r="C111" s="54"/>
      <c r="D111" s="54"/>
      <c r="E111" s="110" t="s">
        <v>301</v>
      </c>
      <c r="F111" s="54"/>
      <c r="G111" s="54"/>
      <c r="H111" s="54"/>
    </row>
    <row r="112" spans="1:10">
      <c r="A112" s="18" t="s">
        <v>28</v>
      </c>
      <c r="B112" s="64"/>
      <c r="C112" s="348"/>
      <c r="D112" s="349"/>
      <c r="E112" s="16"/>
      <c r="F112" s="73"/>
      <c r="G112" s="111"/>
      <c r="H112" s="59"/>
    </row>
    <row r="113" spans="1:8">
      <c r="F113" s="24"/>
      <c r="G113" s="52"/>
      <c r="H113" s="52"/>
    </row>
    <row r="114" spans="1:8">
      <c r="A114" s="5" t="s">
        <v>71</v>
      </c>
      <c r="F114" s="24"/>
      <c r="G114" s="52"/>
      <c r="H114" s="52"/>
    </row>
    <row r="115" spans="1:8">
      <c r="A115" s="236" t="s">
        <v>48</v>
      </c>
      <c r="B115" s="236" t="s">
        <v>440</v>
      </c>
      <c r="F115" s="24"/>
      <c r="G115" s="52"/>
      <c r="H115" s="52"/>
    </row>
    <row r="116" spans="1:8">
      <c r="A116" s="236"/>
      <c r="B116" s="241"/>
      <c r="F116" s="24"/>
      <c r="G116" s="52"/>
      <c r="H116" s="52"/>
    </row>
    <row r="117" spans="1:8">
      <c r="B117" s="4"/>
      <c r="E117" s="110" t="s">
        <v>301</v>
      </c>
      <c r="F117" s="71"/>
      <c r="G117" s="54"/>
      <c r="H117" s="54"/>
    </row>
    <row r="118" spans="1:8">
      <c r="A118" s="18" t="s">
        <v>28</v>
      </c>
      <c r="B118" s="64"/>
      <c r="C118" s="348"/>
      <c r="D118" s="349"/>
      <c r="E118" s="16"/>
      <c r="F118" s="73"/>
      <c r="G118" s="111"/>
      <c r="H118" s="59"/>
    </row>
    <row r="119" spans="1:8">
      <c r="F119" s="24"/>
      <c r="G119" s="52"/>
      <c r="H119" s="52"/>
    </row>
    <row r="120" spans="1:8">
      <c r="A120" s="5" t="s">
        <v>17</v>
      </c>
      <c r="F120" s="24"/>
      <c r="G120" s="52"/>
      <c r="H120" s="52"/>
    </row>
    <row r="121" spans="1:8">
      <c r="A121" s="236" t="s">
        <v>48</v>
      </c>
      <c r="B121" s="236" t="s">
        <v>440</v>
      </c>
      <c r="F121" s="24"/>
      <c r="G121" s="52"/>
      <c r="H121" s="52"/>
    </row>
    <row r="122" spans="1:8">
      <c r="A122" s="236"/>
      <c r="B122" s="241"/>
      <c r="F122" s="24"/>
      <c r="G122" s="52"/>
      <c r="H122" s="52"/>
    </row>
    <row r="123" spans="1:8">
      <c r="B123" s="4"/>
      <c r="E123" s="110" t="s">
        <v>301</v>
      </c>
      <c r="F123" s="71"/>
      <c r="G123" s="54"/>
      <c r="H123" s="54"/>
    </row>
    <row r="124" spans="1:8">
      <c r="A124" s="18" t="s">
        <v>28</v>
      </c>
      <c r="B124" s="64"/>
      <c r="C124" s="348"/>
      <c r="D124" s="349"/>
      <c r="E124" s="16"/>
      <c r="F124" s="73"/>
      <c r="G124" s="111"/>
      <c r="H124" s="59"/>
    </row>
    <row r="126" spans="1:8">
      <c r="A126" s="5" t="s">
        <v>20</v>
      </c>
    </row>
    <row r="127" spans="1:8">
      <c r="A127" s="236" t="s">
        <v>48</v>
      </c>
      <c r="B127" s="236" t="s">
        <v>440</v>
      </c>
    </row>
    <row r="128" spans="1:8">
      <c r="A128" s="236"/>
      <c r="B128" s="241"/>
    </row>
    <row r="129" spans="1:4">
      <c r="B129" s="4"/>
    </row>
    <row r="130" spans="1:4">
      <c r="A130" s="18" t="s">
        <v>28</v>
      </c>
      <c r="B130" s="64"/>
    </row>
    <row r="132" spans="1:4">
      <c r="A132" s="5" t="s">
        <v>18</v>
      </c>
      <c r="C132" s="7"/>
      <c r="D132" s="8"/>
    </row>
    <row r="133" spans="1:4">
      <c r="A133" s="236" t="s">
        <v>26</v>
      </c>
      <c r="B133" s="236" t="s">
        <v>440</v>
      </c>
      <c r="C133" s="25"/>
      <c r="D133" s="25"/>
    </row>
    <row r="134" spans="1:4">
      <c r="A134" s="236"/>
      <c r="B134" s="241"/>
      <c r="C134" s="25"/>
      <c r="D134" s="25"/>
    </row>
    <row r="135" spans="1:4">
      <c r="B135" s="4"/>
      <c r="C135" s="71"/>
      <c r="D135" s="71"/>
    </row>
    <row r="136" spans="1:4">
      <c r="A136" s="18" t="s">
        <v>28</v>
      </c>
      <c r="B136" s="64"/>
      <c r="C136" s="72"/>
      <c r="D136" s="72"/>
    </row>
    <row r="137" spans="1:4">
      <c r="A137" s="14"/>
      <c r="B137" s="16"/>
      <c r="C137" s="72"/>
      <c r="D137" s="72"/>
    </row>
    <row r="138" spans="1:4">
      <c r="C138" s="24"/>
      <c r="D138" s="24"/>
    </row>
    <row r="139" spans="1:4">
      <c r="A139" s="5" t="s">
        <v>19</v>
      </c>
      <c r="C139" s="74"/>
      <c r="D139" s="75"/>
    </row>
    <row r="140" spans="1:4">
      <c r="A140" s="236" t="s">
        <v>26</v>
      </c>
      <c r="B140" s="236" t="s">
        <v>440</v>
      </c>
      <c r="C140" s="25"/>
      <c r="D140" s="25"/>
    </row>
    <row r="141" spans="1:4">
      <c r="A141" s="236"/>
      <c r="B141" s="241"/>
      <c r="C141" s="25"/>
      <c r="D141" s="25"/>
    </row>
    <row r="142" spans="1:4">
      <c r="B142" s="4"/>
      <c r="C142" s="71"/>
      <c r="D142" s="71"/>
    </row>
    <row r="143" spans="1:4">
      <c r="A143" s="18" t="s">
        <v>28</v>
      </c>
      <c r="B143" s="64"/>
      <c r="C143" s="72"/>
      <c r="D143" s="72"/>
    </row>
    <row r="144" spans="1:4">
      <c r="A144" s="14"/>
      <c r="B144" s="16"/>
      <c r="C144" s="72"/>
      <c r="D144" s="72"/>
    </row>
    <row r="146" spans="1:8">
      <c r="A146" s="5" t="s">
        <v>21</v>
      </c>
    </row>
    <row r="147" spans="1:8">
      <c r="A147" s="236" t="s">
        <v>26</v>
      </c>
      <c r="B147" s="236" t="s">
        <v>440</v>
      </c>
    </row>
    <row r="148" spans="1:8">
      <c r="A148" s="236"/>
      <c r="B148" s="241"/>
    </row>
    <row r="149" spans="1:8">
      <c r="B149" s="4"/>
    </row>
    <row r="150" spans="1:8">
      <c r="A150" s="18" t="s">
        <v>28</v>
      </c>
      <c r="B150" s="64"/>
    </row>
    <row r="151" spans="1:8">
      <c r="A151" s="14"/>
      <c r="B151" s="16"/>
    </row>
    <row r="153" spans="1:8">
      <c r="A153" s="5" t="s">
        <v>63</v>
      </c>
      <c r="C153" s="7"/>
      <c r="D153" s="8"/>
      <c r="E153" s="8"/>
      <c r="F153" s="3"/>
      <c r="G153" s="3"/>
      <c r="H153" s="3"/>
    </row>
    <row r="154" spans="1:8">
      <c r="A154" s="248" t="s">
        <v>26</v>
      </c>
      <c r="B154" s="248" t="s">
        <v>31</v>
      </c>
      <c r="C154" s="346" t="s">
        <v>27</v>
      </c>
      <c r="D154" s="236" t="s">
        <v>440</v>
      </c>
      <c r="E154" s="54"/>
      <c r="F154" s="55"/>
      <c r="G154" s="54"/>
      <c r="H154" s="55"/>
    </row>
    <row r="155" spans="1:8" ht="15">
      <c r="A155" s="249"/>
      <c r="B155" s="249"/>
      <c r="C155" s="347"/>
      <c r="D155" s="241"/>
      <c r="E155" s="56"/>
      <c r="F155" s="57"/>
      <c r="G155" s="56"/>
      <c r="H155" s="57"/>
    </row>
    <row r="156" spans="1:8">
      <c r="B156" s="4"/>
      <c r="C156" s="174"/>
      <c r="D156" s="4"/>
      <c r="E156" s="56"/>
      <c r="F156" s="52"/>
      <c r="G156" s="56"/>
      <c r="H156" s="52"/>
    </row>
    <row r="157" spans="1:8">
      <c r="A157" s="18" t="s">
        <v>28</v>
      </c>
      <c r="B157" s="15">
        <f>SUM(B158:B166)</f>
        <v>43262084.140000001</v>
      </c>
      <c r="C157" s="94">
        <f>SUM(C158:C166)</f>
        <v>0</v>
      </c>
      <c r="D157" s="64">
        <f>SUM(D158:D166)</f>
        <v>43262084.140000001</v>
      </c>
      <c r="E157" s="58"/>
      <c r="F157" s="58"/>
      <c r="G157" s="58"/>
      <c r="H157" s="58"/>
    </row>
    <row r="158" spans="1:8">
      <c r="A158" s="14" t="s">
        <v>132</v>
      </c>
      <c r="B158" s="160">
        <v>1363791.44</v>
      </c>
      <c r="C158" s="94">
        <v>0</v>
      </c>
      <c r="D158" s="94">
        <f>B158-C158</f>
        <v>1363791.44</v>
      </c>
      <c r="E158" s="58"/>
      <c r="F158" s="58"/>
      <c r="G158" s="58"/>
      <c r="H158" s="58"/>
    </row>
    <row r="159" spans="1:8">
      <c r="A159" s="14" t="s">
        <v>133</v>
      </c>
      <c r="B159" s="160">
        <v>28929871.960000001</v>
      </c>
      <c r="C159" s="94">
        <v>0</v>
      </c>
      <c r="D159" s="94">
        <f t="shared" ref="D159:D166" si="15">B159-C159</f>
        <v>28929871.960000001</v>
      </c>
      <c r="E159" s="58"/>
      <c r="F159" s="58"/>
      <c r="G159" s="58"/>
      <c r="H159" s="58"/>
    </row>
    <row r="160" spans="1:8">
      <c r="A160" s="14" t="s">
        <v>134</v>
      </c>
      <c r="B160" s="160">
        <v>4318310.26</v>
      </c>
      <c r="C160" s="94">
        <v>0</v>
      </c>
      <c r="D160" s="94">
        <f t="shared" si="15"/>
        <v>4318310.26</v>
      </c>
      <c r="E160" s="58"/>
      <c r="F160" s="58"/>
      <c r="G160" s="58"/>
      <c r="H160" s="58"/>
    </row>
    <row r="161" spans="1:8">
      <c r="A161" s="14" t="s">
        <v>135</v>
      </c>
      <c r="B161" s="160">
        <v>407527.34</v>
      </c>
      <c r="C161" s="94">
        <v>0</v>
      </c>
      <c r="D161" s="94">
        <f t="shared" si="15"/>
        <v>407527.34</v>
      </c>
      <c r="E161" s="58"/>
      <c r="F161" s="58"/>
      <c r="G161" s="58"/>
      <c r="H161" s="58"/>
    </row>
    <row r="162" spans="1:8">
      <c r="A162" s="14" t="s">
        <v>139</v>
      </c>
      <c r="B162" s="160">
        <v>834854.46</v>
      </c>
      <c r="C162" s="94">
        <v>0</v>
      </c>
      <c r="D162" s="94">
        <f t="shared" si="15"/>
        <v>834854.46</v>
      </c>
      <c r="E162" s="58"/>
      <c r="F162" s="58"/>
      <c r="G162" s="58"/>
      <c r="H162" s="58"/>
    </row>
    <row r="163" spans="1:8">
      <c r="A163" s="14" t="s">
        <v>137</v>
      </c>
      <c r="B163" s="160">
        <v>1275018.8</v>
      </c>
      <c r="C163" s="94">
        <v>0</v>
      </c>
      <c r="D163" s="94">
        <f t="shared" si="15"/>
        <v>1275018.8</v>
      </c>
      <c r="E163" s="58"/>
      <c r="F163" s="58"/>
      <c r="G163" s="58"/>
      <c r="H163" s="58"/>
    </row>
    <row r="164" spans="1:8">
      <c r="A164" s="14" t="s">
        <v>136</v>
      </c>
      <c r="B164" s="160">
        <v>649258.72</v>
      </c>
      <c r="C164" s="94">
        <v>0</v>
      </c>
      <c r="D164" s="94">
        <f t="shared" si="15"/>
        <v>649258.72</v>
      </c>
      <c r="E164" s="58"/>
      <c r="F164" s="58"/>
      <c r="G164" s="58"/>
      <c r="H164" s="58"/>
    </row>
    <row r="165" spans="1:8">
      <c r="A165" s="14" t="s">
        <v>445</v>
      </c>
      <c r="B165" s="160">
        <v>459964.12</v>
      </c>
      <c r="C165" s="94">
        <v>0</v>
      </c>
      <c r="D165" s="94">
        <f t="shared" si="15"/>
        <v>459964.12</v>
      </c>
      <c r="E165" s="58"/>
      <c r="F165" s="58"/>
      <c r="G165" s="58"/>
      <c r="H165" s="58"/>
    </row>
    <row r="166" spans="1:8">
      <c r="A166" s="14" t="s">
        <v>138</v>
      </c>
      <c r="B166" s="160">
        <v>5023487.04</v>
      </c>
      <c r="C166" s="94">
        <v>0</v>
      </c>
      <c r="D166" s="94">
        <f t="shared" si="15"/>
        <v>5023487.04</v>
      </c>
      <c r="E166" s="58"/>
      <c r="F166" s="58"/>
      <c r="G166" s="58"/>
      <c r="H166" s="58"/>
    </row>
    <row r="168" spans="1:8">
      <c r="A168" s="5" t="s">
        <v>22</v>
      </c>
      <c r="C168" s="7"/>
      <c r="D168" s="8"/>
    </row>
    <row r="169" spans="1:8">
      <c r="A169" s="248" t="s">
        <v>26</v>
      </c>
      <c r="B169" s="248" t="s">
        <v>31</v>
      </c>
      <c r="C169" s="248" t="s">
        <v>27</v>
      </c>
      <c r="D169" s="236" t="s">
        <v>440</v>
      </c>
    </row>
    <row r="170" spans="1:8">
      <c r="A170" s="249"/>
      <c r="B170" s="249"/>
      <c r="C170" s="249"/>
      <c r="D170" s="241"/>
    </row>
    <row r="171" spans="1:8">
      <c r="B171" s="4"/>
      <c r="C171" s="4"/>
      <c r="D171" s="4"/>
    </row>
    <row r="172" spans="1:8">
      <c r="A172" s="18" t="s">
        <v>28</v>
      </c>
      <c r="B172" s="15"/>
      <c r="C172" s="15"/>
      <c r="D172" s="64"/>
    </row>
    <row r="173" spans="1:8">
      <c r="A173" s="14"/>
      <c r="B173" s="16"/>
      <c r="C173" s="16"/>
      <c r="D173" s="17"/>
    </row>
    <row r="175" spans="1:8">
      <c r="A175" s="5" t="s">
        <v>23</v>
      </c>
      <c r="C175" s="7"/>
      <c r="D175" s="8"/>
    </row>
    <row r="176" spans="1:8">
      <c r="A176" s="248" t="s">
        <v>26</v>
      </c>
      <c r="B176" s="248" t="s">
        <v>31</v>
      </c>
      <c r="C176" s="248" t="s">
        <v>27</v>
      </c>
      <c r="D176" s="236" t="s">
        <v>440</v>
      </c>
    </row>
    <row r="177" spans="1:4">
      <c r="A177" s="249"/>
      <c r="B177" s="249"/>
      <c r="C177" s="249"/>
      <c r="D177" s="241"/>
    </row>
    <row r="178" spans="1:4">
      <c r="B178" s="4"/>
      <c r="C178" s="4"/>
      <c r="D178" s="4"/>
    </row>
    <row r="179" spans="1:4">
      <c r="A179" s="18" t="s">
        <v>28</v>
      </c>
      <c r="B179" s="15"/>
      <c r="C179" s="15"/>
      <c r="D179" s="64"/>
    </row>
    <row r="180" spans="1:4">
      <c r="A180" s="14"/>
      <c r="B180" s="16"/>
      <c r="C180" s="16"/>
      <c r="D180" s="17"/>
    </row>
    <row r="182" spans="1:4">
      <c r="A182" s="5" t="s">
        <v>24</v>
      </c>
      <c r="C182" s="7"/>
      <c r="D182" s="8"/>
    </row>
    <row r="183" spans="1:4">
      <c r="A183" s="248" t="s">
        <v>26</v>
      </c>
      <c r="B183" s="248" t="s">
        <v>31</v>
      </c>
      <c r="C183" s="248" t="s">
        <v>27</v>
      </c>
      <c r="D183" s="236" t="s">
        <v>440</v>
      </c>
    </row>
    <row r="184" spans="1:4">
      <c r="A184" s="249"/>
      <c r="B184" s="249"/>
      <c r="C184" s="249"/>
      <c r="D184" s="241"/>
    </row>
    <row r="185" spans="1:4">
      <c r="B185" s="4"/>
      <c r="C185" s="4"/>
      <c r="D185" s="4"/>
    </row>
    <row r="186" spans="1:4">
      <c r="A186" s="18" t="s">
        <v>28</v>
      </c>
      <c r="B186" s="15"/>
      <c r="C186" s="15"/>
      <c r="D186" s="64"/>
    </row>
    <row r="187" spans="1:4">
      <c r="A187" s="14"/>
      <c r="B187" s="16"/>
      <c r="C187" s="16"/>
      <c r="D187" s="17"/>
    </row>
  </sheetData>
  <sortState ref="A33:A41">
    <sortCondition ref="A33"/>
  </sortState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45:A46"/>
    <mergeCell ref="B45:B46"/>
    <mergeCell ref="C45:C46"/>
    <mergeCell ref="D45:E45"/>
    <mergeCell ref="G45:H45"/>
    <mergeCell ref="I45:I46"/>
    <mergeCell ref="K45:K46"/>
    <mergeCell ref="M45:M46"/>
    <mergeCell ref="A32:A33"/>
    <mergeCell ref="B32:B33"/>
    <mergeCell ref="C32:C33"/>
    <mergeCell ref="D32:E32"/>
    <mergeCell ref="G32:H32"/>
    <mergeCell ref="I32:I33"/>
    <mergeCell ref="K50:K51"/>
    <mergeCell ref="M50:M51"/>
    <mergeCell ref="A55:A56"/>
    <mergeCell ref="B55:B56"/>
    <mergeCell ref="C55:C56"/>
    <mergeCell ref="D55:E55"/>
    <mergeCell ref="G55:H55"/>
    <mergeCell ref="I55:I56"/>
    <mergeCell ref="K55:K56"/>
    <mergeCell ref="M55:M56"/>
    <mergeCell ref="A50:A51"/>
    <mergeCell ref="B50:B51"/>
    <mergeCell ref="C50:C51"/>
    <mergeCell ref="D50:E50"/>
    <mergeCell ref="G50:H50"/>
    <mergeCell ref="I50:I51"/>
    <mergeCell ref="A77:A78"/>
    <mergeCell ref="B77:B78"/>
    <mergeCell ref="A82:A83"/>
    <mergeCell ref="B82:B83"/>
    <mergeCell ref="A88:A89"/>
    <mergeCell ref="B88:B89"/>
    <mergeCell ref="K62:K63"/>
    <mergeCell ref="M62:M63"/>
    <mergeCell ref="A67:A68"/>
    <mergeCell ref="B67:B68"/>
    <mergeCell ref="A72:A73"/>
    <mergeCell ref="B72:B73"/>
    <mergeCell ref="A62:A63"/>
    <mergeCell ref="B62:B63"/>
    <mergeCell ref="C62:C63"/>
    <mergeCell ref="D62:E62"/>
    <mergeCell ref="G62:H62"/>
    <mergeCell ref="I62:I63"/>
    <mergeCell ref="A102:A103"/>
    <mergeCell ref="B102:B103"/>
    <mergeCell ref="C102:E102"/>
    <mergeCell ref="F102:F103"/>
    <mergeCell ref="H102:H103"/>
    <mergeCell ref="A109:A110"/>
    <mergeCell ref="B109:B110"/>
    <mergeCell ref="C88:E88"/>
    <mergeCell ref="F88:F89"/>
    <mergeCell ref="H88:H89"/>
    <mergeCell ref="A95:A96"/>
    <mergeCell ref="B95:B96"/>
    <mergeCell ref="C95:E95"/>
    <mergeCell ref="F95:F96"/>
    <mergeCell ref="H95:H96"/>
    <mergeCell ref="A133:A134"/>
    <mergeCell ref="B133:B134"/>
    <mergeCell ref="A140:A141"/>
    <mergeCell ref="B140:B141"/>
    <mergeCell ref="A147:A148"/>
    <mergeCell ref="B147:B148"/>
    <mergeCell ref="C112:D112"/>
    <mergeCell ref="A115:A116"/>
    <mergeCell ref="B115:B116"/>
    <mergeCell ref="A121:A122"/>
    <mergeCell ref="B121:B122"/>
    <mergeCell ref="A127:A128"/>
    <mergeCell ref="B127:B128"/>
    <mergeCell ref="C118:D118"/>
    <mergeCell ref="C124:D124"/>
    <mergeCell ref="A176:A177"/>
    <mergeCell ref="B176:B177"/>
    <mergeCell ref="C176:C177"/>
    <mergeCell ref="D176:D177"/>
    <mergeCell ref="A183:A184"/>
    <mergeCell ref="B183:B184"/>
    <mergeCell ref="C183:C184"/>
    <mergeCell ref="D183:D184"/>
    <mergeCell ref="A154:A155"/>
    <mergeCell ref="B154:B155"/>
    <mergeCell ref="C154:C155"/>
    <mergeCell ref="D154:D155"/>
    <mergeCell ref="A169:A170"/>
    <mergeCell ref="B169:B170"/>
    <mergeCell ref="C169:C170"/>
    <mergeCell ref="D169:D17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S209"/>
  <sheetViews>
    <sheetView showGridLines="0" topLeftCell="A190" workbookViewId="0">
      <selection activeCell="I176" sqref="I176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 ht="11.25" customHeight="1">
      <c r="A1" s="5" t="s">
        <v>47</v>
      </c>
      <c r="B1" s="5"/>
      <c r="K1" s="328" t="s">
        <v>94</v>
      </c>
      <c r="L1" s="329"/>
      <c r="M1" s="330"/>
    </row>
    <row r="2" spans="1:19" ht="11.25" customHeight="1">
      <c r="A2" s="5" t="s">
        <v>461</v>
      </c>
      <c r="B2" s="5"/>
      <c r="K2" s="331"/>
      <c r="L2" s="332"/>
      <c r="M2" s="333"/>
    </row>
    <row r="3" spans="1:19" ht="11.25" customHeight="1">
      <c r="A3" s="5" t="s">
        <v>62</v>
      </c>
      <c r="B3" s="5"/>
      <c r="K3" s="334"/>
      <c r="L3" s="335"/>
      <c r="M3" s="336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403071403.57350004</v>
      </c>
      <c r="E5" s="9"/>
      <c r="F5" s="273" t="s">
        <v>74</v>
      </c>
      <c r="G5" s="274"/>
      <c r="H5" s="95" t="s">
        <v>28</v>
      </c>
      <c r="I5" s="68">
        <f>SUM(I6:I14)</f>
        <v>457482</v>
      </c>
    </row>
    <row r="6" spans="1:19" ht="12.75" customHeight="1">
      <c r="A6" s="261" t="s">
        <v>13</v>
      </c>
      <c r="B6" s="261"/>
      <c r="C6" s="261"/>
      <c r="D6" s="69">
        <f>SUM(D7:D11)</f>
        <v>289870765.78350002</v>
      </c>
      <c r="E6" s="9"/>
      <c r="F6" s="275"/>
      <c r="G6" s="276"/>
      <c r="H6" s="14" t="s">
        <v>2</v>
      </c>
      <c r="I6" s="51">
        <f>B34</f>
        <v>457482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289870765.78350002</v>
      </c>
      <c r="F7" s="275"/>
      <c r="G7" s="276"/>
      <c r="H7" s="14" t="s">
        <v>3</v>
      </c>
      <c r="I7" s="51">
        <f>B67</f>
        <v>0</v>
      </c>
      <c r="J7" s="24"/>
      <c r="K7" s="24"/>
      <c r="L7" s="24"/>
    </row>
    <row r="8" spans="1:19">
      <c r="C8" s="14" t="s">
        <v>3</v>
      </c>
      <c r="D8" s="16">
        <f>M67</f>
        <v>0</v>
      </c>
      <c r="F8" s="275"/>
      <c r="G8" s="276"/>
      <c r="H8" s="14" t="s">
        <v>4</v>
      </c>
      <c r="I8" s="51">
        <f>B72</f>
        <v>0</v>
      </c>
      <c r="J8" s="24"/>
      <c r="K8" s="24"/>
      <c r="L8" s="24"/>
    </row>
    <row r="9" spans="1:19" ht="11.25" customHeight="1">
      <c r="C9" s="14" t="s">
        <v>4</v>
      </c>
      <c r="D9" s="16">
        <f>M72</f>
        <v>0</v>
      </c>
      <c r="F9" s="275"/>
      <c r="G9" s="276"/>
      <c r="H9" s="14" t="s">
        <v>5</v>
      </c>
      <c r="I9" s="51">
        <f>B77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M77</f>
        <v>0</v>
      </c>
      <c r="F10" s="275"/>
      <c r="G10" s="276"/>
      <c r="H10" s="14" t="s">
        <v>6</v>
      </c>
      <c r="I10" s="51">
        <f>B82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M82</f>
        <v>0</v>
      </c>
      <c r="F11" s="275"/>
      <c r="G11" s="276"/>
      <c r="H11" s="14" t="s">
        <v>8</v>
      </c>
      <c r="I11" s="51">
        <f>B87</f>
        <v>0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75"/>
      <c r="G12" s="276"/>
      <c r="H12" s="14" t="s">
        <v>7</v>
      </c>
      <c r="I12" s="51">
        <f>B92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H109</f>
        <v>0</v>
      </c>
      <c r="F13" s="275"/>
      <c r="G13" s="276"/>
      <c r="H13" s="14" t="s">
        <v>1</v>
      </c>
      <c r="I13" s="51">
        <f>B97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H116</f>
        <v>0</v>
      </c>
      <c r="F14" s="277"/>
      <c r="G14" s="278"/>
      <c r="H14" s="14" t="s">
        <v>0</v>
      </c>
      <c r="I14" s="51">
        <f>B102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H123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16517458.789999999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B130</f>
        <v>6744499.8899999997</v>
      </c>
      <c r="F17" s="263" t="s">
        <v>74</v>
      </c>
      <c r="G17" s="263"/>
      <c r="H17" s="263"/>
      <c r="I17" s="68">
        <f>I5</f>
        <v>457482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B136</f>
        <v>1254357.1199999999</v>
      </c>
      <c r="F18" s="263" t="s">
        <v>25</v>
      </c>
      <c r="G18" s="263"/>
      <c r="H18" s="263"/>
      <c r="I18" s="67">
        <f>I16*I17</f>
        <v>71307719.340000004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B142</f>
        <v>104479.20000000001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B148</f>
        <v>0</v>
      </c>
      <c r="F20" s="263" t="s">
        <v>9</v>
      </c>
      <c r="G20" s="263"/>
      <c r="H20" s="263"/>
      <c r="I20" s="67">
        <f>D5</f>
        <v>403071403.57350004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B154</f>
        <v>0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B161</f>
        <v>0</v>
      </c>
      <c r="F22" s="263" t="s">
        <v>75</v>
      </c>
      <c r="G22" s="263"/>
      <c r="H22" s="263"/>
      <c r="I22" s="67">
        <f>I20-I18</f>
        <v>331763684.2335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B168</f>
        <v>8414122.5800000001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96683179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D183</f>
        <v>96683179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D194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D201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D208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 ht="11.25" customHeight="1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00" t="s">
        <v>380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143" t="s">
        <v>35</v>
      </c>
      <c r="M32" s="236" t="s">
        <v>440</v>
      </c>
    </row>
    <row r="33" spans="1:13" ht="11.25" customHeight="1">
      <c r="A33" s="236"/>
      <c r="B33" s="240"/>
      <c r="C33" s="240"/>
      <c r="D33" s="83" t="s">
        <v>40</v>
      </c>
      <c r="E33" s="83" t="s">
        <v>44</v>
      </c>
      <c r="F33" s="83" t="s">
        <v>40</v>
      </c>
      <c r="G33" s="144" t="s">
        <v>40</v>
      </c>
      <c r="H33" s="13" t="s">
        <v>42</v>
      </c>
      <c r="I33" s="236"/>
      <c r="J33" s="13">
        <v>1</v>
      </c>
      <c r="K33" s="236"/>
      <c r="L33" s="13">
        <v>9.2499999999999999E-2</v>
      </c>
      <c r="M33" s="241"/>
    </row>
    <row r="34" spans="1:13">
      <c r="A34" s="18" t="s">
        <v>28</v>
      </c>
      <c r="B34" s="68">
        <f>SUM(B35:B63)</f>
        <v>457482</v>
      </c>
      <c r="C34" s="70">
        <f>SUM(C35:C63)</f>
        <v>128900000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SUM(M35:M63)</f>
        <v>289870765.78350002</v>
      </c>
    </row>
    <row r="35" spans="1:13">
      <c r="A35" s="14" t="s">
        <v>169</v>
      </c>
      <c r="B35" s="151">
        <v>9991</v>
      </c>
      <c r="C35" s="152">
        <v>2887000</v>
      </c>
      <c r="D35" s="154">
        <v>2.3506</v>
      </c>
      <c r="E35" s="154">
        <v>0.41589999999999999</v>
      </c>
      <c r="F35" s="39">
        <f>D35</f>
        <v>2.3506</v>
      </c>
      <c r="G35" s="40">
        <f>IF(F35&lt;=D35,F35,D35)</f>
        <v>2.3506</v>
      </c>
      <c r="H35" s="40">
        <f>G35-E35</f>
        <v>1.9347000000000001</v>
      </c>
      <c r="I35" s="41">
        <f>H35*C35</f>
        <v>5585478.9000000004</v>
      </c>
      <c r="J35" s="41">
        <f>C35*E35*J$33</f>
        <v>1200703.3</v>
      </c>
      <c r="K35" s="17">
        <f>I35+J35</f>
        <v>6786182.2000000002</v>
      </c>
      <c r="L35" s="17">
        <f>K35*L$33</f>
        <v>627721.85349999997</v>
      </c>
      <c r="M35" s="17">
        <f>K35-L35</f>
        <v>6158460.3465</v>
      </c>
    </row>
    <row r="36" spans="1:13">
      <c r="A36" s="14" t="s">
        <v>170</v>
      </c>
      <c r="B36" s="151">
        <v>42692</v>
      </c>
      <c r="C36" s="152">
        <v>12082000</v>
      </c>
      <c r="D36" s="154">
        <v>2.3612000000000002</v>
      </c>
      <c r="E36" s="154">
        <v>0.41589999999999999</v>
      </c>
      <c r="F36" s="39">
        <f t="shared" ref="F36:F63" si="0">D36</f>
        <v>2.3612000000000002</v>
      </c>
      <c r="G36" s="40">
        <f t="shared" ref="G36:G63" si="1">IF(F36&lt;=D36,F36,D36)</f>
        <v>2.3612000000000002</v>
      </c>
      <c r="H36" s="40">
        <f t="shared" ref="H36:H63" si="2">G36-E36</f>
        <v>1.9453000000000003</v>
      </c>
      <c r="I36" s="41">
        <f t="shared" ref="I36:I63" si="3">H36*C36</f>
        <v>23503114.600000001</v>
      </c>
      <c r="J36" s="41">
        <f t="shared" ref="J36:J63" si="4">C36*E36*J$33</f>
        <v>5024903.8</v>
      </c>
      <c r="K36" s="17">
        <f t="shared" ref="K36:K63" si="5">I36+J36</f>
        <v>28528018.400000002</v>
      </c>
      <c r="L36" s="17">
        <f t="shared" ref="L36:L63" si="6">K36*L$33</f>
        <v>2638841.702</v>
      </c>
      <c r="M36" s="17">
        <f t="shared" ref="M36:M63" si="7">K36-L36</f>
        <v>25889176.698000003</v>
      </c>
    </row>
    <row r="37" spans="1:13">
      <c r="A37" s="14" t="s">
        <v>171</v>
      </c>
      <c r="B37" s="151">
        <v>20255</v>
      </c>
      <c r="C37" s="152">
        <v>5732000</v>
      </c>
      <c r="D37" s="154">
        <v>2.6164999999999998</v>
      </c>
      <c r="E37" s="154">
        <v>0.41589999999999999</v>
      </c>
      <c r="F37" s="39">
        <f t="shared" si="0"/>
        <v>2.6164999999999998</v>
      </c>
      <c r="G37" s="40">
        <f t="shared" si="1"/>
        <v>2.6164999999999998</v>
      </c>
      <c r="H37" s="40">
        <f t="shared" si="2"/>
        <v>2.2005999999999997</v>
      </c>
      <c r="I37" s="41">
        <f t="shared" si="3"/>
        <v>12613839.199999997</v>
      </c>
      <c r="J37" s="41">
        <f t="shared" si="4"/>
        <v>2383938.7999999998</v>
      </c>
      <c r="K37" s="17">
        <f t="shared" si="5"/>
        <v>14997777.999999996</v>
      </c>
      <c r="L37" s="17">
        <f t="shared" si="6"/>
        <v>1387294.4649999996</v>
      </c>
      <c r="M37" s="17">
        <f t="shared" si="7"/>
        <v>13610483.534999996</v>
      </c>
    </row>
    <row r="38" spans="1:13">
      <c r="A38" s="14" t="s">
        <v>172</v>
      </c>
      <c r="B38" s="151">
        <v>1955</v>
      </c>
      <c r="C38" s="152">
        <v>579000</v>
      </c>
      <c r="D38" s="154">
        <v>2.5398000000000001</v>
      </c>
      <c r="E38" s="154">
        <v>0.41589999999999999</v>
      </c>
      <c r="F38" s="39">
        <f t="shared" si="0"/>
        <v>2.5398000000000001</v>
      </c>
      <c r="G38" s="40">
        <f t="shared" si="1"/>
        <v>2.5398000000000001</v>
      </c>
      <c r="H38" s="40">
        <f t="shared" si="2"/>
        <v>2.1238999999999999</v>
      </c>
      <c r="I38" s="41">
        <f t="shared" si="3"/>
        <v>1229738.0999999999</v>
      </c>
      <c r="J38" s="41">
        <f t="shared" si="4"/>
        <v>240806.1</v>
      </c>
      <c r="K38" s="17">
        <f t="shared" si="5"/>
        <v>1470544.2</v>
      </c>
      <c r="L38" s="17">
        <f t="shared" si="6"/>
        <v>136025.33849999998</v>
      </c>
      <c r="M38" s="17">
        <f t="shared" si="7"/>
        <v>1334518.8614999999</v>
      </c>
    </row>
    <row r="39" spans="1:13">
      <c r="A39" s="14" t="s">
        <v>449</v>
      </c>
      <c r="B39" s="151">
        <v>1186</v>
      </c>
      <c r="C39" s="152">
        <v>351000</v>
      </c>
      <c r="D39" s="154">
        <v>2.5859000000000001</v>
      </c>
      <c r="E39" s="154">
        <v>0.41589999999999999</v>
      </c>
      <c r="F39" s="39">
        <f t="shared" si="0"/>
        <v>2.5859000000000001</v>
      </c>
      <c r="G39" s="40">
        <f t="shared" si="1"/>
        <v>2.5859000000000001</v>
      </c>
      <c r="H39" s="40">
        <f t="shared" si="2"/>
        <v>2.17</v>
      </c>
      <c r="I39" s="41">
        <f t="shared" si="3"/>
        <v>761670</v>
      </c>
      <c r="J39" s="41">
        <f t="shared" si="4"/>
        <v>145980.9</v>
      </c>
      <c r="K39" s="17">
        <f t="shared" si="5"/>
        <v>907650.9</v>
      </c>
      <c r="L39" s="17">
        <f t="shared" si="6"/>
        <v>83957.708249999996</v>
      </c>
      <c r="M39" s="17">
        <f t="shared" si="7"/>
        <v>823693.19175</v>
      </c>
    </row>
    <row r="40" spans="1:13">
      <c r="A40" s="14" t="s">
        <v>448</v>
      </c>
      <c r="B40" s="151">
        <v>5695</v>
      </c>
      <c r="C40" s="152">
        <v>1646000</v>
      </c>
      <c r="D40" s="154">
        <v>2.3586999999999998</v>
      </c>
      <c r="E40" s="154">
        <v>0.41589999999999999</v>
      </c>
      <c r="F40" s="39">
        <f t="shared" si="0"/>
        <v>2.3586999999999998</v>
      </c>
      <c r="G40" s="40">
        <f t="shared" si="1"/>
        <v>2.3586999999999998</v>
      </c>
      <c r="H40" s="40">
        <f t="shared" si="2"/>
        <v>1.9427999999999999</v>
      </c>
      <c r="I40" s="41">
        <f t="shared" si="3"/>
        <v>3197848.8</v>
      </c>
      <c r="J40" s="41">
        <f t="shared" si="4"/>
        <v>684571.4</v>
      </c>
      <c r="K40" s="17">
        <f t="shared" si="5"/>
        <v>3882420.1999999997</v>
      </c>
      <c r="L40" s="17">
        <f t="shared" si="6"/>
        <v>359123.86849999998</v>
      </c>
      <c r="M40" s="17">
        <f t="shared" si="7"/>
        <v>3523296.3314999999</v>
      </c>
    </row>
    <row r="41" spans="1:13">
      <c r="A41" s="14" t="s">
        <v>173</v>
      </c>
      <c r="B41" s="151">
        <v>4711</v>
      </c>
      <c r="C41" s="152">
        <v>1361000</v>
      </c>
      <c r="D41" s="154">
        <v>2.5367000000000002</v>
      </c>
      <c r="E41" s="154">
        <v>0.41589999999999999</v>
      </c>
      <c r="F41" s="39">
        <f t="shared" si="0"/>
        <v>2.5367000000000002</v>
      </c>
      <c r="G41" s="40">
        <f t="shared" si="1"/>
        <v>2.5367000000000002</v>
      </c>
      <c r="H41" s="40">
        <f t="shared" si="2"/>
        <v>2.1208</v>
      </c>
      <c r="I41" s="41">
        <f t="shared" si="3"/>
        <v>2886408.8</v>
      </c>
      <c r="J41" s="41">
        <f t="shared" si="4"/>
        <v>566039.9</v>
      </c>
      <c r="K41" s="17">
        <f t="shared" si="5"/>
        <v>3452448.6999999997</v>
      </c>
      <c r="L41" s="17">
        <f t="shared" si="6"/>
        <v>319351.50474999996</v>
      </c>
      <c r="M41" s="17">
        <f t="shared" si="7"/>
        <v>3133097.1952499999</v>
      </c>
    </row>
    <row r="42" spans="1:13">
      <c r="A42" s="14" t="s">
        <v>174</v>
      </c>
      <c r="B42" s="151">
        <v>9630</v>
      </c>
      <c r="C42" s="152">
        <v>2783000</v>
      </c>
      <c r="D42" s="154">
        <v>2.5994000000000002</v>
      </c>
      <c r="E42" s="154">
        <v>0.41589999999999999</v>
      </c>
      <c r="F42" s="39">
        <f t="shared" si="0"/>
        <v>2.5994000000000002</v>
      </c>
      <c r="G42" s="40">
        <f t="shared" si="1"/>
        <v>2.5994000000000002</v>
      </c>
      <c r="H42" s="40">
        <f t="shared" si="2"/>
        <v>2.1835</v>
      </c>
      <c r="I42" s="41">
        <f t="shared" si="3"/>
        <v>6076680.5</v>
      </c>
      <c r="J42" s="41">
        <f t="shared" si="4"/>
        <v>1157449.7</v>
      </c>
      <c r="K42" s="17">
        <f t="shared" si="5"/>
        <v>7234130.2000000002</v>
      </c>
      <c r="L42" s="17">
        <f t="shared" si="6"/>
        <v>669157.04350000003</v>
      </c>
      <c r="M42" s="17">
        <f t="shared" si="7"/>
        <v>6564973.1565000005</v>
      </c>
    </row>
    <row r="43" spans="1:13">
      <c r="A43" s="14" t="s">
        <v>175</v>
      </c>
      <c r="B43" s="151">
        <v>45446</v>
      </c>
      <c r="C43" s="152">
        <v>12861000</v>
      </c>
      <c r="D43" s="154">
        <v>2.5030999999999999</v>
      </c>
      <c r="E43" s="154">
        <v>0.41589999999999999</v>
      </c>
      <c r="F43" s="39">
        <f t="shared" si="0"/>
        <v>2.5030999999999999</v>
      </c>
      <c r="G43" s="40">
        <f t="shared" si="1"/>
        <v>2.5030999999999999</v>
      </c>
      <c r="H43" s="40">
        <f t="shared" si="2"/>
        <v>2.0871999999999997</v>
      </c>
      <c r="I43" s="41">
        <f t="shared" si="3"/>
        <v>26843479.199999996</v>
      </c>
      <c r="J43" s="41">
        <f t="shared" si="4"/>
        <v>5348889.8999999994</v>
      </c>
      <c r="K43" s="17">
        <f t="shared" si="5"/>
        <v>32192369.099999994</v>
      </c>
      <c r="L43" s="17">
        <f t="shared" si="6"/>
        <v>2977794.1417499995</v>
      </c>
      <c r="M43" s="17">
        <f t="shared" si="7"/>
        <v>29214574.958249994</v>
      </c>
    </row>
    <row r="44" spans="1:13">
      <c r="A44" s="14" t="s">
        <v>176</v>
      </c>
      <c r="B44" s="151">
        <v>44367</v>
      </c>
      <c r="C44" s="152">
        <v>11713000</v>
      </c>
      <c r="D44" s="154">
        <v>2.5259</v>
      </c>
      <c r="E44" s="154">
        <v>0.41589999999999999</v>
      </c>
      <c r="F44" s="39">
        <f t="shared" si="0"/>
        <v>2.5259</v>
      </c>
      <c r="G44" s="40">
        <f t="shared" si="1"/>
        <v>2.5259</v>
      </c>
      <c r="H44" s="40">
        <f t="shared" si="2"/>
        <v>2.11</v>
      </c>
      <c r="I44" s="41">
        <f t="shared" si="3"/>
        <v>24714430</v>
      </c>
      <c r="J44" s="41">
        <f t="shared" si="4"/>
        <v>4871436.7</v>
      </c>
      <c r="K44" s="17">
        <f t="shared" si="5"/>
        <v>29585866.699999999</v>
      </c>
      <c r="L44" s="17">
        <f t="shared" si="6"/>
        <v>2736692.6697499999</v>
      </c>
      <c r="M44" s="17">
        <f t="shared" si="7"/>
        <v>26849174.030249998</v>
      </c>
    </row>
    <row r="45" spans="1:13">
      <c r="A45" s="14" t="s">
        <v>177</v>
      </c>
      <c r="B45" s="151">
        <v>12473</v>
      </c>
      <c r="C45" s="152">
        <v>3530000</v>
      </c>
      <c r="D45" s="154">
        <v>2.3605</v>
      </c>
      <c r="E45" s="154">
        <v>0.41589999999999999</v>
      </c>
      <c r="F45" s="39">
        <f t="shared" si="0"/>
        <v>2.3605</v>
      </c>
      <c r="G45" s="40">
        <f t="shared" si="1"/>
        <v>2.3605</v>
      </c>
      <c r="H45" s="40">
        <f t="shared" si="2"/>
        <v>1.9446000000000001</v>
      </c>
      <c r="I45" s="41">
        <f t="shared" si="3"/>
        <v>6864438</v>
      </c>
      <c r="J45" s="41">
        <f t="shared" si="4"/>
        <v>1468127</v>
      </c>
      <c r="K45" s="17">
        <f t="shared" si="5"/>
        <v>8332565</v>
      </c>
      <c r="L45" s="17">
        <f t="shared" si="6"/>
        <v>770762.26249999995</v>
      </c>
      <c r="M45" s="17">
        <f t="shared" si="7"/>
        <v>7561802.7374999998</v>
      </c>
    </row>
    <row r="46" spans="1:13">
      <c r="A46" s="14" t="s">
        <v>108</v>
      </c>
      <c r="B46" s="151">
        <v>22799</v>
      </c>
      <c r="C46" s="152">
        <v>6156000</v>
      </c>
      <c r="D46" s="154">
        <v>2.524</v>
      </c>
      <c r="E46" s="154">
        <v>0.41589999999999999</v>
      </c>
      <c r="F46" s="39">
        <f t="shared" si="0"/>
        <v>2.524</v>
      </c>
      <c r="G46" s="40">
        <f t="shared" si="1"/>
        <v>2.524</v>
      </c>
      <c r="H46" s="40">
        <f t="shared" si="2"/>
        <v>2.1080999999999999</v>
      </c>
      <c r="I46" s="41">
        <f t="shared" si="3"/>
        <v>12977463.6</v>
      </c>
      <c r="J46" s="41">
        <f t="shared" si="4"/>
        <v>2560280.4</v>
      </c>
      <c r="K46" s="17">
        <f t="shared" si="5"/>
        <v>15537744</v>
      </c>
      <c r="L46" s="17">
        <f t="shared" si="6"/>
        <v>1437241.32</v>
      </c>
      <c r="M46" s="17">
        <f t="shared" si="7"/>
        <v>14100502.68</v>
      </c>
    </row>
    <row r="47" spans="1:13">
      <c r="A47" s="14" t="s">
        <v>178</v>
      </c>
      <c r="B47" s="151">
        <v>10371</v>
      </c>
      <c r="C47" s="152">
        <v>2997000</v>
      </c>
      <c r="D47" s="154">
        <v>2.3704999999999998</v>
      </c>
      <c r="E47" s="154">
        <v>0.41589999999999999</v>
      </c>
      <c r="F47" s="39">
        <f t="shared" si="0"/>
        <v>2.3704999999999998</v>
      </c>
      <c r="G47" s="40">
        <f t="shared" si="1"/>
        <v>2.3704999999999998</v>
      </c>
      <c r="H47" s="40">
        <f t="shared" si="2"/>
        <v>1.9545999999999999</v>
      </c>
      <c r="I47" s="41">
        <f t="shared" si="3"/>
        <v>5857936.1999999993</v>
      </c>
      <c r="J47" s="41">
        <f t="shared" si="4"/>
        <v>1246452.3</v>
      </c>
      <c r="K47" s="17">
        <f t="shared" si="5"/>
        <v>7104388.4999999991</v>
      </c>
      <c r="L47" s="17">
        <f t="shared" si="6"/>
        <v>657155.93624999991</v>
      </c>
      <c r="M47" s="17">
        <f t="shared" si="7"/>
        <v>6447232.5637499988</v>
      </c>
    </row>
    <row r="48" spans="1:13">
      <c r="A48" s="14" t="s">
        <v>179</v>
      </c>
      <c r="B48" s="151">
        <v>31581</v>
      </c>
      <c r="C48" s="152">
        <v>8843000</v>
      </c>
      <c r="D48" s="154">
        <v>2.5116000000000001</v>
      </c>
      <c r="E48" s="154">
        <v>0.41589999999999999</v>
      </c>
      <c r="F48" s="39">
        <f t="shared" si="0"/>
        <v>2.5116000000000001</v>
      </c>
      <c r="G48" s="40">
        <f t="shared" si="1"/>
        <v>2.5116000000000001</v>
      </c>
      <c r="H48" s="40">
        <f t="shared" si="2"/>
        <v>2.0956999999999999</v>
      </c>
      <c r="I48" s="41">
        <f t="shared" si="3"/>
        <v>18532275.099999998</v>
      </c>
      <c r="J48" s="41">
        <f t="shared" si="4"/>
        <v>3677803.6999999997</v>
      </c>
      <c r="K48" s="17">
        <f t="shared" si="5"/>
        <v>22210078.799999997</v>
      </c>
      <c r="L48" s="17">
        <f t="shared" si="6"/>
        <v>2054432.2889999996</v>
      </c>
      <c r="M48" s="17">
        <f t="shared" si="7"/>
        <v>20155646.510999996</v>
      </c>
    </row>
    <row r="49" spans="1:13">
      <c r="A49" s="14" t="s">
        <v>180</v>
      </c>
      <c r="B49" s="151">
        <v>11783</v>
      </c>
      <c r="C49" s="152">
        <v>3335000</v>
      </c>
      <c r="D49" s="154">
        <v>2.3529</v>
      </c>
      <c r="E49" s="154">
        <v>0.41589999999999999</v>
      </c>
      <c r="F49" s="39">
        <f t="shared" si="0"/>
        <v>2.3529</v>
      </c>
      <c r="G49" s="40">
        <f t="shared" si="1"/>
        <v>2.3529</v>
      </c>
      <c r="H49" s="40">
        <f t="shared" si="2"/>
        <v>1.9370000000000001</v>
      </c>
      <c r="I49" s="41">
        <f t="shared" si="3"/>
        <v>6459895</v>
      </c>
      <c r="J49" s="41">
        <f t="shared" si="4"/>
        <v>1387026.5</v>
      </c>
      <c r="K49" s="17">
        <f t="shared" si="5"/>
        <v>7846921.5</v>
      </c>
      <c r="L49" s="17">
        <f t="shared" si="6"/>
        <v>725840.23875000002</v>
      </c>
      <c r="M49" s="17">
        <f t="shared" si="7"/>
        <v>7121081.2612500004</v>
      </c>
    </row>
    <row r="50" spans="1:13">
      <c r="A50" s="14" t="s">
        <v>181</v>
      </c>
      <c r="B50" s="151">
        <v>18294</v>
      </c>
      <c r="C50" s="152">
        <v>5177000</v>
      </c>
      <c r="D50" s="154">
        <v>2.6448999999999998</v>
      </c>
      <c r="E50" s="154">
        <v>0.41589999999999999</v>
      </c>
      <c r="F50" s="39">
        <f t="shared" ref="F50" si="8">D50</f>
        <v>2.6448999999999998</v>
      </c>
      <c r="G50" s="40">
        <f t="shared" ref="G50" si="9">IF(F50&lt;=D50,F50,D50)</f>
        <v>2.6448999999999998</v>
      </c>
      <c r="H50" s="40">
        <f t="shared" ref="H50" si="10">G50-E50</f>
        <v>2.2289999999999996</v>
      </c>
      <c r="I50" s="41">
        <f t="shared" ref="I50" si="11">H50*C50</f>
        <v>11539532.999999998</v>
      </c>
      <c r="J50" s="41">
        <f t="shared" ref="J50" si="12">C50*E50*J$33</f>
        <v>2153114.2999999998</v>
      </c>
      <c r="K50" s="17">
        <f t="shared" ref="K50" si="13">I50+J50</f>
        <v>13692647.299999997</v>
      </c>
      <c r="L50" s="17">
        <f t="shared" ref="L50" si="14">K50*L$33</f>
        <v>1266569.8752499998</v>
      </c>
      <c r="M50" s="17">
        <f t="shared" ref="M50" si="15">K50-L50</f>
        <v>12426077.424749997</v>
      </c>
    </row>
    <row r="51" spans="1:13">
      <c r="A51" s="14" t="s">
        <v>182</v>
      </c>
      <c r="B51" s="151">
        <v>8795</v>
      </c>
      <c r="C51" s="152">
        <v>2542000</v>
      </c>
      <c r="D51" s="154">
        <v>2.5446</v>
      </c>
      <c r="E51" s="154">
        <v>0.41589999999999999</v>
      </c>
      <c r="F51" s="39">
        <f t="shared" si="0"/>
        <v>2.5446</v>
      </c>
      <c r="G51" s="40">
        <f t="shared" si="1"/>
        <v>2.5446</v>
      </c>
      <c r="H51" s="40">
        <f t="shared" si="2"/>
        <v>2.1286999999999998</v>
      </c>
      <c r="I51" s="41">
        <f t="shared" si="3"/>
        <v>5411155.3999999994</v>
      </c>
      <c r="J51" s="41">
        <f t="shared" si="4"/>
        <v>1057217.8</v>
      </c>
      <c r="K51" s="17">
        <f t="shared" si="5"/>
        <v>6468373.1999999993</v>
      </c>
      <c r="L51" s="17">
        <f t="shared" si="6"/>
        <v>598324.52099999995</v>
      </c>
      <c r="M51" s="17">
        <f t="shared" si="7"/>
        <v>5870048.6789999995</v>
      </c>
    </row>
    <row r="52" spans="1:13">
      <c r="A52" s="14" t="s">
        <v>183</v>
      </c>
      <c r="B52" s="151">
        <v>23334</v>
      </c>
      <c r="C52" s="152">
        <v>6604000</v>
      </c>
      <c r="D52" s="154">
        <v>2.3751000000000002</v>
      </c>
      <c r="E52" s="154">
        <v>0.41589999999999999</v>
      </c>
      <c r="F52" s="39">
        <f t="shared" si="0"/>
        <v>2.3751000000000002</v>
      </c>
      <c r="G52" s="40">
        <f t="shared" si="1"/>
        <v>2.3751000000000002</v>
      </c>
      <c r="H52" s="40">
        <f t="shared" si="2"/>
        <v>1.9592000000000003</v>
      </c>
      <c r="I52" s="41">
        <f t="shared" si="3"/>
        <v>12938556.800000003</v>
      </c>
      <c r="J52" s="41">
        <f t="shared" si="4"/>
        <v>2746603.6</v>
      </c>
      <c r="K52" s="17">
        <f t="shared" si="5"/>
        <v>15685160.400000002</v>
      </c>
      <c r="L52" s="17">
        <f t="shared" si="6"/>
        <v>1450877.3370000003</v>
      </c>
      <c r="M52" s="17">
        <f t="shared" si="7"/>
        <v>14234283.063000001</v>
      </c>
    </row>
    <row r="53" spans="1:13">
      <c r="A53" s="14" t="s">
        <v>450</v>
      </c>
      <c r="B53" s="151">
        <v>2600</v>
      </c>
      <c r="C53" s="152">
        <v>770000</v>
      </c>
      <c r="D53" s="154">
        <v>2.5623999999999998</v>
      </c>
      <c r="E53" s="154">
        <v>0.41589999999999999</v>
      </c>
      <c r="F53" s="39">
        <f t="shared" si="0"/>
        <v>2.5623999999999998</v>
      </c>
      <c r="G53" s="40">
        <f t="shared" si="1"/>
        <v>2.5623999999999998</v>
      </c>
      <c r="H53" s="40">
        <f t="shared" si="2"/>
        <v>2.1464999999999996</v>
      </c>
      <c r="I53" s="41">
        <f t="shared" si="3"/>
        <v>1652804.9999999998</v>
      </c>
      <c r="J53" s="41">
        <f t="shared" si="4"/>
        <v>320243</v>
      </c>
      <c r="K53" s="17">
        <f t="shared" si="5"/>
        <v>1973047.9999999998</v>
      </c>
      <c r="L53" s="17">
        <f t="shared" si="6"/>
        <v>182506.93999999997</v>
      </c>
      <c r="M53" s="17">
        <f t="shared" si="7"/>
        <v>1790541.0599999998</v>
      </c>
    </row>
    <row r="54" spans="1:13">
      <c r="A54" s="14" t="s">
        <v>458</v>
      </c>
      <c r="B54" s="151">
        <v>49443</v>
      </c>
      <c r="C54" s="152">
        <v>13992000</v>
      </c>
      <c r="D54" s="154">
        <v>2.3906000000000001</v>
      </c>
      <c r="E54" s="154">
        <v>0.41589999999999999</v>
      </c>
      <c r="F54" s="39">
        <f t="shared" si="0"/>
        <v>2.3906000000000001</v>
      </c>
      <c r="G54" s="40">
        <f t="shared" si="1"/>
        <v>2.3906000000000001</v>
      </c>
      <c r="H54" s="40">
        <f t="shared" si="2"/>
        <v>1.9747000000000001</v>
      </c>
      <c r="I54" s="41">
        <f t="shared" si="3"/>
        <v>27630002.400000002</v>
      </c>
      <c r="J54" s="41">
        <f t="shared" si="4"/>
        <v>5819272.7999999998</v>
      </c>
      <c r="K54" s="17">
        <f t="shared" si="5"/>
        <v>33449275.200000003</v>
      </c>
      <c r="L54" s="17">
        <f t="shared" si="6"/>
        <v>3094057.9560000002</v>
      </c>
      <c r="M54" s="17">
        <f t="shared" si="7"/>
        <v>30355217.244000003</v>
      </c>
    </row>
    <row r="55" spans="1:13">
      <c r="A55" s="14" t="s">
        <v>184</v>
      </c>
      <c r="B55" s="151">
        <v>22556</v>
      </c>
      <c r="C55" s="152">
        <v>6383000</v>
      </c>
      <c r="D55" s="154">
        <v>2.3572000000000002</v>
      </c>
      <c r="E55" s="154">
        <v>0.41589999999999999</v>
      </c>
      <c r="F55" s="39">
        <f t="shared" si="0"/>
        <v>2.3572000000000002</v>
      </c>
      <c r="G55" s="40">
        <f t="shared" si="1"/>
        <v>2.3572000000000002</v>
      </c>
      <c r="H55" s="40">
        <f t="shared" si="2"/>
        <v>1.9413000000000002</v>
      </c>
      <c r="I55" s="41">
        <f t="shared" si="3"/>
        <v>12391317.900000002</v>
      </c>
      <c r="J55" s="41">
        <f t="shared" si="4"/>
        <v>2654689.6999999997</v>
      </c>
      <c r="K55" s="17">
        <f t="shared" si="5"/>
        <v>15046007.600000001</v>
      </c>
      <c r="L55" s="17">
        <f t="shared" si="6"/>
        <v>1391755.7030000002</v>
      </c>
      <c r="M55" s="17">
        <f t="shared" si="7"/>
        <v>13654251.897000002</v>
      </c>
    </row>
    <row r="56" spans="1:13">
      <c r="A56" s="14" t="s">
        <v>414</v>
      </c>
      <c r="B56" s="151">
        <v>12020</v>
      </c>
      <c r="C56" s="152">
        <v>3474000</v>
      </c>
      <c r="D56" s="154">
        <v>2.8052000000000001</v>
      </c>
      <c r="E56" s="154">
        <v>0.41589999999999999</v>
      </c>
      <c r="F56" s="39">
        <f t="shared" si="0"/>
        <v>2.8052000000000001</v>
      </c>
      <c r="G56" s="40">
        <f t="shared" si="1"/>
        <v>2.8052000000000001</v>
      </c>
      <c r="H56" s="40">
        <f t="shared" si="2"/>
        <v>2.3893</v>
      </c>
      <c r="I56" s="41">
        <f t="shared" si="3"/>
        <v>8300428.2000000002</v>
      </c>
      <c r="J56" s="41">
        <f t="shared" si="4"/>
        <v>1444836.5999999999</v>
      </c>
      <c r="K56" s="17">
        <f t="shared" si="5"/>
        <v>9745264.8000000007</v>
      </c>
      <c r="L56" s="17">
        <f t="shared" si="6"/>
        <v>901436.99400000006</v>
      </c>
      <c r="M56" s="17">
        <f t="shared" si="7"/>
        <v>8843827.8059999999</v>
      </c>
    </row>
    <row r="57" spans="1:13">
      <c r="A57" s="14" t="s">
        <v>185</v>
      </c>
      <c r="B57" s="151">
        <v>14484</v>
      </c>
      <c r="C57" s="152">
        <v>4099000</v>
      </c>
      <c r="D57" s="154">
        <v>2.5152000000000001</v>
      </c>
      <c r="E57" s="154">
        <v>0.41589999999999999</v>
      </c>
      <c r="F57" s="39">
        <f t="shared" si="0"/>
        <v>2.5152000000000001</v>
      </c>
      <c r="G57" s="40">
        <f t="shared" si="1"/>
        <v>2.5152000000000001</v>
      </c>
      <c r="H57" s="40">
        <f t="shared" si="2"/>
        <v>2.0992999999999999</v>
      </c>
      <c r="I57" s="41">
        <f t="shared" si="3"/>
        <v>8605030.6999999993</v>
      </c>
      <c r="J57" s="41">
        <f t="shared" si="4"/>
        <v>1704774.0999999999</v>
      </c>
      <c r="K57" s="17">
        <f t="shared" si="5"/>
        <v>10309804.799999999</v>
      </c>
      <c r="L57" s="17">
        <f t="shared" si="6"/>
        <v>953656.9439999999</v>
      </c>
      <c r="M57" s="17">
        <f t="shared" si="7"/>
        <v>9356147.8559999987</v>
      </c>
    </row>
    <row r="58" spans="1:13">
      <c r="A58" s="14" t="s">
        <v>186</v>
      </c>
      <c r="B58" s="151">
        <v>7320</v>
      </c>
      <c r="C58" s="152">
        <v>2115000</v>
      </c>
      <c r="D58" s="154">
        <v>2.8576999999999999</v>
      </c>
      <c r="E58" s="154">
        <v>0.41589999999999999</v>
      </c>
      <c r="F58" s="39">
        <f t="shared" si="0"/>
        <v>2.8576999999999999</v>
      </c>
      <c r="G58" s="40">
        <f t="shared" si="1"/>
        <v>2.8576999999999999</v>
      </c>
      <c r="H58" s="40">
        <f t="shared" si="2"/>
        <v>2.4417999999999997</v>
      </c>
      <c r="I58" s="41">
        <f t="shared" si="3"/>
        <v>5164406.9999999991</v>
      </c>
      <c r="J58" s="41">
        <f t="shared" si="4"/>
        <v>879628.5</v>
      </c>
      <c r="K58" s="17">
        <f t="shared" si="5"/>
        <v>6044035.4999999991</v>
      </c>
      <c r="L58" s="17">
        <f t="shared" si="6"/>
        <v>559073.28374999994</v>
      </c>
      <c r="M58" s="17">
        <f t="shared" si="7"/>
        <v>5484962.2162499987</v>
      </c>
    </row>
    <row r="59" spans="1:13">
      <c r="A59" s="14" t="s">
        <v>187</v>
      </c>
      <c r="B59" s="151">
        <v>7758</v>
      </c>
      <c r="C59" s="152">
        <v>2242000</v>
      </c>
      <c r="D59" s="154">
        <v>2.4258000000000002</v>
      </c>
      <c r="E59" s="154">
        <v>0.41589999999999999</v>
      </c>
      <c r="F59" s="39">
        <f t="shared" si="0"/>
        <v>2.4258000000000002</v>
      </c>
      <c r="G59" s="40">
        <f t="shared" si="1"/>
        <v>2.4258000000000002</v>
      </c>
      <c r="H59" s="40">
        <f t="shared" si="2"/>
        <v>2.0099</v>
      </c>
      <c r="I59" s="41">
        <f t="shared" si="3"/>
        <v>4506195.8</v>
      </c>
      <c r="J59" s="41">
        <f t="shared" si="4"/>
        <v>932447.79999999993</v>
      </c>
      <c r="K59" s="17">
        <f t="shared" si="5"/>
        <v>5438643.5999999996</v>
      </c>
      <c r="L59" s="17">
        <f t="shared" si="6"/>
        <v>503074.53299999994</v>
      </c>
      <c r="M59" s="17">
        <f t="shared" si="7"/>
        <v>4935569.0669999998</v>
      </c>
    </row>
    <row r="60" spans="1:13">
      <c r="A60" s="14" t="s">
        <v>188</v>
      </c>
      <c r="B60" s="151">
        <v>2095</v>
      </c>
      <c r="C60" s="152">
        <v>620000</v>
      </c>
      <c r="D60" s="154">
        <v>2.3506</v>
      </c>
      <c r="E60" s="154">
        <v>0.41589999999999999</v>
      </c>
      <c r="F60" s="39">
        <f t="shared" si="0"/>
        <v>2.3506</v>
      </c>
      <c r="G60" s="40">
        <f t="shared" si="1"/>
        <v>2.3506</v>
      </c>
      <c r="H60" s="40">
        <f t="shared" si="2"/>
        <v>1.9347000000000001</v>
      </c>
      <c r="I60" s="41">
        <f t="shared" si="3"/>
        <v>1199514</v>
      </c>
      <c r="J60" s="41">
        <f t="shared" si="4"/>
        <v>257858</v>
      </c>
      <c r="K60" s="17">
        <f t="shared" si="5"/>
        <v>1457372</v>
      </c>
      <c r="L60" s="17">
        <f t="shared" si="6"/>
        <v>134806.91</v>
      </c>
      <c r="M60" s="17">
        <f t="shared" si="7"/>
        <v>1322565.0900000001</v>
      </c>
    </row>
    <row r="61" spans="1:13">
      <c r="A61" s="14" t="s">
        <v>415</v>
      </c>
      <c r="B61" s="151">
        <v>3354</v>
      </c>
      <c r="C61" s="152">
        <v>993000</v>
      </c>
      <c r="D61" s="154">
        <v>2.3626</v>
      </c>
      <c r="E61" s="154">
        <v>0.41589999999999999</v>
      </c>
      <c r="F61" s="39">
        <f t="shared" si="0"/>
        <v>2.3626</v>
      </c>
      <c r="G61" s="40">
        <f t="shared" si="1"/>
        <v>2.3626</v>
      </c>
      <c r="H61" s="40">
        <f t="shared" si="2"/>
        <v>1.9467000000000001</v>
      </c>
      <c r="I61" s="41">
        <f t="shared" si="3"/>
        <v>1933073.1</v>
      </c>
      <c r="J61" s="41">
        <f t="shared" si="4"/>
        <v>412988.7</v>
      </c>
      <c r="K61" s="17">
        <f t="shared" si="5"/>
        <v>2346061.8000000003</v>
      </c>
      <c r="L61" s="17">
        <f t="shared" si="6"/>
        <v>217010.71650000001</v>
      </c>
      <c r="M61" s="17">
        <f t="shared" si="7"/>
        <v>2129051.0835000002</v>
      </c>
    </row>
    <row r="62" spans="1:13">
      <c r="A62" s="14" t="s">
        <v>189</v>
      </c>
      <c r="B62" s="151">
        <v>5942</v>
      </c>
      <c r="C62" s="152">
        <v>1717000</v>
      </c>
      <c r="D62" s="154">
        <v>2.5388000000000002</v>
      </c>
      <c r="E62" s="154">
        <v>0.41589999999999999</v>
      </c>
      <c r="F62" s="39">
        <f t="shared" si="0"/>
        <v>2.5388000000000002</v>
      </c>
      <c r="G62" s="40">
        <f t="shared" si="1"/>
        <v>2.5388000000000002</v>
      </c>
      <c r="H62" s="40">
        <f t="shared" si="2"/>
        <v>2.1229</v>
      </c>
      <c r="I62" s="41">
        <f t="shared" si="3"/>
        <v>3645019.3</v>
      </c>
      <c r="J62" s="41">
        <f t="shared" si="4"/>
        <v>714100.29999999993</v>
      </c>
      <c r="K62" s="17">
        <f t="shared" si="5"/>
        <v>4359119.5999999996</v>
      </c>
      <c r="L62" s="17">
        <f t="shared" si="6"/>
        <v>403218.56299999997</v>
      </c>
      <c r="M62" s="17">
        <f t="shared" si="7"/>
        <v>3955901.0369999995</v>
      </c>
    </row>
    <row r="63" spans="1:13">
      <c r="A63" s="14" t="s">
        <v>190</v>
      </c>
      <c r="B63" s="151">
        <v>4552</v>
      </c>
      <c r="C63" s="152">
        <v>1316000</v>
      </c>
      <c r="D63" s="154">
        <v>2.5326</v>
      </c>
      <c r="E63" s="154">
        <v>0.41589999999999999</v>
      </c>
      <c r="F63" s="39">
        <f t="shared" si="0"/>
        <v>2.5326</v>
      </c>
      <c r="G63" s="40">
        <f t="shared" si="1"/>
        <v>2.5326</v>
      </c>
      <c r="H63" s="40">
        <f t="shared" si="2"/>
        <v>2.1166999999999998</v>
      </c>
      <c r="I63" s="41">
        <f t="shared" si="3"/>
        <v>2785577.1999999997</v>
      </c>
      <c r="J63" s="41">
        <f t="shared" si="4"/>
        <v>547324.4</v>
      </c>
      <c r="K63" s="17">
        <f t="shared" si="5"/>
        <v>3332901.5999999996</v>
      </c>
      <c r="L63" s="17">
        <f t="shared" si="6"/>
        <v>308293.39799999999</v>
      </c>
      <c r="M63" s="17">
        <f t="shared" si="7"/>
        <v>3024608.2019999996</v>
      </c>
    </row>
    <row r="64" spans="1:13" s="24" customFormat="1">
      <c r="B64" s="75"/>
      <c r="C64" s="74"/>
      <c r="D64" s="172"/>
      <c r="E64" s="172"/>
      <c r="F64" s="71"/>
      <c r="G64" s="71"/>
      <c r="H64" s="71"/>
      <c r="I64" s="71"/>
      <c r="J64" s="71"/>
    </row>
    <row r="65" spans="1:13">
      <c r="A65" s="236" t="s">
        <v>26</v>
      </c>
      <c r="B65" s="240" t="s">
        <v>56</v>
      </c>
      <c r="C65" s="240" t="s">
        <v>52</v>
      </c>
      <c r="D65" s="242" t="s">
        <v>38</v>
      </c>
      <c r="E65" s="242"/>
      <c r="F65" s="171" t="s">
        <v>39</v>
      </c>
      <c r="G65" s="236" t="s">
        <v>41</v>
      </c>
      <c r="H65" s="236"/>
      <c r="I65" s="236" t="s">
        <v>45</v>
      </c>
      <c r="J65" s="34" t="s">
        <v>43</v>
      </c>
      <c r="K65" s="236" t="s">
        <v>34</v>
      </c>
      <c r="L65" s="171" t="s">
        <v>35</v>
      </c>
      <c r="M65" s="236" t="s">
        <v>440</v>
      </c>
    </row>
    <row r="66" spans="1:13" ht="11.25" customHeight="1">
      <c r="A66" s="236"/>
      <c r="B66" s="240"/>
      <c r="C66" s="240"/>
      <c r="D66" s="83" t="s">
        <v>40</v>
      </c>
      <c r="E66" s="83" t="s">
        <v>44</v>
      </c>
      <c r="F66" s="83" t="s">
        <v>40</v>
      </c>
      <c r="G66" s="170" t="s">
        <v>40</v>
      </c>
      <c r="H66" s="13" t="s">
        <v>42</v>
      </c>
      <c r="I66" s="236"/>
      <c r="J66" s="13">
        <v>1</v>
      </c>
      <c r="K66" s="236"/>
      <c r="L66" s="13">
        <v>9.2499999999999999E-2</v>
      </c>
      <c r="M66" s="241"/>
    </row>
    <row r="67" spans="1:13">
      <c r="A67" s="18" t="s">
        <v>28</v>
      </c>
      <c r="B67" s="68"/>
      <c r="C67" s="70"/>
      <c r="D67" s="42"/>
      <c r="E67" s="43"/>
      <c r="F67" s="44"/>
      <c r="G67" s="44"/>
      <c r="H67" s="44"/>
      <c r="I67" s="44"/>
      <c r="J67" s="44"/>
      <c r="K67" s="43"/>
      <c r="L67" s="43"/>
      <c r="M67" s="64"/>
    </row>
    <row r="68" spans="1:13">
      <c r="A68" s="14"/>
      <c r="B68" s="51"/>
      <c r="C68" s="37"/>
      <c r="D68" s="38"/>
      <c r="E68" s="38"/>
      <c r="F68" s="39"/>
      <c r="G68" s="39"/>
      <c r="H68" s="40"/>
      <c r="I68" s="41"/>
      <c r="J68" s="41"/>
      <c r="K68" s="17"/>
      <c r="L68" s="17"/>
      <c r="M68" s="17"/>
    </row>
    <row r="69" spans="1:13">
      <c r="C69" s="7"/>
      <c r="D69" s="8"/>
      <c r="E69" s="8"/>
      <c r="F69" s="3"/>
      <c r="G69" s="3"/>
      <c r="H69" s="3"/>
      <c r="I69" s="2"/>
      <c r="J69" s="2"/>
    </row>
    <row r="70" spans="1:13">
      <c r="A70" s="236" t="s">
        <v>26</v>
      </c>
      <c r="B70" s="240" t="s">
        <v>57</v>
      </c>
      <c r="C70" s="240" t="s">
        <v>53</v>
      </c>
      <c r="D70" s="242" t="s">
        <v>38</v>
      </c>
      <c r="E70" s="242"/>
      <c r="F70" s="82" t="s">
        <v>39</v>
      </c>
      <c r="G70" s="236" t="s">
        <v>41</v>
      </c>
      <c r="H70" s="236"/>
      <c r="I70" s="236" t="s">
        <v>45</v>
      </c>
      <c r="J70" s="34" t="s">
        <v>43</v>
      </c>
      <c r="K70" s="236" t="s">
        <v>34</v>
      </c>
      <c r="L70" s="82" t="s">
        <v>35</v>
      </c>
      <c r="M70" s="236" t="s">
        <v>440</v>
      </c>
    </row>
    <row r="71" spans="1:13" ht="11.25" customHeight="1">
      <c r="A71" s="236"/>
      <c r="B71" s="240"/>
      <c r="C71" s="240"/>
      <c r="D71" s="83" t="s">
        <v>40</v>
      </c>
      <c r="E71" s="83" t="s">
        <v>44</v>
      </c>
      <c r="F71" s="83" t="s">
        <v>42</v>
      </c>
      <c r="G71" s="84" t="s">
        <v>40</v>
      </c>
      <c r="H71" s="13" t="s">
        <v>42</v>
      </c>
      <c r="I71" s="236"/>
      <c r="J71" s="13">
        <v>1</v>
      </c>
      <c r="K71" s="236"/>
      <c r="L71" s="13">
        <v>9.2499999999999999E-2</v>
      </c>
      <c r="M71" s="241"/>
    </row>
    <row r="72" spans="1:13">
      <c r="A72" s="18" t="s">
        <v>28</v>
      </c>
      <c r="B72" s="68"/>
      <c r="C72" s="70"/>
      <c r="D72" s="42"/>
      <c r="E72" s="43"/>
      <c r="F72" s="44"/>
      <c r="G72" s="44"/>
      <c r="H72" s="44"/>
      <c r="I72" s="44"/>
      <c r="J72" s="44"/>
      <c r="K72" s="43"/>
      <c r="L72" s="43"/>
      <c r="M72" s="64"/>
    </row>
    <row r="73" spans="1:13">
      <c r="A73" s="14"/>
      <c r="B73" s="51"/>
      <c r="C73" s="37"/>
      <c r="D73" s="38"/>
      <c r="E73" s="38"/>
      <c r="F73" s="39"/>
      <c r="G73" s="45"/>
      <c r="H73" s="40"/>
      <c r="I73" s="46"/>
      <c r="J73" s="46"/>
      <c r="K73" s="47"/>
      <c r="L73" s="17"/>
      <c r="M73" s="17"/>
    </row>
    <row r="74" spans="1:13">
      <c r="C74" s="7"/>
      <c r="D74" s="8"/>
      <c r="E74" s="8"/>
      <c r="F74" s="3"/>
      <c r="G74" s="3"/>
      <c r="H74" s="3"/>
      <c r="I74" s="2"/>
      <c r="J74" s="2"/>
    </row>
    <row r="75" spans="1:13">
      <c r="A75" s="236" t="s">
        <v>26</v>
      </c>
      <c r="B75" s="240" t="s">
        <v>58</v>
      </c>
      <c r="C75" s="240" t="s">
        <v>54</v>
      </c>
      <c r="D75" s="242" t="s">
        <v>38</v>
      </c>
      <c r="E75" s="242"/>
      <c r="F75" s="82" t="s">
        <v>39</v>
      </c>
      <c r="G75" s="236" t="s">
        <v>41</v>
      </c>
      <c r="H75" s="236"/>
      <c r="I75" s="236" t="s">
        <v>45</v>
      </c>
      <c r="J75" s="34" t="s">
        <v>43</v>
      </c>
      <c r="K75" s="236" t="s">
        <v>34</v>
      </c>
      <c r="L75" s="82" t="s">
        <v>35</v>
      </c>
      <c r="M75" s="236" t="s">
        <v>440</v>
      </c>
    </row>
    <row r="76" spans="1:13" ht="11.25" customHeight="1">
      <c r="A76" s="236"/>
      <c r="B76" s="240"/>
      <c r="C76" s="240"/>
      <c r="D76" s="83" t="s">
        <v>40</v>
      </c>
      <c r="E76" s="83" t="s">
        <v>44</v>
      </c>
      <c r="F76" s="83" t="s">
        <v>42</v>
      </c>
      <c r="G76" s="84" t="s">
        <v>40</v>
      </c>
      <c r="H76" s="13" t="s">
        <v>42</v>
      </c>
      <c r="I76" s="236"/>
      <c r="J76" s="13">
        <v>1</v>
      </c>
      <c r="K76" s="236"/>
      <c r="L76" s="13">
        <v>9.2499999999999999E-2</v>
      </c>
      <c r="M76" s="241"/>
    </row>
    <row r="77" spans="1:13">
      <c r="A77" s="18" t="s">
        <v>28</v>
      </c>
      <c r="B77" s="68"/>
      <c r="C77" s="70"/>
      <c r="D77" s="42"/>
      <c r="E77" s="43"/>
      <c r="F77" s="44"/>
      <c r="G77" s="44"/>
      <c r="H77" s="44"/>
      <c r="I77" s="44"/>
      <c r="J77" s="44"/>
      <c r="K77" s="43"/>
      <c r="L77" s="43"/>
      <c r="M77" s="15"/>
    </row>
    <row r="78" spans="1:13">
      <c r="A78" s="14"/>
      <c r="B78" s="51"/>
      <c r="C78" s="37"/>
      <c r="D78" s="38"/>
      <c r="E78" s="38"/>
      <c r="F78" s="39"/>
      <c r="G78" s="45"/>
      <c r="H78" s="40"/>
      <c r="I78" s="46"/>
      <c r="J78" s="46"/>
      <c r="K78" s="47"/>
      <c r="L78" s="17"/>
      <c r="M78" s="17"/>
    </row>
    <row r="79" spans="1:13">
      <c r="C79" s="7"/>
      <c r="D79" s="8"/>
      <c r="E79" s="8"/>
      <c r="F79" s="3"/>
      <c r="G79" s="3"/>
      <c r="H79" s="3"/>
      <c r="I79" s="2"/>
      <c r="J79" s="2"/>
    </row>
    <row r="80" spans="1:13">
      <c r="A80" s="236" t="s">
        <v>26</v>
      </c>
      <c r="B80" s="240" t="s">
        <v>59</v>
      </c>
      <c r="C80" s="240" t="s">
        <v>55</v>
      </c>
      <c r="D80" s="242" t="s">
        <v>38</v>
      </c>
      <c r="E80" s="242"/>
      <c r="F80" s="82" t="s">
        <v>46</v>
      </c>
      <c r="G80" s="236" t="s">
        <v>41</v>
      </c>
      <c r="H80" s="236"/>
      <c r="I80" s="236" t="s">
        <v>45</v>
      </c>
      <c r="J80" s="34" t="s">
        <v>43</v>
      </c>
      <c r="K80" s="236" t="s">
        <v>34</v>
      </c>
      <c r="L80" s="82" t="s">
        <v>35</v>
      </c>
      <c r="M80" s="236" t="s">
        <v>440</v>
      </c>
    </row>
    <row r="81" spans="1:13" ht="11.25" customHeight="1">
      <c r="A81" s="236"/>
      <c r="B81" s="240"/>
      <c r="C81" s="240"/>
      <c r="D81" s="83" t="s">
        <v>40</v>
      </c>
      <c r="E81" s="83" t="s">
        <v>44</v>
      </c>
      <c r="F81" s="83" t="s">
        <v>42</v>
      </c>
      <c r="G81" s="84" t="s">
        <v>40</v>
      </c>
      <c r="H81" s="13" t="s">
        <v>42</v>
      </c>
      <c r="I81" s="236"/>
      <c r="J81" s="13">
        <v>1</v>
      </c>
      <c r="K81" s="236"/>
      <c r="L81" s="13">
        <v>9.2499999999999999E-2</v>
      </c>
      <c r="M81" s="241"/>
    </row>
    <row r="82" spans="1:13">
      <c r="A82" s="18" t="s">
        <v>28</v>
      </c>
      <c r="B82" s="68"/>
      <c r="C82" s="70"/>
      <c r="D82" s="42"/>
      <c r="E82" s="43"/>
      <c r="F82" s="44"/>
      <c r="G82" s="44"/>
      <c r="H82" s="44"/>
      <c r="I82" s="44"/>
      <c r="J82" s="44"/>
      <c r="K82" s="43"/>
      <c r="L82" s="43"/>
      <c r="M82" s="64"/>
    </row>
    <row r="83" spans="1:13">
      <c r="A83" s="14"/>
      <c r="B83" s="51"/>
      <c r="C83" s="37"/>
      <c r="D83" s="38"/>
      <c r="E83" s="38"/>
      <c r="F83" s="39"/>
      <c r="G83" s="45"/>
      <c r="H83" s="48"/>
      <c r="I83" s="46"/>
      <c r="J83" s="46"/>
      <c r="K83" s="47"/>
      <c r="L83" s="17"/>
      <c r="M83" s="17"/>
    </row>
    <row r="84" spans="1:13">
      <c r="C84" s="7"/>
      <c r="D84" s="8"/>
      <c r="E84" s="8"/>
      <c r="F84" s="3"/>
      <c r="G84" s="3"/>
      <c r="H84" s="3"/>
      <c r="I84" s="2"/>
      <c r="J84" s="2"/>
    </row>
    <row r="85" spans="1:13">
      <c r="A85" s="236" t="s">
        <v>26</v>
      </c>
      <c r="B85" s="240" t="s">
        <v>73</v>
      </c>
      <c r="C85" s="61"/>
      <c r="D85" s="55"/>
      <c r="E85" s="61"/>
      <c r="F85" s="53"/>
      <c r="G85" s="55"/>
      <c r="H85" s="61"/>
      <c r="I85" s="59"/>
      <c r="J85" s="55"/>
      <c r="K85" s="61"/>
    </row>
    <row r="86" spans="1:13">
      <c r="A86" s="236"/>
      <c r="B86" s="240"/>
      <c r="C86" s="61"/>
      <c r="D86" s="55"/>
      <c r="E86" s="61"/>
      <c r="F86" s="53"/>
      <c r="G86" s="55"/>
      <c r="H86" s="61"/>
      <c r="I86" s="59"/>
      <c r="J86" s="55"/>
      <c r="K86" s="61"/>
    </row>
    <row r="87" spans="1:13">
      <c r="A87" s="18" t="s">
        <v>28</v>
      </c>
      <c r="B87" s="68"/>
      <c r="C87" s="62"/>
      <c r="D87" s="63"/>
      <c r="E87" s="62"/>
      <c r="F87" s="53"/>
      <c r="G87" s="63"/>
      <c r="H87" s="62"/>
      <c r="I87" s="59"/>
      <c r="J87" s="52"/>
      <c r="K87" s="92"/>
    </row>
    <row r="88" spans="1:13">
      <c r="A88" s="14"/>
      <c r="B88" s="51"/>
      <c r="C88" s="60"/>
      <c r="D88" s="52"/>
      <c r="E88" s="60"/>
      <c r="F88" s="53"/>
      <c r="G88" s="52"/>
      <c r="H88" s="60"/>
      <c r="I88" s="59"/>
      <c r="J88" s="52"/>
      <c r="K88" s="92"/>
    </row>
    <row r="89" spans="1:13">
      <c r="C89" s="7"/>
      <c r="D89" s="8"/>
      <c r="E89" s="8"/>
      <c r="F89" s="3"/>
      <c r="G89" s="3"/>
      <c r="H89" s="3"/>
      <c r="I89" s="2"/>
      <c r="J89" s="52"/>
      <c r="K89" s="93"/>
    </row>
    <row r="90" spans="1:13">
      <c r="A90" s="236" t="s">
        <v>26</v>
      </c>
      <c r="B90" s="240" t="s">
        <v>7</v>
      </c>
      <c r="C90" s="7"/>
      <c r="D90" s="8"/>
      <c r="E90" s="8"/>
      <c r="F90" s="3"/>
      <c r="G90" s="3"/>
      <c r="H90" s="3"/>
      <c r="I90" s="2"/>
      <c r="J90" s="52"/>
      <c r="K90" s="93"/>
    </row>
    <row r="91" spans="1:13">
      <c r="A91" s="236"/>
      <c r="B91" s="240"/>
      <c r="C91" s="7"/>
      <c r="D91" s="8"/>
      <c r="E91" s="8"/>
      <c r="F91" s="3"/>
      <c r="G91" s="3"/>
      <c r="H91" s="3"/>
      <c r="I91" s="2"/>
      <c r="J91" s="52"/>
      <c r="K91" s="93"/>
    </row>
    <row r="92" spans="1:13">
      <c r="A92" s="18" t="s">
        <v>28</v>
      </c>
      <c r="B92" s="68"/>
      <c r="C92" s="7"/>
      <c r="D92" s="8"/>
      <c r="E92" s="8"/>
      <c r="F92" s="3"/>
      <c r="G92" s="3"/>
      <c r="H92" s="3"/>
      <c r="I92" s="2"/>
      <c r="J92" s="52"/>
      <c r="K92" s="93"/>
    </row>
    <row r="93" spans="1:13">
      <c r="A93" s="14"/>
      <c r="B93" s="51"/>
      <c r="C93" s="7"/>
      <c r="D93" s="8"/>
      <c r="E93" s="8"/>
      <c r="F93" s="3"/>
      <c r="G93" s="3"/>
      <c r="H93" s="3"/>
      <c r="I93" s="2"/>
      <c r="J93" s="52"/>
      <c r="K93" s="93"/>
    </row>
    <row r="94" spans="1:13">
      <c r="C94" s="7"/>
      <c r="D94" s="8"/>
      <c r="E94" s="8"/>
      <c r="F94" s="3"/>
      <c r="G94" s="3"/>
      <c r="H94" s="3"/>
      <c r="I94" s="2"/>
      <c r="J94" s="52"/>
      <c r="K94" s="93"/>
    </row>
    <row r="95" spans="1:13">
      <c r="A95" s="236" t="s">
        <v>26</v>
      </c>
      <c r="B95" s="240" t="s">
        <v>1</v>
      </c>
      <c r="C95" s="7"/>
      <c r="D95" s="8"/>
      <c r="E95" s="8"/>
      <c r="F95" s="3"/>
      <c r="G95" s="3"/>
      <c r="H95" s="3"/>
      <c r="I95" s="2"/>
      <c r="J95" s="52"/>
      <c r="K95" s="93"/>
    </row>
    <row r="96" spans="1:13">
      <c r="A96" s="236"/>
      <c r="B96" s="240"/>
      <c r="C96" s="7"/>
      <c r="D96" s="8"/>
      <c r="E96" s="8"/>
      <c r="F96" s="3"/>
      <c r="G96" s="3"/>
      <c r="H96" s="3"/>
      <c r="I96" s="2"/>
      <c r="J96" s="52"/>
      <c r="K96" s="93"/>
    </row>
    <row r="97" spans="1:11">
      <c r="A97" s="18" t="s">
        <v>28</v>
      </c>
      <c r="B97" s="68"/>
      <c r="C97" s="7"/>
      <c r="D97" s="8"/>
      <c r="E97" s="8"/>
      <c r="F97" s="3"/>
      <c r="G97" s="3"/>
      <c r="H97" s="3"/>
      <c r="I97" s="2"/>
      <c r="J97" s="52"/>
      <c r="K97" s="93"/>
    </row>
    <row r="98" spans="1:11">
      <c r="A98" s="14"/>
      <c r="B98" s="51"/>
      <c r="C98" s="7"/>
      <c r="D98" s="8"/>
      <c r="E98" s="8"/>
      <c r="F98" s="3"/>
      <c r="G98" s="3"/>
      <c r="H98" s="3"/>
      <c r="I98" s="2"/>
      <c r="J98" s="52"/>
    </row>
    <row r="99" spans="1:11">
      <c r="C99" s="7"/>
      <c r="D99" s="8"/>
      <c r="E99" s="8"/>
      <c r="F99" s="3"/>
      <c r="G99" s="3"/>
      <c r="H99" s="3"/>
      <c r="I99" s="2"/>
      <c r="J99" s="52"/>
    </row>
    <row r="100" spans="1:11">
      <c r="A100" s="236" t="s">
        <v>26</v>
      </c>
      <c r="B100" s="240" t="s">
        <v>0</v>
      </c>
      <c r="C100" s="7"/>
      <c r="D100" s="8"/>
      <c r="E100" s="8"/>
      <c r="F100" s="3"/>
      <c r="G100" s="3"/>
      <c r="H100" s="3"/>
      <c r="I100" s="2"/>
      <c r="J100" s="52"/>
    </row>
    <row r="101" spans="1:11">
      <c r="A101" s="236"/>
      <c r="B101" s="240"/>
      <c r="C101" s="7"/>
      <c r="D101" s="8"/>
      <c r="E101" s="8"/>
      <c r="F101" s="3"/>
      <c r="G101" s="3"/>
      <c r="H101" s="3"/>
      <c r="I101" s="2"/>
      <c r="J101" s="52"/>
      <c r="K101" s="90"/>
    </row>
    <row r="102" spans="1:11">
      <c r="A102" s="18" t="s">
        <v>28</v>
      </c>
      <c r="B102" s="68"/>
      <c r="C102" s="7"/>
      <c r="D102" s="8"/>
      <c r="E102" s="8"/>
      <c r="F102" s="3"/>
      <c r="G102" s="3"/>
      <c r="H102" s="3"/>
      <c r="I102" s="2"/>
      <c r="J102" s="52"/>
      <c r="K102" s="90"/>
    </row>
    <row r="103" spans="1:11">
      <c r="A103" s="14"/>
      <c r="B103" s="51"/>
      <c r="C103" s="7"/>
      <c r="D103" s="8"/>
      <c r="E103" s="8"/>
      <c r="F103" s="3"/>
      <c r="G103" s="3"/>
      <c r="H103" s="3"/>
      <c r="I103" s="2"/>
      <c r="J103" s="52"/>
      <c r="K103" s="91"/>
    </row>
    <row r="104" spans="1:11">
      <c r="C104" s="7"/>
      <c r="D104" s="8"/>
      <c r="E104" s="8"/>
      <c r="F104" s="3"/>
      <c r="G104" s="3"/>
      <c r="H104" s="3"/>
      <c r="I104" s="2"/>
      <c r="J104" s="52"/>
      <c r="K104" s="91"/>
    </row>
    <row r="105" spans="1:11">
      <c r="A105" s="5" t="s">
        <v>30</v>
      </c>
      <c r="C105" s="7"/>
      <c r="D105" s="8"/>
      <c r="E105" s="8"/>
      <c r="F105" s="3"/>
      <c r="G105" s="3"/>
      <c r="H105" s="3"/>
      <c r="I105" s="2"/>
      <c r="J105" s="52"/>
      <c r="K105" s="91"/>
    </row>
    <row r="106" spans="1:11">
      <c r="A106" s="236" t="s">
        <v>26</v>
      </c>
      <c r="B106" s="248" t="s">
        <v>31</v>
      </c>
      <c r="C106" s="245" t="s">
        <v>27</v>
      </c>
      <c r="D106" s="246"/>
      <c r="E106" s="247"/>
      <c r="F106" s="248" t="s">
        <v>34</v>
      </c>
      <c r="G106" s="82" t="s">
        <v>35</v>
      </c>
      <c r="H106" s="236" t="s">
        <v>440</v>
      </c>
      <c r="I106" s="2"/>
      <c r="J106" s="52"/>
      <c r="K106" s="91"/>
    </row>
    <row r="107" spans="1:11" ht="11.25" customHeight="1">
      <c r="A107" s="236"/>
      <c r="B107" s="249"/>
      <c r="C107" s="82" t="s">
        <v>28</v>
      </c>
      <c r="D107" s="82" t="s">
        <v>32</v>
      </c>
      <c r="E107" s="12" t="s">
        <v>33</v>
      </c>
      <c r="F107" s="249"/>
      <c r="G107" s="13">
        <v>9.2499999999999999E-2</v>
      </c>
      <c r="H107" s="241"/>
      <c r="I107" s="2"/>
      <c r="J107" s="52"/>
      <c r="K107" s="91"/>
    </row>
    <row r="108" spans="1:11">
      <c r="B108" s="4"/>
      <c r="C108" s="4"/>
      <c r="D108" s="4"/>
      <c r="E108" s="6"/>
      <c r="G108" s="11"/>
      <c r="I108" s="2"/>
      <c r="J108" s="52"/>
      <c r="K108" s="91"/>
    </row>
    <row r="109" spans="1:11">
      <c r="A109" s="18" t="s">
        <v>28</v>
      </c>
      <c r="B109" s="15"/>
      <c r="C109" s="148"/>
      <c r="D109" s="148"/>
      <c r="E109" s="148"/>
      <c r="F109" s="15"/>
      <c r="G109" s="15"/>
      <c r="H109" s="64"/>
      <c r="I109" s="2"/>
      <c r="J109" s="52"/>
      <c r="K109" s="91"/>
    </row>
    <row r="110" spans="1:11">
      <c r="A110" s="14"/>
      <c r="B110" s="16"/>
      <c r="C110" s="149"/>
      <c r="D110" s="150"/>
      <c r="E110" s="149"/>
      <c r="F110" s="17"/>
      <c r="G110" s="17"/>
      <c r="H110" s="17"/>
      <c r="I110" s="2"/>
      <c r="J110" s="52"/>
      <c r="K110" s="91"/>
    </row>
    <row r="111" spans="1:11">
      <c r="C111" s="7"/>
      <c r="D111" s="8"/>
      <c r="E111" s="8"/>
      <c r="F111" s="3"/>
      <c r="G111" s="3"/>
      <c r="H111" s="3"/>
      <c r="I111" s="2"/>
      <c r="J111" s="52"/>
      <c r="K111" s="91"/>
    </row>
    <row r="112" spans="1:11">
      <c r="A112" s="5" t="s">
        <v>36</v>
      </c>
      <c r="C112" s="7"/>
      <c r="D112" s="8"/>
      <c r="E112" s="8"/>
      <c r="F112" s="3"/>
      <c r="G112" s="3"/>
      <c r="H112" s="3"/>
      <c r="I112" s="2"/>
      <c r="J112" s="52"/>
    </row>
    <row r="113" spans="1:10">
      <c r="A113" s="236" t="s">
        <v>26</v>
      </c>
      <c r="B113" s="236" t="s">
        <v>31</v>
      </c>
      <c r="C113" s="242" t="s">
        <v>27</v>
      </c>
      <c r="D113" s="242"/>
      <c r="E113" s="242"/>
      <c r="F113" s="236" t="s">
        <v>34</v>
      </c>
      <c r="G113" s="82" t="s">
        <v>35</v>
      </c>
      <c r="H113" s="236" t="s">
        <v>440</v>
      </c>
      <c r="I113" s="2"/>
      <c r="J113" s="52"/>
    </row>
    <row r="114" spans="1:10" ht="11.25" customHeight="1">
      <c r="A114" s="236"/>
      <c r="B114" s="236"/>
      <c r="C114" s="82" t="s">
        <v>28</v>
      </c>
      <c r="D114" s="82" t="s">
        <v>32</v>
      </c>
      <c r="E114" s="12" t="s">
        <v>33</v>
      </c>
      <c r="F114" s="236"/>
      <c r="G114" s="13">
        <v>9.2499999999999999E-2</v>
      </c>
      <c r="H114" s="241"/>
      <c r="I114" s="2"/>
      <c r="J114" s="52"/>
    </row>
    <row r="115" spans="1:10">
      <c r="B115" s="4"/>
      <c r="C115" s="4"/>
      <c r="D115" s="4"/>
      <c r="E115" s="6"/>
      <c r="G115" s="11"/>
      <c r="I115" s="2"/>
      <c r="J115" s="52"/>
    </row>
    <row r="116" spans="1:10">
      <c r="A116" s="18" t="s">
        <v>28</v>
      </c>
      <c r="B116" s="15"/>
      <c r="C116" s="15"/>
      <c r="D116" s="15"/>
      <c r="E116" s="15"/>
      <c r="F116" s="15"/>
      <c r="G116" s="15"/>
      <c r="H116" s="64"/>
      <c r="I116" s="2"/>
      <c r="J116" s="52"/>
    </row>
    <row r="117" spans="1:10">
      <c r="A117" s="14"/>
      <c r="B117" s="16"/>
      <c r="C117" s="16"/>
      <c r="D117" s="17"/>
      <c r="E117" s="16"/>
      <c r="F117" s="17"/>
      <c r="G117" s="17"/>
      <c r="H117" s="17"/>
      <c r="I117" s="2"/>
      <c r="J117" s="52"/>
    </row>
    <row r="118" spans="1:10">
      <c r="C118" s="7"/>
      <c r="D118" s="8"/>
      <c r="E118" s="8"/>
      <c r="F118" s="3"/>
      <c r="G118" s="3"/>
      <c r="H118" s="3"/>
      <c r="I118" s="2"/>
      <c r="J118" s="52"/>
    </row>
    <row r="119" spans="1:10">
      <c r="A119" s="5" t="s">
        <v>37</v>
      </c>
      <c r="C119" s="7"/>
      <c r="D119" s="8"/>
      <c r="E119" s="8"/>
      <c r="F119" s="3"/>
      <c r="G119" s="3"/>
      <c r="H119" s="3"/>
      <c r="I119" s="2"/>
      <c r="J119" s="59"/>
    </row>
    <row r="120" spans="1:10">
      <c r="A120" s="248" t="s">
        <v>26</v>
      </c>
      <c r="B120" s="248" t="s">
        <v>31</v>
      </c>
      <c r="C120" s="245" t="s">
        <v>27</v>
      </c>
      <c r="D120" s="246"/>
      <c r="E120" s="247"/>
      <c r="F120" s="248" t="s">
        <v>34</v>
      </c>
      <c r="G120" s="82" t="s">
        <v>35</v>
      </c>
      <c r="H120" s="236" t="s">
        <v>440</v>
      </c>
      <c r="I120" s="2"/>
      <c r="J120" s="59"/>
    </row>
    <row r="121" spans="1:10">
      <c r="A121" s="249"/>
      <c r="B121" s="249"/>
      <c r="C121" s="82" t="s">
        <v>28</v>
      </c>
      <c r="D121" s="82" t="s">
        <v>32</v>
      </c>
      <c r="E121" s="12" t="s">
        <v>33</v>
      </c>
      <c r="F121" s="249"/>
      <c r="G121" s="13">
        <v>9.2499999999999999E-2</v>
      </c>
      <c r="H121" s="241"/>
      <c r="I121" s="2"/>
      <c r="J121" s="59"/>
    </row>
    <row r="122" spans="1:10">
      <c r="B122" s="4"/>
      <c r="C122" s="4"/>
      <c r="D122" s="4"/>
      <c r="E122" s="6"/>
      <c r="G122" s="11"/>
      <c r="I122" s="2"/>
      <c r="J122" s="59"/>
    </row>
    <row r="123" spans="1:10">
      <c r="A123" s="18" t="s">
        <v>28</v>
      </c>
      <c r="B123" s="15"/>
      <c r="C123" s="15"/>
      <c r="D123" s="15"/>
      <c r="E123" s="15"/>
      <c r="F123" s="15"/>
      <c r="G123" s="15"/>
      <c r="H123" s="64"/>
      <c r="I123" s="2"/>
      <c r="J123" s="59"/>
    </row>
    <row r="124" spans="1:10">
      <c r="A124" s="14"/>
      <c r="B124" s="16"/>
      <c r="C124" s="16"/>
      <c r="D124" s="17"/>
      <c r="E124" s="16"/>
      <c r="F124" s="17"/>
      <c r="G124" s="17"/>
      <c r="H124" s="17"/>
      <c r="I124" s="2"/>
      <c r="J124" s="2"/>
    </row>
    <row r="126" spans="1:10">
      <c r="A126" s="5" t="s">
        <v>70</v>
      </c>
      <c r="C126" s="7"/>
      <c r="D126" s="8"/>
    </row>
    <row r="127" spans="1:10">
      <c r="A127" s="236" t="s">
        <v>72</v>
      </c>
      <c r="B127" s="236" t="s">
        <v>440</v>
      </c>
      <c r="C127" s="55"/>
      <c r="D127" s="55"/>
    </row>
    <row r="128" spans="1:10">
      <c r="A128" s="236"/>
      <c r="B128" s="241"/>
      <c r="C128" s="55"/>
      <c r="D128" s="55"/>
    </row>
    <row r="129" spans="1:13">
      <c r="B129" s="4"/>
      <c r="C129" s="54"/>
      <c r="D129" s="54"/>
      <c r="E129" s="110" t="s">
        <v>301</v>
      </c>
      <c r="F129" s="54"/>
      <c r="G129" s="213" t="s">
        <v>15</v>
      </c>
      <c r="H129" s="213" t="s">
        <v>596</v>
      </c>
      <c r="I129" s="211"/>
      <c r="J129" s="211"/>
      <c r="K129" s="211"/>
      <c r="L129" s="211"/>
      <c r="M129" s="211"/>
    </row>
    <row r="130" spans="1:13">
      <c r="A130" s="18" t="s">
        <v>28</v>
      </c>
      <c r="B130" s="64">
        <f>E130</f>
        <v>6744499.8899999997</v>
      </c>
      <c r="C130" s="348" t="s">
        <v>591</v>
      </c>
      <c r="D130" s="359"/>
      <c r="E130" s="155">
        <f>84.03*H139</f>
        <v>6744499.8899999997</v>
      </c>
      <c r="F130" s="73" t="s">
        <v>595</v>
      </c>
      <c r="G130" s="214" t="s">
        <v>187</v>
      </c>
      <c r="H130" s="215">
        <f>B59</f>
        <v>7758</v>
      </c>
      <c r="I130" s="211"/>
      <c r="J130" s="211"/>
      <c r="K130" s="211"/>
      <c r="L130" s="211"/>
      <c r="M130" s="211"/>
    </row>
    <row r="131" spans="1:13">
      <c r="F131" s="24"/>
      <c r="G131" s="214" t="s">
        <v>172</v>
      </c>
      <c r="H131" s="215">
        <f>B38</f>
        <v>1955</v>
      </c>
      <c r="I131" s="211"/>
      <c r="J131" s="211"/>
      <c r="K131" s="211"/>
      <c r="L131" s="211"/>
      <c r="M131" s="211"/>
    </row>
    <row r="132" spans="1:13">
      <c r="A132" s="5" t="s">
        <v>71</v>
      </c>
      <c r="F132" s="24"/>
      <c r="G132" s="214" t="s">
        <v>513</v>
      </c>
      <c r="H132" s="215">
        <f>B39</f>
        <v>1186</v>
      </c>
      <c r="I132" s="211"/>
      <c r="J132" s="211"/>
      <c r="K132" s="211"/>
      <c r="L132" s="211"/>
      <c r="M132" s="211"/>
    </row>
    <row r="133" spans="1:13">
      <c r="A133" s="236" t="s">
        <v>48</v>
      </c>
      <c r="B133" s="236" t="s">
        <v>440</v>
      </c>
      <c r="F133" s="24"/>
      <c r="G133" s="214" t="s">
        <v>188</v>
      </c>
      <c r="H133" s="215">
        <f>B60</f>
        <v>2095</v>
      </c>
      <c r="I133" s="211"/>
      <c r="J133" s="211"/>
      <c r="K133" s="211"/>
      <c r="L133" s="211"/>
      <c r="M133" s="211"/>
    </row>
    <row r="134" spans="1:13">
      <c r="A134" s="236"/>
      <c r="B134" s="241"/>
      <c r="F134" s="24"/>
      <c r="G134" s="214" t="s">
        <v>190</v>
      </c>
      <c r="H134" s="215">
        <f>B63</f>
        <v>4552</v>
      </c>
      <c r="I134" s="211"/>
      <c r="J134" s="211"/>
      <c r="K134" s="211"/>
      <c r="L134" s="211"/>
      <c r="M134" s="211"/>
    </row>
    <row r="135" spans="1:13">
      <c r="B135" s="4"/>
      <c r="E135" s="110" t="s">
        <v>301</v>
      </c>
      <c r="F135" s="71"/>
      <c r="G135" s="214" t="s">
        <v>186</v>
      </c>
      <c r="H135" s="215">
        <f>B58</f>
        <v>7320</v>
      </c>
      <c r="I135" s="211"/>
      <c r="J135" s="211"/>
      <c r="K135" s="211"/>
      <c r="L135" s="211"/>
      <c r="M135" s="211"/>
    </row>
    <row r="136" spans="1:13">
      <c r="A136" s="18" t="s">
        <v>28</v>
      </c>
      <c r="B136" s="64">
        <f>E136*12</f>
        <v>1254357.1199999999</v>
      </c>
      <c r="C136" s="348" t="s">
        <v>591</v>
      </c>
      <c r="D136" s="359"/>
      <c r="E136" s="155">
        <v>104529.76</v>
      </c>
      <c r="F136" s="73"/>
      <c r="G136" s="214" t="s">
        <v>514</v>
      </c>
      <c r="H136" s="215">
        <f>B54</f>
        <v>49443</v>
      </c>
      <c r="I136" s="211"/>
      <c r="J136" s="211"/>
      <c r="K136" s="211"/>
      <c r="L136" s="211"/>
      <c r="M136" s="211"/>
    </row>
    <row r="137" spans="1:13">
      <c r="F137" s="24"/>
      <c r="G137" s="214" t="s">
        <v>515</v>
      </c>
      <c r="H137" s="215">
        <f>B61</f>
        <v>3354</v>
      </c>
      <c r="I137" s="211"/>
      <c r="J137" s="211"/>
      <c r="K137" s="211"/>
      <c r="L137" s="211"/>
      <c r="M137" s="211"/>
    </row>
    <row r="138" spans="1:13">
      <c r="A138" s="5" t="s">
        <v>17</v>
      </c>
      <c r="F138" s="24"/>
      <c r="G138" s="214" t="s">
        <v>516</v>
      </c>
      <c r="H138" s="215">
        <f>B53</f>
        <v>2600</v>
      </c>
      <c r="I138" s="211"/>
      <c r="J138" s="211"/>
      <c r="K138" s="211"/>
      <c r="L138" s="211"/>
      <c r="M138" s="211"/>
    </row>
    <row r="139" spans="1:13">
      <c r="A139" s="236" t="s">
        <v>48</v>
      </c>
      <c r="B139" s="236" t="s">
        <v>440</v>
      </c>
      <c r="F139" s="24"/>
      <c r="G139" s="214" t="s">
        <v>597</v>
      </c>
      <c r="H139" s="215">
        <f>SUM(H130:H138)</f>
        <v>80263</v>
      </c>
      <c r="I139" s="212"/>
      <c r="J139" s="212"/>
      <c r="K139" s="212"/>
      <c r="L139" s="212"/>
      <c r="M139" s="212"/>
    </row>
    <row r="140" spans="1:13">
      <c r="A140" s="236"/>
      <c r="B140" s="241"/>
      <c r="F140" s="24"/>
      <c r="G140" s="52"/>
      <c r="H140" s="52"/>
      <c r="I140" s="52"/>
      <c r="J140" s="52"/>
      <c r="K140" s="52"/>
      <c r="L140" s="52"/>
      <c r="M140" s="52"/>
    </row>
    <row r="141" spans="1:13">
      <c r="B141" s="4"/>
      <c r="E141" s="110" t="s">
        <v>301</v>
      </c>
      <c r="F141" s="71"/>
      <c r="G141" s="54"/>
      <c r="H141" s="54"/>
    </row>
    <row r="142" spans="1:13">
      <c r="A142" s="18" t="s">
        <v>28</v>
      </c>
      <c r="B142" s="64">
        <f>E142*12</f>
        <v>104479.20000000001</v>
      </c>
      <c r="C142" s="348" t="s">
        <v>591</v>
      </c>
      <c r="D142" s="359"/>
      <c r="E142" s="155">
        <v>8706.6</v>
      </c>
      <c r="F142" s="73"/>
      <c r="G142" s="111"/>
      <c r="H142" s="59"/>
    </row>
    <row r="143" spans="1:13">
      <c r="F143" s="52"/>
      <c r="G143" s="52"/>
      <c r="H143" s="52"/>
    </row>
    <row r="144" spans="1:13">
      <c r="A144" s="5" t="s">
        <v>20</v>
      </c>
    </row>
    <row r="145" spans="1:4">
      <c r="A145" s="236" t="s">
        <v>48</v>
      </c>
      <c r="B145" s="236" t="s">
        <v>440</v>
      </c>
    </row>
    <row r="146" spans="1:4">
      <c r="A146" s="236"/>
      <c r="B146" s="241"/>
    </row>
    <row r="147" spans="1:4">
      <c r="B147" s="4"/>
    </row>
    <row r="148" spans="1:4">
      <c r="A148" s="18" t="s">
        <v>28</v>
      </c>
      <c r="B148" s="64"/>
    </row>
    <row r="150" spans="1:4">
      <c r="A150" s="5" t="s">
        <v>18</v>
      </c>
      <c r="C150" s="7"/>
      <c r="D150" s="8"/>
    </row>
    <row r="151" spans="1:4">
      <c r="A151" s="236" t="s">
        <v>26</v>
      </c>
      <c r="B151" s="236" t="s">
        <v>440</v>
      </c>
      <c r="C151" s="25"/>
      <c r="D151" s="25"/>
    </row>
    <row r="152" spans="1:4">
      <c r="A152" s="236"/>
      <c r="B152" s="241"/>
      <c r="C152" s="25"/>
      <c r="D152" s="25"/>
    </row>
    <row r="153" spans="1:4">
      <c r="B153" s="4"/>
      <c r="C153" s="71"/>
      <c r="D153" s="71"/>
    </row>
    <row r="154" spans="1:4">
      <c r="A154" s="18" t="s">
        <v>28</v>
      </c>
      <c r="B154" s="64"/>
      <c r="C154" s="117"/>
      <c r="D154" s="72"/>
    </row>
    <row r="155" spans="1:4">
      <c r="A155" s="14"/>
      <c r="B155" s="89"/>
      <c r="C155" s="73"/>
      <c r="D155" s="72"/>
    </row>
    <row r="156" spans="1:4">
      <c r="C156" s="24"/>
      <c r="D156" s="24"/>
    </row>
    <row r="157" spans="1:4">
      <c r="A157" s="5" t="s">
        <v>19</v>
      </c>
      <c r="C157" s="74"/>
      <c r="D157" s="75"/>
    </row>
    <row r="158" spans="1:4">
      <c r="A158" s="236" t="s">
        <v>26</v>
      </c>
      <c r="B158" s="236" t="s">
        <v>440</v>
      </c>
      <c r="C158" s="25"/>
      <c r="D158" s="25"/>
    </row>
    <row r="159" spans="1:4">
      <c r="A159" s="236"/>
      <c r="B159" s="241"/>
      <c r="C159" s="25"/>
      <c r="D159" s="25"/>
    </row>
    <row r="160" spans="1:4">
      <c r="B160" s="4"/>
      <c r="C160" s="71"/>
      <c r="D160" s="71"/>
    </row>
    <row r="161" spans="1:4">
      <c r="A161" s="18" t="s">
        <v>28</v>
      </c>
      <c r="B161" s="64"/>
      <c r="C161" s="72"/>
      <c r="D161" s="72"/>
    </row>
    <row r="162" spans="1:4">
      <c r="A162" s="14"/>
      <c r="B162" s="16"/>
      <c r="C162" s="72"/>
      <c r="D162" s="72"/>
    </row>
    <row r="164" spans="1:4">
      <c r="A164" s="5" t="s">
        <v>21</v>
      </c>
    </row>
    <row r="165" spans="1:4">
      <c r="A165" s="236" t="s">
        <v>26</v>
      </c>
      <c r="B165" s="236" t="s">
        <v>440</v>
      </c>
    </row>
    <row r="166" spans="1:4">
      <c r="A166" s="236"/>
      <c r="B166" s="241"/>
    </row>
    <row r="167" spans="1:4">
      <c r="B167" s="4"/>
    </row>
    <row r="168" spans="1:4">
      <c r="A168" s="18" t="s">
        <v>28</v>
      </c>
      <c r="B168" s="64">
        <f>SUM(B169:B177)</f>
        <v>8414122.5800000001</v>
      </c>
    </row>
    <row r="169" spans="1:4">
      <c r="A169" s="14" t="s">
        <v>187</v>
      </c>
      <c r="B169" s="160">
        <v>921233.66</v>
      </c>
    </row>
    <row r="170" spans="1:4">
      <c r="A170" s="14" t="s">
        <v>172</v>
      </c>
      <c r="B170" s="160">
        <v>232301.95</v>
      </c>
    </row>
    <row r="171" spans="1:4">
      <c r="A171" s="14" t="s">
        <v>513</v>
      </c>
      <c r="B171" s="160">
        <v>167434.39000000001</v>
      </c>
    </row>
    <row r="172" spans="1:4">
      <c r="A172" s="14" t="s">
        <v>188</v>
      </c>
      <c r="B172" s="160">
        <v>248586.05</v>
      </c>
    </row>
    <row r="173" spans="1:4">
      <c r="A173" s="14" t="s">
        <v>190</v>
      </c>
      <c r="B173" s="160">
        <v>540607.81999999995</v>
      </c>
    </row>
    <row r="174" spans="1:4">
      <c r="A174" s="14" t="s">
        <v>186</v>
      </c>
      <c r="B174" s="160">
        <v>869233.55</v>
      </c>
    </row>
    <row r="175" spans="1:4">
      <c r="A175" s="14" t="s">
        <v>514</v>
      </c>
      <c r="B175" s="160">
        <v>4594731.46</v>
      </c>
    </row>
    <row r="176" spans="1:4">
      <c r="A176" s="14" t="s">
        <v>515</v>
      </c>
      <c r="B176" s="160">
        <v>473124.42</v>
      </c>
    </row>
    <row r="177" spans="1:8">
      <c r="A177" s="14" t="s">
        <v>516</v>
      </c>
      <c r="B177" s="160">
        <v>366869.28</v>
      </c>
    </row>
    <row r="179" spans="1:8">
      <c r="A179" s="5" t="s">
        <v>63</v>
      </c>
      <c r="C179" s="7"/>
      <c r="D179" s="8"/>
      <c r="E179" s="8"/>
      <c r="F179" s="3"/>
      <c r="G179" s="3"/>
      <c r="H179" s="3"/>
    </row>
    <row r="180" spans="1:8">
      <c r="A180" s="248" t="s">
        <v>26</v>
      </c>
      <c r="B180" s="248" t="s">
        <v>31</v>
      </c>
      <c r="C180" s="370" t="s">
        <v>27</v>
      </c>
      <c r="D180" s="236" t="s">
        <v>440</v>
      </c>
      <c r="E180" s="54"/>
      <c r="F180" s="55"/>
      <c r="G180" s="54"/>
      <c r="H180" s="55"/>
    </row>
    <row r="181" spans="1:8" ht="9.75" customHeight="1">
      <c r="A181" s="249"/>
      <c r="B181" s="249"/>
      <c r="C181" s="371"/>
      <c r="D181" s="241"/>
      <c r="E181" s="56"/>
      <c r="F181" s="57"/>
      <c r="G181" s="56"/>
      <c r="H181" s="57"/>
    </row>
    <row r="182" spans="1:8">
      <c r="B182" s="4"/>
      <c r="C182" s="4"/>
      <c r="D182" s="4"/>
      <c r="E182" s="56"/>
      <c r="F182" s="52"/>
      <c r="G182" s="56"/>
      <c r="H182" s="52"/>
    </row>
    <row r="183" spans="1:8">
      <c r="A183" s="18" t="s">
        <v>28</v>
      </c>
      <c r="B183" s="15">
        <f>SUM(B184:B187)</f>
        <v>93766603</v>
      </c>
      <c r="C183" s="15">
        <f>SUM(C184:C187)</f>
        <v>0</v>
      </c>
      <c r="D183" s="64">
        <f>SUM(D184:D187)</f>
        <v>96683179</v>
      </c>
      <c r="E183" s="360" t="s">
        <v>416</v>
      </c>
      <c r="F183" s="360"/>
      <c r="G183" s="58"/>
      <c r="H183" s="58"/>
    </row>
    <row r="184" spans="1:8">
      <c r="A184" s="14" t="s">
        <v>517</v>
      </c>
      <c r="B184" s="155">
        <v>26351838</v>
      </c>
      <c r="C184" s="17">
        <v>0</v>
      </c>
      <c r="D184" s="88">
        <v>27147014</v>
      </c>
      <c r="E184" s="360" t="s">
        <v>521</v>
      </c>
      <c r="F184" s="360"/>
      <c r="G184" s="58"/>
      <c r="H184" s="58"/>
    </row>
    <row r="185" spans="1:8">
      <c r="A185" s="14" t="s">
        <v>518</v>
      </c>
      <c r="B185" s="155">
        <v>35966712</v>
      </c>
      <c r="C185" s="17">
        <v>0</v>
      </c>
      <c r="D185" s="88">
        <v>37099943</v>
      </c>
      <c r="E185" s="360" t="s">
        <v>522</v>
      </c>
      <c r="F185" s="360"/>
      <c r="G185" s="58"/>
      <c r="H185" s="58"/>
    </row>
    <row r="186" spans="1:8">
      <c r="A186" s="14" t="s">
        <v>519</v>
      </c>
      <c r="B186" s="155">
        <v>5495434</v>
      </c>
      <c r="C186" s="17">
        <v>0</v>
      </c>
      <c r="D186" s="88">
        <v>5668148</v>
      </c>
      <c r="E186" s="360" t="s">
        <v>523</v>
      </c>
      <c r="F186" s="360"/>
      <c r="G186" s="58"/>
      <c r="H186" s="58"/>
    </row>
    <row r="187" spans="1:8">
      <c r="A187" s="14" t="s">
        <v>520</v>
      </c>
      <c r="B187" s="155">
        <v>25952619</v>
      </c>
      <c r="C187" s="17">
        <v>0</v>
      </c>
      <c r="D187" s="88">
        <v>26768074</v>
      </c>
      <c r="E187" s="360" t="s">
        <v>524</v>
      </c>
      <c r="F187" s="360"/>
      <c r="G187" s="58"/>
      <c r="H187" s="58"/>
    </row>
    <row r="190" spans="1:8">
      <c r="A190" s="5" t="s">
        <v>22</v>
      </c>
      <c r="C190" s="7"/>
      <c r="D190" s="8"/>
    </row>
    <row r="191" spans="1:8">
      <c r="A191" s="248" t="s">
        <v>26</v>
      </c>
      <c r="B191" s="248" t="s">
        <v>31</v>
      </c>
      <c r="C191" s="248" t="s">
        <v>27</v>
      </c>
      <c r="D191" s="236" t="s">
        <v>440</v>
      </c>
    </row>
    <row r="192" spans="1:8">
      <c r="A192" s="249"/>
      <c r="B192" s="249"/>
      <c r="C192" s="249"/>
      <c r="D192" s="241"/>
    </row>
    <row r="193" spans="1:4">
      <c r="B193" s="4"/>
      <c r="C193" s="4"/>
      <c r="D193" s="4"/>
    </row>
    <row r="194" spans="1:4">
      <c r="A194" s="18" t="s">
        <v>28</v>
      </c>
      <c r="B194" s="15"/>
      <c r="C194" s="15"/>
      <c r="D194" s="64"/>
    </row>
    <row r="195" spans="1:4">
      <c r="A195" s="14"/>
      <c r="B195" s="16"/>
      <c r="C195" s="16"/>
      <c r="D195" s="17"/>
    </row>
    <row r="197" spans="1:4">
      <c r="A197" s="5" t="s">
        <v>23</v>
      </c>
      <c r="C197" s="7"/>
      <c r="D197" s="8"/>
    </row>
    <row r="198" spans="1:4">
      <c r="A198" s="248" t="s">
        <v>26</v>
      </c>
      <c r="B198" s="248" t="s">
        <v>31</v>
      </c>
      <c r="C198" s="248" t="s">
        <v>27</v>
      </c>
      <c r="D198" s="236" t="s">
        <v>440</v>
      </c>
    </row>
    <row r="199" spans="1:4">
      <c r="A199" s="249"/>
      <c r="B199" s="249"/>
      <c r="C199" s="249"/>
      <c r="D199" s="241"/>
    </row>
    <row r="200" spans="1:4">
      <c r="B200" s="4"/>
      <c r="C200" s="4"/>
      <c r="D200" s="4"/>
    </row>
    <row r="201" spans="1:4">
      <c r="A201" s="18" t="s">
        <v>28</v>
      </c>
      <c r="B201" s="15"/>
      <c r="C201" s="15"/>
      <c r="D201" s="64"/>
    </row>
    <row r="202" spans="1:4">
      <c r="A202" s="14"/>
      <c r="B202" s="16"/>
      <c r="C202" s="16"/>
      <c r="D202" s="17"/>
    </row>
    <row r="204" spans="1:4">
      <c r="A204" s="5" t="s">
        <v>24</v>
      </c>
      <c r="C204" s="7"/>
      <c r="D204" s="8"/>
    </row>
    <row r="205" spans="1:4">
      <c r="A205" s="248" t="s">
        <v>26</v>
      </c>
      <c r="B205" s="248" t="s">
        <v>31</v>
      </c>
      <c r="C205" s="248" t="s">
        <v>27</v>
      </c>
      <c r="D205" s="236" t="s">
        <v>440</v>
      </c>
    </row>
    <row r="206" spans="1:4">
      <c r="A206" s="249"/>
      <c r="B206" s="249"/>
      <c r="C206" s="249"/>
      <c r="D206" s="241"/>
    </row>
    <row r="207" spans="1:4">
      <c r="B207" s="4"/>
      <c r="C207" s="4"/>
      <c r="D207" s="4"/>
    </row>
    <row r="208" spans="1:4">
      <c r="A208" s="18" t="s">
        <v>28</v>
      </c>
      <c r="B208" s="15"/>
      <c r="C208" s="15"/>
      <c r="D208" s="64"/>
    </row>
    <row r="209" spans="1:4">
      <c r="A209" s="14"/>
      <c r="B209" s="16"/>
      <c r="C209" s="16"/>
      <c r="D209" s="17"/>
    </row>
  </sheetData>
  <sortState ref="K89:K98">
    <sortCondition ref="K88"/>
  </sortState>
  <mergeCells count="116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65:A66"/>
    <mergeCell ref="B65:B66"/>
    <mergeCell ref="C65:C66"/>
    <mergeCell ref="D65:E65"/>
    <mergeCell ref="G65:H65"/>
    <mergeCell ref="I65:I66"/>
    <mergeCell ref="K65:K66"/>
    <mergeCell ref="M65:M66"/>
    <mergeCell ref="A32:A33"/>
    <mergeCell ref="B32:B33"/>
    <mergeCell ref="C32:C33"/>
    <mergeCell ref="D32:E32"/>
    <mergeCell ref="G32:H32"/>
    <mergeCell ref="I32:I33"/>
    <mergeCell ref="K70:K71"/>
    <mergeCell ref="M70:M71"/>
    <mergeCell ref="A75:A76"/>
    <mergeCell ref="B75:B76"/>
    <mergeCell ref="C75:C76"/>
    <mergeCell ref="D75:E75"/>
    <mergeCell ref="G75:H75"/>
    <mergeCell ref="I75:I76"/>
    <mergeCell ref="K75:K76"/>
    <mergeCell ref="M75:M76"/>
    <mergeCell ref="A70:A71"/>
    <mergeCell ref="B70:B71"/>
    <mergeCell ref="C70:C71"/>
    <mergeCell ref="D70:E70"/>
    <mergeCell ref="G70:H70"/>
    <mergeCell ref="I70:I71"/>
    <mergeCell ref="A95:A96"/>
    <mergeCell ref="B95:B96"/>
    <mergeCell ref="A100:A101"/>
    <mergeCell ref="B100:B101"/>
    <mergeCell ref="A106:A107"/>
    <mergeCell ref="B106:B107"/>
    <mergeCell ref="K80:K81"/>
    <mergeCell ref="M80:M81"/>
    <mergeCell ref="A85:A86"/>
    <mergeCell ref="B85:B86"/>
    <mergeCell ref="A90:A91"/>
    <mergeCell ref="B90:B91"/>
    <mergeCell ref="A80:A81"/>
    <mergeCell ref="B80:B81"/>
    <mergeCell ref="C80:C81"/>
    <mergeCell ref="D80:E80"/>
    <mergeCell ref="G80:H80"/>
    <mergeCell ref="I80:I81"/>
    <mergeCell ref="A120:A121"/>
    <mergeCell ref="B120:B121"/>
    <mergeCell ref="C120:E120"/>
    <mergeCell ref="F120:F121"/>
    <mergeCell ref="H120:H121"/>
    <mergeCell ref="A127:A128"/>
    <mergeCell ref="B127:B128"/>
    <mergeCell ref="C106:E106"/>
    <mergeCell ref="F106:F107"/>
    <mergeCell ref="H106:H107"/>
    <mergeCell ref="A113:A114"/>
    <mergeCell ref="B113:B114"/>
    <mergeCell ref="C113:E113"/>
    <mergeCell ref="F113:F114"/>
    <mergeCell ref="H113:H114"/>
    <mergeCell ref="C130:D130"/>
    <mergeCell ref="A133:A134"/>
    <mergeCell ref="B133:B134"/>
    <mergeCell ref="A139:A140"/>
    <mergeCell ref="B139:B140"/>
    <mergeCell ref="A145:A146"/>
    <mergeCell ref="B145:B146"/>
    <mergeCell ref="C136:D136"/>
    <mergeCell ref="C142:D142"/>
    <mergeCell ref="A180:A181"/>
    <mergeCell ref="B180:B181"/>
    <mergeCell ref="C180:C181"/>
    <mergeCell ref="D180:D181"/>
    <mergeCell ref="A191:A192"/>
    <mergeCell ref="B191:B192"/>
    <mergeCell ref="C191:C192"/>
    <mergeCell ref="D191:D192"/>
    <mergeCell ref="A151:A152"/>
    <mergeCell ref="B151:B152"/>
    <mergeCell ref="A158:A159"/>
    <mergeCell ref="B158:B159"/>
    <mergeCell ref="A165:A166"/>
    <mergeCell ref="B165:B166"/>
    <mergeCell ref="E183:F183"/>
    <mergeCell ref="A198:A199"/>
    <mergeCell ref="B198:B199"/>
    <mergeCell ref="C198:C199"/>
    <mergeCell ref="D198:D199"/>
    <mergeCell ref="A205:A206"/>
    <mergeCell ref="B205:B206"/>
    <mergeCell ref="C205:C206"/>
    <mergeCell ref="D205:D206"/>
    <mergeCell ref="E184:F184"/>
    <mergeCell ref="E185:F185"/>
    <mergeCell ref="E186:F186"/>
    <mergeCell ref="E187:F187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S185"/>
  <sheetViews>
    <sheetView showGridLines="0" topLeftCell="A169" workbookViewId="0">
      <selection activeCell="H132" sqref="H132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 ht="11.25" customHeight="1">
      <c r="A1" s="5" t="s">
        <v>47</v>
      </c>
      <c r="B1" s="5"/>
      <c r="K1" s="328" t="s">
        <v>95</v>
      </c>
      <c r="L1" s="329"/>
      <c r="M1" s="330"/>
    </row>
    <row r="2" spans="1:19" ht="11.25" customHeight="1">
      <c r="A2" s="5" t="s">
        <v>461</v>
      </c>
      <c r="B2" s="5"/>
      <c r="K2" s="331"/>
      <c r="L2" s="332"/>
      <c r="M2" s="333"/>
    </row>
    <row r="3" spans="1:19" ht="11.25" customHeight="1">
      <c r="A3" s="5" t="s">
        <v>62</v>
      </c>
      <c r="B3" s="5"/>
      <c r="K3" s="334"/>
      <c r="L3" s="335"/>
      <c r="M3" s="336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40281133.415275007</v>
      </c>
      <c r="E5" s="9"/>
      <c r="F5" s="273" t="s">
        <v>74</v>
      </c>
      <c r="G5" s="274"/>
      <c r="H5" s="95" t="s">
        <v>28</v>
      </c>
      <c r="I5" s="68">
        <f>SUM(I6:I14)</f>
        <v>7267</v>
      </c>
    </row>
    <row r="6" spans="1:19" ht="12.75" customHeight="1">
      <c r="A6" s="261" t="s">
        <v>13</v>
      </c>
      <c r="B6" s="261"/>
      <c r="C6" s="261"/>
      <c r="D6" s="69">
        <f>SUM(D7:D11)</f>
        <v>4314618</v>
      </c>
      <c r="E6" s="9"/>
      <c r="F6" s="275"/>
      <c r="G6" s="276"/>
      <c r="H6" s="14" t="s">
        <v>2</v>
      </c>
      <c r="I6" s="51">
        <f>B34</f>
        <v>7267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4314618</v>
      </c>
      <c r="F7" s="275"/>
      <c r="G7" s="276"/>
      <c r="H7" s="14" t="s">
        <v>3</v>
      </c>
      <c r="I7" s="51">
        <f>B41</f>
        <v>0</v>
      </c>
      <c r="J7" s="24"/>
      <c r="K7" s="24"/>
      <c r="L7" s="24"/>
    </row>
    <row r="8" spans="1:19">
      <c r="C8" s="14" t="s">
        <v>3</v>
      </c>
      <c r="D8" s="16">
        <f>M41</f>
        <v>0</v>
      </c>
      <c r="F8" s="275"/>
      <c r="G8" s="276"/>
      <c r="H8" s="14" t="s">
        <v>4</v>
      </c>
      <c r="I8" s="51">
        <f>B46</f>
        <v>0</v>
      </c>
      <c r="J8" s="24"/>
      <c r="K8" s="24"/>
      <c r="L8" s="24"/>
    </row>
    <row r="9" spans="1:19" ht="11.25" customHeight="1">
      <c r="C9" s="14" t="s">
        <v>4</v>
      </c>
      <c r="D9" s="16">
        <f>M46</f>
        <v>0</v>
      </c>
      <c r="F9" s="275"/>
      <c r="G9" s="276"/>
      <c r="H9" s="14" t="s">
        <v>5</v>
      </c>
      <c r="I9" s="51">
        <f>B51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M51</f>
        <v>0</v>
      </c>
      <c r="F10" s="275"/>
      <c r="G10" s="276"/>
      <c r="H10" s="14" t="s">
        <v>6</v>
      </c>
      <c r="I10" s="51">
        <f>B56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M56</f>
        <v>0</v>
      </c>
      <c r="F11" s="275"/>
      <c r="G11" s="276"/>
      <c r="H11" s="14" t="s">
        <v>8</v>
      </c>
      <c r="I11" s="51">
        <f>B64</f>
        <v>0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1910460.8052749999</v>
      </c>
      <c r="F12" s="275"/>
      <c r="G12" s="276"/>
      <c r="H12" s="14" t="s">
        <v>7</v>
      </c>
      <c r="I12" s="51">
        <f>B69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H86</f>
        <v>1910460.8052749999</v>
      </c>
      <c r="F13" s="275"/>
      <c r="G13" s="276"/>
      <c r="H13" s="14" t="s">
        <v>1</v>
      </c>
      <c r="I13" s="51">
        <f>B74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H95</f>
        <v>0</v>
      </c>
      <c r="F14" s="277"/>
      <c r="G14" s="278"/>
      <c r="H14" s="14" t="s">
        <v>0</v>
      </c>
      <c r="I14" s="51">
        <f>B79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H102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17798617.310000002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B109</f>
        <v>15073797.120000001</v>
      </c>
      <c r="F17" s="263" t="s">
        <v>74</v>
      </c>
      <c r="G17" s="263"/>
      <c r="H17" s="263"/>
      <c r="I17" s="68">
        <f>I5</f>
        <v>7267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B115</f>
        <v>1733169.12</v>
      </c>
      <c r="F18" s="263" t="s">
        <v>25</v>
      </c>
      <c r="G18" s="263"/>
      <c r="H18" s="263"/>
      <c r="I18" s="67">
        <f>I16*I17</f>
        <v>1132707.29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B121</f>
        <v>158296.56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B130</f>
        <v>0</v>
      </c>
      <c r="F20" s="263" t="s">
        <v>9</v>
      </c>
      <c r="G20" s="263"/>
      <c r="H20" s="263"/>
      <c r="I20" s="67">
        <f>D5</f>
        <v>40281133.415275007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B136</f>
        <v>0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B143</f>
        <v>0</v>
      </c>
      <c r="F22" s="263" t="s">
        <v>75</v>
      </c>
      <c r="G22" s="263"/>
      <c r="H22" s="263"/>
      <c r="I22" s="67">
        <f>I20-I18</f>
        <v>39148426.125275008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B150</f>
        <v>833354.51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16257437.300000001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D159</f>
        <v>16257437.300000001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D170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D177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D184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112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99" t="s">
        <v>39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82" t="s">
        <v>35</v>
      </c>
      <c r="M32" s="236" t="s">
        <v>440</v>
      </c>
    </row>
    <row r="33" spans="1:13" ht="11.25" customHeight="1">
      <c r="A33" s="236"/>
      <c r="B33" s="240"/>
      <c r="C33" s="240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236"/>
      <c r="J33" s="13">
        <v>1</v>
      </c>
      <c r="K33" s="236"/>
      <c r="L33" s="13">
        <v>9.2499999999999999E-2</v>
      </c>
      <c r="M33" s="241"/>
    </row>
    <row r="34" spans="1:13">
      <c r="A34" s="18" t="s">
        <v>28</v>
      </c>
      <c r="B34" s="68">
        <f>SUM(B35:B37)</f>
        <v>7267</v>
      </c>
      <c r="C34" s="70">
        <f>SUM(C35:C37)</f>
        <v>2100000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SUM(M35:M37)</f>
        <v>4314618</v>
      </c>
    </row>
    <row r="35" spans="1:13">
      <c r="A35" s="14" t="s">
        <v>127</v>
      </c>
      <c r="B35" s="151">
        <v>3654</v>
      </c>
      <c r="C35" s="152">
        <v>1056000</v>
      </c>
      <c r="D35" s="154">
        <v>2.9333999999999998</v>
      </c>
      <c r="E35" s="154">
        <v>0.45889999999999997</v>
      </c>
      <c r="F35" s="153">
        <v>2.2639999999999998</v>
      </c>
      <c r="G35" s="40">
        <f t="shared" ref="G35:G37" si="0">IF(F35&lt;=D35,F35,D35)</f>
        <v>2.2639999999999998</v>
      </c>
      <c r="H35" s="40">
        <f t="shared" ref="H35:H37" si="1">G35-E35</f>
        <v>1.8050999999999999</v>
      </c>
      <c r="I35" s="41">
        <f t="shared" ref="I35:I37" si="2">H35*C35</f>
        <v>1906185.5999999999</v>
      </c>
      <c r="J35" s="41">
        <f t="shared" ref="J35:J37" si="3">C35*E35*J$33</f>
        <v>484598.39999999997</v>
      </c>
      <c r="K35" s="17">
        <f t="shared" ref="K35:K37" si="4">I35+J35</f>
        <v>2390784</v>
      </c>
      <c r="L35" s="17">
        <f t="shared" ref="L35:L37" si="5">K35*L$33</f>
        <v>221147.51999999999</v>
      </c>
      <c r="M35" s="17">
        <f t="shared" ref="M35:M37" si="6">K35-L35</f>
        <v>2169636.48</v>
      </c>
    </row>
    <row r="36" spans="1:13">
      <c r="A36" s="14" t="s">
        <v>128</v>
      </c>
      <c r="B36" s="151">
        <v>1475</v>
      </c>
      <c r="C36" s="152">
        <v>426000</v>
      </c>
      <c r="D36" s="154">
        <v>2.8144</v>
      </c>
      <c r="E36" s="154">
        <v>0.45889999999999997</v>
      </c>
      <c r="F36" s="153">
        <v>2.2639999999999998</v>
      </c>
      <c r="G36" s="40">
        <f t="shared" si="0"/>
        <v>2.2639999999999998</v>
      </c>
      <c r="H36" s="40">
        <f t="shared" si="1"/>
        <v>1.8050999999999999</v>
      </c>
      <c r="I36" s="41">
        <f t="shared" si="2"/>
        <v>768972.6</v>
      </c>
      <c r="J36" s="41">
        <f t="shared" si="3"/>
        <v>195491.4</v>
      </c>
      <c r="K36" s="17">
        <f t="shared" si="4"/>
        <v>964464</v>
      </c>
      <c r="L36" s="17">
        <f t="shared" si="5"/>
        <v>89212.92</v>
      </c>
      <c r="M36" s="17">
        <f t="shared" si="6"/>
        <v>875251.08</v>
      </c>
    </row>
    <row r="37" spans="1:13">
      <c r="A37" s="14" t="s">
        <v>129</v>
      </c>
      <c r="B37" s="151">
        <v>2138</v>
      </c>
      <c r="C37" s="152">
        <v>618000</v>
      </c>
      <c r="D37" s="154">
        <v>2.8277000000000001</v>
      </c>
      <c r="E37" s="154">
        <v>0.45889999999999997</v>
      </c>
      <c r="F37" s="153">
        <v>2.2639999999999998</v>
      </c>
      <c r="G37" s="40">
        <f t="shared" si="0"/>
        <v>2.2639999999999998</v>
      </c>
      <c r="H37" s="40">
        <f t="shared" si="1"/>
        <v>1.8050999999999999</v>
      </c>
      <c r="I37" s="41">
        <f t="shared" si="2"/>
        <v>1115551.8</v>
      </c>
      <c r="J37" s="41">
        <f t="shared" si="3"/>
        <v>283600.2</v>
      </c>
      <c r="K37" s="17">
        <f t="shared" si="4"/>
        <v>1399152</v>
      </c>
      <c r="L37" s="17">
        <f t="shared" si="5"/>
        <v>129421.56</v>
      </c>
      <c r="M37" s="17">
        <f t="shared" si="6"/>
        <v>1269730.44</v>
      </c>
    </row>
    <row r="38" spans="1:13">
      <c r="C38" s="19"/>
      <c r="D38" s="4"/>
      <c r="F38" s="4"/>
      <c r="G38" s="4"/>
      <c r="H38" s="4"/>
      <c r="I38" s="4"/>
      <c r="J38" s="4"/>
    </row>
    <row r="39" spans="1:13">
      <c r="A39" s="236" t="s">
        <v>26</v>
      </c>
      <c r="B39" s="240" t="s">
        <v>56</v>
      </c>
      <c r="C39" s="240" t="s">
        <v>52</v>
      </c>
      <c r="D39" s="242" t="s">
        <v>38</v>
      </c>
      <c r="E39" s="242"/>
      <c r="F39" s="82" t="s">
        <v>39</v>
      </c>
      <c r="G39" s="236" t="s">
        <v>41</v>
      </c>
      <c r="H39" s="236"/>
      <c r="I39" s="236" t="s">
        <v>45</v>
      </c>
      <c r="J39" s="34" t="s">
        <v>43</v>
      </c>
      <c r="K39" s="236" t="s">
        <v>34</v>
      </c>
      <c r="L39" s="82" t="s">
        <v>35</v>
      </c>
      <c r="M39" s="236" t="s">
        <v>440</v>
      </c>
    </row>
    <row r="40" spans="1:13" ht="11.25" customHeight="1">
      <c r="A40" s="236"/>
      <c r="B40" s="240"/>
      <c r="C40" s="240"/>
      <c r="D40" s="83" t="s">
        <v>40</v>
      </c>
      <c r="E40" s="83" t="s">
        <v>44</v>
      </c>
      <c r="F40" s="83" t="s">
        <v>40</v>
      </c>
      <c r="G40" s="84" t="s">
        <v>40</v>
      </c>
      <c r="H40" s="13" t="s">
        <v>42</v>
      </c>
      <c r="I40" s="236"/>
      <c r="J40" s="13">
        <v>1</v>
      </c>
      <c r="K40" s="236"/>
      <c r="L40" s="13">
        <v>9.2499999999999999E-2</v>
      </c>
      <c r="M40" s="241"/>
    </row>
    <row r="41" spans="1:13">
      <c r="A41" s="18" t="s">
        <v>28</v>
      </c>
      <c r="B41" s="68"/>
      <c r="C41" s="70"/>
      <c r="D41" s="42"/>
      <c r="E41" s="43"/>
      <c r="F41" s="44"/>
      <c r="G41" s="44"/>
      <c r="H41" s="44"/>
      <c r="I41" s="44"/>
      <c r="J41" s="44"/>
      <c r="K41" s="43"/>
      <c r="L41" s="43"/>
      <c r="M41" s="64"/>
    </row>
    <row r="42" spans="1:13">
      <c r="A42" s="14"/>
      <c r="B42" s="51"/>
      <c r="C42" s="37"/>
      <c r="D42" s="38"/>
      <c r="E42" s="38"/>
      <c r="F42" s="39"/>
      <c r="G42" s="44"/>
      <c r="H42" s="40"/>
      <c r="I42" s="41"/>
      <c r="J42" s="41"/>
      <c r="K42" s="17"/>
      <c r="L42" s="17"/>
      <c r="M42" s="17"/>
    </row>
    <row r="43" spans="1:13">
      <c r="C43" s="7"/>
      <c r="D43" s="8"/>
      <c r="E43" s="8"/>
      <c r="F43" s="3"/>
      <c r="G43" s="3"/>
      <c r="H43" s="3"/>
      <c r="I43" s="2"/>
      <c r="J43" s="2"/>
    </row>
    <row r="44" spans="1:13">
      <c r="A44" s="236" t="s">
        <v>26</v>
      </c>
      <c r="B44" s="240" t="s">
        <v>57</v>
      </c>
      <c r="C44" s="240" t="s">
        <v>53</v>
      </c>
      <c r="D44" s="242" t="s">
        <v>38</v>
      </c>
      <c r="E44" s="242"/>
      <c r="F44" s="82" t="s">
        <v>39</v>
      </c>
      <c r="G44" s="236" t="s">
        <v>41</v>
      </c>
      <c r="H44" s="236"/>
      <c r="I44" s="236" t="s">
        <v>45</v>
      </c>
      <c r="J44" s="34" t="s">
        <v>43</v>
      </c>
      <c r="K44" s="236" t="s">
        <v>34</v>
      </c>
      <c r="L44" s="82" t="s">
        <v>35</v>
      </c>
      <c r="M44" s="236" t="s">
        <v>440</v>
      </c>
    </row>
    <row r="45" spans="1:13" ht="11.25" customHeight="1">
      <c r="A45" s="236"/>
      <c r="B45" s="240"/>
      <c r="C45" s="240"/>
      <c r="D45" s="83" t="s">
        <v>40</v>
      </c>
      <c r="E45" s="83" t="s">
        <v>44</v>
      </c>
      <c r="F45" s="83" t="s">
        <v>42</v>
      </c>
      <c r="G45" s="84" t="s">
        <v>40</v>
      </c>
      <c r="H45" s="13" t="s">
        <v>42</v>
      </c>
      <c r="I45" s="236"/>
      <c r="J45" s="13">
        <v>1</v>
      </c>
      <c r="K45" s="236"/>
      <c r="L45" s="13">
        <v>9.2499999999999999E-2</v>
      </c>
      <c r="M45" s="241"/>
    </row>
    <row r="46" spans="1:13">
      <c r="A46" s="18" t="s">
        <v>28</v>
      </c>
      <c r="B46" s="68"/>
      <c r="C46" s="70"/>
      <c r="D46" s="42"/>
      <c r="E46" s="43"/>
      <c r="F46" s="44"/>
      <c r="G46" s="44"/>
      <c r="H46" s="44"/>
      <c r="I46" s="44"/>
      <c r="J46" s="44"/>
      <c r="K46" s="43"/>
      <c r="L46" s="43"/>
      <c r="M46" s="64"/>
    </row>
    <row r="47" spans="1:13">
      <c r="A47" s="14"/>
      <c r="B47" s="51"/>
      <c r="C47" s="37"/>
      <c r="D47" s="38"/>
      <c r="E47" s="38"/>
      <c r="F47" s="39"/>
      <c r="G47" s="45"/>
      <c r="H47" s="40"/>
      <c r="I47" s="46"/>
      <c r="J47" s="46"/>
      <c r="K47" s="47"/>
      <c r="L47" s="17"/>
      <c r="M47" s="17"/>
    </row>
    <row r="48" spans="1:13">
      <c r="C48" s="7"/>
      <c r="D48" s="8"/>
      <c r="E48" s="8"/>
      <c r="F48" s="3"/>
      <c r="G48" s="3"/>
      <c r="H48" s="3"/>
      <c r="I48" s="2"/>
      <c r="J48" s="2"/>
    </row>
    <row r="49" spans="1:13">
      <c r="A49" s="236" t="s">
        <v>26</v>
      </c>
      <c r="B49" s="240" t="s">
        <v>58</v>
      </c>
      <c r="C49" s="240" t="s">
        <v>54</v>
      </c>
      <c r="D49" s="242" t="s">
        <v>38</v>
      </c>
      <c r="E49" s="242"/>
      <c r="F49" s="82" t="s">
        <v>39</v>
      </c>
      <c r="G49" s="236" t="s">
        <v>41</v>
      </c>
      <c r="H49" s="236"/>
      <c r="I49" s="236" t="s">
        <v>45</v>
      </c>
      <c r="J49" s="34" t="s">
        <v>43</v>
      </c>
      <c r="K49" s="236" t="s">
        <v>34</v>
      </c>
      <c r="L49" s="82" t="s">
        <v>35</v>
      </c>
      <c r="M49" s="236" t="s">
        <v>440</v>
      </c>
    </row>
    <row r="50" spans="1:13" ht="11.25" customHeight="1">
      <c r="A50" s="236"/>
      <c r="B50" s="240"/>
      <c r="C50" s="240"/>
      <c r="D50" s="83" t="s">
        <v>40</v>
      </c>
      <c r="E50" s="83" t="s">
        <v>44</v>
      </c>
      <c r="F50" s="83" t="s">
        <v>42</v>
      </c>
      <c r="G50" s="84" t="s">
        <v>40</v>
      </c>
      <c r="H50" s="13" t="s">
        <v>42</v>
      </c>
      <c r="I50" s="236"/>
      <c r="J50" s="13">
        <v>1</v>
      </c>
      <c r="K50" s="236"/>
      <c r="L50" s="13">
        <v>9.2499999999999999E-2</v>
      </c>
      <c r="M50" s="241"/>
    </row>
    <row r="51" spans="1:13">
      <c r="A51" s="18" t="s">
        <v>28</v>
      </c>
      <c r="B51" s="68"/>
      <c r="C51" s="70"/>
      <c r="D51" s="42"/>
      <c r="E51" s="43"/>
      <c r="F51" s="44"/>
      <c r="G51" s="44"/>
      <c r="H51" s="44"/>
      <c r="I51" s="44"/>
      <c r="J51" s="44"/>
      <c r="K51" s="43"/>
      <c r="L51" s="43"/>
      <c r="M51" s="15"/>
    </row>
    <row r="52" spans="1:13">
      <c r="A52" s="14"/>
      <c r="B52" s="51"/>
      <c r="C52" s="37"/>
      <c r="D52" s="38"/>
      <c r="E52" s="38"/>
      <c r="F52" s="39"/>
      <c r="G52" s="45"/>
      <c r="H52" s="40"/>
      <c r="I52" s="46"/>
      <c r="J52" s="46"/>
      <c r="K52" s="47"/>
      <c r="L52" s="17"/>
      <c r="M52" s="17"/>
    </row>
    <row r="53" spans="1:13">
      <c r="C53" s="7"/>
      <c r="D53" s="8"/>
      <c r="E53" s="8"/>
      <c r="F53" s="3"/>
      <c r="G53" s="3"/>
      <c r="H53" s="3"/>
      <c r="I53" s="2"/>
      <c r="J53" s="2"/>
    </row>
    <row r="54" spans="1:13">
      <c r="A54" s="236" t="s">
        <v>26</v>
      </c>
      <c r="B54" s="240" t="s">
        <v>59</v>
      </c>
      <c r="C54" s="240" t="s">
        <v>55</v>
      </c>
      <c r="D54" s="242" t="s">
        <v>38</v>
      </c>
      <c r="E54" s="242"/>
      <c r="F54" s="82" t="s">
        <v>46</v>
      </c>
      <c r="G54" s="236" t="s">
        <v>41</v>
      </c>
      <c r="H54" s="236"/>
      <c r="I54" s="236" t="s">
        <v>45</v>
      </c>
      <c r="J54" s="34" t="s">
        <v>43</v>
      </c>
      <c r="K54" s="236" t="s">
        <v>34</v>
      </c>
      <c r="L54" s="82" t="s">
        <v>35</v>
      </c>
      <c r="M54" s="236" t="s">
        <v>440</v>
      </c>
    </row>
    <row r="55" spans="1:13" ht="11.25" customHeight="1">
      <c r="A55" s="236"/>
      <c r="B55" s="240"/>
      <c r="C55" s="240"/>
      <c r="D55" s="83" t="s">
        <v>40</v>
      </c>
      <c r="E55" s="83" t="s">
        <v>44</v>
      </c>
      <c r="F55" s="83" t="s">
        <v>42</v>
      </c>
      <c r="G55" s="84" t="s">
        <v>40</v>
      </c>
      <c r="H55" s="13" t="s">
        <v>42</v>
      </c>
      <c r="I55" s="236"/>
      <c r="J55" s="13">
        <v>1</v>
      </c>
      <c r="K55" s="236"/>
      <c r="L55" s="13">
        <v>9.2499999999999999E-2</v>
      </c>
      <c r="M55" s="241"/>
    </row>
    <row r="56" spans="1:13">
      <c r="A56" s="18" t="s">
        <v>28</v>
      </c>
      <c r="B56" s="68"/>
      <c r="C56" s="70"/>
      <c r="D56" s="42"/>
      <c r="E56" s="43"/>
      <c r="F56" s="44"/>
      <c r="G56" s="44"/>
      <c r="H56" s="44"/>
      <c r="I56" s="44"/>
      <c r="J56" s="44"/>
      <c r="K56" s="43"/>
      <c r="L56" s="43"/>
      <c r="M56" s="64"/>
    </row>
    <row r="57" spans="1:13">
      <c r="A57" s="14"/>
      <c r="B57" s="51"/>
      <c r="C57" s="37"/>
      <c r="D57" s="38"/>
      <c r="E57" s="38"/>
      <c r="F57" s="39"/>
      <c r="G57" s="45"/>
      <c r="H57" s="48"/>
      <c r="I57" s="46"/>
      <c r="J57" s="46"/>
      <c r="K57" s="47"/>
      <c r="L57" s="17"/>
      <c r="M57" s="17"/>
    </row>
    <row r="58" spans="1:13">
      <c r="C58" s="7"/>
      <c r="D58" s="8"/>
      <c r="E58" s="8"/>
      <c r="F58" s="3"/>
      <c r="G58" s="3"/>
      <c r="H58" s="3"/>
      <c r="I58" s="2"/>
      <c r="J58" s="2"/>
    </row>
    <row r="59" spans="1:13">
      <c r="C59" s="7"/>
      <c r="D59" s="8"/>
      <c r="E59" s="8"/>
      <c r="F59" s="3"/>
      <c r="G59" s="3"/>
      <c r="H59" s="3"/>
      <c r="I59" s="2"/>
      <c r="J59" s="2"/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A62" s="236" t="s">
        <v>26</v>
      </c>
      <c r="B62" s="240" t="s">
        <v>73</v>
      </c>
      <c r="C62" s="61"/>
      <c r="D62" s="55"/>
      <c r="E62" s="61"/>
      <c r="F62" s="53"/>
      <c r="G62" s="55"/>
      <c r="H62" s="61"/>
      <c r="I62" s="59"/>
      <c r="J62" s="55"/>
      <c r="K62" s="61"/>
    </row>
    <row r="63" spans="1:13">
      <c r="A63" s="236"/>
      <c r="B63" s="240"/>
      <c r="C63" s="61"/>
      <c r="D63" s="55"/>
      <c r="E63" s="61"/>
      <c r="F63" s="53"/>
      <c r="G63" s="55"/>
      <c r="H63" s="61"/>
      <c r="I63" s="59"/>
      <c r="J63" s="55"/>
      <c r="K63" s="61"/>
    </row>
    <row r="64" spans="1:13">
      <c r="A64" s="18" t="s">
        <v>28</v>
      </c>
      <c r="B64" s="68"/>
      <c r="C64" s="62"/>
      <c r="D64" s="63"/>
      <c r="E64" s="62"/>
      <c r="F64" s="53"/>
      <c r="G64" s="63"/>
      <c r="H64" s="62"/>
      <c r="I64" s="59"/>
      <c r="J64" s="63"/>
      <c r="K64" s="62"/>
    </row>
    <row r="65" spans="1:11">
      <c r="A65" s="14"/>
      <c r="B65" s="125"/>
      <c r="C65" s="62"/>
      <c r="D65" s="63"/>
      <c r="E65" s="62"/>
      <c r="F65" s="53"/>
      <c r="G65" s="63"/>
      <c r="H65" s="62"/>
      <c r="I65" s="59"/>
      <c r="J65" s="63"/>
      <c r="K65" s="62"/>
    </row>
    <row r="66" spans="1:11">
      <c r="C66" s="7"/>
      <c r="D66" s="8"/>
      <c r="E66" s="8"/>
      <c r="F66" s="3"/>
      <c r="G66" s="3"/>
      <c r="H66" s="3"/>
      <c r="I66" s="2"/>
      <c r="J66" s="2"/>
    </row>
    <row r="67" spans="1:11">
      <c r="A67" s="236" t="s">
        <v>26</v>
      </c>
      <c r="B67" s="240" t="s">
        <v>7</v>
      </c>
      <c r="C67" s="7"/>
      <c r="D67" s="8"/>
      <c r="E67" s="8"/>
      <c r="F67" s="3"/>
      <c r="G67" s="3"/>
      <c r="H67" s="3"/>
      <c r="I67" s="2"/>
      <c r="J67" s="2"/>
    </row>
    <row r="68" spans="1:11">
      <c r="A68" s="236"/>
      <c r="B68" s="240"/>
      <c r="C68" s="7"/>
      <c r="D68" s="8"/>
      <c r="E68" s="8"/>
      <c r="F68" s="3"/>
      <c r="G68" s="3"/>
      <c r="H68" s="3"/>
      <c r="I68" s="2"/>
      <c r="J68" s="2"/>
    </row>
    <row r="69" spans="1:11">
      <c r="A69" s="18" t="s">
        <v>28</v>
      </c>
      <c r="B69" s="68"/>
      <c r="C69" s="7"/>
      <c r="D69" s="8"/>
      <c r="E69" s="8"/>
      <c r="F69" s="3"/>
      <c r="G69" s="3"/>
      <c r="H69" s="3"/>
      <c r="I69" s="2"/>
      <c r="J69" s="2"/>
    </row>
    <row r="70" spans="1:11">
      <c r="A70" s="14"/>
      <c r="B70" s="51"/>
      <c r="C70" s="7"/>
      <c r="D70" s="8"/>
      <c r="E70" s="8"/>
      <c r="F70" s="3"/>
      <c r="G70" s="3"/>
      <c r="H70" s="3"/>
      <c r="I70" s="2"/>
      <c r="J70" s="2"/>
    </row>
    <row r="71" spans="1:11">
      <c r="C71" s="7"/>
      <c r="D71" s="8"/>
      <c r="E71" s="8"/>
      <c r="F71" s="3"/>
      <c r="G71" s="3"/>
      <c r="H71" s="3"/>
      <c r="I71" s="2"/>
      <c r="J71" s="2"/>
    </row>
    <row r="72" spans="1:11">
      <c r="A72" s="236" t="s">
        <v>26</v>
      </c>
      <c r="B72" s="240" t="s">
        <v>1</v>
      </c>
      <c r="C72" s="7"/>
      <c r="D72" s="8"/>
      <c r="E72" s="8"/>
      <c r="F72" s="3"/>
      <c r="G72" s="3"/>
      <c r="H72" s="3"/>
      <c r="I72" s="2"/>
      <c r="J72" s="2"/>
    </row>
    <row r="73" spans="1:11">
      <c r="A73" s="236"/>
      <c r="B73" s="240"/>
      <c r="C73" s="7"/>
      <c r="D73" s="8"/>
      <c r="E73" s="8"/>
      <c r="F73" s="3"/>
      <c r="G73" s="3"/>
      <c r="H73" s="3"/>
      <c r="I73" s="2"/>
      <c r="J73" s="2"/>
    </row>
    <row r="74" spans="1:11">
      <c r="A74" s="18" t="s">
        <v>28</v>
      </c>
      <c r="B74" s="68"/>
      <c r="C74" s="7"/>
      <c r="D74" s="8"/>
      <c r="E74" s="8"/>
      <c r="F74" s="3"/>
      <c r="G74" s="3"/>
      <c r="H74" s="3"/>
      <c r="I74" s="2"/>
      <c r="J74" s="2"/>
    </row>
    <row r="75" spans="1:11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1">
      <c r="C76" s="7"/>
      <c r="D76" s="8"/>
      <c r="E76" s="8"/>
      <c r="F76" s="3"/>
      <c r="G76" s="3"/>
      <c r="H76" s="3"/>
      <c r="I76" s="2"/>
      <c r="J76" s="2"/>
    </row>
    <row r="77" spans="1:11">
      <c r="A77" s="236" t="s">
        <v>26</v>
      </c>
      <c r="B77" s="240" t="s">
        <v>0</v>
      </c>
      <c r="C77" s="7"/>
      <c r="D77" s="8"/>
      <c r="E77" s="8"/>
      <c r="F77" s="3"/>
      <c r="G77" s="3"/>
      <c r="H77" s="3"/>
      <c r="I77" s="2"/>
      <c r="J77" s="2"/>
    </row>
    <row r="78" spans="1:11">
      <c r="A78" s="236"/>
      <c r="B78" s="240"/>
      <c r="C78" s="7"/>
      <c r="D78" s="8"/>
      <c r="E78" s="8"/>
      <c r="F78" s="3"/>
      <c r="G78" s="3"/>
      <c r="H78" s="3"/>
      <c r="I78" s="2"/>
      <c r="J78" s="2"/>
    </row>
    <row r="79" spans="1:11">
      <c r="A79" s="18" t="s">
        <v>28</v>
      </c>
      <c r="B79" s="68"/>
      <c r="C79" s="7"/>
      <c r="D79" s="8"/>
      <c r="E79" s="8"/>
      <c r="F79" s="3"/>
      <c r="G79" s="3"/>
      <c r="H79" s="3"/>
      <c r="I79" s="2"/>
      <c r="J79" s="2"/>
    </row>
    <row r="80" spans="1:11">
      <c r="A80" s="14"/>
      <c r="B80" s="51"/>
      <c r="C80" s="7"/>
      <c r="D80" s="8"/>
      <c r="E80" s="8"/>
      <c r="F80" s="3"/>
      <c r="G80" s="3"/>
      <c r="H80" s="3"/>
      <c r="I80" s="2"/>
      <c r="J80" s="2"/>
    </row>
    <row r="81" spans="1:10">
      <c r="C81" s="7"/>
      <c r="D81" s="8"/>
      <c r="E81" s="8"/>
      <c r="F81" s="3"/>
      <c r="G81" s="3"/>
      <c r="H81" s="3"/>
      <c r="I81" s="2"/>
      <c r="J81" s="2"/>
    </row>
    <row r="82" spans="1:10">
      <c r="A82" s="5" t="s">
        <v>30</v>
      </c>
      <c r="C82" s="7"/>
      <c r="D82" s="8"/>
      <c r="E82" s="8"/>
      <c r="F82" s="3"/>
      <c r="G82" s="3"/>
      <c r="H82" s="3"/>
      <c r="I82" s="2"/>
      <c r="J82" s="2"/>
    </row>
    <row r="83" spans="1:10">
      <c r="A83" s="236" t="s">
        <v>26</v>
      </c>
      <c r="B83" s="248" t="s">
        <v>31</v>
      </c>
      <c r="C83" s="245" t="s">
        <v>27</v>
      </c>
      <c r="D83" s="246"/>
      <c r="E83" s="247"/>
      <c r="F83" s="248" t="s">
        <v>34</v>
      </c>
      <c r="G83" s="82" t="s">
        <v>35</v>
      </c>
      <c r="H83" s="236" t="s">
        <v>440</v>
      </c>
      <c r="I83" s="2"/>
      <c r="J83" s="2"/>
    </row>
    <row r="84" spans="1:10" ht="11.25" customHeight="1">
      <c r="A84" s="236"/>
      <c r="B84" s="249"/>
      <c r="C84" s="82" t="s">
        <v>28</v>
      </c>
      <c r="D84" s="82" t="s">
        <v>32</v>
      </c>
      <c r="E84" s="12" t="s">
        <v>33</v>
      </c>
      <c r="F84" s="249"/>
      <c r="G84" s="176">
        <v>9.2499999999999999E-2</v>
      </c>
      <c r="H84" s="241"/>
      <c r="I84" s="2"/>
      <c r="J84" s="2"/>
    </row>
    <row r="85" spans="1:10">
      <c r="B85" s="4"/>
      <c r="C85" s="4"/>
      <c r="D85" s="4"/>
      <c r="E85" s="6"/>
      <c r="G85" s="177"/>
      <c r="I85" s="2"/>
      <c r="J85" s="2"/>
    </row>
    <row r="86" spans="1:10">
      <c r="A86" s="18" t="s">
        <v>28</v>
      </c>
      <c r="B86" s="15">
        <f>SUM(B87:B89)</f>
        <v>2105190.9699999997</v>
      </c>
      <c r="C86" s="148"/>
      <c r="D86" s="148"/>
      <c r="E86" s="148"/>
      <c r="F86" s="15">
        <f t="shared" ref="F86:G86" si="7">SUM(F87:F89)</f>
        <v>2105190.9699999997</v>
      </c>
      <c r="G86" s="94">
        <f t="shared" si="7"/>
        <v>194730.16472499998</v>
      </c>
      <c r="H86" s="64">
        <f>SUM(H87:H89)</f>
        <v>1910460.8052749999</v>
      </c>
      <c r="I86" s="2"/>
      <c r="J86" s="2"/>
    </row>
    <row r="87" spans="1:10">
      <c r="A87" s="14" t="s">
        <v>127</v>
      </c>
      <c r="B87" s="17">
        <v>1720304.99</v>
      </c>
      <c r="C87" s="150"/>
      <c r="D87" s="150"/>
      <c r="E87" s="150"/>
      <c r="F87" s="17">
        <f t="shared" ref="F87:F88" si="8">B87-D87</f>
        <v>1720304.99</v>
      </c>
      <c r="G87" s="88">
        <f t="shared" ref="G87:G88" si="9">F87*G$84</f>
        <v>159128.21157499999</v>
      </c>
      <c r="H87" s="17">
        <f t="shared" ref="H87:H88" si="10">F87-G87</f>
        <v>1561176.7784249999</v>
      </c>
      <c r="I87" s="2"/>
      <c r="J87" s="2"/>
    </row>
    <row r="88" spans="1:10">
      <c r="A88" s="14" t="s">
        <v>128</v>
      </c>
      <c r="B88" s="17">
        <v>100818.5</v>
      </c>
      <c r="C88" s="150"/>
      <c r="D88" s="150"/>
      <c r="E88" s="150"/>
      <c r="F88" s="17">
        <f t="shared" si="8"/>
        <v>100818.5</v>
      </c>
      <c r="G88" s="88">
        <f t="shared" si="9"/>
        <v>9325.7112500000003</v>
      </c>
      <c r="H88" s="17">
        <f t="shared" si="10"/>
        <v>91492.788750000007</v>
      </c>
      <c r="I88" s="2"/>
      <c r="J88" s="2"/>
    </row>
    <row r="89" spans="1:10">
      <c r="A89" s="14" t="s">
        <v>129</v>
      </c>
      <c r="B89" s="16">
        <v>284067.48</v>
      </c>
      <c r="C89" s="149"/>
      <c r="D89" s="150"/>
      <c r="E89" s="149"/>
      <c r="F89" s="17">
        <f>B89-D89</f>
        <v>284067.48</v>
      </c>
      <c r="G89" s="88">
        <f>F89*G$84</f>
        <v>26276.241899999997</v>
      </c>
      <c r="H89" s="17">
        <f>F89-G89</f>
        <v>257791.23809999999</v>
      </c>
      <c r="I89" s="2"/>
      <c r="J89" s="2"/>
    </row>
    <row r="90" spans="1:10">
      <c r="C90" s="7"/>
      <c r="D90" s="8"/>
      <c r="E90" s="8"/>
      <c r="F90" s="3"/>
      <c r="G90" s="3"/>
      <c r="H90" s="3"/>
      <c r="I90" s="2"/>
      <c r="J90" s="2"/>
    </row>
    <row r="91" spans="1:10">
      <c r="A91" s="5" t="s">
        <v>36</v>
      </c>
      <c r="C91" s="7"/>
      <c r="D91" s="8"/>
      <c r="E91" s="8"/>
      <c r="F91" s="3"/>
      <c r="G91" s="3"/>
      <c r="H91" s="3"/>
      <c r="I91" s="2"/>
      <c r="J91" s="2"/>
    </row>
    <row r="92" spans="1:10">
      <c r="A92" s="236" t="s">
        <v>26</v>
      </c>
      <c r="B92" s="236" t="s">
        <v>31</v>
      </c>
      <c r="C92" s="242" t="s">
        <v>27</v>
      </c>
      <c r="D92" s="242"/>
      <c r="E92" s="242"/>
      <c r="F92" s="236" t="s">
        <v>34</v>
      </c>
      <c r="G92" s="82" t="s">
        <v>35</v>
      </c>
      <c r="H92" s="236" t="s">
        <v>440</v>
      </c>
      <c r="I92" s="2"/>
      <c r="J92" s="2"/>
    </row>
    <row r="93" spans="1:10" ht="11.25" customHeight="1">
      <c r="A93" s="236"/>
      <c r="B93" s="236"/>
      <c r="C93" s="82" t="s">
        <v>28</v>
      </c>
      <c r="D93" s="82" t="s">
        <v>32</v>
      </c>
      <c r="E93" s="12" t="s">
        <v>33</v>
      </c>
      <c r="F93" s="236"/>
      <c r="G93" s="13">
        <v>9.2499999999999999E-2</v>
      </c>
      <c r="H93" s="241"/>
      <c r="I93" s="2"/>
      <c r="J93" s="2"/>
    </row>
    <row r="94" spans="1:10">
      <c r="B94" s="4"/>
      <c r="C94" s="4"/>
      <c r="D94" s="4"/>
      <c r="E94" s="6"/>
      <c r="G94" s="11"/>
      <c r="I94" s="2"/>
      <c r="J94" s="2"/>
    </row>
    <row r="95" spans="1:10">
      <c r="A95" s="18" t="s">
        <v>28</v>
      </c>
      <c r="B95" s="15"/>
      <c r="C95" s="15"/>
      <c r="D95" s="15"/>
      <c r="E95" s="15"/>
      <c r="F95" s="15"/>
      <c r="G95" s="15"/>
      <c r="H95" s="64"/>
      <c r="I95" s="2"/>
      <c r="J95" s="2"/>
    </row>
    <row r="96" spans="1:10">
      <c r="A96" s="14"/>
      <c r="B96" s="16"/>
      <c r="C96" s="16"/>
      <c r="D96" s="17"/>
      <c r="E96" s="16"/>
      <c r="F96" s="17"/>
      <c r="G96" s="17"/>
      <c r="H96" s="17"/>
      <c r="I96" s="2"/>
      <c r="J96" s="2"/>
    </row>
    <row r="97" spans="1:10">
      <c r="C97" s="7"/>
      <c r="D97" s="8"/>
      <c r="E97" s="8"/>
      <c r="F97" s="3"/>
      <c r="G97" s="3"/>
      <c r="H97" s="3"/>
      <c r="I97" s="2"/>
      <c r="J97" s="2"/>
    </row>
    <row r="98" spans="1:10">
      <c r="A98" s="5" t="s">
        <v>37</v>
      </c>
      <c r="C98" s="7"/>
      <c r="D98" s="8"/>
      <c r="E98" s="8"/>
      <c r="F98" s="3"/>
      <c r="G98" s="3"/>
      <c r="H98" s="3"/>
      <c r="I98" s="2"/>
      <c r="J98" s="2"/>
    </row>
    <row r="99" spans="1:10">
      <c r="A99" s="248" t="s">
        <v>26</v>
      </c>
      <c r="B99" s="248" t="s">
        <v>31</v>
      </c>
      <c r="C99" s="245" t="s">
        <v>27</v>
      </c>
      <c r="D99" s="246"/>
      <c r="E99" s="247"/>
      <c r="F99" s="248" t="s">
        <v>34</v>
      </c>
      <c r="G99" s="82" t="s">
        <v>35</v>
      </c>
      <c r="H99" s="236" t="s">
        <v>440</v>
      </c>
      <c r="I99" s="2"/>
      <c r="J99" s="2"/>
    </row>
    <row r="100" spans="1:10">
      <c r="A100" s="249"/>
      <c r="B100" s="249"/>
      <c r="C100" s="82" t="s">
        <v>28</v>
      </c>
      <c r="D100" s="82" t="s">
        <v>32</v>
      </c>
      <c r="E100" s="12" t="s">
        <v>33</v>
      </c>
      <c r="F100" s="249"/>
      <c r="G100" s="13">
        <v>9.2499999999999999E-2</v>
      </c>
      <c r="H100" s="241"/>
      <c r="I100" s="2"/>
      <c r="J100" s="2"/>
    </row>
    <row r="101" spans="1:10">
      <c r="B101" s="4"/>
      <c r="C101" s="4"/>
      <c r="D101" s="4"/>
      <c r="E101" s="6"/>
      <c r="G101" s="11"/>
      <c r="I101" s="2"/>
      <c r="J101" s="2"/>
    </row>
    <row r="102" spans="1:10">
      <c r="A102" s="18" t="s">
        <v>28</v>
      </c>
      <c r="B102" s="15"/>
      <c r="C102" s="15"/>
      <c r="D102" s="15"/>
      <c r="E102" s="15"/>
      <c r="F102" s="15"/>
      <c r="G102" s="15"/>
      <c r="H102" s="64"/>
      <c r="I102" s="2"/>
      <c r="J102" s="2"/>
    </row>
    <row r="103" spans="1:10">
      <c r="A103" s="14"/>
      <c r="B103" s="16"/>
      <c r="C103" s="16"/>
      <c r="D103" s="17"/>
      <c r="E103" s="16"/>
      <c r="F103" s="17"/>
      <c r="G103" s="17"/>
      <c r="H103" s="17"/>
      <c r="I103" s="2"/>
      <c r="J103" s="2"/>
    </row>
    <row r="105" spans="1:10">
      <c r="A105" s="5" t="s">
        <v>70</v>
      </c>
      <c r="C105" s="7"/>
      <c r="D105" s="8"/>
    </row>
    <row r="106" spans="1:10">
      <c r="A106" s="236" t="s">
        <v>72</v>
      </c>
      <c r="B106" s="236" t="s">
        <v>440</v>
      </c>
      <c r="C106" s="55"/>
      <c r="D106" s="55"/>
    </row>
    <row r="107" spans="1:10">
      <c r="A107" s="236"/>
      <c r="B107" s="241"/>
      <c r="C107" s="55"/>
      <c r="D107" s="55"/>
      <c r="F107" s="9"/>
    </row>
    <row r="108" spans="1:10">
      <c r="B108" s="4"/>
      <c r="C108" s="54"/>
      <c r="D108" s="54"/>
      <c r="E108" s="110" t="s">
        <v>301</v>
      </c>
      <c r="F108" s="71"/>
      <c r="G108" s="54"/>
      <c r="H108" s="54"/>
    </row>
    <row r="109" spans="1:10">
      <c r="A109" s="18" t="s">
        <v>28</v>
      </c>
      <c r="B109" s="64">
        <f>E109*12</f>
        <v>15073797.120000001</v>
      </c>
      <c r="C109" s="348" t="s">
        <v>379</v>
      </c>
      <c r="D109" s="359"/>
      <c r="E109" s="155">
        <v>1256149.76</v>
      </c>
      <c r="F109" s="73"/>
      <c r="G109" s="111"/>
      <c r="H109" s="59"/>
    </row>
    <row r="110" spans="1:10">
      <c r="F110" s="24"/>
      <c r="G110" s="52"/>
      <c r="H110" s="52"/>
    </row>
    <row r="111" spans="1:10">
      <c r="A111" s="5" t="s">
        <v>71</v>
      </c>
      <c r="F111" s="24"/>
      <c r="G111" s="52"/>
      <c r="H111" s="52"/>
    </row>
    <row r="112" spans="1:10">
      <c r="A112" s="236" t="s">
        <v>48</v>
      </c>
      <c r="B112" s="236" t="s">
        <v>440</v>
      </c>
      <c r="F112" s="24"/>
      <c r="G112" s="52"/>
      <c r="H112" s="52"/>
    </row>
    <row r="113" spans="1:8">
      <c r="A113" s="236"/>
      <c r="B113" s="241"/>
      <c r="F113" s="24"/>
      <c r="G113" s="52"/>
      <c r="H113" s="52"/>
    </row>
    <row r="114" spans="1:8">
      <c r="B114" s="4"/>
      <c r="E114" s="110" t="s">
        <v>301</v>
      </c>
      <c r="F114" s="71"/>
      <c r="G114" s="54"/>
      <c r="H114" s="54"/>
    </row>
    <row r="115" spans="1:8">
      <c r="A115" s="18" t="s">
        <v>28</v>
      </c>
      <c r="B115" s="64">
        <f>E115*12</f>
        <v>1733169.12</v>
      </c>
      <c r="C115" s="348" t="s">
        <v>379</v>
      </c>
      <c r="D115" s="359"/>
      <c r="E115" s="155">
        <v>144430.76</v>
      </c>
      <c r="F115" s="73"/>
      <c r="G115" s="111"/>
      <c r="H115" s="59"/>
    </row>
    <row r="116" spans="1:8">
      <c r="F116" s="24"/>
      <c r="G116" s="52"/>
      <c r="H116" s="52"/>
    </row>
    <row r="117" spans="1:8">
      <c r="A117" s="5" t="s">
        <v>17</v>
      </c>
      <c r="F117" s="24"/>
      <c r="G117" s="52"/>
      <c r="H117" s="52"/>
    </row>
    <row r="118" spans="1:8">
      <c r="A118" s="236" t="s">
        <v>48</v>
      </c>
      <c r="B118" s="236" t="s">
        <v>440</v>
      </c>
      <c r="F118" s="24"/>
      <c r="G118" s="52"/>
      <c r="H118" s="52"/>
    </row>
    <row r="119" spans="1:8">
      <c r="A119" s="236"/>
      <c r="B119" s="241"/>
      <c r="F119" s="24"/>
      <c r="G119" s="52"/>
      <c r="H119" s="52"/>
    </row>
    <row r="120" spans="1:8">
      <c r="B120" s="4"/>
      <c r="E120" s="110" t="s">
        <v>301</v>
      </c>
      <c r="F120" s="71"/>
      <c r="G120" s="54"/>
      <c r="H120" s="54"/>
    </row>
    <row r="121" spans="1:8">
      <c r="A121" s="18" t="s">
        <v>28</v>
      </c>
      <c r="B121" s="64">
        <f>E121*12</f>
        <v>158296.56</v>
      </c>
      <c r="C121" s="348" t="s">
        <v>379</v>
      </c>
      <c r="D121" s="359"/>
      <c r="E121" s="155">
        <v>13191.38</v>
      </c>
      <c r="F121" s="73"/>
      <c r="G121" s="111"/>
      <c r="H121" s="59"/>
    </row>
    <row r="122" spans="1:8">
      <c r="F122" s="9"/>
    </row>
    <row r="123" spans="1:8">
      <c r="F123" s="9"/>
    </row>
    <row r="124" spans="1:8">
      <c r="F124" s="9"/>
    </row>
    <row r="125" spans="1:8">
      <c r="F125" s="9"/>
    </row>
    <row r="126" spans="1:8">
      <c r="A126" s="5" t="s">
        <v>20</v>
      </c>
    </row>
    <row r="127" spans="1:8">
      <c r="A127" s="236" t="s">
        <v>48</v>
      </c>
      <c r="B127" s="236" t="s">
        <v>440</v>
      </c>
    </row>
    <row r="128" spans="1:8">
      <c r="A128" s="236"/>
      <c r="B128" s="241"/>
    </row>
    <row r="129" spans="1:4">
      <c r="B129" s="4"/>
    </row>
    <row r="130" spans="1:4">
      <c r="A130" s="18" t="s">
        <v>28</v>
      </c>
      <c r="B130" s="64"/>
    </row>
    <row r="132" spans="1:4">
      <c r="A132" s="5" t="s">
        <v>18</v>
      </c>
      <c r="C132" s="7"/>
      <c r="D132" s="8"/>
    </row>
    <row r="133" spans="1:4">
      <c r="A133" s="236" t="s">
        <v>26</v>
      </c>
      <c r="B133" s="236" t="s">
        <v>440</v>
      </c>
      <c r="C133" s="25"/>
      <c r="D133" s="25"/>
    </row>
    <row r="134" spans="1:4">
      <c r="A134" s="236"/>
      <c r="B134" s="241"/>
      <c r="C134" s="25"/>
      <c r="D134" s="25"/>
    </row>
    <row r="135" spans="1:4">
      <c r="B135" s="4"/>
      <c r="C135" s="71"/>
      <c r="D135" s="71"/>
    </row>
    <row r="136" spans="1:4">
      <c r="A136" s="18" t="s">
        <v>28</v>
      </c>
      <c r="B136" s="64"/>
      <c r="C136" s="72"/>
      <c r="D136" s="72"/>
    </row>
    <row r="137" spans="1:4">
      <c r="A137" s="14"/>
      <c r="B137" s="16"/>
      <c r="C137" s="72"/>
      <c r="D137" s="72"/>
    </row>
    <row r="138" spans="1:4">
      <c r="C138" s="24"/>
      <c r="D138" s="24"/>
    </row>
    <row r="139" spans="1:4">
      <c r="A139" s="5" t="s">
        <v>19</v>
      </c>
      <c r="C139" s="74"/>
      <c r="D139" s="75"/>
    </row>
    <row r="140" spans="1:4">
      <c r="A140" s="236" t="s">
        <v>26</v>
      </c>
      <c r="B140" s="236" t="s">
        <v>440</v>
      </c>
      <c r="C140" s="25"/>
      <c r="D140" s="25"/>
    </row>
    <row r="141" spans="1:4">
      <c r="A141" s="236"/>
      <c r="B141" s="241"/>
      <c r="C141" s="25"/>
      <c r="D141" s="25"/>
    </row>
    <row r="142" spans="1:4">
      <c r="B142" s="4"/>
      <c r="C142" s="71"/>
      <c r="D142" s="71"/>
    </row>
    <row r="143" spans="1:4">
      <c r="A143" s="18" t="s">
        <v>28</v>
      </c>
      <c r="B143" s="64"/>
      <c r="C143" s="72"/>
      <c r="D143" s="72"/>
    </row>
    <row r="144" spans="1:4">
      <c r="A144" s="14"/>
      <c r="B144" s="16"/>
      <c r="C144" s="72"/>
      <c r="D144" s="72"/>
    </row>
    <row r="146" spans="1:8">
      <c r="A146" s="5" t="s">
        <v>21</v>
      </c>
    </row>
    <row r="147" spans="1:8">
      <c r="A147" s="236" t="s">
        <v>26</v>
      </c>
      <c r="B147" s="236" t="s">
        <v>440</v>
      </c>
    </row>
    <row r="148" spans="1:8">
      <c r="A148" s="236"/>
      <c r="B148" s="241"/>
    </row>
    <row r="149" spans="1:8">
      <c r="B149" s="4"/>
    </row>
    <row r="150" spans="1:8">
      <c r="A150" s="18" t="s">
        <v>28</v>
      </c>
      <c r="B150" s="64">
        <f>SUM(B151:B153)</f>
        <v>833354.51</v>
      </c>
    </row>
    <row r="151" spans="1:8">
      <c r="A151" s="14" t="s">
        <v>127</v>
      </c>
      <c r="B151" s="155">
        <v>412144.3</v>
      </c>
      <c r="D151" s="139"/>
      <c r="E151" s="2"/>
    </row>
    <row r="152" spans="1:8">
      <c r="A152" s="14" t="s">
        <v>128</v>
      </c>
      <c r="B152" s="155">
        <v>151878.79</v>
      </c>
      <c r="D152" s="139"/>
      <c r="E152" s="2"/>
    </row>
    <row r="153" spans="1:8">
      <c r="A153" s="14" t="s">
        <v>129</v>
      </c>
      <c r="B153" s="155">
        <v>269331.42</v>
      </c>
      <c r="D153" s="139"/>
      <c r="E153" s="2"/>
    </row>
    <row r="155" spans="1:8">
      <c r="A155" s="5" t="s">
        <v>63</v>
      </c>
      <c r="C155" s="7"/>
      <c r="D155" s="8"/>
      <c r="E155" s="8"/>
      <c r="F155" s="3"/>
      <c r="G155" s="3"/>
      <c r="H155" s="3"/>
    </row>
    <row r="156" spans="1:8">
      <c r="A156" s="248" t="s">
        <v>26</v>
      </c>
      <c r="B156" s="248" t="s">
        <v>31</v>
      </c>
      <c r="C156" s="248" t="s">
        <v>27</v>
      </c>
      <c r="D156" s="236" t="s">
        <v>440</v>
      </c>
      <c r="E156" s="54"/>
      <c r="F156" s="55"/>
      <c r="G156" s="54"/>
      <c r="H156" s="55"/>
    </row>
    <row r="157" spans="1:8" ht="15">
      <c r="A157" s="249"/>
      <c r="B157" s="249"/>
      <c r="C157" s="249"/>
      <c r="D157" s="241"/>
      <c r="E157" s="56"/>
      <c r="F157" s="57"/>
      <c r="G157" s="56"/>
      <c r="H157" s="57"/>
    </row>
    <row r="158" spans="1:8">
      <c r="B158" s="4"/>
      <c r="C158" s="4"/>
      <c r="D158" s="4"/>
      <c r="E158" s="56"/>
      <c r="F158" s="52"/>
      <c r="G158" s="56"/>
      <c r="H158" s="52"/>
    </row>
    <row r="159" spans="1:8">
      <c r="A159" s="18" t="s">
        <v>28</v>
      </c>
      <c r="B159" s="15">
        <f>SUM(B160:B164)</f>
        <v>16257437.300000001</v>
      </c>
      <c r="C159" s="15">
        <f>SUM(C160:C164)</f>
        <v>0</v>
      </c>
      <c r="D159" s="64">
        <f>B159-C159</f>
        <v>16257437.300000001</v>
      </c>
      <c r="E159" s="372" t="s">
        <v>606</v>
      </c>
      <c r="F159" s="58"/>
      <c r="G159" s="58"/>
      <c r="H159" s="58"/>
    </row>
    <row r="160" spans="1:8">
      <c r="A160" s="14" t="s">
        <v>508</v>
      </c>
      <c r="B160" s="160">
        <v>1899324.4</v>
      </c>
      <c r="C160" s="88"/>
      <c r="D160" s="88">
        <f>B160-C160</f>
        <v>1899324.4</v>
      </c>
      <c r="E160" s="373"/>
      <c r="F160" s="59"/>
      <c r="G160" s="59"/>
      <c r="H160" s="59"/>
    </row>
    <row r="161" spans="1:8">
      <c r="A161" s="14" t="s">
        <v>509</v>
      </c>
      <c r="B161" s="160">
        <v>2566855</v>
      </c>
      <c r="C161" s="88"/>
      <c r="D161" s="88">
        <f t="shared" ref="D161:D164" si="11">B161-C161</f>
        <v>2566855</v>
      </c>
      <c r="E161" s="373"/>
      <c r="F161" s="59"/>
      <c r="G161" s="59"/>
      <c r="H161" s="59"/>
    </row>
    <row r="162" spans="1:8">
      <c r="A162" s="14" t="s">
        <v>510</v>
      </c>
      <c r="B162" s="160">
        <v>8587860</v>
      </c>
      <c r="C162" s="88"/>
      <c r="D162" s="88">
        <f t="shared" si="11"/>
        <v>8587860</v>
      </c>
      <c r="E162" s="373"/>
      <c r="F162" s="59"/>
      <c r="G162" s="59"/>
      <c r="H162" s="59"/>
    </row>
    <row r="163" spans="1:8">
      <c r="A163" s="14" t="s">
        <v>511</v>
      </c>
      <c r="B163" s="160">
        <v>2215956.6</v>
      </c>
      <c r="C163" s="88"/>
      <c r="D163" s="88">
        <f t="shared" si="11"/>
        <v>2215956.6</v>
      </c>
      <c r="E163" s="373"/>
      <c r="F163" s="59"/>
      <c r="G163" s="59"/>
      <c r="H163" s="59"/>
    </row>
    <row r="164" spans="1:8">
      <c r="A164" s="14" t="s">
        <v>512</v>
      </c>
      <c r="B164" s="160">
        <v>987441.3</v>
      </c>
      <c r="C164" s="88"/>
      <c r="D164" s="88">
        <f t="shared" si="11"/>
        <v>987441.3</v>
      </c>
      <c r="E164" s="374"/>
      <c r="F164" s="59"/>
      <c r="G164" s="59"/>
      <c r="H164" s="59"/>
    </row>
    <row r="166" spans="1:8">
      <c r="A166" s="5" t="s">
        <v>22</v>
      </c>
      <c r="C166" s="7"/>
      <c r="D166" s="8"/>
    </row>
    <row r="167" spans="1:8">
      <c r="A167" s="248" t="s">
        <v>26</v>
      </c>
      <c r="B167" s="248" t="s">
        <v>31</v>
      </c>
      <c r="C167" s="248" t="s">
        <v>27</v>
      </c>
      <c r="D167" s="236" t="s">
        <v>440</v>
      </c>
    </row>
    <row r="168" spans="1:8">
      <c r="A168" s="249"/>
      <c r="B168" s="249"/>
      <c r="C168" s="249"/>
      <c r="D168" s="241"/>
    </row>
    <row r="169" spans="1:8">
      <c r="B169" s="4"/>
      <c r="C169" s="4"/>
      <c r="D169" s="4"/>
    </row>
    <row r="170" spans="1:8">
      <c r="A170" s="18" t="s">
        <v>28</v>
      </c>
      <c r="B170" s="15"/>
      <c r="C170" s="15"/>
      <c r="D170" s="64"/>
    </row>
    <row r="171" spans="1:8">
      <c r="A171" s="14"/>
      <c r="B171" s="16"/>
      <c r="C171" s="16"/>
      <c r="D171" s="17"/>
    </row>
    <row r="173" spans="1:8">
      <c r="A173" s="5" t="s">
        <v>23</v>
      </c>
      <c r="C173" s="7"/>
      <c r="D173" s="8"/>
    </row>
    <row r="174" spans="1:8">
      <c r="A174" s="248" t="s">
        <v>26</v>
      </c>
      <c r="B174" s="248" t="s">
        <v>31</v>
      </c>
      <c r="C174" s="248" t="s">
        <v>27</v>
      </c>
      <c r="D174" s="236" t="s">
        <v>440</v>
      </c>
    </row>
    <row r="175" spans="1:8">
      <c r="A175" s="249"/>
      <c r="B175" s="249"/>
      <c r="C175" s="249"/>
      <c r="D175" s="241"/>
    </row>
    <row r="176" spans="1:8">
      <c r="B176" s="4"/>
      <c r="C176" s="4"/>
      <c r="D176" s="4"/>
    </row>
    <row r="177" spans="1:4">
      <c r="A177" s="18" t="s">
        <v>28</v>
      </c>
      <c r="B177" s="15"/>
      <c r="C177" s="15"/>
      <c r="D177" s="64"/>
    </row>
    <row r="178" spans="1:4">
      <c r="A178" s="14"/>
      <c r="B178" s="16"/>
      <c r="C178" s="16"/>
      <c r="D178" s="17"/>
    </row>
    <row r="180" spans="1:4">
      <c r="A180" s="5" t="s">
        <v>24</v>
      </c>
      <c r="C180" s="7"/>
      <c r="D180" s="8"/>
    </row>
    <row r="181" spans="1:4">
      <c r="A181" s="248" t="s">
        <v>26</v>
      </c>
      <c r="B181" s="248" t="s">
        <v>31</v>
      </c>
      <c r="C181" s="248" t="s">
        <v>27</v>
      </c>
      <c r="D181" s="236" t="s">
        <v>440</v>
      </c>
    </row>
    <row r="182" spans="1:4">
      <c r="A182" s="249"/>
      <c r="B182" s="249"/>
      <c r="C182" s="249"/>
      <c r="D182" s="241"/>
    </row>
    <row r="183" spans="1:4">
      <c r="B183" s="4"/>
      <c r="C183" s="4"/>
      <c r="D183" s="4"/>
    </row>
    <row r="184" spans="1:4">
      <c r="A184" s="18" t="s">
        <v>28</v>
      </c>
      <c r="B184" s="15"/>
      <c r="C184" s="15"/>
      <c r="D184" s="64"/>
    </row>
    <row r="185" spans="1:4">
      <c r="A185" s="14"/>
      <c r="B185" s="16"/>
      <c r="C185" s="16"/>
      <c r="D185" s="17"/>
    </row>
  </sheetData>
  <mergeCells count="112">
    <mergeCell ref="K1:M3"/>
    <mergeCell ref="A5:C5"/>
    <mergeCell ref="A6:C6"/>
    <mergeCell ref="A12:C12"/>
    <mergeCell ref="F22:H22"/>
    <mergeCell ref="A24:C24"/>
    <mergeCell ref="A32:A33"/>
    <mergeCell ref="B32:B33"/>
    <mergeCell ref="C32:C33"/>
    <mergeCell ref="D32:E32"/>
    <mergeCell ref="G32:H32"/>
    <mergeCell ref="A16:C16"/>
    <mergeCell ref="F16:H16"/>
    <mergeCell ref="F17:H17"/>
    <mergeCell ref="F18:H18"/>
    <mergeCell ref="F20:H20"/>
    <mergeCell ref="F21:H21"/>
    <mergeCell ref="F24:I27"/>
    <mergeCell ref="I32:I33"/>
    <mergeCell ref="K32:K33"/>
    <mergeCell ref="M32:M33"/>
    <mergeCell ref="F5:G14"/>
    <mergeCell ref="A29:C29"/>
    <mergeCell ref="A39:A40"/>
    <mergeCell ref="B39:B40"/>
    <mergeCell ref="C39:C40"/>
    <mergeCell ref="D39:E39"/>
    <mergeCell ref="G39:H39"/>
    <mergeCell ref="I39:I40"/>
    <mergeCell ref="K39:K40"/>
    <mergeCell ref="M39:M40"/>
    <mergeCell ref="A44:A45"/>
    <mergeCell ref="B44:B45"/>
    <mergeCell ref="C44:C45"/>
    <mergeCell ref="D44:E44"/>
    <mergeCell ref="G44:H44"/>
    <mergeCell ref="I44:I45"/>
    <mergeCell ref="K44:K45"/>
    <mergeCell ref="M44:M45"/>
    <mergeCell ref="K49:K50"/>
    <mergeCell ref="M49:M50"/>
    <mergeCell ref="A54:A55"/>
    <mergeCell ref="B54:B55"/>
    <mergeCell ref="C54:C55"/>
    <mergeCell ref="D54:E54"/>
    <mergeCell ref="G54:H54"/>
    <mergeCell ref="I54:I55"/>
    <mergeCell ref="K54:K55"/>
    <mergeCell ref="M54:M55"/>
    <mergeCell ref="A49:A50"/>
    <mergeCell ref="B49:B50"/>
    <mergeCell ref="C49:C50"/>
    <mergeCell ref="D49:E49"/>
    <mergeCell ref="G49:H49"/>
    <mergeCell ref="I49:I50"/>
    <mergeCell ref="A77:A78"/>
    <mergeCell ref="B77:B78"/>
    <mergeCell ref="A83:A84"/>
    <mergeCell ref="B83:B84"/>
    <mergeCell ref="C83:E83"/>
    <mergeCell ref="F83:F84"/>
    <mergeCell ref="A62:A63"/>
    <mergeCell ref="B62:B63"/>
    <mergeCell ref="A67:A68"/>
    <mergeCell ref="B67:B68"/>
    <mergeCell ref="A72:A73"/>
    <mergeCell ref="B72:B73"/>
    <mergeCell ref="A99:A100"/>
    <mergeCell ref="B99:B100"/>
    <mergeCell ref="C99:E99"/>
    <mergeCell ref="F99:F100"/>
    <mergeCell ref="H99:H100"/>
    <mergeCell ref="A106:A107"/>
    <mergeCell ref="B106:B107"/>
    <mergeCell ref="H83:H84"/>
    <mergeCell ref="A92:A93"/>
    <mergeCell ref="B92:B93"/>
    <mergeCell ref="C92:E92"/>
    <mergeCell ref="F92:F93"/>
    <mergeCell ref="H92:H93"/>
    <mergeCell ref="C109:D109"/>
    <mergeCell ref="A112:A113"/>
    <mergeCell ref="B112:B113"/>
    <mergeCell ref="A118:A119"/>
    <mergeCell ref="B118:B119"/>
    <mergeCell ref="A127:A128"/>
    <mergeCell ref="B127:B128"/>
    <mergeCell ref="C115:D115"/>
    <mergeCell ref="C121:D121"/>
    <mergeCell ref="A156:A157"/>
    <mergeCell ref="B156:B157"/>
    <mergeCell ref="C156:C157"/>
    <mergeCell ref="D156:D157"/>
    <mergeCell ref="A167:A168"/>
    <mergeCell ref="B167:B168"/>
    <mergeCell ref="C167:C168"/>
    <mergeCell ref="D167:D168"/>
    <mergeCell ref="A133:A134"/>
    <mergeCell ref="B133:B134"/>
    <mergeCell ref="A140:A141"/>
    <mergeCell ref="B140:B141"/>
    <mergeCell ref="A147:A148"/>
    <mergeCell ref="B147:B148"/>
    <mergeCell ref="E159:E164"/>
    <mergeCell ref="A174:A175"/>
    <mergeCell ref="B174:B175"/>
    <mergeCell ref="C174:C175"/>
    <mergeCell ref="D174:D175"/>
    <mergeCell ref="A181:A182"/>
    <mergeCell ref="B181:B182"/>
    <mergeCell ref="C181:C182"/>
    <mergeCell ref="D181:D18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S179"/>
  <sheetViews>
    <sheetView showGridLines="0" topLeftCell="A157" workbookViewId="0">
      <selection activeCell="C61" sqref="A61:XFD61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328" t="s">
        <v>93</v>
      </c>
      <c r="L1" s="329"/>
      <c r="M1" s="330"/>
    </row>
    <row r="2" spans="1:19">
      <c r="A2" s="5" t="s">
        <v>461</v>
      </c>
      <c r="B2" s="5"/>
      <c r="K2" s="331"/>
      <c r="L2" s="332"/>
      <c r="M2" s="333"/>
    </row>
    <row r="3" spans="1:19">
      <c r="A3" s="5" t="s">
        <v>62</v>
      </c>
      <c r="B3" s="5"/>
      <c r="K3" s="334"/>
      <c r="L3" s="335"/>
      <c r="M3" s="336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430035687.28999996</v>
      </c>
      <c r="E5" s="9"/>
      <c r="F5" s="273" t="s">
        <v>74</v>
      </c>
      <c r="G5" s="274"/>
      <c r="H5" s="95" t="s">
        <v>28</v>
      </c>
      <c r="I5" s="68">
        <f>SUM(I6:I14)</f>
        <v>1808602</v>
      </c>
    </row>
    <row r="6" spans="1:19" ht="12.75" customHeight="1">
      <c r="A6" s="261" t="s">
        <v>13</v>
      </c>
      <c r="B6" s="261"/>
      <c r="C6" s="261"/>
      <c r="D6" s="69">
        <f>SUM(D7:D11)</f>
        <v>278040122.25</v>
      </c>
      <c r="E6" s="9"/>
      <c r="F6" s="275"/>
      <c r="G6" s="276"/>
      <c r="H6" s="14" t="s">
        <v>2</v>
      </c>
      <c r="I6" s="51">
        <f>B34</f>
        <v>652086</v>
      </c>
      <c r="J6" s="25"/>
      <c r="K6" s="129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278040122.25</v>
      </c>
      <c r="F7" s="275"/>
      <c r="G7" s="276"/>
      <c r="H7" s="14" t="s">
        <v>3</v>
      </c>
      <c r="I7" s="51">
        <f>B43</f>
        <v>0</v>
      </c>
      <c r="J7" s="24"/>
      <c r="K7" s="24"/>
      <c r="L7" s="24"/>
    </row>
    <row r="8" spans="1:19">
      <c r="C8" s="14" t="s">
        <v>3</v>
      </c>
      <c r="D8" s="16">
        <f>M43</f>
        <v>0</v>
      </c>
      <c r="F8" s="275"/>
      <c r="G8" s="276"/>
      <c r="H8" s="14" t="s">
        <v>4</v>
      </c>
      <c r="I8" s="51">
        <f>B48</f>
        <v>0</v>
      </c>
      <c r="J8" s="24"/>
      <c r="K8" s="24"/>
      <c r="L8" s="24"/>
    </row>
    <row r="9" spans="1:19" ht="11.25" customHeight="1">
      <c r="C9" s="14" t="s">
        <v>4</v>
      </c>
      <c r="D9" s="16">
        <f>M48</f>
        <v>0</v>
      </c>
      <c r="F9" s="275"/>
      <c r="G9" s="276"/>
      <c r="H9" s="14" t="s">
        <v>5</v>
      </c>
      <c r="I9" s="51">
        <f>B53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M53</f>
        <v>0</v>
      </c>
      <c r="F10" s="275"/>
      <c r="G10" s="276"/>
      <c r="H10" s="14" t="s">
        <v>6</v>
      </c>
      <c r="I10" s="51">
        <f>B58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M58</f>
        <v>0</v>
      </c>
      <c r="F11" s="275"/>
      <c r="G11" s="276"/>
      <c r="H11" s="14" t="s">
        <v>8</v>
      </c>
      <c r="I11" s="51">
        <f>B64</f>
        <v>0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75"/>
      <c r="G12" s="276"/>
      <c r="H12" s="14" t="s">
        <v>7</v>
      </c>
      <c r="I12" s="51">
        <f>B69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H86</f>
        <v>0</v>
      </c>
      <c r="F13" s="275"/>
      <c r="G13" s="276"/>
      <c r="H13" s="14" t="s">
        <v>1</v>
      </c>
      <c r="I13" s="51">
        <f>B74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H93</f>
        <v>0</v>
      </c>
      <c r="F14" s="277"/>
      <c r="G14" s="278"/>
      <c r="H14" s="14" t="s">
        <v>0</v>
      </c>
      <c r="I14" s="51">
        <f>B79</f>
        <v>1156516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H100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0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B107</f>
        <v>0</v>
      </c>
      <c r="F17" s="263" t="s">
        <v>74</v>
      </c>
      <c r="G17" s="263"/>
      <c r="H17" s="263"/>
      <c r="I17" s="68">
        <f>I5</f>
        <v>1808602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B113</f>
        <v>0</v>
      </c>
      <c r="F18" s="263" t="s">
        <v>25</v>
      </c>
      <c r="G18" s="263"/>
      <c r="H18" s="263"/>
      <c r="I18" s="67">
        <f>I16*I17</f>
        <v>281906793.74000001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B119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B125</f>
        <v>0</v>
      </c>
      <c r="F20" s="263" t="s">
        <v>9</v>
      </c>
      <c r="G20" s="263"/>
      <c r="H20" s="263"/>
      <c r="I20" s="67">
        <f>D5</f>
        <v>430035687.28999996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B131</f>
        <v>0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B138</f>
        <v>0</v>
      </c>
      <c r="F22" s="263" t="s">
        <v>75</v>
      </c>
      <c r="G22" s="263"/>
      <c r="H22" s="263"/>
      <c r="I22" s="67">
        <f>I20-I18</f>
        <v>148128893.54999995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B145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151995565.03999999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D152</f>
        <v>151995565.03999999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D164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D171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D178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E30" s="9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E31" s="9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99" t="s">
        <v>39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82" t="s">
        <v>35</v>
      </c>
      <c r="M32" s="236" t="s">
        <v>440</v>
      </c>
    </row>
    <row r="33" spans="1:13" ht="11.25" customHeight="1">
      <c r="A33" s="236"/>
      <c r="B33" s="240"/>
      <c r="C33" s="240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236"/>
      <c r="J33" s="13">
        <v>1</v>
      </c>
      <c r="K33" s="236"/>
      <c r="L33" s="13">
        <v>9.2499999999999999E-2</v>
      </c>
      <c r="M33" s="241"/>
    </row>
    <row r="34" spans="1:13">
      <c r="A34" s="18" t="s">
        <v>28</v>
      </c>
      <c r="B34" s="68">
        <f>SUM(B35:B39)</f>
        <v>652086</v>
      </c>
      <c r="C34" s="70">
        <f>SUM(C35:C39)</f>
        <v>143278000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SUM(M35:M39)</f>
        <v>278040122.25</v>
      </c>
    </row>
    <row r="35" spans="1:13">
      <c r="A35" s="14" t="s">
        <v>271</v>
      </c>
      <c r="B35" s="151">
        <v>77902</v>
      </c>
      <c r="C35" s="152">
        <v>19709000</v>
      </c>
      <c r="D35" s="101">
        <v>2.34</v>
      </c>
      <c r="E35" s="101">
        <v>0.4</v>
      </c>
      <c r="F35" s="153">
        <v>2.234</v>
      </c>
      <c r="G35" s="40">
        <f t="shared" ref="G35:G36" si="0">IF(F35&lt;=D35,F35,D35)</f>
        <v>2.234</v>
      </c>
      <c r="H35" s="40">
        <f t="shared" ref="H35:H36" si="1">G35-E35</f>
        <v>1.8340000000000001</v>
      </c>
      <c r="I35" s="41">
        <f t="shared" ref="I35:I36" si="2">H35*C35</f>
        <v>36146306</v>
      </c>
      <c r="J35" s="41">
        <f t="shared" ref="J35:J36" si="3">C35*E35*J$33</f>
        <v>7883600</v>
      </c>
      <c r="K35" s="17">
        <f t="shared" ref="K35:K36" si="4">I35+J35</f>
        <v>44029906</v>
      </c>
      <c r="L35" s="17">
        <f t="shared" ref="L35:L36" si="5">K35*L$33</f>
        <v>4072766.3050000002</v>
      </c>
      <c r="M35" s="17">
        <f t="shared" ref="M35:M36" si="6">K35-L35</f>
        <v>39957139.695</v>
      </c>
    </row>
    <row r="36" spans="1:13">
      <c r="A36" s="14" t="s">
        <v>272</v>
      </c>
      <c r="B36" s="151">
        <v>3002</v>
      </c>
      <c r="C36" s="152">
        <v>868000</v>
      </c>
      <c r="D36" s="101">
        <v>2.64</v>
      </c>
      <c r="E36" s="101">
        <v>0.39</v>
      </c>
      <c r="F36" s="153">
        <v>2.12</v>
      </c>
      <c r="G36" s="40">
        <f t="shared" si="0"/>
        <v>2.12</v>
      </c>
      <c r="H36" s="40">
        <f t="shared" si="1"/>
        <v>1.73</v>
      </c>
      <c r="I36" s="41">
        <f t="shared" si="2"/>
        <v>1501640</v>
      </c>
      <c r="J36" s="41">
        <f t="shared" si="3"/>
        <v>338520</v>
      </c>
      <c r="K36" s="17">
        <f t="shared" si="4"/>
        <v>1840160</v>
      </c>
      <c r="L36" s="17">
        <f t="shared" si="5"/>
        <v>170214.8</v>
      </c>
      <c r="M36" s="17">
        <f t="shared" si="6"/>
        <v>1669945.2</v>
      </c>
    </row>
    <row r="37" spans="1:13">
      <c r="A37" s="14" t="s">
        <v>273</v>
      </c>
      <c r="B37" s="151">
        <v>37698</v>
      </c>
      <c r="C37" s="152">
        <v>10669000</v>
      </c>
      <c r="D37" s="101">
        <v>2.5299999999999998</v>
      </c>
      <c r="E37" s="101">
        <v>0.4</v>
      </c>
      <c r="F37" s="153">
        <v>2.1139999999999999</v>
      </c>
      <c r="G37" s="40">
        <f t="shared" ref="G37" si="7">IF(F37&lt;=D37,F37,D37)</f>
        <v>2.1139999999999999</v>
      </c>
      <c r="H37" s="40">
        <f t="shared" ref="H37" si="8">G37-E37</f>
        <v>1.714</v>
      </c>
      <c r="I37" s="41">
        <f t="shared" ref="I37" si="9">H37*C37</f>
        <v>18286666</v>
      </c>
      <c r="J37" s="41">
        <f t="shared" ref="J37" si="10">C37*E37*J$33</f>
        <v>4267600</v>
      </c>
      <c r="K37" s="17">
        <f t="shared" ref="K37" si="11">I37+J37</f>
        <v>22554266</v>
      </c>
      <c r="L37" s="17">
        <f t="shared" ref="L37" si="12">K37*L$33</f>
        <v>2086269.605</v>
      </c>
      <c r="M37" s="17">
        <f t="shared" ref="M37" si="13">K37-L37</f>
        <v>20467996.395</v>
      </c>
    </row>
    <row r="38" spans="1:13">
      <c r="A38" s="14" t="s">
        <v>302</v>
      </c>
      <c r="B38" s="151">
        <v>244404</v>
      </c>
      <c r="C38" s="152">
        <v>51325000</v>
      </c>
      <c r="D38" s="101">
        <v>2.2400000000000002</v>
      </c>
      <c r="E38" s="101">
        <v>0.4</v>
      </c>
      <c r="F38" s="153">
        <v>2.1240000000000001</v>
      </c>
      <c r="G38" s="40">
        <f t="shared" ref="G38" si="14">IF(F38&lt;=D38,F38,D38)</f>
        <v>2.1240000000000001</v>
      </c>
      <c r="H38" s="40">
        <f t="shared" ref="H38" si="15">G38-E38</f>
        <v>1.7240000000000002</v>
      </c>
      <c r="I38" s="41">
        <f t="shared" ref="I38" si="16">H38*C38</f>
        <v>88484300.000000015</v>
      </c>
      <c r="J38" s="41">
        <f t="shared" ref="J38" si="17">C38*E38*J$33</f>
        <v>20530000</v>
      </c>
      <c r="K38" s="17">
        <f t="shared" ref="K38" si="18">I38+J38</f>
        <v>109014300.00000001</v>
      </c>
      <c r="L38" s="17">
        <f t="shared" ref="L38" si="19">K38*L$33</f>
        <v>10083822.750000002</v>
      </c>
      <c r="M38" s="17">
        <f t="shared" ref="M38" si="20">K38-L38</f>
        <v>98930477.250000015</v>
      </c>
    </row>
    <row r="39" spans="1:13">
      <c r="A39" s="14" t="s">
        <v>303</v>
      </c>
      <c r="B39" s="151">
        <v>289080</v>
      </c>
      <c r="C39" s="152">
        <v>60707000</v>
      </c>
      <c r="D39" s="101">
        <v>2.2400000000000002</v>
      </c>
      <c r="E39" s="101">
        <v>0.4</v>
      </c>
      <c r="F39" s="153">
        <v>2.1240000000000001</v>
      </c>
      <c r="G39" s="40">
        <f t="shared" ref="G39" si="21">IF(F39&lt;=D39,F39,D39)</f>
        <v>2.1240000000000001</v>
      </c>
      <c r="H39" s="40">
        <f t="shared" ref="H39" si="22">G39-E39</f>
        <v>1.7240000000000002</v>
      </c>
      <c r="I39" s="41">
        <f t="shared" ref="I39" si="23">H39*C39</f>
        <v>104658868.00000001</v>
      </c>
      <c r="J39" s="41">
        <f t="shared" ref="J39" si="24">C39*E39*J$33</f>
        <v>24282800</v>
      </c>
      <c r="K39" s="17">
        <f t="shared" ref="K39" si="25">I39+J39</f>
        <v>128941668.00000001</v>
      </c>
      <c r="L39" s="17">
        <f t="shared" ref="L39" si="26">K39*L$33</f>
        <v>11927104.290000001</v>
      </c>
      <c r="M39" s="17">
        <f t="shared" ref="M39" si="27">K39-L39</f>
        <v>117014563.71000001</v>
      </c>
    </row>
    <row r="40" spans="1:13">
      <c r="C40" s="19"/>
      <c r="D40" s="4"/>
      <c r="F40" s="4"/>
      <c r="G40" s="4"/>
      <c r="H40" s="4"/>
      <c r="I40" s="4"/>
      <c r="J40" s="4"/>
    </row>
    <row r="41" spans="1:13">
      <c r="A41" s="236" t="s">
        <v>26</v>
      </c>
      <c r="B41" s="240" t="s">
        <v>56</v>
      </c>
      <c r="C41" s="240" t="s">
        <v>52</v>
      </c>
      <c r="D41" s="242" t="s">
        <v>38</v>
      </c>
      <c r="E41" s="242"/>
      <c r="F41" s="82" t="s">
        <v>39</v>
      </c>
      <c r="G41" s="236" t="s">
        <v>41</v>
      </c>
      <c r="H41" s="236"/>
      <c r="I41" s="236" t="s">
        <v>45</v>
      </c>
      <c r="J41" s="34" t="s">
        <v>43</v>
      </c>
      <c r="K41" s="236" t="s">
        <v>34</v>
      </c>
      <c r="L41" s="82" t="s">
        <v>35</v>
      </c>
      <c r="M41" s="236" t="s">
        <v>440</v>
      </c>
    </row>
    <row r="42" spans="1:13" ht="11.25" customHeight="1">
      <c r="A42" s="236"/>
      <c r="B42" s="240"/>
      <c r="C42" s="240"/>
      <c r="D42" s="83" t="s">
        <v>40</v>
      </c>
      <c r="E42" s="83" t="s">
        <v>44</v>
      </c>
      <c r="F42" s="83" t="s">
        <v>40</v>
      </c>
      <c r="G42" s="84" t="s">
        <v>40</v>
      </c>
      <c r="H42" s="13" t="s">
        <v>42</v>
      </c>
      <c r="I42" s="236"/>
      <c r="J42" s="13">
        <v>1</v>
      </c>
      <c r="K42" s="236"/>
      <c r="L42" s="13">
        <v>9.2499999999999999E-2</v>
      </c>
      <c r="M42" s="241"/>
    </row>
    <row r="43" spans="1:13">
      <c r="A43" s="18" t="s">
        <v>28</v>
      </c>
      <c r="B43" s="68"/>
      <c r="C43" s="70"/>
      <c r="D43" s="42"/>
      <c r="E43" s="43"/>
      <c r="F43" s="44"/>
      <c r="G43" s="44"/>
      <c r="H43" s="44"/>
      <c r="I43" s="44"/>
      <c r="J43" s="44"/>
      <c r="K43" s="43"/>
      <c r="L43" s="43"/>
      <c r="M43" s="64"/>
    </row>
    <row r="44" spans="1:13">
      <c r="A44" s="14"/>
      <c r="B44" s="51"/>
      <c r="C44" s="37"/>
      <c r="D44" s="38"/>
      <c r="E44" s="38"/>
      <c r="F44" s="39"/>
      <c r="G44" s="40"/>
      <c r="H44" s="40"/>
      <c r="I44" s="41"/>
      <c r="J44" s="41"/>
      <c r="K44" s="17"/>
      <c r="L44" s="17"/>
      <c r="M44" s="17"/>
    </row>
    <row r="45" spans="1:13">
      <c r="C45" s="7"/>
      <c r="D45" s="8"/>
      <c r="E45" s="8"/>
      <c r="F45" s="3"/>
      <c r="G45" s="3"/>
      <c r="H45" s="3"/>
      <c r="I45" s="2"/>
      <c r="J45" s="2"/>
    </row>
    <row r="46" spans="1:13">
      <c r="A46" s="236" t="s">
        <v>26</v>
      </c>
      <c r="B46" s="240" t="s">
        <v>57</v>
      </c>
      <c r="C46" s="240" t="s">
        <v>53</v>
      </c>
      <c r="D46" s="242" t="s">
        <v>38</v>
      </c>
      <c r="E46" s="242"/>
      <c r="F46" s="82" t="s">
        <v>39</v>
      </c>
      <c r="G46" s="236" t="s">
        <v>41</v>
      </c>
      <c r="H46" s="236"/>
      <c r="I46" s="236" t="s">
        <v>45</v>
      </c>
      <c r="J46" s="34" t="s">
        <v>43</v>
      </c>
      <c r="K46" s="236" t="s">
        <v>34</v>
      </c>
      <c r="L46" s="82" t="s">
        <v>35</v>
      </c>
      <c r="M46" s="236" t="s">
        <v>440</v>
      </c>
    </row>
    <row r="47" spans="1:13" ht="11.25" customHeight="1">
      <c r="A47" s="236"/>
      <c r="B47" s="240"/>
      <c r="C47" s="240"/>
      <c r="D47" s="83" t="s">
        <v>40</v>
      </c>
      <c r="E47" s="83" t="s">
        <v>44</v>
      </c>
      <c r="F47" s="83" t="s">
        <v>42</v>
      </c>
      <c r="G47" s="84" t="s">
        <v>40</v>
      </c>
      <c r="H47" s="13" t="s">
        <v>42</v>
      </c>
      <c r="I47" s="236"/>
      <c r="J47" s="13">
        <v>1</v>
      </c>
      <c r="K47" s="236"/>
      <c r="L47" s="13">
        <v>9.2499999999999999E-2</v>
      </c>
      <c r="M47" s="241"/>
    </row>
    <row r="48" spans="1:13">
      <c r="A48" s="18" t="s">
        <v>28</v>
      </c>
      <c r="B48" s="68"/>
      <c r="C48" s="70"/>
      <c r="D48" s="42"/>
      <c r="E48" s="43"/>
      <c r="F48" s="44"/>
      <c r="G48" s="44"/>
      <c r="H48" s="44"/>
      <c r="I48" s="44"/>
      <c r="J48" s="44"/>
      <c r="K48" s="43"/>
      <c r="L48" s="43"/>
      <c r="M48" s="64"/>
    </row>
    <row r="49" spans="1:13">
      <c r="A49" s="14"/>
      <c r="B49" s="51"/>
      <c r="C49" s="37"/>
      <c r="D49" s="38"/>
      <c r="E49" s="38"/>
      <c r="F49" s="39"/>
      <c r="G49" s="45"/>
      <c r="H49" s="40"/>
      <c r="I49" s="46"/>
      <c r="J49" s="46"/>
      <c r="K49" s="47"/>
      <c r="L49" s="17"/>
      <c r="M49" s="17"/>
    </row>
    <row r="50" spans="1:13">
      <c r="C50" s="7"/>
      <c r="D50" s="8"/>
      <c r="E50" s="8"/>
      <c r="F50" s="3"/>
      <c r="G50" s="3"/>
      <c r="H50" s="3"/>
      <c r="I50" s="2"/>
      <c r="J50" s="2"/>
    </row>
    <row r="51" spans="1:13">
      <c r="A51" s="236" t="s">
        <v>26</v>
      </c>
      <c r="B51" s="240" t="s">
        <v>58</v>
      </c>
      <c r="C51" s="240" t="s">
        <v>54</v>
      </c>
      <c r="D51" s="242" t="s">
        <v>38</v>
      </c>
      <c r="E51" s="242"/>
      <c r="F51" s="82" t="s">
        <v>39</v>
      </c>
      <c r="G51" s="236" t="s">
        <v>41</v>
      </c>
      <c r="H51" s="236"/>
      <c r="I51" s="236" t="s">
        <v>45</v>
      </c>
      <c r="J51" s="34" t="s">
        <v>43</v>
      </c>
      <c r="K51" s="236" t="s">
        <v>34</v>
      </c>
      <c r="L51" s="82" t="s">
        <v>35</v>
      </c>
      <c r="M51" s="236" t="s">
        <v>440</v>
      </c>
    </row>
    <row r="52" spans="1:13" ht="11.25" customHeight="1">
      <c r="A52" s="236"/>
      <c r="B52" s="240"/>
      <c r="C52" s="240"/>
      <c r="D52" s="83" t="s">
        <v>40</v>
      </c>
      <c r="E52" s="83" t="s">
        <v>44</v>
      </c>
      <c r="F52" s="83" t="s">
        <v>42</v>
      </c>
      <c r="G52" s="84" t="s">
        <v>40</v>
      </c>
      <c r="H52" s="13" t="s">
        <v>42</v>
      </c>
      <c r="I52" s="236"/>
      <c r="J52" s="13">
        <v>1</v>
      </c>
      <c r="K52" s="236"/>
      <c r="L52" s="13">
        <v>9.2499999999999999E-2</v>
      </c>
      <c r="M52" s="241"/>
    </row>
    <row r="53" spans="1:13">
      <c r="A53" s="18" t="s">
        <v>28</v>
      </c>
      <c r="B53" s="68"/>
      <c r="C53" s="70"/>
      <c r="D53" s="42"/>
      <c r="E53" s="43"/>
      <c r="F53" s="44"/>
      <c r="G53" s="44"/>
      <c r="H53" s="44"/>
      <c r="I53" s="44"/>
      <c r="J53" s="44"/>
      <c r="K53" s="43"/>
      <c r="L53" s="43"/>
      <c r="M53" s="15"/>
    </row>
    <row r="54" spans="1:13">
      <c r="A54" s="14"/>
      <c r="B54" s="51"/>
      <c r="C54" s="37"/>
      <c r="D54" s="38"/>
      <c r="E54" s="38"/>
      <c r="F54" s="39"/>
      <c r="G54" s="45"/>
      <c r="H54" s="40"/>
      <c r="I54" s="46"/>
      <c r="J54" s="46"/>
      <c r="K54" s="47"/>
      <c r="L54" s="17"/>
      <c r="M54" s="17"/>
    </row>
    <row r="55" spans="1:13">
      <c r="C55" s="7"/>
      <c r="D55" s="8"/>
      <c r="E55" s="8"/>
      <c r="F55" s="3"/>
      <c r="G55" s="3"/>
      <c r="H55" s="3"/>
      <c r="I55" s="2"/>
      <c r="J55" s="2"/>
    </row>
    <row r="56" spans="1:13">
      <c r="A56" s="236" t="s">
        <v>26</v>
      </c>
      <c r="B56" s="240" t="s">
        <v>59</v>
      </c>
      <c r="C56" s="240" t="s">
        <v>55</v>
      </c>
      <c r="D56" s="242" t="s">
        <v>38</v>
      </c>
      <c r="E56" s="242"/>
      <c r="F56" s="82" t="s">
        <v>46</v>
      </c>
      <c r="G56" s="236" t="s">
        <v>41</v>
      </c>
      <c r="H56" s="236"/>
      <c r="I56" s="236" t="s">
        <v>45</v>
      </c>
      <c r="J56" s="34" t="s">
        <v>43</v>
      </c>
      <c r="K56" s="236" t="s">
        <v>34</v>
      </c>
      <c r="L56" s="82" t="s">
        <v>35</v>
      </c>
      <c r="M56" s="236" t="s">
        <v>440</v>
      </c>
    </row>
    <row r="57" spans="1:13" ht="11.25" customHeight="1">
      <c r="A57" s="236"/>
      <c r="B57" s="240"/>
      <c r="C57" s="240"/>
      <c r="D57" s="83" t="s">
        <v>40</v>
      </c>
      <c r="E57" s="83" t="s">
        <v>44</v>
      </c>
      <c r="F57" s="83" t="s">
        <v>42</v>
      </c>
      <c r="G57" s="84" t="s">
        <v>40</v>
      </c>
      <c r="H57" s="13" t="s">
        <v>42</v>
      </c>
      <c r="I57" s="236"/>
      <c r="J57" s="13">
        <v>1</v>
      </c>
      <c r="K57" s="236"/>
      <c r="L57" s="13">
        <v>9.2499999999999999E-2</v>
      </c>
      <c r="M57" s="241"/>
    </row>
    <row r="58" spans="1:13">
      <c r="A58" s="18" t="s">
        <v>28</v>
      </c>
      <c r="B58" s="68"/>
      <c r="C58" s="70"/>
      <c r="D58" s="42"/>
      <c r="E58" s="43"/>
      <c r="F58" s="44"/>
      <c r="G58" s="44"/>
      <c r="H58" s="44"/>
      <c r="I58" s="44"/>
      <c r="J58" s="44"/>
      <c r="K58" s="43"/>
      <c r="L58" s="43"/>
      <c r="M58" s="64">
        <f>SUM(M59:M59)</f>
        <v>0</v>
      </c>
    </row>
    <row r="59" spans="1:13">
      <c r="A59" s="14"/>
      <c r="B59" s="51"/>
      <c r="C59" s="37"/>
      <c r="D59" s="38"/>
      <c r="E59" s="38"/>
      <c r="F59" s="39"/>
      <c r="G59" s="45"/>
      <c r="H59" s="48">
        <f t="shared" ref="H59" si="28">IF(F59&lt;=D59-E59,F59,D59-E59)</f>
        <v>0</v>
      </c>
      <c r="I59" s="46">
        <f t="shared" ref="I59" si="29">H59*C59</f>
        <v>0</v>
      </c>
      <c r="J59" s="46">
        <f>C59*E59*J$42</f>
        <v>0</v>
      </c>
      <c r="K59" s="47">
        <f t="shared" ref="K59" si="30">I59+J59</f>
        <v>0</v>
      </c>
      <c r="L59" s="17">
        <f>K59*L$42</f>
        <v>0</v>
      </c>
      <c r="M59" s="17">
        <f>K59-L59</f>
        <v>0</v>
      </c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A62" s="236" t="s">
        <v>26</v>
      </c>
      <c r="B62" s="240" t="s">
        <v>73</v>
      </c>
      <c r="C62" s="61"/>
      <c r="D62" s="55"/>
      <c r="E62" s="61"/>
      <c r="F62" s="53"/>
      <c r="G62" s="55"/>
      <c r="H62" s="61"/>
      <c r="I62" s="59"/>
      <c r="J62" s="55"/>
      <c r="K62" s="61"/>
    </row>
    <row r="63" spans="1:13">
      <c r="A63" s="236"/>
      <c r="B63" s="240"/>
      <c r="C63" s="61"/>
      <c r="D63" s="55"/>
      <c r="E63" s="128"/>
      <c r="F63" s="53"/>
      <c r="G63" s="55"/>
      <c r="H63" s="61"/>
      <c r="I63" s="59"/>
      <c r="J63" s="55"/>
      <c r="K63" s="61"/>
    </row>
    <row r="64" spans="1:13">
      <c r="A64" s="18" t="s">
        <v>28</v>
      </c>
      <c r="B64" s="68"/>
      <c r="C64" s="62"/>
      <c r="D64" s="63"/>
      <c r="E64" s="62"/>
      <c r="F64" s="53"/>
      <c r="G64" s="63"/>
      <c r="H64" s="62"/>
      <c r="I64" s="59"/>
      <c r="J64" s="63"/>
      <c r="K64" s="62"/>
    </row>
    <row r="65" spans="1:11">
      <c r="A65" s="175"/>
      <c r="B65" s="125"/>
      <c r="C65" s="60"/>
      <c r="D65" s="52"/>
      <c r="E65" s="60"/>
      <c r="F65" s="53"/>
      <c r="G65" s="52"/>
      <c r="H65" s="60"/>
      <c r="I65" s="59"/>
      <c r="J65" s="52"/>
      <c r="K65" s="60"/>
    </row>
    <row r="66" spans="1:11">
      <c r="C66" s="7"/>
      <c r="D66" s="8"/>
      <c r="E66" s="8"/>
      <c r="F66" s="3"/>
      <c r="G66" s="3"/>
      <c r="H66" s="3"/>
      <c r="I66" s="2"/>
      <c r="J66" s="2"/>
    </row>
    <row r="67" spans="1:11">
      <c r="A67" s="236" t="s">
        <v>26</v>
      </c>
      <c r="B67" s="240" t="s">
        <v>7</v>
      </c>
      <c r="C67" s="7"/>
      <c r="D67" s="8"/>
      <c r="E67" s="8"/>
      <c r="F67" s="3"/>
      <c r="G67" s="3"/>
      <c r="H67" s="3"/>
      <c r="I67" s="2"/>
      <c r="J67" s="2"/>
    </row>
    <row r="68" spans="1:11">
      <c r="A68" s="236"/>
      <c r="B68" s="240"/>
      <c r="C68" s="7"/>
      <c r="D68" s="8"/>
      <c r="E68" s="8"/>
      <c r="F68" s="3"/>
      <c r="G68" s="3"/>
      <c r="H68" s="3"/>
      <c r="I68" s="2"/>
      <c r="J68" s="2"/>
    </row>
    <row r="69" spans="1:11">
      <c r="A69" s="18" t="s">
        <v>28</v>
      </c>
      <c r="B69" s="68"/>
      <c r="C69" s="7"/>
      <c r="D69" s="8"/>
      <c r="E69" s="8"/>
      <c r="F69" s="3"/>
      <c r="G69" s="3"/>
      <c r="H69" s="3"/>
      <c r="I69" s="2"/>
      <c r="J69" s="2"/>
    </row>
    <row r="70" spans="1:11">
      <c r="A70" s="14"/>
      <c r="B70" s="51"/>
      <c r="C70" s="7"/>
      <c r="D70" s="8"/>
      <c r="E70" s="8"/>
      <c r="F70" s="3"/>
      <c r="G70" s="3"/>
      <c r="H70" s="3"/>
      <c r="I70" s="2"/>
      <c r="J70" s="2"/>
    </row>
    <row r="71" spans="1:11">
      <c r="C71" s="7"/>
      <c r="D71" s="8"/>
      <c r="E71" s="8"/>
      <c r="F71" s="3"/>
      <c r="G71" s="3"/>
      <c r="H71" s="3"/>
      <c r="I71" s="2"/>
      <c r="J71" s="2"/>
    </row>
    <row r="72" spans="1:11">
      <c r="A72" s="236" t="s">
        <v>26</v>
      </c>
      <c r="B72" s="240" t="s">
        <v>1</v>
      </c>
      <c r="C72" s="7"/>
      <c r="D72" s="8"/>
      <c r="E72" s="8"/>
      <c r="F72" s="3"/>
      <c r="G72" s="3"/>
      <c r="H72" s="3"/>
      <c r="I72" s="2"/>
      <c r="J72" s="2"/>
    </row>
    <row r="73" spans="1:11">
      <c r="A73" s="236"/>
      <c r="B73" s="240"/>
      <c r="C73" s="7"/>
      <c r="D73" s="8"/>
      <c r="E73" s="8"/>
      <c r="F73" s="3"/>
      <c r="G73" s="3"/>
      <c r="H73" s="3"/>
      <c r="I73" s="2"/>
      <c r="J73" s="2"/>
    </row>
    <row r="74" spans="1:11">
      <c r="A74" s="18" t="s">
        <v>28</v>
      </c>
      <c r="B74" s="68"/>
      <c r="C74" s="7"/>
      <c r="D74" s="8"/>
      <c r="E74" s="8"/>
      <c r="F74" s="3"/>
      <c r="G74" s="3"/>
      <c r="H74" s="3"/>
      <c r="I74" s="2"/>
      <c r="J74" s="2"/>
    </row>
    <row r="75" spans="1:11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1">
      <c r="C76" s="7"/>
      <c r="D76" s="8"/>
      <c r="E76" s="8"/>
      <c r="F76" s="3"/>
      <c r="G76" s="3"/>
      <c r="H76" s="3"/>
      <c r="I76" s="2"/>
      <c r="J76" s="2"/>
    </row>
    <row r="77" spans="1:11">
      <c r="A77" s="236" t="s">
        <v>26</v>
      </c>
      <c r="B77" s="240" t="s">
        <v>0</v>
      </c>
      <c r="C77" s="7"/>
      <c r="D77" s="8"/>
      <c r="E77" s="8"/>
      <c r="F77" s="3"/>
      <c r="G77" s="3"/>
      <c r="H77" s="3"/>
      <c r="I77" s="2"/>
      <c r="J77" s="2"/>
    </row>
    <row r="78" spans="1:11">
      <c r="A78" s="236"/>
      <c r="B78" s="240"/>
      <c r="C78" s="7"/>
      <c r="D78" s="8"/>
      <c r="E78" s="8"/>
      <c r="F78" s="3"/>
      <c r="G78" s="3"/>
      <c r="H78" s="3"/>
      <c r="I78" s="2"/>
      <c r="J78" s="2"/>
    </row>
    <row r="79" spans="1:11">
      <c r="A79" s="18" t="s">
        <v>28</v>
      </c>
      <c r="B79" s="68">
        <f>B80</f>
        <v>1156516</v>
      </c>
      <c r="C79" s="52"/>
      <c r="D79" s="8"/>
      <c r="E79" s="8"/>
      <c r="F79" s="3"/>
      <c r="G79" s="3"/>
      <c r="H79" s="3"/>
      <c r="I79" s="2"/>
      <c r="J79" s="2"/>
    </row>
    <row r="80" spans="1:11">
      <c r="A80" s="14" t="s">
        <v>274</v>
      </c>
      <c r="B80" s="151">
        <v>1156516</v>
      </c>
      <c r="C80" s="75"/>
      <c r="D80" s="223"/>
      <c r="E80" s="8"/>
      <c r="F80" s="3"/>
      <c r="G80" s="3"/>
      <c r="H80" s="3"/>
      <c r="I80" s="2"/>
      <c r="J80" s="2"/>
    </row>
    <row r="81" spans="1:10">
      <c r="C81" s="7"/>
      <c r="D81" s="8"/>
      <c r="E81" s="8"/>
      <c r="F81" s="3"/>
      <c r="G81" s="3"/>
      <c r="H81" s="3"/>
      <c r="I81" s="2"/>
      <c r="J81" s="2"/>
    </row>
    <row r="82" spans="1:10">
      <c r="A82" s="5" t="s">
        <v>30</v>
      </c>
      <c r="C82" s="7"/>
      <c r="D82" s="8"/>
      <c r="E82" s="8"/>
      <c r="F82" s="3"/>
      <c r="G82" s="3"/>
      <c r="H82" s="3"/>
      <c r="I82" s="2"/>
      <c r="J82" s="2"/>
    </row>
    <row r="83" spans="1:10">
      <c r="A83" s="236" t="s">
        <v>26</v>
      </c>
      <c r="B83" s="248" t="s">
        <v>31</v>
      </c>
      <c r="C83" s="245" t="s">
        <v>27</v>
      </c>
      <c r="D83" s="246"/>
      <c r="E83" s="247"/>
      <c r="F83" s="248" t="s">
        <v>34</v>
      </c>
      <c r="G83" s="82" t="s">
        <v>35</v>
      </c>
      <c r="H83" s="236" t="s">
        <v>440</v>
      </c>
      <c r="I83" s="2"/>
      <c r="J83" s="2"/>
    </row>
    <row r="84" spans="1:10" ht="11.25" customHeight="1">
      <c r="A84" s="236"/>
      <c r="B84" s="249"/>
      <c r="C84" s="82" t="s">
        <v>28</v>
      </c>
      <c r="D84" s="82" t="s">
        <v>32</v>
      </c>
      <c r="E84" s="12" t="s">
        <v>33</v>
      </c>
      <c r="F84" s="249"/>
      <c r="G84" s="13">
        <v>9.2499999999999999E-2</v>
      </c>
      <c r="H84" s="241"/>
      <c r="I84" s="2"/>
      <c r="J84" s="2"/>
    </row>
    <row r="85" spans="1:10">
      <c r="B85" s="4"/>
      <c r="C85" s="4"/>
      <c r="D85" s="4"/>
      <c r="E85" s="6"/>
      <c r="G85" s="11"/>
      <c r="I85" s="2"/>
      <c r="J85" s="2"/>
    </row>
    <row r="86" spans="1:10">
      <c r="A86" s="18" t="s">
        <v>28</v>
      </c>
      <c r="B86" s="15"/>
      <c r="C86" s="148"/>
      <c r="D86" s="148"/>
      <c r="E86" s="148"/>
      <c r="F86" s="15"/>
      <c r="G86" s="15"/>
      <c r="H86" s="64"/>
      <c r="I86" s="2"/>
      <c r="J86" s="2"/>
    </row>
    <row r="87" spans="1:10">
      <c r="A87" s="14"/>
      <c r="B87" s="16"/>
      <c r="C87" s="149"/>
      <c r="D87" s="150"/>
      <c r="E87" s="149"/>
      <c r="F87" s="17"/>
      <c r="G87" s="17"/>
      <c r="H87" s="17"/>
      <c r="I87" s="2"/>
      <c r="J87" s="2"/>
    </row>
    <row r="88" spans="1:10">
      <c r="C88" s="7"/>
      <c r="D88" s="8"/>
      <c r="E88" s="8"/>
      <c r="F88" s="3"/>
      <c r="G88" s="3"/>
      <c r="H88" s="3"/>
      <c r="I88" s="2"/>
      <c r="J88" s="2"/>
    </row>
    <row r="89" spans="1:10">
      <c r="A89" s="5" t="s">
        <v>36</v>
      </c>
      <c r="C89" s="7"/>
      <c r="D89" s="8"/>
      <c r="E89" s="8"/>
      <c r="F89" s="3"/>
      <c r="G89" s="3"/>
      <c r="H89" s="3"/>
      <c r="I89" s="2"/>
      <c r="J89" s="2"/>
    </row>
    <row r="90" spans="1:10">
      <c r="A90" s="236" t="s">
        <v>26</v>
      </c>
      <c r="B90" s="236" t="s">
        <v>31</v>
      </c>
      <c r="C90" s="242" t="s">
        <v>27</v>
      </c>
      <c r="D90" s="242"/>
      <c r="E90" s="242"/>
      <c r="F90" s="236" t="s">
        <v>34</v>
      </c>
      <c r="G90" s="82" t="s">
        <v>35</v>
      </c>
      <c r="H90" s="236" t="s">
        <v>440</v>
      </c>
      <c r="I90" s="2"/>
      <c r="J90" s="2"/>
    </row>
    <row r="91" spans="1:10" ht="11.25" customHeight="1">
      <c r="A91" s="236"/>
      <c r="B91" s="236"/>
      <c r="C91" s="82" t="s">
        <v>28</v>
      </c>
      <c r="D91" s="82" t="s">
        <v>32</v>
      </c>
      <c r="E91" s="12" t="s">
        <v>33</v>
      </c>
      <c r="F91" s="236"/>
      <c r="G91" s="13">
        <v>9.2499999999999999E-2</v>
      </c>
      <c r="H91" s="241"/>
      <c r="I91" s="2"/>
      <c r="J91" s="2"/>
    </row>
    <row r="92" spans="1:10">
      <c r="B92" s="4"/>
      <c r="C92" s="4"/>
      <c r="D92" s="4"/>
      <c r="E92" s="6"/>
      <c r="G92" s="11"/>
      <c r="I92" s="2"/>
      <c r="J92" s="2"/>
    </row>
    <row r="93" spans="1:10">
      <c r="A93" s="18" t="s">
        <v>28</v>
      </c>
      <c r="B93" s="15"/>
      <c r="C93" s="15"/>
      <c r="D93" s="15"/>
      <c r="E93" s="15"/>
      <c r="F93" s="15"/>
      <c r="G93" s="15"/>
      <c r="H93" s="64"/>
      <c r="I93" s="2"/>
      <c r="J93" s="2"/>
    </row>
    <row r="94" spans="1:10">
      <c r="A94" s="14"/>
      <c r="B94" s="16"/>
      <c r="C94" s="16"/>
      <c r="D94" s="17"/>
      <c r="E94" s="16"/>
      <c r="F94" s="17"/>
      <c r="G94" s="17"/>
      <c r="H94" s="17"/>
      <c r="I94" s="2"/>
      <c r="J94" s="2"/>
    </row>
    <row r="95" spans="1:10">
      <c r="C95" s="7"/>
      <c r="D95" s="8"/>
      <c r="E95" s="8"/>
      <c r="F95" s="3"/>
      <c r="G95" s="3"/>
      <c r="H95" s="3"/>
      <c r="I95" s="2"/>
      <c r="J95" s="2"/>
    </row>
    <row r="96" spans="1:10">
      <c r="A96" s="5" t="s">
        <v>37</v>
      </c>
      <c r="C96" s="7"/>
      <c r="D96" s="8"/>
      <c r="E96" s="8"/>
      <c r="F96" s="3"/>
      <c r="G96" s="3"/>
      <c r="H96" s="3"/>
      <c r="I96" s="2"/>
      <c r="J96" s="2"/>
    </row>
    <row r="97" spans="1:10">
      <c r="A97" s="248" t="s">
        <v>26</v>
      </c>
      <c r="B97" s="248" t="s">
        <v>31</v>
      </c>
      <c r="C97" s="245" t="s">
        <v>27</v>
      </c>
      <c r="D97" s="246"/>
      <c r="E97" s="247"/>
      <c r="F97" s="248" t="s">
        <v>34</v>
      </c>
      <c r="G97" s="82" t="s">
        <v>35</v>
      </c>
      <c r="H97" s="236" t="s">
        <v>440</v>
      </c>
      <c r="I97" s="2"/>
      <c r="J97" s="2"/>
    </row>
    <row r="98" spans="1:10">
      <c r="A98" s="249"/>
      <c r="B98" s="249"/>
      <c r="C98" s="82" t="s">
        <v>28</v>
      </c>
      <c r="D98" s="82" t="s">
        <v>32</v>
      </c>
      <c r="E98" s="12" t="s">
        <v>33</v>
      </c>
      <c r="F98" s="249"/>
      <c r="G98" s="13">
        <v>9.2499999999999999E-2</v>
      </c>
      <c r="H98" s="241"/>
      <c r="I98" s="2"/>
      <c r="J98" s="2"/>
    </row>
    <row r="99" spans="1:10">
      <c r="B99" s="4"/>
      <c r="C99" s="4"/>
      <c r="D99" s="4"/>
      <c r="E99" s="6"/>
      <c r="G99" s="11"/>
      <c r="I99" s="2"/>
      <c r="J99" s="2"/>
    </row>
    <row r="100" spans="1:10">
      <c r="A100" s="18" t="s">
        <v>28</v>
      </c>
      <c r="B100" s="15"/>
      <c r="C100" s="15"/>
      <c r="D100" s="15"/>
      <c r="E100" s="15"/>
      <c r="F100" s="15"/>
      <c r="G100" s="15"/>
      <c r="H100" s="64"/>
      <c r="I100" s="2"/>
      <c r="J100" s="2"/>
    </row>
    <row r="101" spans="1:10">
      <c r="A101" s="14"/>
      <c r="B101" s="16"/>
      <c r="C101" s="16"/>
      <c r="D101" s="17"/>
      <c r="E101" s="16"/>
      <c r="F101" s="17"/>
      <c r="G101" s="17"/>
      <c r="H101" s="17"/>
      <c r="I101" s="2"/>
      <c r="J101" s="2"/>
    </row>
    <row r="103" spans="1:10">
      <c r="A103" s="5" t="s">
        <v>70</v>
      </c>
      <c r="C103" s="7"/>
      <c r="D103" s="8"/>
    </row>
    <row r="104" spans="1:10">
      <c r="A104" s="236" t="s">
        <v>72</v>
      </c>
      <c r="B104" s="236" t="s">
        <v>440</v>
      </c>
      <c r="C104" s="55"/>
      <c r="D104" s="55"/>
    </row>
    <row r="105" spans="1:10">
      <c r="A105" s="236"/>
      <c r="B105" s="241"/>
      <c r="C105" s="55"/>
      <c r="D105" s="55"/>
    </row>
    <row r="106" spans="1:10">
      <c r="B106" s="4"/>
      <c r="C106" s="54"/>
      <c r="D106" s="54"/>
      <c r="E106" s="110" t="s">
        <v>301</v>
      </c>
      <c r="F106" s="71"/>
      <c r="G106" s="54"/>
      <c r="H106" s="54"/>
    </row>
    <row r="107" spans="1:10">
      <c r="A107" s="18" t="s">
        <v>28</v>
      </c>
      <c r="B107" s="64"/>
      <c r="C107" s="348"/>
      <c r="D107" s="349"/>
      <c r="E107" s="155"/>
      <c r="F107" s="73"/>
      <c r="G107" s="111"/>
      <c r="H107" s="59"/>
    </row>
    <row r="108" spans="1:10">
      <c r="F108" s="24"/>
      <c r="G108" s="52"/>
      <c r="H108" s="52"/>
    </row>
    <row r="109" spans="1:10">
      <c r="A109" s="5" t="s">
        <v>71</v>
      </c>
      <c r="F109" s="24"/>
      <c r="G109" s="52"/>
      <c r="H109" s="52"/>
    </row>
    <row r="110" spans="1:10">
      <c r="A110" s="236" t="s">
        <v>48</v>
      </c>
      <c r="B110" s="236" t="s">
        <v>440</v>
      </c>
      <c r="F110" s="24"/>
      <c r="G110" s="52"/>
      <c r="H110" s="52"/>
    </row>
    <row r="111" spans="1:10">
      <c r="A111" s="236"/>
      <c r="B111" s="241"/>
      <c r="F111" s="24"/>
      <c r="G111" s="52"/>
      <c r="H111" s="52"/>
    </row>
    <row r="112" spans="1:10">
      <c r="B112" s="4"/>
      <c r="E112" s="110" t="s">
        <v>301</v>
      </c>
      <c r="F112" s="71"/>
      <c r="G112" s="54"/>
      <c r="H112" s="54"/>
    </row>
    <row r="113" spans="1:8">
      <c r="A113" s="18" t="s">
        <v>28</v>
      </c>
      <c r="B113" s="64"/>
      <c r="C113" s="348"/>
      <c r="D113" s="349"/>
      <c r="E113" s="155"/>
      <c r="F113" s="73"/>
      <c r="G113" s="111"/>
      <c r="H113" s="59"/>
    </row>
    <row r="114" spans="1:8">
      <c r="F114" s="24"/>
      <c r="G114" s="52"/>
      <c r="H114" s="52"/>
    </row>
    <row r="115" spans="1:8">
      <c r="A115" s="5" t="s">
        <v>17</v>
      </c>
      <c r="F115" s="24"/>
      <c r="G115" s="52"/>
      <c r="H115" s="52"/>
    </row>
    <row r="116" spans="1:8">
      <c r="A116" s="236" t="s">
        <v>48</v>
      </c>
      <c r="B116" s="236" t="s">
        <v>440</v>
      </c>
      <c r="F116" s="24"/>
      <c r="G116" s="52"/>
      <c r="H116" s="52"/>
    </row>
    <row r="117" spans="1:8">
      <c r="A117" s="236"/>
      <c r="B117" s="241"/>
      <c r="F117" s="24"/>
      <c r="G117" s="52"/>
      <c r="H117" s="52"/>
    </row>
    <row r="118" spans="1:8">
      <c r="B118" s="4"/>
      <c r="E118" s="110" t="s">
        <v>301</v>
      </c>
      <c r="F118" s="71"/>
      <c r="G118" s="54"/>
      <c r="H118" s="54"/>
    </row>
    <row r="119" spans="1:8">
      <c r="A119" s="18" t="s">
        <v>28</v>
      </c>
      <c r="B119" s="64"/>
      <c r="C119" s="348"/>
      <c r="D119" s="349"/>
      <c r="E119" s="155"/>
      <c r="F119" s="73"/>
      <c r="G119" s="111"/>
      <c r="H119" s="59"/>
    </row>
    <row r="121" spans="1:8">
      <c r="A121" s="5" t="s">
        <v>20</v>
      </c>
    </row>
    <row r="122" spans="1:8">
      <c r="A122" s="236" t="s">
        <v>48</v>
      </c>
      <c r="B122" s="236" t="s">
        <v>440</v>
      </c>
    </row>
    <row r="123" spans="1:8">
      <c r="A123" s="236"/>
      <c r="B123" s="241"/>
    </row>
    <row r="124" spans="1:8">
      <c r="B124" s="4"/>
    </row>
    <row r="125" spans="1:8">
      <c r="A125" s="18" t="s">
        <v>28</v>
      </c>
      <c r="B125" s="64"/>
    </row>
    <row r="127" spans="1:8">
      <c r="A127" s="5" t="s">
        <v>18</v>
      </c>
      <c r="C127" s="7"/>
      <c r="D127" s="8"/>
    </row>
    <row r="128" spans="1:8">
      <c r="A128" s="236" t="s">
        <v>26</v>
      </c>
      <c r="B128" s="236" t="s">
        <v>440</v>
      </c>
      <c r="C128" s="25"/>
      <c r="D128" s="25"/>
    </row>
    <row r="129" spans="1:4">
      <c r="A129" s="236"/>
      <c r="B129" s="241"/>
      <c r="C129" s="25"/>
      <c r="D129" s="25"/>
    </row>
    <row r="130" spans="1:4">
      <c r="B130" s="4"/>
      <c r="C130" s="71"/>
      <c r="D130" s="71"/>
    </row>
    <row r="131" spans="1:4">
      <c r="A131" s="18" t="s">
        <v>28</v>
      </c>
      <c r="B131" s="64"/>
      <c r="C131" s="376" t="s">
        <v>391</v>
      </c>
      <c r="D131" s="376"/>
    </row>
    <row r="132" spans="1:4">
      <c r="A132" s="14"/>
      <c r="B132" s="155"/>
      <c r="C132" s="375"/>
      <c r="D132" s="375"/>
    </row>
    <row r="133" spans="1:4">
      <c r="C133" s="24"/>
      <c r="D133" s="24"/>
    </row>
    <row r="134" spans="1:4">
      <c r="A134" s="5" t="s">
        <v>19</v>
      </c>
      <c r="C134" s="74"/>
      <c r="D134" s="75"/>
    </row>
    <row r="135" spans="1:4">
      <c r="A135" s="236" t="s">
        <v>26</v>
      </c>
      <c r="B135" s="236" t="s">
        <v>440</v>
      </c>
      <c r="C135" s="25"/>
      <c r="D135" s="25"/>
    </row>
    <row r="136" spans="1:4">
      <c r="A136" s="236"/>
      <c r="B136" s="241"/>
      <c r="C136" s="25"/>
      <c r="D136" s="25"/>
    </row>
    <row r="137" spans="1:4">
      <c r="B137" s="4"/>
      <c r="C137" s="71"/>
      <c r="D137" s="71"/>
    </row>
    <row r="138" spans="1:4">
      <c r="A138" s="18" t="s">
        <v>28</v>
      </c>
      <c r="B138" s="64"/>
      <c r="C138" s="72"/>
      <c r="D138" s="72"/>
    </row>
    <row r="139" spans="1:4">
      <c r="A139" s="14"/>
      <c r="B139" s="16"/>
      <c r="C139" s="72"/>
      <c r="D139" s="72"/>
    </row>
    <row r="141" spans="1:4">
      <c r="A141" s="5" t="s">
        <v>21</v>
      </c>
    </row>
    <row r="142" spans="1:4">
      <c r="A142" s="236" t="s">
        <v>26</v>
      </c>
      <c r="B142" s="236" t="s">
        <v>440</v>
      </c>
    </row>
    <row r="143" spans="1:4">
      <c r="A143" s="236"/>
      <c r="B143" s="241"/>
    </row>
    <row r="144" spans="1:4">
      <c r="B144" s="4"/>
    </row>
    <row r="145" spans="1:8">
      <c r="A145" s="18" t="s">
        <v>28</v>
      </c>
      <c r="B145" s="64"/>
    </row>
    <row r="146" spans="1:8">
      <c r="A146" s="18"/>
      <c r="B146" s="88"/>
    </row>
    <row r="148" spans="1:8">
      <c r="A148" s="5" t="s">
        <v>63</v>
      </c>
      <c r="C148" s="7"/>
      <c r="D148" s="8"/>
      <c r="E148" s="8"/>
      <c r="F148" s="3"/>
      <c r="G148" s="3"/>
      <c r="H148" s="3"/>
    </row>
    <row r="149" spans="1:8">
      <c r="A149" s="248" t="s">
        <v>26</v>
      </c>
      <c r="B149" s="248" t="s">
        <v>31</v>
      </c>
      <c r="C149" s="248" t="s">
        <v>27</v>
      </c>
      <c r="D149" s="236" t="s">
        <v>440</v>
      </c>
      <c r="E149" s="54"/>
      <c r="F149" s="55"/>
      <c r="G149" s="54"/>
      <c r="H149" s="55"/>
    </row>
    <row r="150" spans="1:8" ht="15">
      <c r="A150" s="249"/>
      <c r="B150" s="249"/>
      <c r="C150" s="249"/>
      <c r="D150" s="241"/>
      <c r="E150" s="56"/>
      <c r="F150" s="57"/>
      <c r="G150" s="56"/>
      <c r="H150" s="57"/>
    </row>
    <row r="151" spans="1:8">
      <c r="B151" s="4"/>
      <c r="C151" s="4"/>
      <c r="D151" s="4"/>
      <c r="E151" s="56"/>
      <c r="F151" s="52"/>
      <c r="G151" s="56"/>
      <c r="H151" s="52"/>
    </row>
    <row r="152" spans="1:8">
      <c r="A152" s="18" t="s">
        <v>28</v>
      </c>
      <c r="B152" s="15">
        <f>SUM(B153:B158)</f>
        <v>151995565.03999999</v>
      </c>
      <c r="C152" s="15">
        <f>SUM(C153:C158)</f>
        <v>0</v>
      </c>
      <c r="D152" s="64">
        <f>SUM(D153:D158)</f>
        <v>151995565.03999999</v>
      </c>
      <c r="E152" s="376" t="s">
        <v>424</v>
      </c>
      <c r="F152" s="376"/>
      <c r="G152" s="376"/>
      <c r="H152" s="376"/>
    </row>
    <row r="153" spans="1:8">
      <c r="A153" s="96" t="s">
        <v>423</v>
      </c>
      <c r="B153" s="160">
        <v>94784375.519999996</v>
      </c>
      <c r="C153" s="17">
        <v>0</v>
      </c>
      <c r="D153" s="88">
        <f>B153-C153</f>
        <v>94784375.519999996</v>
      </c>
      <c r="E153" s="375" t="s">
        <v>605</v>
      </c>
      <c r="F153" s="375"/>
      <c r="G153" s="375"/>
      <c r="H153" s="375"/>
    </row>
    <row r="154" spans="1:8">
      <c r="A154" s="14" t="s">
        <v>425</v>
      </c>
      <c r="B154" s="160">
        <v>11825220</v>
      </c>
      <c r="C154" s="17">
        <v>0</v>
      </c>
      <c r="D154" s="88">
        <f>B154-C154</f>
        <v>11825220</v>
      </c>
      <c r="E154" s="375" t="s">
        <v>600</v>
      </c>
      <c r="F154" s="375"/>
      <c r="G154" s="375"/>
      <c r="H154" s="375"/>
    </row>
    <row r="155" spans="1:8">
      <c r="A155" s="14" t="s">
        <v>425</v>
      </c>
      <c r="B155" s="160">
        <v>455401.52</v>
      </c>
      <c r="C155" s="17">
        <v>0</v>
      </c>
      <c r="D155" s="88">
        <f>B155-C155</f>
        <v>455401.52</v>
      </c>
      <c r="E155" s="375" t="s">
        <v>601</v>
      </c>
      <c r="F155" s="375"/>
      <c r="G155" s="375"/>
      <c r="H155" s="375"/>
    </row>
    <row r="156" spans="1:8">
      <c r="A156" s="14" t="s">
        <v>425</v>
      </c>
      <c r="B156" s="160">
        <v>5722860</v>
      </c>
      <c r="C156" s="17">
        <v>0</v>
      </c>
      <c r="D156" s="88">
        <f t="shared" ref="D156:D157" si="31">B156-C156</f>
        <v>5722860</v>
      </c>
      <c r="E156" s="375" t="s">
        <v>602</v>
      </c>
      <c r="F156" s="375"/>
      <c r="G156" s="375"/>
      <c r="H156" s="375"/>
    </row>
    <row r="157" spans="1:8">
      <c r="A157" s="14" t="s">
        <v>390</v>
      </c>
      <c r="B157" s="160">
        <v>18892756.32</v>
      </c>
      <c r="C157" s="17">
        <v>0</v>
      </c>
      <c r="D157" s="88">
        <f t="shared" si="31"/>
        <v>18892756.32</v>
      </c>
      <c r="E157" s="375" t="s">
        <v>603</v>
      </c>
      <c r="F157" s="375"/>
      <c r="G157" s="375"/>
      <c r="H157" s="375"/>
    </row>
    <row r="158" spans="1:8">
      <c r="A158" s="14" t="s">
        <v>390</v>
      </c>
      <c r="B158" s="160">
        <v>20314951.68</v>
      </c>
      <c r="C158" s="17">
        <v>0</v>
      </c>
      <c r="D158" s="88">
        <f t="shared" ref="D158" si="32">B158-C158</f>
        <v>20314951.68</v>
      </c>
      <c r="E158" s="375" t="s">
        <v>604</v>
      </c>
      <c r="F158" s="375"/>
      <c r="G158" s="375"/>
      <c r="H158" s="375"/>
    </row>
    <row r="160" spans="1:8">
      <c r="A160" s="5" t="s">
        <v>22</v>
      </c>
      <c r="C160" s="7"/>
      <c r="D160" s="8"/>
    </row>
    <row r="161" spans="1:4">
      <c r="A161" s="248" t="s">
        <v>26</v>
      </c>
      <c r="B161" s="248" t="s">
        <v>31</v>
      </c>
      <c r="C161" s="248" t="s">
        <v>27</v>
      </c>
      <c r="D161" s="236" t="s">
        <v>440</v>
      </c>
    </row>
    <row r="162" spans="1:4">
      <c r="A162" s="249"/>
      <c r="B162" s="249"/>
      <c r="C162" s="249"/>
      <c r="D162" s="241"/>
    </row>
    <row r="163" spans="1:4">
      <c r="B163" s="4"/>
      <c r="C163" s="4"/>
      <c r="D163" s="4"/>
    </row>
    <row r="164" spans="1:4">
      <c r="A164" s="18" t="s">
        <v>28</v>
      </c>
      <c r="B164" s="15"/>
      <c r="C164" s="15"/>
      <c r="D164" s="64"/>
    </row>
    <row r="165" spans="1:4">
      <c r="A165" s="14"/>
      <c r="B165" s="16"/>
      <c r="C165" s="16"/>
      <c r="D165" s="17"/>
    </row>
    <row r="167" spans="1:4">
      <c r="A167" s="5" t="s">
        <v>23</v>
      </c>
      <c r="C167" s="7"/>
      <c r="D167" s="8"/>
    </row>
    <row r="168" spans="1:4">
      <c r="A168" s="248" t="s">
        <v>26</v>
      </c>
      <c r="B168" s="248" t="s">
        <v>31</v>
      </c>
      <c r="C168" s="248" t="s">
        <v>27</v>
      </c>
      <c r="D168" s="236" t="s">
        <v>440</v>
      </c>
    </row>
    <row r="169" spans="1:4">
      <c r="A169" s="249"/>
      <c r="B169" s="249"/>
      <c r="C169" s="249"/>
      <c r="D169" s="241"/>
    </row>
    <row r="170" spans="1:4">
      <c r="B170" s="4"/>
      <c r="C170" s="4"/>
      <c r="D170" s="4"/>
    </row>
    <row r="171" spans="1:4">
      <c r="A171" s="18" t="s">
        <v>28</v>
      </c>
      <c r="B171" s="15"/>
      <c r="C171" s="15"/>
      <c r="D171" s="64"/>
    </row>
    <row r="172" spans="1:4">
      <c r="A172" s="14"/>
      <c r="B172" s="16"/>
      <c r="C172" s="16"/>
      <c r="D172" s="17"/>
    </row>
    <row r="174" spans="1:4">
      <c r="A174" s="5" t="s">
        <v>24</v>
      </c>
      <c r="C174" s="7"/>
      <c r="D174" s="8"/>
    </row>
    <row r="175" spans="1:4">
      <c r="A175" s="248" t="s">
        <v>26</v>
      </c>
      <c r="B175" s="248" t="s">
        <v>31</v>
      </c>
      <c r="C175" s="248" t="s">
        <v>27</v>
      </c>
      <c r="D175" s="236" t="s">
        <v>440</v>
      </c>
    </row>
    <row r="176" spans="1:4">
      <c r="A176" s="249"/>
      <c r="B176" s="249"/>
      <c r="C176" s="249"/>
      <c r="D176" s="241"/>
    </row>
    <row r="177" spans="1:4">
      <c r="B177" s="4"/>
      <c r="C177" s="4"/>
      <c r="D177" s="4"/>
    </row>
    <row r="178" spans="1:4">
      <c r="A178" s="18" t="s">
        <v>28</v>
      </c>
      <c r="B178" s="15"/>
      <c r="C178" s="15"/>
      <c r="D178" s="64"/>
    </row>
    <row r="179" spans="1:4">
      <c r="A179" s="14"/>
      <c r="B179" s="16"/>
      <c r="C179" s="16"/>
      <c r="D179" s="17"/>
    </row>
  </sheetData>
  <mergeCells count="120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I41:I42"/>
    <mergeCell ref="K41:K42"/>
    <mergeCell ref="M41:M42"/>
    <mergeCell ref="A32:A33"/>
    <mergeCell ref="B32:B33"/>
    <mergeCell ref="C32:C33"/>
    <mergeCell ref="D32:E32"/>
    <mergeCell ref="G32:H32"/>
    <mergeCell ref="I32:I33"/>
    <mergeCell ref="K32:K33"/>
    <mergeCell ref="M32:M33"/>
    <mergeCell ref="A41:A42"/>
    <mergeCell ref="B41:B42"/>
    <mergeCell ref="C41:C42"/>
    <mergeCell ref="D41:E41"/>
    <mergeCell ref="G41:H41"/>
    <mergeCell ref="K46:K47"/>
    <mergeCell ref="M46:M47"/>
    <mergeCell ref="A51:A52"/>
    <mergeCell ref="B51:B52"/>
    <mergeCell ref="C51:C52"/>
    <mergeCell ref="D51:E51"/>
    <mergeCell ref="G51:H51"/>
    <mergeCell ref="I51:I52"/>
    <mergeCell ref="K51:K52"/>
    <mergeCell ref="M51:M52"/>
    <mergeCell ref="A46:A47"/>
    <mergeCell ref="B46:B47"/>
    <mergeCell ref="C46:C47"/>
    <mergeCell ref="D46:E46"/>
    <mergeCell ref="G46:H46"/>
    <mergeCell ref="I46:I47"/>
    <mergeCell ref="A72:A73"/>
    <mergeCell ref="B72:B73"/>
    <mergeCell ref="A77:A78"/>
    <mergeCell ref="B77:B78"/>
    <mergeCell ref="A83:A84"/>
    <mergeCell ref="B83:B84"/>
    <mergeCell ref="K56:K57"/>
    <mergeCell ref="M56:M57"/>
    <mergeCell ref="A62:A63"/>
    <mergeCell ref="B62:B63"/>
    <mergeCell ref="A67:A68"/>
    <mergeCell ref="B67:B68"/>
    <mergeCell ref="A56:A57"/>
    <mergeCell ref="B56:B57"/>
    <mergeCell ref="C56:C57"/>
    <mergeCell ref="D56:E56"/>
    <mergeCell ref="G56:H56"/>
    <mergeCell ref="I56:I57"/>
    <mergeCell ref="A97:A98"/>
    <mergeCell ref="B97:B98"/>
    <mergeCell ref="C97:E97"/>
    <mergeCell ref="F97:F98"/>
    <mergeCell ref="H97:H98"/>
    <mergeCell ref="A104:A105"/>
    <mergeCell ref="B104:B105"/>
    <mergeCell ref="C83:E83"/>
    <mergeCell ref="F83:F84"/>
    <mergeCell ref="H83:H84"/>
    <mergeCell ref="A90:A91"/>
    <mergeCell ref="B90:B91"/>
    <mergeCell ref="C90:E90"/>
    <mergeCell ref="F90:F91"/>
    <mergeCell ref="H90:H91"/>
    <mergeCell ref="C107:D107"/>
    <mergeCell ref="A110:A111"/>
    <mergeCell ref="B110:B111"/>
    <mergeCell ref="A116:A117"/>
    <mergeCell ref="B116:B117"/>
    <mergeCell ref="A122:A123"/>
    <mergeCell ref="B122:B123"/>
    <mergeCell ref="C113:D113"/>
    <mergeCell ref="C119:D119"/>
    <mergeCell ref="A149:A150"/>
    <mergeCell ref="B149:B150"/>
    <mergeCell ref="C149:C150"/>
    <mergeCell ref="D149:D150"/>
    <mergeCell ref="A161:A162"/>
    <mergeCell ref="B161:B162"/>
    <mergeCell ref="C161:C162"/>
    <mergeCell ref="D161:D162"/>
    <mergeCell ref="A128:A129"/>
    <mergeCell ref="B128:B129"/>
    <mergeCell ref="A135:A136"/>
    <mergeCell ref="B135:B136"/>
    <mergeCell ref="A142:A143"/>
    <mergeCell ref="B142:B143"/>
    <mergeCell ref="C131:D131"/>
    <mergeCell ref="C132:D132"/>
    <mergeCell ref="E153:H153"/>
    <mergeCell ref="E152:H152"/>
    <mergeCell ref="A168:A169"/>
    <mergeCell ref="B168:B169"/>
    <mergeCell ref="C168:C169"/>
    <mergeCell ref="D168:D169"/>
    <mergeCell ref="A175:A176"/>
    <mergeCell ref="B175:B176"/>
    <mergeCell ref="C175:C176"/>
    <mergeCell ref="D175:D176"/>
    <mergeCell ref="E154:H154"/>
    <mergeCell ref="E155:H155"/>
    <mergeCell ref="E156:H156"/>
    <mergeCell ref="E157:H157"/>
    <mergeCell ref="E158:H158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S173"/>
  <sheetViews>
    <sheetView showGridLines="0" topLeftCell="A154" workbookViewId="0">
      <selection activeCell="F168" sqref="F168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328" t="s">
        <v>96</v>
      </c>
      <c r="L1" s="329"/>
      <c r="M1" s="330"/>
    </row>
    <row r="2" spans="1:19">
      <c r="A2" s="5" t="s">
        <v>461</v>
      </c>
      <c r="B2" s="5"/>
      <c r="K2" s="331"/>
      <c r="L2" s="332"/>
      <c r="M2" s="333"/>
    </row>
    <row r="3" spans="1:19">
      <c r="A3" s="5" t="s">
        <v>62</v>
      </c>
      <c r="B3" s="5"/>
      <c r="K3" s="334"/>
      <c r="L3" s="335"/>
      <c r="M3" s="336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19202496.600000001</v>
      </c>
      <c r="E5" s="9"/>
      <c r="F5" s="273" t="s">
        <v>74</v>
      </c>
      <c r="G5" s="274"/>
      <c r="H5" s="95" t="s">
        <v>28</v>
      </c>
      <c r="I5" s="68">
        <f>SUM(I6:I14)</f>
        <v>17896</v>
      </c>
    </row>
    <row r="6" spans="1:19" ht="12.75" customHeight="1">
      <c r="A6" s="261" t="s">
        <v>13</v>
      </c>
      <c r="B6" s="261"/>
      <c r="C6" s="261"/>
      <c r="D6" s="69">
        <f>SUM(D7:D11)</f>
        <v>9340062.5999999996</v>
      </c>
      <c r="E6" s="9"/>
      <c r="F6" s="275"/>
      <c r="G6" s="276"/>
      <c r="H6" s="14" t="s">
        <v>2</v>
      </c>
      <c r="I6" s="51">
        <f>B34</f>
        <v>17896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9340062.5999999996</v>
      </c>
      <c r="F7" s="275"/>
      <c r="G7" s="276"/>
      <c r="H7" s="14" t="s">
        <v>3</v>
      </c>
      <c r="I7" s="51">
        <f>B39</f>
        <v>0</v>
      </c>
      <c r="J7" s="24"/>
      <c r="K7" s="24"/>
      <c r="L7" s="24"/>
    </row>
    <row r="8" spans="1:19">
      <c r="C8" s="14" t="s">
        <v>3</v>
      </c>
      <c r="D8" s="16">
        <f>M39</f>
        <v>0</v>
      </c>
      <c r="F8" s="275"/>
      <c r="G8" s="276"/>
      <c r="H8" s="14" t="s">
        <v>4</v>
      </c>
      <c r="I8" s="51">
        <f>B44</f>
        <v>0</v>
      </c>
      <c r="J8" s="24"/>
      <c r="K8" s="24"/>
      <c r="L8" s="24"/>
    </row>
    <row r="9" spans="1:19" ht="11.25" customHeight="1">
      <c r="C9" s="14" t="s">
        <v>4</v>
      </c>
      <c r="D9" s="16">
        <f>M44</f>
        <v>0</v>
      </c>
      <c r="F9" s="275"/>
      <c r="G9" s="276"/>
      <c r="H9" s="14" t="s">
        <v>5</v>
      </c>
      <c r="I9" s="51">
        <f>B49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M49</f>
        <v>0</v>
      </c>
      <c r="F10" s="275"/>
      <c r="G10" s="276"/>
      <c r="H10" s="14" t="s">
        <v>6</v>
      </c>
      <c r="I10" s="51">
        <f>B54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M54</f>
        <v>0</v>
      </c>
      <c r="F11" s="275"/>
      <c r="G11" s="276"/>
      <c r="H11" s="14" t="s">
        <v>8</v>
      </c>
      <c r="I11" s="51">
        <f>B59</f>
        <v>0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6595855.2000000002</v>
      </c>
      <c r="F12" s="275"/>
      <c r="G12" s="276"/>
      <c r="H12" s="14" t="s">
        <v>7</v>
      </c>
      <c r="I12" s="51">
        <f>B64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H81</f>
        <v>6595855.2000000002</v>
      </c>
      <c r="F13" s="275"/>
      <c r="G13" s="276"/>
      <c r="H13" s="14" t="s">
        <v>1</v>
      </c>
      <c r="I13" s="51">
        <f>B69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H88</f>
        <v>0</v>
      </c>
      <c r="F14" s="277"/>
      <c r="G14" s="278"/>
      <c r="H14" s="14" t="s">
        <v>0</v>
      </c>
      <c r="I14" s="51">
        <f>B74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H95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3266578.8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B102</f>
        <v>1445144.6400000001</v>
      </c>
      <c r="F17" s="263" t="s">
        <v>74</v>
      </c>
      <c r="G17" s="263"/>
      <c r="H17" s="263"/>
      <c r="I17" s="68">
        <f>I5</f>
        <v>17896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B108</f>
        <v>96257.4</v>
      </c>
      <c r="F18" s="263" t="s">
        <v>25</v>
      </c>
      <c r="G18" s="263"/>
      <c r="H18" s="263"/>
      <c r="I18" s="67">
        <f>I16*I17</f>
        <v>2789449.52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B114</f>
        <v>16709.16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B120</f>
        <v>0</v>
      </c>
      <c r="F20" s="263" t="s">
        <v>9</v>
      </c>
      <c r="G20" s="263"/>
      <c r="H20" s="263"/>
      <c r="I20" s="67">
        <f>D5</f>
        <v>19202496.600000001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B130</f>
        <v>0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B137</f>
        <v>0</v>
      </c>
      <c r="F22" s="263" t="s">
        <v>75</v>
      </c>
      <c r="G22" s="263"/>
      <c r="H22" s="263"/>
      <c r="I22" s="67">
        <f>I20-I18</f>
        <v>16413047.080000002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B144</f>
        <v>1708467.6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0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D151</f>
        <v>0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D158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D165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D172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99" t="s">
        <v>39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82" t="s">
        <v>35</v>
      </c>
      <c r="M32" s="236" t="s">
        <v>440</v>
      </c>
    </row>
    <row r="33" spans="1:13" ht="11.25" customHeight="1">
      <c r="A33" s="236"/>
      <c r="B33" s="240"/>
      <c r="C33" s="240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236"/>
      <c r="J33" s="13">
        <v>1</v>
      </c>
      <c r="K33" s="236"/>
      <c r="L33" s="13">
        <v>9.2499999999999999E-2</v>
      </c>
      <c r="M33" s="241"/>
    </row>
    <row r="34" spans="1:13">
      <c r="A34" s="18" t="s">
        <v>28</v>
      </c>
      <c r="B34" s="68">
        <f>SUM(B35:B35)</f>
        <v>17896</v>
      </c>
      <c r="C34" s="70">
        <f>SUM(C35:C35)</f>
        <v>5065000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SUM(M35:M35)</f>
        <v>9340062.5999999996</v>
      </c>
    </row>
    <row r="35" spans="1:13">
      <c r="A35" s="14" t="s">
        <v>130</v>
      </c>
      <c r="B35" s="151">
        <v>17896</v>
      </c>
      <c r="C35" s="152">
        <v>5065000</v>
      </c>
      <c r="D35" s="154">
        <v>2.1320000000000001</v>
      </c>
      <c r="E35" s="154">
        <v>0.34300000000000003</v>
      </c>
      <c r="F35" s="153">
        <v>2.032</v>
      </c>
      <c r="G35" s="40">
        <f t="shared" ref="G35" si="0">IF(F35&lt;=D35,F35,D35)</f>
        <v>2.032</v>
      </c>
      <c r="H35" s="40">
        <f t="shared" ref="H35" si="1">G35-E35</f>
        <v>1.6890000000000001</v>
      </c>
      <c r="I35" s="41">
        <f t="shared" ref="I35" si="2">H35*C35</f>
        <v>8554785</v>
      </c>
      <c r="J35" s="41">
        <f t="shared" ref="J35" si="3">C35*E35*J$33</f>
        <v>1737295.0000000002</v>
      </c>
      <c r="K35" s="17">
        <f t="shared" ref="K35" si="4">I35+J35</f>
        <v>10292080</v>
      </c>
      <c r="L35" s="17">
        <f t="shared" ref="L35" si="5">K35*L$33</f>
        <v>952017.4</v>
      </c>
      <c r="M35" s="17">
        <f t="shared" ref="M35" si="6">K35-L35</f>
        <v>9340062.5999999996</v>
      </c>
    </row>
    <row r="36" spans="1:13">
      <c r="C36" s="19"/>
      <c r="D36" s="4"/>
      <c r="F36" s="4"/>
      <c r="G36" s="4"/>
      <c r="H36" s="4"/>
      <c r="I36" s="4"/>
      <c r="J36" s="4"/>
    </row>
    <row r="37" spans="1:13">
      <c r="A37" s="236" t="s">
        <v>26</v>
      </c>
      <c r="B37" s="240" t="s">
        <v>56</v>
      </c>
      <c r="C37" s="240" t="s">
        <v>52</v>
      </c>
      <c r="D37" s="242" t="s">
        <v>38</v>
      </c>
      <c r="E37" s="242"/>
      <c r="F37" s="82" t="s">
        <v>39</v>
      </c>
      <c r="G37" s="236" t="s">
        <v>41</v>
      </c>
      <c r="H37" s="236"/>
      <c r="I37" s="236" t="s">
        <v>45</v>
      </c>
      <c r="J37" s="34" t="s">
        <v>43</v>
      </c>
      <c r="K37" s="236" t="s">
        <v>34</v>
      </c>
      <c r="L37" s="82" t="s">
        <v>35</v>
      </c>
      <c r="M37" s="236" t="s">
        <v>440</v>
      </c>
    </row>
    <row r="38" spans="1:13" ht="11.25" customHeight="1">
      <c r="A38" s="236"/>
      <c r="B38" s="240"/>
      <c r="C38" s="240"/>
      <c r="D38" s="83" t="s">
        <v>40</v>
      </c>
      <c r="E38" s="83" t="s">
        <v>44</v>
      </c>
      <c r="F38" s="83" t="s">
        <v>40</v>
      </c>
      <c r="G38" s="84" t="s">
        <v>40</v>
      </c>
      <c r="H38" s="13" t="s">
        <v>42</v>
      </c>
      <c r="I38" s="236"/>
      <c r="J38" s="13">
        <v>1</v>
      </c>
      <c r="K38" s="236"/>
      <c r="L38" s="13">
        <v>9.2499999999999999E-2</v>
      </c>
      <c r="M38" s="241"/>
    </row>
    <row r="39" spans="1:13">
      <c r="A39" s="18" t="s">
        <v>28</v>
      </c>
      <c r="B39" s="68"/>
      <c r="C39" s="70"/>
      <c r="D39" s="42"/>
      <c r="E39" s="43"/>
      <c r="F39" s="44"/>
      <c r="G39" s="44"/>
      <c r="H39" s="44"/>
      <c r="I39" s="44"/>
      <c r="J39" s="44"/>
      <c r="K39" s="43"/>
      <c r="L39" s="43"/>
      <c r="M39" s="64"/>
    </row>
    <row r="40" spans="1:13">
      <c r="A40" s="14"/>
      <c r="B40" s="51"/>
      <c r="C40" s="37"/>
      <c r="D40" s="38"/>
      <c r="E40" s="38"/>
      <c r="F40" s="39"/>
      <c r="G40" s="40"/>
      <c r="H40" s="40"/>
      <c r="I40" s="41"/>
      <c r="J40" s="41"/>
      <c r="K40" s="17"/>
      <c r="L40" s="17"/>
      <c r="M40" s="17"/>
    </row>
    <row r="41" spans="1:13">
      <c r="C41" s="7"/>
      <c r="D41" s="8"/>
      <c r="E41" s="8"/>
      <c r="F41" s="3"/>
      <c r="G41" s="3"/>
      <c r="H41" s="3"/>
      <c r="I41" s="2"/>
      <c r="J41" s="2"/>
    </row>
    <row r="42" spans="1:13">
      <c r="A42" s="236" t="s">
        <v>26</v>
      </c>
      <c r="B42" s="240" t="s">
        <v>57</v>
      </c>
      <c r="C42" s="240" t="s">
        <v>53</v>
      </c>
      <c r="D42" s="242" t="s">
        <v>38</v>
      </c>
      <c r="E42" s="242"/>
      <c r="F42" s="82" t="s">
        <v>39</v>
      </c>
      <c r="G42" s="236" t="s">
        <v>41</v>
      </c>
      <c r="H42" s="236"/>
      <c r="I42" s="236" t="s">
        <v>45</v>
      </c>
      <c r="J42" s="34" t="s">
        <v>43</v>
      </c>
      <c r="K42" s="236" t="s">
        <v>34</v>
      </c>
      <c r="L42" s="82" t="s">
        <v>35</v>
      </c>
      <c r="M42" s="236" t="s">
        <v>440</v>
      </c>
    </row>
    <row r="43" spans="1:13" ht="11.25" customHeight="1">
      <c r="A43" s="236"/>
      <c r="B43" s="240"/>
      <c r="C43" s="240"/>
      <c r="D43" s="83" t="s">
        <v>40</v>
      </c>
      <c r="E43" s="83" t="s">
        <v>44</v>
      </c>
      <c r="F43" s="83" t="s">
        <v>42</v>
      </c>
      <c r="G43" s="84" t="s">
        <v>40</v>
      </c>
      <c r="H43" s="13" t="s">
        <v>42</v>
      </c>
      <c r="I43" s="236"/>
      <c r="J43" s="13">
        <v>1</v>
      </c>
      <c r="K43" s="236"/>
      <c r="L43" s="13">
        <v>9.2499999999999999E-2</v>
      </c>
      <c r="M43" s="241"/>
    </row>
    <row r="44" spans="1:13">
      <c r="A44" s="18" t="s">
        <v>28</v>
      </c>
      <c r="B44" s="68"/>
      <c r="C44" s="70"/>
      <c r="D44" s="42"/>
      <c r="E44" s="43"/>
      <c r="F44" s="44"/>
      <c r="G44" s="44"/>
      <c r="H44" s="44"/>
      <c r="I44" s="44"/>
      <c r="J44" s="44"/>
      <c r="K44" s="43"/>
      <c r="L44" s="43"/>
      <c r="M44" s="64"/>
    </row>
    <row r="45" spans="1:13">
      <c r="A45" s="14"/>
      <c r="B45" s="51"/>
      <c r="C45" s="37"/>
      <c r="D45" s="38"/>
      <c r="E45" s="38"/>
      <c r="F45" s="39"/>
      <c r="G45" s="45"/>
      <c r="H45" s="40"/>
      <c r="I45" s="46"/>
      <c r="J45" s="46"/>
      <c r="K45" s="47"/>
      <c r="L45" s="17"/>
      <c r="M45" s="17"/>
    </row>
    <row r="46" spans="1:13">
      <c r="C46" s="7"/>
      <c r="D46" s="8"/>
      <c r="E46" s="8"/>
      <c r="F46" s="3"/>
      <c r="G46" s="3"/>
      <c r="H46" s="3"/>
      <c r="I46" s="2"/>
      <c r="J46" s="2"/>
    </row>
    <row r="47" spans="1:13">
      <c r="A47" s="236" t="s">
        <v>26</v>
      </c>
      <c r="B47" s="240" t="s">
        <v>58</v>
      </c>
      <c r="C47" s="240" t="s">
        <v>54</v>
      </c>
      <c r="D47" s="242" t="s">
        <v>38</v>
      </c>
      <c r="E47" s="242"/>
      <c r="F47" s="82" t="s">
        <v>39</v>
      </c>
      <c r="G47" s="236" t="s">
        <v>41</v>
      </c>
      <c r="H47" s="236"/>
      <c r="I47" s="236" t="s">
        <v>45</v>
      </c>
      <c r="J47" s="34" t="s">
        <v>43</v>
      </c>
      <c r="K47" s="236" t="s">
        <v>34</v>
      </c>
      <c r="L47" s="82" t="s">
        <v>35</v>
      </c>
      <c r="M47" s="236" t="s">
        <v>440</v>
      </c>
    </row>
    <row r="48" spans="1:13" ht="11.25" customHeight="1">
      <c r="A48" s="236"/>
      <c r="B48" s="240"/>
      <c r="C48" s="240"/>
      <c r="D48" s="83" t="s">
        <v>40</v>
      </c>
      <c r="E48" s="83" t="s">
        <v>44</v>
      </c>
      <c r="F48" s="83" t="s">
        <v>42</v>
      </c>
      <c r="G48" s="84" t="s">
        <v>40</v>
      </c>
      <c r="H48" s="13" t="s">
        <v>42</v>
      </c>
      <c r="I48" s="236"/>
      <c r="J48" s="13">
        <v>1</v>
      </c>
      <c r="K48" s="236"/>
      <c r="L48" s="13">
        <v>9.2499999999999999E-2</v>
      </c>
      <c r="M48" s="241"/>
    </row>
    <row r="49" spans="1:13">
      <c r="A49" s="18" t="s">
        <v>28</v>
      </c>
      <c r="B49" s="68"/>
      <c r="C49" s="70"/>
      <c r="D49" s="42"/>
      <c r="E49" s="43"/>
      <c r="F49" s="44"/>
      <c r="G49" s="44"/>
      <c r="H49" s="44"/>
      <c r="I49" s="44"/>
      <c r="J49" s="44"/>
      <c r="K49" s="43"/>
      <c r="L49" s="43"/>
      <c r="M49" s="15"/>
    </row>
    <row r="50" spans="1:13">
      <c r="A50" s="14"/>
      <c r="B50" s="51"/>
      <c r="C50" s="37"/>
      <c r="D50" s="38"/>
      <c r="E50" s="38"/>
      <c r="F50" s="39"/>
      <c r="G50" s="45"/>
      <c r="H50" s="40"/>
      <c r="I50" s="46"/>
      <c r="J50" s="46"/>
      <c r="K50" s="47"/>
      <c r="L50" s="17"/>
      <c r="M50" s="17"/>
    </row>
    <row r="51" spans="1:13">
      <c r="C51" s="7"/>
      <c r="D51" s="8"/>
      <c r="E51" s="8"/>
      <c r="F51" s="3"/>
      <c r="G51" s="3"/>
      <c r="H51" s="3"/>
      <c r="I51" s="2"/>
      <c r="J51" s="2"/>
    </row>
    <row r="52" spans="1:13">
      <c r="A52" s="236" t="s">
        <v>26</v>
      </c>
      <c r="B52" s="240" t="s">
        <v>59</v>
      </c>
      <c r="C52" s="240" t="s">
        <v>55</v>
      </c>
      <c r="D52" s="242" t="s">
        <v>38</v>
      </c>
      <c r="E52" s="242"/>
      <c r="F52" s="82" t="s">
        <v>46</v>
      </c>
      <c r="G52" s="236" t="s">
        <v>41</v>
      </c>
      <c r="H52" s="236"/>
      <c r="I52" s="236" t="s">
        <v>45</v>
      </c>
      <c r="J52" s="34" t="s">
        <v>43</v>
      </c>
      <c r="K52" s="236" t="s">
        <v>34</v>
      </c>
      <c r="L52" s="82" t="s">
        <v>35</v>
      </c>
      <c r="M52" s="236" t="s">
        <v>440</v>
      </c>
    </row>
    <row r="53" spans="1:13" ht="11.25" customHeight="1">
      <c r="A53" s="236"/>
      <c r="B53" s="240"/>
      <c r="C53" s="240"/>
      <c r="D53" s="83" t="s">
        <v>40</v>
      </c>
      <c r="E53" s="83" t="s">
        <v>44</v>
      </c>
      <c r="F53" s="83" t="s">
        <v>42</v>
      </c>
      <c r="G53" s="84" t="s">
        <v>40</v>
      </c>
      <c r="H53" s="13" t="s">
        <v>42</v>
      </c>
      <c r="I53" s="236"/>
      <c r="J53" s="13">
        <v>1</v>
      </c>
      <c r="K53" s="236"/>
      <c r="L53" s="13">
        <v>9.2499999999999999E-2</v>
      </c>
      <c r="M53" s="241"/>
    </row>
    <row r="54" spans="1:13">
      <c r="A54" s="18" t="s">
        <v>28</v>
      </c>
      <c r="B54" s="68"/>
      <c r="C54" s="70"/>
      <c r="D54" s="42"/>
      <c r="E54" s="43"/>
      <c r="F54" s="44"/>
      <c r="G54" s="44"/>
      <c r="H54" s="44"/>
      <c r="I54" s="44"/>
      <c r="J54" s="44"/>
      <c r="K54" s="43"/>
      <c r="L54" s="43"/>
      <c r="M54" s="64"/>
    </row>
    <row r="55" spans="1:13">
      <c r="A55" s="14"/>
      <c r="B55" s="51"/>
      <c r="C55" s="37"/>
      <c r="D55" s="38"/>
      <c r="E55" s="38"/>
      <c r="F55" s="39"/>
      <c r="G55" s="45"/>
      <c r="H55" s="48"/>
      <c r="I55" s="46"/>
      <c r="J55" s="46"/>
      <c r="K55" s="47"/>
      <c r="L55" s="17"/>
      <c r="M55" s="17"/>
    </row>
    <row r="56" spans="1:13">
      <c r="C56" s="7"/>
      <c r="D56" s="8"/>
      <c r="E56" s="8"/>
      <c r="F56" s="3"/>
      <c r="G56" s="3"/>
      <c r="H56" s="3"/>
      <c r="I56" s="2"/>
      <c r="J56" s="2"/>
    </row>
    <row r="57" spans="1:13">
      <c r="A57" s="236" t="s">
        <v>26</v>
      </c>
      <c r="B57" s="240" t="s">
        <v>73</v>
      </c>
      <c r="C57" s="61"/>
      <c r="D57" s="55"/>
      <c r="E57" s="61"/>
      <c r="F57" s="53"/>
      <c r="G57" s="55"/>
      <c r="H57" s="61"/>
      <c r="I57" s="59"/>
      <c r="J57" s="55"/>
      <c r="K57" s="61"/>
    </row>
    <row r="58" spans="1:13">
      <c r="A58" s="236"/>
      <c r="B58" s="240"/>
      <c r="C58" s="61"/>
      <c r="D58" s="55"/>
      <c r="E58" s="61"/>
      <c r="F58" s="53"/>
      <c r="G58" s="55"/>
      <c r="H58" s="61"/>
      <c r="I58" s="59"/>
      <c r="J58" s="55"/>
      <c r="K58" s="61"/>
    </row>
    <row r="59" spans="1:13">
      <c r="A59" s="18" t="s">
        <v>28</v>
      </c>
      <c r="B59" s="68"/>
      <c r="C59" s="62"/>
      <c r="D59" s="63"/>
      <c r="E59" s="62"/>
      <c r="F59" s="53"/>
      <c r="G59" s="63"/>
      <c r="H59" s="62"/>
      <c r="I59" s="59"/>
      <c r="J59" s="63"/>
      <c r="K59" s="62"/>
    </row>
    <row r="60" spans="1:13">
      <c r="A60" s="14"/>
      <c r="B60" s="51"/>
      <c r="C60" s="60"/>
      <c r="D60" s="52"/>
      <c r="E60" s="60"/>
      <c r="F60" s="53"/>
      <c r="G60" s="52"/>
      <c r="H60" s="60"/>
      <c r="I60" s="59"/>
      <c r="J60" s="52"/>
      <c r="K60" s="60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A62" s="236" t="s">
        <v>26</v>
      </c>
      <c r="B62" s="240" t="s">
        <v>7</v>
      </c>
      <c r="C62" s="7"/>
      <c r="D62" s="8"/>
      <c r="E62" s="8"/>
      <c r="F62" s="3"/>
      <c r="G62" s="3"/>
      <c r="H62" s="3"/>
      <c r="I62" s="2"/>
      <c r="J62" s="2"/>
    </row>
    <row r="63" spans="1:13">
      <c r="A63" s="236"/>
      <c r="B63" s="240"/>
      <c r="C63" s="7"/>
      <c r="D63" s="8"/>
      <c r="E63" s="8"/>
      <c r="F63" s="3"/>
      <c r="G63" s="3"/>
      <c r="H63" s="3"/>
      <c r="I63" s="2"/>
      <c r="J63" s="2"/>
    </row>
    <row r="64" spans="1:13">
      <c r="A64" s="18" t="s">
        <v>28</v>
      </c>
      <c r="B64" s="68"/>
      <c r="C64" s="7"/>
      <c r="D64" s="8"/>
      <c r="E64" s="8"/>
      <c r="F64" s="3"/>
      <c r="G64" s="3"/>
      <c r="H64" s="3"/>
      <c r="I64" s="2"/>
      <c r="J64" s="2"/>
    </row>
    <row r="65" spans="1:10">
      <c r="A65" s="14"/>
      <c r="B65" s="51"/>
      <c r="C65" s="7"/>
      <c r="D65" s="8"/>
      <c r="E65" s="8"/>
      <c r="F65" s="3"/>
      <c r="G65" s="3"/>
      <c r="H65" s="3"/>
      <c r="I65" s="2"/>
      <c r="J65" s="2"/>
    </row>
    <row r="66" spans="1:10">
      <c r="C66" s="7"/>
      <c r="D66" s="8"/>
      <c r="E66" s="8"/>
      <c r="F66" s="3"/>
      <c r="G66" s="3"/>
      <c r="H66" s="3"/>
      <c r="I66" s="2"/>
      <c r="J66" s="2"/>
    </row>
    <row r="67" spans="1:10">
      <c r="A67" s="236" t="s">
        <v>26</v>
      </c>
      <c r="B67" s="240" t="s">
        <v>1</v>
      </c>
      <c r="C67" s="7"/>
      <c r="D67" s="8"/>
      <c r="E67" s="8"/>
      <c r="F67" s="3"/>
      <c r="G67" s="3"/>
      <c r="H67" s="3"/>
      <c r="I67" s="2"/>
      <c r="J67" s="2"/>
    </row>
    <row r="68" spans="1:10">
      <c r="A68" s="236"/>
      <c r="B68" s="240"/>
      <c r="C68" s="7"/>
      <c r="D68" s="8"/>
      <c r="E68" s="8"/>
      <c r="F68" s="3"/>
      <c r="G68" s="3"/>
      <c r="H68" s="3"/>
      <c r="I68" s="2"/>
      <c r="J68" s="2"/>
    </row>
    <row r="69" spans="1:10">
      <c r="A69" s="18" t="s">
        <v>28</v>
      </c>
      <c r="B69" s="68"/>
      <c r="C69" s="7"/>
      <c r="D69" s="8"/>
      <c r="E69" s="8"/>
      <c r="F69" s="3"/>
      <c r="G69" s="3"/>
      <c r="H69" s="3"/>
      <c r="I69" s="2"/>
      <c r="J69" s="2"/>
    </row>
    <row r="70" spans="1:10">
      <c r="A70" s="14"/>
      <c r="B70" s="51"/>
      <c r="C70" s="7"/>
      <c r="D70" s="8"/>
      <c r="E70" s="8"/>
      <c r="F70" s="3"/>
      <c r="G70" s="3"/>
      <c r="H70" s="3"/>
      <c r="I70" s="2"/>
      <c r="J70" s="2"/>
    </row>
    <row r="71" spans="1:10">
      <c r="C71" s="7"/>
      <c r="D71" s="8"/>
      <c r="E71" s="8"/>
      <c r="F71" s="3"/>
      <c r="G71" s="3"/>
      <c r="H71" s="3"/>
      <c r="I71" s="2"/>
      <c r="J71" s="2"/>
    </row>
    <row r="72" spans="1:10">
      <c r="A72" s="236" t="s">
        <v>26</v>
      </c>
      <c r="B72" s="240" t="s">
        <v>0</v>
      </c>
      <c r="C72" s="7"/>
      <c r="D72" s="8"/>
      <c r="E72" s="8"/>
      <c r="F72" s="3"/>
      <c r="G72" s="3"/>
      <c r="H72" s="3"/>
      <c r="I72" s="2"/>
      <c r="J72" s="2"/>
    </row>
    <row r="73" spans="1:10">
      <c r="A73" s="236"/>
      <c r="B73" s="240"/>
      <c r="C73" s="7"/>
      <c r="D73" s="8"/>
      <c r="E73" s="8"/>
      <c r="F73" s="3"/>
      <c r="G73" s="3"/>
      <c r="H73" s="3"/>
      <c r="I73" s="2"/>
      <c r="J73" s="2"/>
    </row>
    <row r="74" spans="1:10">
      <c r="A74" s="18" t="s">
        <v>28</v>
      </c>
      <c r="B74" s="68"/>
      <c r="C74" s="7"/>
      <c r="D74" s="8"/>
      <c r="E74" s="8"/>
      <c r="F74" s="3"/>
      <c r="G74" s="3"/>
      <c r="H74" s="3"/>
      <c r="I74" s="2"/>
      <c r="J74" s="2"/>
    </row>
    <row r="75" spans="1:10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0">
      <c r="C76" s="7"/>
      <c r="D76" s="8"/>
      <c r="E76" s="8"/>
      <c r="F76" s="3"/>
      <c r="G76" s="3"/>
      <c r="H76" s="3"/>
      <c r="I76" s="2"/>
      <c r="J76" s="2"/>
    </row>
    <row r="77" spans="1:10">
      <c r="A77" s="5" t="s">
        <v>30</v>
      </c>
      <c r="C77" s="7"/>
      <c r="D77" s="8"/>
      <c r="E77" s="8"/>
      <c r="F77" s="3"/>
      <c r="G77" s="3"/>
      <c r="H77" s="3"/>
      <c r="I77" s="2"/>
      <c r="J77" s="2"/>
    </row>
    <row r="78" spans="1:10">
      <c r="A78" s="236" t="s">
        <v>26</v>
      </c>
      <c r="B78" s="248" t="s">
        <v>31</v>
      </c>
      <c r="C78" s="245" t="s">
        <v>27</v>
      </c>
      <c r="D78" s="246"/>
      <c r="E78" s="247"/>
      <c r="F78" s="248" t="s">
        <v>34</v>
      </c>
      <c r="G78" s="82" t="s">
        <v>35</v>
      </c>
      <c r="H78" s="236" t="s">
        <v>440</v>
      </c>
      <c r="I78" s="2"/>
      <c r="J78" s="2"/>
    </row>
    <row r="79" spans="1:10" ht="11.25" customHeight="1">
      <c r="A79" s="236"/>
      <c r="B79" s="249"/>
      <c r="C79" s="82" t="s">
        <v>28</v>
      </c>
      <c r="D79" s="82" t="s">
        <v>32</v>
      </c>
      <c r="E79" s="12" t="s">
        <v>33</v>
      </c>
      <c r="F79" s="249"/>
      <c r="G79" s="13">
        <v>9.2499999999999999E-2</v>
      </c>
      <c r="H79" s="241"/>
      <c r="I79" s="2"/>
      <c r="J79" s="2"/>
    </row>
    <row r="80" spans="1:10">
      <c r="B80" s="4"/>
      <c r="C80" s="4"/>
      <c r="D80" s="4"/>
      <c r="E80" s="6"/>
      <c r="G80" s="11"/>
      <c r="I80" s="2"/>
      <c r="J80" s="2"/>
    </row>
    <row r="81" spans="1:10">
      <c r="A81" s="18" t="s">
        <v>28</v>
      </c>
      <c r="B81" s="15">
        <f t="shared" ref="B81:H81" si="7">SUM(B82:B82)</f>
        <v>7268160</v>
      </c>
      <c r="C81" s="145"/>
      <c r="D81" s="145"/>
      <c r="E81" s="145"/>
      <c r="F81" s="15">
        <f t="shared" si="7"/>
        <v>7268160</v>
      </c>
      <c r="G81" s="15">
        <f t="shared" si="7"/>
        <v>672304.8</v>
      </c>
      <c r="H81" s="64">
        <f t="shared" si="7"/>
        <v>6595855.2000000002</v>
      </c>
      <c r="I81" s="2"/>
      <c r="J81" s="2"/>
    </row>
    <row r="82" spans="1:10">
      <c r="A82" s="14" t="s">
        <v>130</v>
      </c>
      <c r="B82" s="155">
        <v>7268160</v>
      </c>
      <c r="C82" s="146"/>
      <c r="D82" s="147"/>
      <c r="E82" s="146"/>
      <c r="F82" s="17">
        <f>B82</f>
        <v>7268160</v>
      </c>
      <c r="G82" s="17">
        <f>F82*G$79</f>
        <v>672304.8</v>
      </c>
      <c r="H82" s="17">
        <f>F82-G82</f>
        <v>6595855.2000000002</v>
      </c>
      <c r="I82" s="2"/>
      <c r="J82" s="2"/>
    </row>
    <row r="83" spans="1:10">
      <c r="C83" s="7"/>
      <c r="D83" s="8"/>
      <c r="E83" s="8"/>
      <c r="F83" s="3"/>
      <c r="G83" s="3"/>
      <c r="H83" s="3"/>
      <c r="I83" s="2"/>
      <c r="J83" s="2"/>
    </row>
    <row r="84" spans="1:10">
      <c r="A84" s="5" t="s">
        <v>36</v>
      </c>
      <c r="C84" s="7"/>
      <c r="D84" s="8"/>
      <c r="E84" s="8"/>
      <c r="F84" s="3"/>
      <c r="G84" s="3"/>
      <c r="H84" s="3"/>
      <c r="I84" s="2"/>
      <c r="J84" s="2"/>
    </row>
    <row r="85" spans="1:10">
      <c r="A85" s="236" t="s">
        <v>26</v>
      </c>
      <c r="B85" s="236" t="s">
        <v>31</v>
      </c>
      <c r="C85" s="242" t="s">
        <v>27</v>
      </c>
      <c r="D85" s="242"/>
      <c r="E85" s="242"/>
      <c r="F85" s="236" t="s">
        <v>34</v>
      </c>
      <c r="G85" s="82" t="s">
        <v>35</v>
      </c>
      <c r="H85" s="236" t="s">
        <v>440</v>
      </c>
      <c r="I85" s="2"/>
      <c r="J85" s="2"/>
    </row>
    <row r="86" spans="1:10" ht="11.25" customHeight="1">
      <c r="A86" s="236"/>
      <c r="B86" s="236"/>
      <c r="C86" s="82" t="s">
        <v>28</v>
      </c>
      <c r="D86" s="82" t="s">
        <v>32</v>
      </c>
      <c r="E86" s="12" t="s">
        <v>33</v>
      </c>
      <c r="F86" s="236"/>
      <c r="G86" s="13">
        <v>9.2499999999999999E-2</v>
      </c>
      <c r="H86" s="241"/>
      <c r="I86" s="2"/>
      <c r="J86" s="2"/>
    </row>
    <row r="87" spans="1:10">
      <c r="B87" s="4"/>
      <c r="C87" s="4"/>
      <c r="D87" s="4"/>
      <c r="E87" s="6"/>
      <c r="G87" s="11"/>
      <c r="I87" s="2"/>
      <c r="J87" s="2"/>
    </row>
    <row r="88" spans="1:10">
      <c r="A88" s="18" t="s">
        <v>28</v>
      </c>
      <c r="B88" s="15"/>
      <c r="C88" s="15"/>
      <c r="D88" s="15"/>
      <c r="E88" s="15"/>
      <c r="F88" s="15"/>
      <c r="G88" s="15"/>
      <c r="H88" s="64"/>
      <c r="I88" s="2"/>
      <c r="J88" s="2"/>
    </row>
    <row r="89" spans="1:10">
      <c r="A89" s="14"/>
      <c r="B89" s="16"/>
      <c r="C89" s="16"/>
      <c r="D89" s="17"/>
      <c r="E89" s="16"/>
      <c r="F89" s="17"/>
      <c r="G89" s="17"/>
      <c r="H89" s="17"/>
      <c r="I89" s="2"/>
      <c r="J89" s="2"/>
    </row>
    <row r="90" spans="1:10">
      <c r="C90" s="7"/>
      <c r="D90" s="8"/>
      <c r="E90" s="8"/>
      <c r="F90" s="3"/>
      <c r="G90" s="3"/>
      <c r="H90" s="3"/>
      <c r="I90" s="2"/>
      <c r="J90" s="2"/>
    </row>
    <row r="91" spans="1:10">
      <c r="A91" s="5" t="s">
        <v>37</v>
      </c>
      <c r="C91" s="7"/>
      <c r="D91" s="8"/>
      <c r="E91" s="8"/>
      <c r="F91" s="3"/>
      <c r="G91" s="3"/>
      <c r="H91" s="3"/>
      <c r="I91" s="2"/>
      <c r="J91" s="2"/>
    </row>
    <row r="92" spans="1:10">
      <c r="A92" s="248" t="s">
        <v>26</v>
      </c>
      <c r="B92" s="248" t="s">
        <v>31</v>
      </c>
      <c r="C92" s="245" t="s">
        <v>27</v>
      </c>
      <c r="D92" s="246"/>
      <c r="E92" s="247"/>
      <c r="F92" s="248" t="s">
        <v>34</v>
      </c>
      <c r="G92" s="82" t="s">
        <v>35</v>
      </c>
      <c r="H92" s="236" t="s">
        <v>440</v>
      </c>
      <c r="I92" s="2"/>
      <c r="J92" s="2"/>
    </row>
    <row r="93" spans="1:10">
      <c r="A93" s="249"/>
      <c r="B93" s="249"/>
      <c r="C93" s="82" t="s">
        <v>28</v>
      </c>
      <c r="D93" s="82" t="s">
        <v>32</v>
      </c>
      <c r="E93" s="12" t="s">
        <v>33</v>
      </c>
      <c r="F93" s="249"/>
      <c r="G93" s="13">
        <v>9.2499999999999999E-2</v>
      </c>
      <c r="H93" s="241"/>
      <c r="I93" s="2"/>
      <c r="J93" s="2"/>
    </row>
    <row r="94" spans="1:10">
      <c r="B94" s="4"/>
      <c r="C94" s="4"/>
      <c r="D94" s="4"/>
      <c r="E94" s="6"/>
      <c r="G94" s="11"/>
      <c r="I94" s="2"/>
      <c r="J94" s="2"/>
    </row>
    <row r="95" spans="1:10">
      <c r="A95" s="18" t="s">
        <v>28</v>
      </c>
      <c r="B95" s="15"/>
      <c r="C95" s="15"/>
      <c r="D95" s="15"/>
      <c r="E95" s="15"/>
      <c r="F95" s="15"/>
      <c r="G95" s="15"/>
      <c r="H95" s="64"/>
      <c r="I95" s="2"/>
      <c r="J95" s="2"/>
    </row>
    <row r="96" spans="1:10">
      <c r="A96" s="14"/>
      <c r="B96" s="16"/>
      <c r="C96" s="16"/>
      <c r="D96" s="17"/>
      <c r="E96" s="16"/>
      <c r="F96" s="17"/>
      <c r="G96" s="17"/>
      <c r="H96" s="17"/>
      <c r="I96" s="2"/>
      <c r="J96" s="2"/>
    </row>
    <row r="98" spans="1:10">
      <c r="A98" s="5" t="s">
        <v>70</v>
      </c>
      <c r="C98" s="7"/>
      <c r="D98" s="8"/>
    </row>
    <row r="99" spans="1:10">
      <c r="A99" s="236" t="s">
        <v>72</v>
      </c>
      <c r="B99" s="236" t="s">
        <v>440</v>
      </c>
      <c r="C99" s="55"/>
      <c r="D99" s="55"/>
    </row>
    <row r="100" spans="1:10">
      <c r="A100" s="236"/>
      <c r="B100" s="241"/>
      <c r="C100" s="55"/>
      <c r="D100" s="55"/>
    </row>
    <row r="101" spans="1:10">
      <c r="B101" s="4"/>
      <c r="C101" s="54"/>
      <c r="D101" s="54"/>
      <c r="E101" s="110" t="s">
        <v>301</v>
      </c>
      <c r="F101" s="71"/>
      <c r="G101" s="54"/>
      <c r="H101" s="54"/>
    </row>
    <row r="102" spans="1:10">
      <c r="A102" s="18" t="s">
        <v>28</v>
      </c>
      <c r="B102" s="64">
        <f>E102*12</f>
        <v>1445144.6400000001</v>
      </c>
      <c r="C102" s="348" t="s">
        <v>592</v>
      </c>
      <c r="D102" s="359"/>
      <c r="E102" s="155">
        <v>120428.72</v>
      </c>
      <c r="F102" s="73"/>
      <c r="G102" s="111"/>
      <c r="H102" s="59"/>
    </row>
    <row r="103" spans="1:10">
      <c r="F103" s="24"/>
      <c r="G103" s="52"/>
      <c r="H103" s="52"/>
    </row>
    <row r="104" spans="1:10">
      <c r="A104" s="5" t="s">
        <v>71</v>
      </c>
      <c r="F104" s="24"/>
      <c r="G104" s="52"/>
      <c r="H104" s="52"/>
      <c r="J104" s="2"/>
    </row>
    <row r="105" spans="1:10">
      <c r="A105" s="236" t="s">
        <v>48</v>
      </c>
      <c r="B105" s="236" t="s">
        <v>440</v>
      </c>
      <c r="F105" s="24"/>
      <c r="G105" s="52"/>
      <c r="H105" s="52"/>
      <c r="J105" s="2"/>
    </row>
    <row r="106" spans="1:10">
      <c r="A106" s="236"/>
      <c r="B106" s="241"/>
      <c r="F106" s="24"/>
      <c r="G106" s="52"/>
      <c r="H106" s="52"/>
      <c r="J106" s="2"/>
    </row>
    <row r="107" spans="1:10">
      <c r="B107" s="4"/>
      <c r="E107" s="110" t="s">
        <v>301</v>
      </c>
      <c r="F107" s="71"/>
      <c r="G107" s="54"/>
      <c r="H107" s="54"/>
      <c r="J107" s="2"/>
    </row>
    <row r="108" spans="1:10">
      <c r="A108" s="18" t="s">
        <v>28</v>
      </c>
      <c r="B108" s="64">
        <f>E108*12</f>
        <v>96257.4</v>
      </c>
      <c r="C108" s="348" t="s">
        <v>592</v>
      </c>
      <c r="D108" s="359"/>
      <c r="E108" s="155">
        <v>8021.45</v>
      </c>
      <c r="F108" s="73"/>
      <c r="G108" s="111"/>
      <c r="H108" s="59"/>
    </row>
    <row r="109" spans="1:10">
      <c r="F109" s="24"/>
      <c r="G109" s="52"/>
      <c r="H109" s="52"/>
    </row>
    <row r="110" spans="1:10">
      <c r="A110" s="5" t="s">
        <v>17</v>
      </c>
      <c r="F110" s="24"/>
      <c r="G110" s="52"/>
      <c r="H110" s="52"/>
    </row>
    <row r="111" spans="1:10">
      <c r="A111" s="236" t="s">
        <v>48</v>
      </c>
      <c r="B111" s="236" t="s">
        <v>440</v>
      </c>
      <c r="F111" s="24"/>
      <c r="G111" s="52"/>
      <c r="H111" s="52"/>
    </row>
    <row r="112" spans="1:10">
      <c r="A112" s="236"/>
      <c r="B112" s="241"/>
      <c r="F112" s="24"/>
      <c r="G112" s="52"/>
      <c r="H112" s="52"/>
    </row>
    <row r="113" spans="1:8">
      <c r="B113" s="4"/>
      <c r="E113" s="110" t="s">
        <v>301</v>
      </c>
      <c r="F113" s="71"/>
      <c r="G113" s="54"/>
      <c r="H113" s="54"/>
    </row>
    <row r="114" spans="1:8">
      <c r="A114" s="18" t="s">
        <v>28</v>
      </c>
      <c r="B114" s="64">
        <f>E114*12</f>
        <v>16709.16</v>
      </c>
      <c r="C114" s="348" t="s">
        <v>592</v>
      </c>
      <c r="D114" s="359"/>
      <c r="E114" s="155">
        <v>1392.43</v>
      </c>
      <c r="F114" s="73"/>
      <c r="G114" s="111"/>
      <c r="H114" s="59"/>
    </row>
    <row r="115" spans="1:8">
      <c r="F115" s="9"/>
    </row>
    <row r="116" spans="1:8">
      <c r="A116" s="5" t="s">
        <v>20</v>
      </c>
      <c r="F116" s="9"/>
    </row>
    <row r="117" spans="1:8">
      <c r="A117" s="236" t="s">
        <v>48</v>
      </c>
      <c r="B117" s="236" t="s">
        <v>440</v>
      </c>
    </row>
    <row r="118" spans="1:8">
      <c r="A118" s="236"/>
      <c r="B118" s="241"/>
    </row>
    <row r="119" spans="1:8">
      <c r="B119" s="4"/>
    </row>
    <row r="120" spans="1:8">
      <c r="A120" s="18" t="s">
        <v>28</v>
      </c>
      <c r="B120" s="64"/>
    </row>
    <row r="126" spans="1:8">
      <c r="A126" s="5" t="s">
        <v>18</v>
      </c>
      <c r="C126" s="7"/>
      <c r="D126" s="8"/>
    </row>
    <row r="127" spans="1:8">
      <c r="A127" s="236" t="s">
        <v>26</v>
      </c>
      <c r="B127" s="236" t="s">
        <v>440</v>
      </c>
      <c r="C127" s="25"/>
      <c r="D127" s="25"/>
    </row>
    <row r="128" spans="1:8">
      <c r="A128" s="236"/>
      <c r="B128" s="241"/>
      <c r="C128" s="25"/>
      <c r="D128" s="25"/>
    </row>
    <row r="129" spans="1:4">
      <c r="B129" s="4"/>
      <c r="C129" s="71"/>
      <c r="D129" s="71"/>
    </row>
    <row r="130" spans="1:4">
      <c r="A130" s="18" t="s">
        <v>28</v>
      </c>
      <c r="B130" s="64"/>
      <c r="C130" s="72"/>
      <c r="D130" s="72"/>
    </row>
    <row r="131" spans="1:4">
      <c r="A131" s="14"/>
      <c r="B131" s="16"/>
      <c r="C131" s="72"/>
      <c r="D131" s="72"/>
    </row>
    <row r="132" spans="1:4">
      <c r="C132" s="24"/>
      <c r="D132" s="24"/>
    </row>
    <row r="133" spans="1:4">
      <c r="A133" s="5" t="s">
        <v>19</v>
      </c>
      <c r="C133" s="74"/>
      <c r="D133" s="75"/>
    </row>
    <row r="134" spans="1:4">
      <c r="A134" s="236" t="s">
        <v>26</v>
      </c>
      <c r="B134" s="236" t="s">
        <v>440</v>
      </c>
      <c r="C134" s="25"/>
      <c r="D134" s="25"/>
    </row>
    <row r="135" spans="1:4">
      <c r="A135" s="236"/>
      <c r="B135" s="241"/>
      <c r="C135" s="25"/>
      <c r="D135" s="25"/>
    </row>
    <row r="136" spans="1:4">
      <c r="B136" s="4"/>
      <c r="C136" s="71"/>
      <c r="D136" s="71"/>
    </row>
    <row r="137" spans="1:4">
      <c r="A137" s="18" t="s">
        <v>28</v>
      </c>
      <c r="B137" s="64"/>
      <c r="C137" s="72"/>
      <c r="D137" s="72"/>
    </row>
    <row r="138" spans="1:4">
      <c r="A138" s="14"/>
      <c r="B138" s="16"/>
      <c r="C138" s="72"/>
      <c r="D138" s="72"/>
    </row>
    <row r="140" spans="1:4">
      <c r="A140" s="5" t="s">
        <v>21</v>
      </c>
    </row>
    <row r="141" spans="1:4">
      <c r="A141" s="236" t="s">
        <v>26</v>
      </c>
      <c r="B141" s="236" t="s">
        <v>440</v>
      </c>
    </row>
    <row r="142" spans="1:4">
      <c r="A142" s="236"/>
      <c r="B142" s="241"/>
    </row>
    <row r="143" spans="1:4">
      <c r="B143" s="4"/>
    </row>
    <row r="144" spans="1:4">
      <c r="A144" s="18" t="s">
        <v>28</v>
      </c>
      <c r="B144" s="64">
        <f>SUM(B145:B145)</f>
        <v>1708467.6</v>
      </c>
    </row>
    <row r="145" spans="1:8">
      <c r="A145" s="14" t="s">
        <v>130</v>
      </c>
      <c r="B145" s="155">
        <v>1708467.6</v>
      </c>
    </row>
    <row r="147" spans="1:8">
      <c r="A147" s="5" t="s">
        <v>63</v>
      </c>
      <c r="C147" s="7"/>
      <c r="D147" s="8"/>
      <c r="E147" s="8"/>
      <c r="F147" s="3"/>
      <c r="G147" s="3"/>
      <c r="H147" s="3"/>
    </row>
    <row r="148" spans="1:8">
      <c r="A148" s="248" t="s">
        <v>26</v>
      </c>
      <c r="B148" s="248" t="s">
        <v>31</v>
      </c>
      <c r="C148" s="248" t="s">
        <v>27</v>
      </c>
      <c r="D148" s="236" t="s">
        <v>440</v>
      </c>
      <c r="E148" s="54"/>
      <c r="F148" s="55"/>
      <c r="G148" s="54"/>
      <c r="H148" s="55"/>
    </row>
    <row r="149" spans="1:8" ht="15">
      <c r="A149" s="249"/>
      <c r="B149" s="249"/>
      <c r="C149" s="249"/>
      <c r="D149" s="241"/>
      <c r="E149" s="56"/>
      <c r="F149" s="57"/>
      <c r="G149" s="56"/>
      <c r="H149" s="57"/>
    </row>
    <row r="150" spans="1:8">
      <c r="B150" s="4"/>
      <c r="C150" s="4"/>
      <c r="D150" s="4"/>
      <c r="E150" s="56"/>
      <c r="F150" s="52"/>
      <c r="G150" s="56"/>
      <c r="H150" s="52"/>
    </row>
    <row r="151" spans="1:8">
      <c r="A151" s="18" t="s">
        <v>28</v>
      </c>
      <c r="B151" s="15"/>
      <c r="C151" s="15"/>
      <c r="D151" s="64"/>
      <c r="E151" s="58"/>
      <c r="F151" s="58"/>
      <c r="G151" s="58"/>
      <c r="H151" s="58"/>
    </row>
    <row r="152" spans="1:8">
      <c r="A152" s="14"/>
      <c r="B152" s="16"/>
      <c r="C152" s="16"/>
      <c r="D152" s="17"/>
      <c r="E152" s="59"/>
      <c r="F152" s="59"/>
      <c r="G152" s="59"/>
      <c r="H152" s="59"/>
    </row>
    <row r="154" spans="1:8">
      <c r="A154" s="5" t="s">
        <v>22</v>
      </c>
      <c r="C154" s="7"/>
      <c r="D154" s="8"/>
    </row>
    <row r="155" spans="1:8">
      <c r="A155" s="248" t="s">
        <v>26</v>
      </c>
      <c r="B155" s="248" t="s">
        <v>31</v>
      </c>
      <c r="C155" s="248" t="s">
        <v>27</v>
      </c>
      <c r="D155" s="236" t="s">
        <v>440</v>
      </c>
    </row>
    <row r="156" spans="1:8">
      <c r="A156" s="249"/>
      <c r="B156" s="249"/>
      <c r="C156" s="249"/>
      <c r="D156" s="241"/>
    </row>
    <row r="157" spans="1:8">
      <c r="B157" s="4"/>
      <c r="C157" s="4"/>
      <c r="D157" s="4"/>
    </row>
    <row r="158" spans="1:8">
      <c r="A158" s="18" t="s">
        <v>28</v>
      </c>
      <c r="B158" s="15"/>
      <c r="C158" s="15"/>
      <c r="D158" s="64"/>
    </row>
    <row r="159" spans="1:8">
      <c r="A159" s="14"/>
      <c r="B159" s="16"/>
      <c r="C159" s="16"/>
      <c r="D159" s="17"/>
    </row>
    <row r="161" spans="1:4">
      <c r="A161" s="5" t="s">
        <v>23</v>
      </c>
      <c r="C161" s="7"/>
      <c r="D161" s="8"/>
    </row>
    <row r="162" spans="1:4">
      <c r="A162" s="248" t="s">
        <v>26</v>
      </c>
      <c r="B162" s="248" t="s">
        <v>31</v>
      </c>
      <c r="C162" s="248" t="s">
        <v>27</v>
      </c>
      <c r="D162" s="236" t="s">
        <v>440</v>
      </c>
    </row>
    <row r="163" spans="1:4">
      <c r="A163" s="249"/>
      <c r="B163" s="249"/>
      <c r="C163" s="249"/>
      <c r="D163" s="241"/>
    </row>
    <row r="164" spans="1:4">
      <c r="B164" s="4"/>
      <c r="C164" s="4"/>
      <c r="D164" s="4"/>
    </row>
    <row r="165" spans="1:4">
      <c r="A165" s="18" t="s">
        <v>28</v>
      </c>
      <c r="B165" s="15"/>
      <c r="C165" s="15"/>
      <c r="D165" s="64"/>
    </row>
    <row r="166" spans="1:4">
      <c r="A166" s="14"/>
      <c r="B166" s="16"/>
      <c r="C166" s="16"/>
      <c r="D166" s="17"/>
    </row>
    <row r="168" spans="1:4">
      <c r="A168" s="5" t="s">
        <v>24</v>
      </c>
      <c r="C168" s="7"/>
      <c r="D168" s="8"/>
    </row>
    <row r="169" spans="1:4">
      <c r="A169" s="248" t="s">
        <v>26</v>
      </c>
      <c r="B169" s="248" t="s">
        <v>31</v>
      </c>
      <c r="C169" s="248" t="s">
        <v>27</v>
      </c>
      <c r="D169" s="236" t="s">
        <v>440</v>
      </c>
    </row>
    <row r="170" spans="1:4">
      <c r="A170" s="249"/>
      <c r="B170" s="249"/>
      <c r="C170" s="249"/>
      <c r="D170" s="241"/>
    </row>
    <row r="171" spans="1:4">
      <c r="B171" s="4"/>
      <c r="C171" s="4"/>
      <c r="D171" s="4"/>
    </row>
    <row r="172" spans="1:4">
      <c r="A172" s="18" t="s">
        <v>28</v>
      </c>
      <c r="B172" s="15"/>
      <c r="C172" s="15"/>
      <c r="D172" s="64"/>
    </row>
    <row r="173" spans="1:4">
      <c r="A173" s="14"/>
      <c r="B173" s="16"/>
      <c r="C173" s="16"/>
      <c r="D173" s="17"/>
    </row>
  </sheetData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37:A38"/>
    <mergeCell ref="B37:B38"/>
    <mergeCell ref="C37:C38"/>
    <mergeCell ref="D37:E37"/>
    <mergeCell ref="G37:H37"/>
    <mergeCell ref="I37:I38"/>
    <mergeCell ref="K37:K38"/>
    <mergeCell ref="M37:M38"/>
    <mergeCell ref="A32:A33"/>
    <mergeCell ref="B32:B33"/>
    <mergeCell ref="C32:C33"/>
    <mergeCell ref="D32:E32"/>
    <mergeCell ref="G32:H32"/>
    <mergeCell ref="I32:I33"/>
    <mergeCell ref="K42:K43"/>
    <mergeCell ref="M42:M43"/>
    <mergeCell ref="A47:A48"/>
    <mergeCell ref="B47:B48"/>
    <mergeCell ref="C47:C48"/>
    <mergeCell ref="D47:E47"/>
    <mergeCell ref="G47:H47"/>
    <mergeCell ref="I47:I48"/>
    <mergeCell ref="K47:K48"/>
    <mergeCell ref="M47:M48"/>
    <mergeCell ref="A42:A43"/>
    <mergeCell ref="B42:B43"/>
    <mergeCell ref="C42:C43"/>
    <mergeCell ref="D42:E42"/>
    <mergeCell ref="G42:H42"/>
    <mergeCell ref="I42:I43"/>
    <mergeCell ref="A67:A68"/>
    <mergeCell ref="B67:B68"/>
    <mergeCell ref="A72:A73"/>
    <mergeCell ref="B72:B73"/>
    <mergeCell ref="A78:A79"/>
    <mergeCell ref="B78:B79"/>
    <mergeCell ref="K52:K53"/>
    <mergeCell ref="M52:M53"/>
    <mergeCell ref="A57:A58"/>
    <mergeCell ref="B57:B58"/>
    <mergeCell ref="A62:A63"/>
    <mergeCell ref="B62:B63"/>
    <mergeCell ref="A52:A53"/>
    <mergeCell ref="B52:B53"/>
    <mergeCell ref="C52:C53"/>
    <mergeCell ref="D52:E52"/>
    <mergeCell ref="G52:H52"/>
    <mergeCell ref="I52:I53"/>
    <mergeCell ref="A92:A93"/>
    <mergeCell ref="B92:B93"/>
    <mergeCell ref="C92:E92"/>
    <mergeCell ref="F92:F93"/>
    <mergeCell ref="H92:H93"/>
    <mergeCell ref="A99:A100"/>
    <mergeCell ref="B99:B100"/>
    <mergeCell ref="C78:E78"/>
    <mergeCell ref="F78:F79"/>
    <mergeCell ref="H78:H79"/>
    <mergeCell ref="A85:A86"/>
    <mergeCell ref="B85:B86"/>
    <mergeCell ref="C85:E85"/>
    <mergeCell ref="F85:F86"/>
    <mergeCell ref="H85:H86"/>
    <mergeCell ref="A127:A128"/>
    <mergeCell ref="B127:B128"/>
    <mergeCell ref="A134:A135"/>
    <mergeCell ref="B134:B135"/>
    <mergeCell ref="A141:A142"/>
    <mergeCell ref="B141:B142"/>
    <mergeCell ref="C102:D102"/>
    <mergeCell ref="A105:A106"/>
    <mergeCell ref="B105:B106"/>
    <mergeCell ref="A111:A112"/>
    <mergeCell ref="B111:B112"/>
    <mergeCell ref="A117:A118"/>
    <mergeCell ref="B117:B118"/>
    <mergeCell ref="C108:D108"/>
    <mergeCell ref="C114:D114"/>
    <mergeCell ref="A162:A163"/>
    <mergeCell ref="B162:B163"/>
    <mergeCell ref="C162:C163"/>
    <mergeCell ref="D162:D163"/>
    <mergeCell ref="A169:A170"/>
    <mergeCell ref="B169:B170"/>
    <mergeCell ref="C169:C170"/>
    <mergeCell ref="D169:D170"/>
    <mergeCell ref="A148:A149"/>
    <mergeCell ref="B148:B149"/>
    <mergeCell ref="C148:C149"/>
    <mergeCell ref="D148:D149"/>
    <mergeCell ref="A155:A156"/>
    <mergeCell ref="B155:B156"/>
    <mergeCell ref="C155:C156"/>
    <mergeCell ref="D155:D156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S371"/>
  <sheetViews>
    <sheetView showGridLines="0" workbookViewId="0">
      <selection activeCell="H265" sqref="H265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 ht="11.25" customHeight="1">
      <c r="A1" s="5" t="s">
        <v>47</v>
      </c>
      <c r="B1" s="5"/>
      <c r="K1" s="328" t="s">
        <v>92</v>
      </c>
      <c r="L1" s="329"/>
      <c r="M1" s="330"/>
    </row>
    <row r="2" spans="1:19" ht="11.25" customHeight="1">
      <c r="A2" s="5" t="s">
        <v>461</v>
      </c>
      <c r="B2" s="5"/>
      <c r="K2" s="331"/>
      <c r="L2" s="332"/>
      <c r="M2" s="333"/>
    </row>
    <row r="3" spans="1:19" ht="11.25" customHeight="1">
      <c r="A3" s="5" t="s">
        <v>62</v>
      </c>
      <c r="B3" s="5"/>
      <c r="K3" s="334"/>
      <c r="L3" s="335"/>
      <c r="M3" s="336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76222446.090000004</v>
      </c>
      <c r="E5" s="9"/>
      <c r="F5" s="273" t="s">
        <v>74</v>
      </c>
      <c r="G5" s="274"/>
      <c r="H5" s="95" t="s">
        <v>28</v>
      </c>
      <c r="I5" s="68">
        <f>SUM(I6:I14)</f>
        <v>233959</v>
      </c>
    </row>
    <row r="6" spans="1:19" ht="12.75" customHeight="1">
      <c r="A6" s="261" t="s">
        <v>13</v>
      </c>
      <c r="B6" s="261"/>
      <c r="C6" s="261"/>
      <c r="D6" s="69">
        <f>SUM(D7:D11)</f>
        <v>15606299.280000005</v>
      </c>
      <c r="E6" s="9"/>
      <c r="F6" s="275"/>
      <c r="G6" s="276"/>
      <c r="H6" s="14" t="s">
        <v>2</v>
      </c>
      <c r="I6" s="51">
        <f>B34</f>
        <v>25203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15606299.280000005</v>
      </c>
      <c r="F7" s="275"/>
      <c r="G7" s="276"/>
      <c r="H7" s="14" t="s">
        <v>3</v>
      </c>
      <c r="I7" s="51">
        <f>B103</f>
        <v>0</v>
      </c>
      <c r="J7" s="24"/>
      <c r="K7" s="24"/>
      <c r="L7" s="24"/>
    </row>
    <row r="8" spans="1:19">
      <c r="C8" s="14" t="s">
        <v>3</v>
      </c>
      <c r="D8" s="16">
        <f>M103</f>
        <v>0</v>
      </c>
      <c r="F8" s="275"/>
      <c r="G8" s="276"/>
      <c r="H8" s="14" t="s">
        <v>4</v>
      </c>
      <c r="I8" s="51">
        <f>B108</f>
        <v>0</v>
      </c>
      <c r="J8" s="24"/>
      <c r="K8" s="24"/>
      <c r="L8" s="24"/>
    </row>
    <row r="9" spans="1:19" ht="11.25" customHeight="1">
      <c r="C9" s="14" t="s">
        <v>4</v>
      </c>
      <c r="D9" s="16">
        <f>M108</f>
        <v>0</v>
      </c>
      <c r="F9" s="275"/>
      <c r="G9" s="276"/>
      <c r="H9" s="14" t="s">
        <v>5</v>
      </c>
      <c r="I9" s="51">
        <f>B113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M113</f>
        <v>0</v>
      </c>
      <c r="F10" s="275"/>
      <c r="G10" s="276"/>
      <c r="H10" s="14" t="s">
        <v>6</v>
      </c>
      <c r="I10" s="51">
        <f>B118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M118</f>
        <v>0</v>
      </c>
      <c r="F11" s="275"/>
      <c r="G11" s="276"/>
      <c r="H11" s="14" t="s">
        <v>8</v>
      </c>
      <c r="I11" s="51">
        <f>B123</f>
        <v>22886</v>
      </c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1617502.7399999998</v>
      </c>
      <c r="F12" s="275"/>
      <c r="G12" s="276"/>
      <c r="H12" s="14" t="s">
        <v>7</v>
      </c>
      <c r="I12" s="51">
        <f>B128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H149</f>
        <v>1617502.7399999998</v>
      </c>
      <c r="F13" s="275"/>
      <c r="G13" s="276"/>
      <c r="H13" s="14" t="s">
        <v>1</v>
      </c>
      <c r="I13" s="51">
        <f>B133</f>
        <v>7462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H220</f>
        <v>0</v>
      </c>
      <c r="F14" s="277"/>
      <c r="G14" s="278"/>
      <c r="H14" s="14" t="s">
        <v>0</v>
      </c>
      <c r="I14" s="51">
        <f>B138</f>
        <v>178408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H227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20512397.07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B234</f>
        <v>0</v>
      </c>
      <c r="F17" s="263" t="s">
        <v>74</v>
      </c>
      <c r="G17" s="263"/>
      <c r="H17" s="263"/>
      <c r="I17" s="68">
        <f>I5</f>
        <v>233959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B240</f>
        <v>0</v>
      </c>
      <c r="F18" s="263" t="s">
        <v>25</v>
      </c>
      <c r="G18" s="263"/>
      <c r="H18" s="263"/>
      <c r="I18" s="67">
        <f>I16*I17</f>
        <v>36467189.329999998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B246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B252</f>
        <v>0</v>
      </c>
      <c r="F20" s="263" t="s">
        <v>9</v>
      </c>
      <c r="G20" s="263"/>
      <c r="H20" s="263"/>
      <c r="I20" s="67">
        <f>D5</f>
        <v>76222446.090000004</v>
      </c>
      <c r="J20" s="21"/>
      <c r="K20" s="21"/>
      <c r="L20" s="22"/>
      <c r="M20" s="22"/>
      <c r="N20" s="23"/>
    </row>
    <row r="21" spans="1:14" ht="12.75">
      <c r="C21" s="14" t="s">
        <v>67</v>
      </c>
      <c r="D21" s="16">
        <f>B258</f>
        <v>17771262.280000001</v>
      </c>
      <c r="F21" s="262"/>
      <c r="G21" s="262"/>
      <c r="H21" s="262"/>
      <c r="I21" s="66"/>
      <c r="J21" s="21"/>
      <c r="K21" s="21"/>
      <c r="L21" s="22"/>
      <c r="M21" s="22"/>
      <c r="N21" s="23"/>
    </row>
    <row r="22" spans="1:14" ht="12.75">
      <c r="C22" s="14" t="s">
        <v>68</v>
      </c>
      <c r="D22" s="16">
        <f>B267</f>
        <v>0</v>
      </c>
      <c r="F22" s="263" t="s">
        <v>75</v>
      </c>
      <c r="G22" s="263"/>
      <c r="H22" s="263"/>
      <c r="I22" s="67">
        <f>I20-I18</f>
        <v>39755256.760000005</v>
      </c>
      <c r="J22" s="21"/>
      <c r="K22" s="21"/>
      <c r="L22" s="22"/>
      <c r="M22" s="22"/>
      <c r="N22" s="23"/>
    </row>
    <row r="23" spans="1:14" ht="12.75">
      <c r="C23" s="14" t="s">
        <v>69</v>
      </c>
      <c r="D23" s="16">
        <f>B274</f>
        <v>2741134.79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61" t="s">
        <v>64</v>
      </c>
      <c r="B24" s="261"/>
      <c r="C24" s="261"/>
      <c r="D24" s="69">
        <f>SUM(D25:D28)</f>
        <v>38486247</v>
      </c>
      <c r="F24" s="264" t="s">
        <v>300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D345</f>
        <v>37239556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D356</f>
        <v>1246691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D363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D370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132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99" t="s">
        <v>39</v>
      </c>
      <c r="G32" s="236" t="s">
        <v>41</v>
      </c>
      <c r="H32" s="236"/>
      <c r="I32" s="236" t="s">
        <v>45</v>
      </c>
      <c r="J32" s="210" t="s">
        <v>43</v>
      </c>
      <c r="K32" s="236" t="s">
        <v>34</v>
      </c>
      <c r="L32" s="199" t="s">
        <v>35</v>
      </c>
      <c r="M32" s="236" t="s">
        <v>440</v>
      </c>
    </row>
    <row r="33" spans="1:13">
      <c r="A33" s="236"/>
      <c r="B33" s="240"/>
      <c r="C33" s="240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236"/>
      <c r="J33" s="176">
        <v>1</v>
      </c>
      <c r="K33" s="236"/>
      <c r="L33" s="176">
        <v>9.2499999999999999E-2</v>
      </c>
      <c r="M33" s="241"/>
    </row>
    <row r="34" spans="1:13">
      <c r="A34" s="18" t="s">
        <v>28</v>
      </c>
      <c r="B34" s="68">
        <f>SUM(B35:B99)</f>
        <v>25203</v>
      </c>
      <c r="C34" s="70">
        <f>SUM(C35:C99)</f>
        <v>8021000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SUM(M35:M99)</f>
        <v>15606299.280000005</v>
      </c>
    </row>
    <row r="35" spans="1:13">
      <c r="A35" s="14" t="s">
        <v>304</v>
      </c>
      <c r="B35" s="151">
        <v>287</v>
      </c>
      <c r="C35" s="152">
        <v>100000</v>
      </c>
      <c r="D35" s="154">
        <v>2.4748999999999999</v>
      </c>
      <c r="E35" s="154">
        <v>0.42070000000000002</v>
      </c>
      <c r="F35" s="153">
        <v>2.1440000000000001</v>
      </c>
      <c r="G35" s="40">
        <f t="shared" ref="G35" si="0">IF(F35&lt;=D35,F35,D35)</f>
        <v>2.1440000000000001</v>
      </c>
      <c r="H35" s="40">
        <f t="shared" ref="H35" si="1">G35-E35</f>
        <v>1.7233000000000001</v>
      </c>
      <c r="I35" s="41">
        <f t="shared" ref="I35" si="2">H35*C35</f>
        <v>172330</v>
      </c>
      <c r="J35" s="41">
        <f t="shared" ref="J35" si="3">C35*E35*J$33</f>
        <v>42070</v>
      </c>
      <c r="K35" s="17">
        <f t="shared" ref="K35" si="4">I35+J35</f>
        <v>214400</v>
      </c>
      <c r="L35" s="17">
        <f t="shared" ref="L35" si="5">K35*L$33</f>
        <v>19832</v>
      </c>
      <c r="M35" s="17">
        <f t="shared" ref="M35" si="6">K35-L35</f>
        <v>194568</v>
      </c>
    </row>
    <row r="36" spans="1:13">
      <c r="A36" s="14" t="s">
        <v>306</v>
      </c>
      <c r="B36" s="151">
        <v>108</v>
      </c>
      <c r="C36" s="152">
        <v>44000</v>
      </c>
      <c r="D36" s="154">
        <v>2.4748999999999999</v>
      </c>
      <c r="E36" s="154">
        <v>0.42070000000000002</v>
      </c>
      <c r="F36" s="153">
        <v>2.1440000000000001</v>
      </c>
      <c r="G36" s="40">
        <f t="shared" ref="G36:G94" si="7">IF(F36&lt;=D36,F36,D36)</f>
        <v>2.1440000000000001</v>
      </c>
      <c r="H36" s="40">
        <f t="shared" ref="H36:H94" si="8">G36-E36</f>
        <v>1.7233000000000001</v>
      </c>
      <c r="I36" s="41">
        <f t="shared" ref="I36:I94" si="9">H36*C36</f>
        <v>75825.2</v>
      </c>
      <c r="J36" s="41">
        <f t="shared" ref="J36:J94" si="10">C36*E36*J$33</f>
        <v>18510.8</v>
      </c>
      <c r="K36" s="17">
        <f t="shared" ref="K36:K94" si="11">I36+J36</f>
        <v>94336</v>
      </c>
      <c r="L36" s="17">
        <f t="shared" ref="L36:L94" si="12">K36*L$33</f>
        <v>8726.08</v>
      </c>
      <c r="M36" s="17">
        <f t="shared" ref="M36:M94" si="13">K36-L36</f>
        <v>85609.919999999998</v>
      </c>
    </row>
    <row r="37" spans="1:13">
      <c r="A37" s="14" t="s">
        <v>307</v>
      </c>
      <c r="B37" s="151">
        <v>156</v>
      </c>
      <c r="C37" s="152">
        <v>63000</v>
      </c>
      <c r="D37" s="154">
        <v>2.4748999999999999</v>
      </c>
      <c r="E37" s="154">
        <v>0.42070000000000002</v>
      </c>
      <c r="F37" s="153">
        <v>2.1440000000000001</v>
      </c>
      <c r="G37" s="40">
        <f t="shared" ref="G37:G38" si="14">IF(F37&lt;=D37,F37,D37)</f>
        <v>2.1440000000000001</v>
      </c>
      <c r="H37" s="40">
        <f t="shared" ref="H37:H38" si="15">G37-E37</f>
        <v>1.7233000000000001</v>
      </c>
      <c r="I37" s="41">
        <f t="shared" ref="I37:I38" si="16">H37*C37</f>
        <v>108567.90000000001</v>
      </c>
      <c r="J37" s="41">
        <f t="shared" ref="J37:J38" si="17">C37*E37*J$33</f>
        <v>26504.100000000002</v>
      </c>
      <c r="K37" s="17">
        <f t="shared" ref="K37:K38" si="18">I37+J37</f>
        <v>135072</v>
      </c>
      <c r="L37" s="17">
        <f t="shared" ref="L37:L38" si="19">K37*L$33</f>
        <v>12494.16</v>
      </c>
      <c r="M37" s="17">
        <f t="shared" ref="M37:M38" si="20">K37-L37</f>
        <v>122577.84</v>
      </c>
    </row>
    <row r="38" spans="1:13">
      <c r="A38" s="14" t="s">
        <v>308</v>
      </c>
      <c r="B38" s="151">
        <v>276</v>
      </c>
      <c r="C38" s="152">
        <v>96000</v>
      </c>
      <c r="D38" s="154">
        <v>2.4748999999999999</v>
      </c>
      <c r="E38" s="154">
        <v>0.42070000000000002</v>
      </c>
      <c r="F38" s="153">
        <v>2.1440000000000001</v>
      </c>
      <c r="G38" s="40">
        <f t="shared" si="14"/>
        <v>2.1440000000000001</v>
      </c>
      <c r="H38" s="40">
        <f t="shared" si="15"/>
        <v>1.7233000000000001</v>
      </c>
      <c r="I38" s="41">
        <f t="shared" si="16"/>
        <v>165436.80000000002</v>
      </c>
      <c r="J38" s="41">
        <f t="shared" si="17"/>
        <v>40387.200000000004</v>
      </c>
      <c r="K38" s="17">
        <f t="shared" si="18"/>
        <v>205824.00000000003</v>
      </c>
      <c r="L38" s="17">
        <f t="shared" si="19"/>
        <v>19038.72</v>
      </c>
      <c r="M38" s="17">
        <f t="shared" si="20"/>
        <v>186785.28000000003</v>
      </c>
    </row>
    <row r="39" spans="1:13">
      <c r="A39" s="14" t="s">
        <v>433</v>
      </c>
      <c r="B39" s="151">
        <v>12</v>
      </c>
      <c r="C39" s="152">
        <v>5000</v>
      </c>
      <c r="D39" s="154">
        <v>2.4748999999999999</v>
      </c>
      <c r="E39" s="154">
        <v>0.42070000000000002</v>
      </c>
      <c r="F39" s="153">
        <v>2.1440000000000001</v>
      </c>
      <c r="G39" s="40">
        <f t="shared" ref="G39" si="21">IF(F39&lt;=D39,F39,D39)</f>
        <v>2.1440000000000001</v>
      </c>
      <c r="H39" s="40">
        <f t="shared" ref="H39" si="22">G39-E39</f>
        <v>1.7233000000000001</v>
      </c>
      <c r="I39" s="41">
        <f t="shared" ref="I39" si="23">H39*C39</f>
        <v>8616.5</v>
      </c>
      <c r="J39" s="41">
        <f t="shared" ref="J39" si="24">C39*E39*J$33</f>
        <v>2103.5</v>
      </c>
      <c r="K39" s="17">
        <f t="shared" ref="K39" si="25">I39+J39</f>
        <v>10720</v>
      </c>
      <c r="L39" s="17">
        <f t="shared" ref="L39" si="26">K39*L$33</f>
        <v>991.6</v>
      </c>
      <c r="M39" s="17">
        <f t="shared" ref="M39" si="27">K39-L39</f>
        <v>9728.4</v>
      </c>
    </row>
    <row r="40" spans="1:13">
      <c r="A40" s="14" t="s">
        <v>309</v>
      </c>
      <c r="B40" s="151">
        <v>632</v>
      </c>
      <c r="C40" s="152">
        <v>221000</v>
      </c>
      <c r="D40" s="154">
        <v>2.5158999999999998</v>
      </c>
      <c r="E40" s="154">
        <v>0.42770000000000002</v>
      </c>
      <c r="F40" s="153">
        <v>2.1440000000000001</v>
      </c>
      <c r="G40" s="40">
        <f t="shared" si="7"/>
        <v>2.1440000000000001</v>
      </c>
      <c r="H40" s="40">
        <f t="shared" si="8"/>
        <v>1.7163000000000002</v>
      </c>
      <c r="I40" s="41">
        <f t="shared" si="9"/>
        <v>379302.30000000005</v>
      </c>
      <c r="J40" s="41">
        <f t="shared" si="10"/>
        <v>94521.700000000012</v>
      </c>
      <c r="K40" s="17">
        <f t="shared" si="11"/>
        <v>473824.00000000006</v>
      </c>
      <c r="L40" s="17">
        <f t="shared" si="12"/>
        <v>43828.720000000008</v>
      </c>
      <c r="M40" s="17">
        <f t="shared" si="13"/>
        <v>429995.28</v>
      </c>
    </row>
    <row r="41" spans="1:13">
      <c r="A41" s="14" t="s">
        <v>310</v>
      </c>
      <c r="B41" s="151">
        <v>278</v>
      </c>
      <c r="C41" s="152">
        <v>112000</v>
      </c>
      <c r="D41" s="154">
        <v>2.4748999999999999</v>
      </c>
      <c r="E41" s="154">
        <v>0.42070000000000002</v>
      </c>
      <c r="F41" s="153">
        <v>2.1440000000000001</v>
      </c>
      <c r="G41" s="40">
        <f t="shared" si="7"/>
        <v>2.1440000000000001</v>
      </c>
      <c r="H41" s="40">
        <f t="shared" si="8"/>
        <v>1.7233000000000001</v>
      </c>
      <c r="I41" s="41">
        <f t="shared" si="9"/>
        <v>193009.6</v>
      </c>
      <c r="J41" s="41">
        <f t="shared" si="10"/>
        <v>47118.400000000001</v>
      </c>
      <c r="K41" s="17">
        <f t="shared" si="11"/>
        <v>240128</v>
      </c>
      <c r="L41" s="17">
        <f t="shared" si="12"/>
        <v>22211.84</v>
      </c>
      <c r="M41" s="17">
        <f t="shared" si="13"/>
        <v>217916.16</v>
      </c>
    </row>
    <row r="42" spans="1:13">
      <c r="A42" s="14" t="s">
        <v>311</v>
      </c>
      <c r="B42" s="151">
        <v>48</v>
      </c>
      <c r="C42" s="152">
        <v>19000</v>
      </c>
      <c r="D42" s="154">
        <v>2.4748999999999999</v>
      </c>
      <c r="E42" s="154">
        <v>0.42070000000000002</v>
      </c>
      <c r="F42" s="153">
        <v>2.1440000000000001</v>
      </c>
      <c r="G42" s="40">
        <f t="shared" si="7"/>
        <v>2.1440000000000001</v>
      </c>
      <c r="H42" s="40">
        <f t="shared" si="8"/>
        <v>1.7233000000000001</v>
      </c>
      <c r="I42" s="41">
        <f t="shared" si="9"/>
        <v>32742.7</v>
      </c>
      <c r="J42" s="41">
        <f t="shared" si="10"/>
        <v>7993.3</v>
      </c>
      <c r="K42" s="17">
        <f t="shared" si="11"/>
        <v>40736</v>
      </c>
      <c r="L42" s="17">
        <f t="shared" si="12"/>
        <v>3768.08</v>
      </c>
      <c r="M42" s="17">
        <f t="shared" si="13"/>
        <v>36967.919999999998</v>
      </c>
    </row>
    <row r="43" spans="1:13">
      <c r="A43" s="14" t="s">
        <v>312</v>
      </c>
      <c r="B43" s="151">
        <v>144</v>
      </c>
      <c r="C43" s="152">
        <v>58000</v>
      </c>
      <c r="D43" s="154">
        <v>2.4748999999999999</v>
      </c>
      <c r="E43" s="154">
        <v>0.42070000000000002</v>
      </c>
      <c r="F43" s="153">
        <v>2.1440000000000001</v>
      </c>
      <c r="G43" s="40">
        <f t="shared" si="7"/>
        <v>2.1440000000000001</v>
      </c>
      <c r="H43" s="40">
        <f t="shared" si="8"/>
        <v>1.7233000000000001</v>
      </c>
      <c r="I43" s="41">
        <f t="shared" si="9"/>
        <v>99951.400000000009</v>
      </c>
      <c r="J43" s="41">
        <f t="shared" si="10"/>
        <v>24400.600000000002</v>
      </c>
      <c r="K43" s="17">
        <f t="shared" si="11"/>
        <v>124352.00000000001</v>
      </c>
      <c r="L43" s="17">
        <f t="shared" si="12"/>
        <v>11502.560000000001</v>
      </c>
      <c r="M43" s="17">
        <f t="shared" si="13"/>
        <v>112849.44000000002</v>
      </c>
    </row>
    <row r="44" spans="1:13">
      <c r="A44" s="14" t="s">
        <v>313</v>
      </c>
      <c r="B44" s="151">
        <v>339</v>
      </c>
      <c r="C44" s="152">
        <v>137000</v>
      </c>
      <c r="D44" s="154">
        <v>2.4748999999999999</v>
      </c>
      <c r="E44" s="154">
        <v>0.42070000000000002</v>
      </c>
      <c r="F44" s="153">
        <v>2.1440000000000001</v>
      </c>
      <c r="G44" s="40">
        <f t="shared" si="7"/>
        <v>2.1440000000000001</v>
      </c>
      <c r="H44" s="40">
        <f t="shared" si="8"/>
        <v>1.7233000000000001</v>
      </c>
      <c r="I44" s="41">
        <f t="shared" si="9"/>
        <v>236092.1</v>
      </c>
      <c r="J44" s="41">
        <f t="shared" si="10"/>
        <v>57635.9</v>
      </c>
      <c r="K44" s="17">
        <f t="shared" si="11"/>
        <v>293728</v>
      </c>
      <c r="L44" s="17">
        <f t="shared" si="12"/>
        <v>27169.84</v>
      </c>
      <c r="M44" s="17">
        <f t="shared" si="13"/>
        <v>266558.15999999997</v>
      </c>
    </row>
    <row r="45" spans="1:13">
      <c r="A45" s="14" t="s">
        <v>363</v>
      </c>
      <c r="B45" s="151">
        <v>36</v>
      </c>
      <c r="C45" s="152">
        <v>15000</v>
      </c>
      <c r="D45" s="154">
        <v>2.4748999999999999</v>
      </c>
      <c r="E45" s="154">
        <v>0.42070000000000002</v>
      </c>
      <c r="F45" s="153">
        <v>2.1440000000000001</v>
      </c>
      <c r="G45" s="40">
        <f t="shared" si="7"/>
        <v>2.1440000000000001</v>
      </c>
      <c r="H45" s="40">
        <f t="shared" si="8"/>
        <v>1.7233000000000001</v>
      </c>
      <c r="I45" s="41">
        <f t="shared" si="9"/>
        <v>25849.5</v>
      </c>
      <c r="J45" s="41">
        <f t="shared" si="10"/>
        <v>6310.5</v>
      </c>
      <c r="K45" s="17">
        <f t="shared" si="11"/>
        <v>32160</v>
      </c>
      <c r="L45" s="17">
        <f t="shared" si="12"/>
        <v>2974.8</v>
      </c>
      <c r="M45" s="17">
        <f t="shared" si="13"/>
        <v>29185.200000000001</v>
      </c>
    </row>
    <row r="46" spans="1:13">
      <c r="A46" s="14" t="s">
        <v>314</v>
      </c>
      <c r="B46" s="151">
        <v>60</v>
      </c>
      <c r="C46" s="152">
        <v>24000</v>
      </c>
      <c r="D46" s="154">
        <v>2.4748999999999999</v>
      </c>
      <c r="E46" s="154">
        <v>0.42070000000000002</v>
      </c>
      <c r="F46" s="153">
        <v>2.1440000000000001</v>
      </c>
      <c r="G46" s="40">
        <f t="shared" si="7"/>
        <v>2.1440000000000001</v>
      </c>
      <c r="H46" s="40">
        <f t="shared" si="8"/>
        <v>1.7233000000000001</v>
      </c>
      <c r="I46" s="41">
        <f t="shared" si="9"/>
        <v>41359.200000000004</v>
      </c>
      <c r="J46" s="41">
        <f t="shared" si="10"/>
        <v>10096.800000000001</v>
      </c>
      <c r="K46" s="17">
        <f t="shared" si="11"/>
        <v>51456.000000000007</v>
      </c>
      <c r="L46" s="17">
        <f t="shared" si="12"/>
        <v>4759.68</v>
      </c>
      <c r="M46" s="17">
        <f t="shared" si="13"/>
        <v>46696.320000000007</v>
      </c>
    </row>
    <row r="47" spans="1:13">
      <c r="A47" s="14" t="s">
        <v>430</v>
      </c>
      <c r="B47" s="151">
        <v>60</v>
      </c>
      <c r="C47" s="152">
        <v>24000</v>
      </c>
      <c r="D47" s="154">
        <v>2.4748999999999999</v>
      </c>
      <c r="E47" s="154">
        <v>0.42070000000000002</v>
      </c>
      <c r="F47" s="153">
        <v>2.1440000000000001</v>
      </c>
      <c r="G47" s="40">
        <f t="shared" ref="G47" si="28">IF(F47&lt;=D47,F47,D47)</f>
        <v>2.1440000000000001</v>
      </c>
      <c r="H47" s="40">
        <f t="shared" ref="H47" si="29">G47-E47</f>
        <v>1.7233000000000001</v>
      </c>
      <c r="I47" s="41">
        <f t="shared" ref="I47" si="30">H47*C47</f>
        <v>41359.200000000004</v>
      </c>
      <c r="J47" s="41">
        <f t="shared" ref="J47" si="31">C47*E47*J$33</f>
        <v>10096.800000000001</v>
      </c>
      <c r="K47" s="17">
        <f t="shared" ref="K47" si="32">I47+J47</f>
        <v>51456.000000000007</v>
      </c>
      <c r="L47" s="17">
        <f t="shared" ref="L47" si="33">K47*L$33</f>
        <v>4759.68</v>
      </c>
      <c r="M47" s="17">
        <f t="shared" ref="M47" si="34">K47-L47</f>
        <v>46696.320000000007</v>
      </c>
    </row>
    <row r="48" spans="1:13">
      <c r="A48" s="14" t="s">
        <v>315</v>
      </c>
      <c r="B48" s="151">
        <v>1187</v>
      </c>
      <c r="C48" s="152">
        <v>391000</v>
      </c>
      <c r="D48" s="154">
        <v>2.4748999999999999</v>
      </c>
      <c r="E48" s="154">
        <v>0.42070000000000002</v>
      </c>
      <c r="F48" s="153">
        <v>2.1440000000000001</v>
      </c>
      <c r="G48" s="40">
        <f t="shared" si="7"/>
        <v>2.1440000000000001</v>
      </c>
      <c r="H48" s="40">
        <f t="shared" si="8"/>
        <v>1.7233000000000001</v>
      </c>
      <c r="I48" s="41">
        <f t="shared" si="9"/>
        <v>673810.3</v>
      </c>
      <c r="J48" s="41">
        <f t="shared" si="10"/>
        <v>164493.70000000001</v>
      </c>
      <c r="K48" s="17">
        <f t="shared" si="11"/>
        <v>838304</v>
      </c>
      <c r="L48" s="17">
        <f t="shared" si="12"/>
        <v>77543.12</v>
      </c>
      <c r="M48" s="17">
        <f t="shared" si="13"/>
        <v>760760.88</v>
      </c>
    </row>
    <row r="49" spans="1:13">
      <c r="A49" s="14" t="s">
        <v>317</v>
      </c>
      <c r="B49" s="151">
        <v>72</v>
      </c>
      <c r="C49" s="152">
        <v>29000</v>
      </c>
      <c r="D49" s="154">
        <v>2.4748999999999999</v>
      </c>
      <c r="E49" s="154">
        <v>0.42070000000000002</v>
      </c>
      <c r="F49" s="153">
        <v>2.1440000000000001</v>
      </c>
      <c r="G49" s="40">
        <f t="shared" si="7"/>
        <v>2.1440000000000001</v>
      </c>
      <c r="H49" s="40">
        <f t="shared" si="8"/>
        <v>1.7233000000000001</v>
      </c>
      <c r="I49" s="41">
        <f t="shared" si="9"/>
        <v>49975.700000000004</v>
      </c>
      <c r="J49" s="41">
        <f t="shared" si="10"/>
        <v>12200.300000000001</v>
      </c>
      <c r="K49" s="17">
        <f t="shared" si="11"/>
        <v>62176.000000000007</v>
      </c>
      <c r="L49" s="17">
        <f t="shared" si="12"/>
        <v>5751.2800000000007</v>
      </c>
      <c r="M49" s="17">
        <f t="shared" si="13"/>
        <v>56424.720000000008</v>
      </c>
    </row>
    <row r="50" spans="1:13">
      <c r="A50" s="14" t="s">
        <v>316</v>
      </c>
      <c r="B50" s="151">
        <v>240</v>
      </c>
      <c r="C50" s="152">
        <v>97000</v>
      </c>
      <c r="D50" s="154">
        <v>2.4748999999999999</v>
      </c>
      <c r="E50" s="154">
        <v>0.42070000000000002</v>
      </c>
      <c r="F50" s="153">
        <v>2.1440000000000001</v>
      </c>
      <c r="G50" s="40">
        <f t="shared" si="7"/>
        <v>2.1440000000000001</v>
      </c>
      <c r="H50" s="40">
        <f t="shared" si="8"/>
        <v>1.7233000000000001</v>
      </c>
      <c r="I50" s="41">
        <f t="shared" si="9"/>
        <v>167160.1</v>
      </c>
      <c r="J50" s="41">
        <f t="shared" si="10"/>
        <v>40807.9</v>
      </c>
      <c r="K50" s="17">
        <f t="shared" si="11"/>
        <v>207968</v>
      </c>
      <c r="L50" s="17">
        <f t="shared" si="12"/>
        <v>19237.04</v>
      </c>
      <c r="M50" s="17">
        <f t="shared" si="13"/>
        <v>188730.96</v>
      </c>
    </row>
    <row r="51" spans="1:13">
      <c r="A51" s="14" t="s">
        <v>318</v>
      </c>
      <c r="B51" s="151">
        <v>24</v>
      </c>
      <c r="C51" s="152">
        <v>10000</v>
      </c>
      <c r="D51" s="154">
        <v>2.4748999999999999</v>
      </c>
      <c r="E51" s="154">
        <v>0.42070000000000002</v>
      </c>
      <c r="F51" s="153">
        <v>2.1440000000000001</v>
      </c>
      <c r="G51" s="40">
        <f t="shared" si="7"/>
        <v>2.1440000000000001</v>
      </c>
      <c r="H51" s="40">
        <f t="shared" si="8"/>
        <v>1.7233000000000001</v>
      </c>
      <c r="I51" s="41">
        <f t="shared" si="9"/>
        <v>17233</v>
      </c>
      <c r="J51" s="41">
        <f t="shared" si="10"/>
        <v>4207</v>
      </c>
      <c r="K51" s="17">
        <f t="shared" si="11"/>
        <v>21440</v>
      </c>
      <c r="L51" s="17">
        <f t="shared" si="12"/>
        <v>1983.2</v>
      </c>
      <c r="M51" s="17">
        <f t="shared" si="13"/>
        <v>19456.8</v>
      </c>
    </row>
    <row r="52" spans="1:13">
      <c r="A52" s="14" t="s">
        <v>319</v>
      </c>
      <c r="B52" s="151">
        <v>24</v>
      </c>
      <c r="C52" s="152">
        <v>10000</v>
      </c>
      <c r="D52" s="154">
        <v>2.4748999999999999</v>
      </c>
      <c r="E52" s="154">
        <v>0.42070000000000002</v>
      </c>
      <c r="F52" s="153">
        <v>2.1440000000000001</v>
      </c>
      <c r="G52" s="40">
        <f t="shared" si="7"/>
        <v>2.1440000000000001</v>
      </c>
      <c r="H52" s="40">
        <f t="shared" si="8"/>
        <v>1.7233000000000001</v>
      </c>
      <c r="I52" s="41">
        <f t="shared" si="9"/>
        <v>17233</v>
      </c>
      <c r="J52" s="41">
        <f t="shared" si="10"/>
        <v>4207</v>
      </c>
      <c r="K52" s="17">
        <f t="shared" si="11"/>
        <v>21440</v>
      </c>
      <c r="L52" s="17">
        <f t="shared" si="12"/>
        <v>1983.2</v>
      </c>
      <c r="M52" s="17">
        <f t="shared" si="13"/>
        <v>19456.8</v>
      </c>
    </row>
    <row r="53" spans="1:13">
      <c r="A53" s="14" t="s">
        <v>320</v>
      </c>
      <c r="B53" s="151">
        <v>1683</v>
      </c>
      <c r="C53" s="152">
        <v>486000</v>
      </c>
      <c r="D53" s="154">
        <v>2.7869000000000002</v>
      </c>
      <c r="E53" s="154">
        <v>0.4738</v>
      </c>
      <c r="F53" s="153">
        <v>2.1440000000000001</v>
      </c>
      <c r="G53" s="40">
        <f t="shared" si="7"/>
        <v>2.1440000000000001</v>
      </c>
      <c r="H53" s="40">
        <f t="shared" si="8"/>
        <v>1.6702000000000001</v>
      </c>
      <c r="I53" s="41">
        <f t="shared" si="9"/>
        <v>811717.20000000007</v>
      </c>
      <c r="J53" s="41">
        <f t="shared" si="10"/>
        <v>230266.8</v>
      </c>
      <c r="K53" s="17">
        <f t="shared" si="11"/>
        <v>1041984</v>
      </c>
      <c r="L53" s="17">
        <f t="shared" si="12"/>
        <v>96383.52</v>
      </c>
      <c r="M53" s="17">
        <f t="shared" si="13"/>
        <v>945600.48</v>
      </c>
    </row>
    <row r="54" spans="1:13">
      <c r="A54" s="14" t="s">
        <v>321</v>
      </c>
      <c r="B54" s="151">
        <v>96</v>
      </c>
      <c r="C54" s="152">
        <v>39000</v>
      </c>
      <c r="D54" s="154">
        <v>2.4748999999999999</v>
      </c>
      <c r="E54" s="154">
        <v>0.42070000000000002</v>
      </c>
      <c r="F54" s="153">
        <v>2.1440000000000001</v>
      </c>
      <c r="G54" s="40">
        <f t="shared" si="7"/>
        <v>2.1440000000000001</v>
      </c>
      <c r="H54" s="40">
        <f t="shared" si="8"/>
        <v>1.7233000000000001</v>
      </c>
      <c r="I54" s="41">
        <f t="shared" si="9"/>
        <v>67208.7</v>
      </c>
      <c r="J54" s="41">
        <f t="shared" si="10"/>
        <v>16407.3</v>
      </c>
      <c r="K54" s="17">
        <f t="shared" si="11"/>
        <v>83616</v>
      </c>
      <c r="L54" s="17">
        <f t="shared" si="12"/>
        <v>7734.48</v>
      </c>
      <c r="M54" s="17">
        <f t="shared" si="13"/>
        <v>75881.52</v>
      </c>
    </row>
    <row r="55" spans="1:13">
      <c r="A55" s="14" t="s">
        <v>322</v>
      </c>
      <c r="B55" s="151">
        <v>36</v>
      </c>
      <c r="C55" s="152">
        <v>15000</v>
      </c>
      <c r="D55" s="154">
        <v>2.4748999999999999</v>
      </c>
      <c r="E55" s="154">
        <v>0.42070000000000002</v>
      </c>
      <c r="F55" s="153">
        <v>2.1440000000000001</v>
      </c>
      <c r="G55" s="40">
        <f t="shared" si="7"/>
        <v>2.1440000000000001</v>
      </c>
      <c r="H55" s="40">
        <f t="shared" si="8"/>
        <v>1.7233000000000001</v>
      </c>
      <c r="I55" s="41">
        <f t="shared" si="9"/>
        <v>25849.5</v>
      </c>
      <c r="J55" s="41">
        <f t="shared" si="10"/>
        <v>6310.5</v>
      </c>
      <c r="K55" s="17">
        <f t="shared" si="11"/>
        <v>32160</v>
      </c>
      <c r="L55" s="17">
        <f t="shared" si="12"/>
        <v>2974.8</v>
      </c>
      <c r="M55" s="17">
        <f t="shared" si="13"/>
        <v>29185.200000000001</v>
      </c>
    </row>
    <row r="56" spans="1:13">
      <c r="A56" s="14" t="s">
        <v>323</v>
      </c>
      <c r="B56" s="151">
        <v>12</v>
      </c>
      <c r="C56" s="152">
        <v>5000</v>
      </c>
      <c r="D56" s="154">
        <v>2.4748999999999999</v>
      </c>
      <c r="E56" s="154">
        <v>0.42070000000000002</v>
      </c>
      <c r="F56" s="153">
        <v>2.1440000000000001</v>
      </c>
      <c r="G56" s="40">
        <f t="shared" si="7"/>
        <v>2.1440000000000001</v>
      </c>
      <c r="H56" s="40">
        <f t="shared" si="8"/>
        <v>1.7233000000000001</v>
      </c>
      <c r="I56" s="41">
        <f t="shared" si="9"/>
        <v>8616.5</v>
      </c>
      <c r="J56" s="41">
        <f t="shared" si="10"/>
        <v>2103.5</v>
      </c>
      <c r="K56" s="17">
        <f t="shared" si="11"/>
        <v>10720</v>
      </c>
      <c r="L56" s="17">
        <f t="shared" si="12"/>
        <v>991.6</v>
      </c>
      <c r="M56" s="17">
        <f t="shared" si="13"/>
        <v>9728.4</v>
      </c>
    </row>
    <row r="57" spans="1:13">
      <c r="A57" s="14" t="s">
        <v>324</v>
      </c>
      <c r="B57" s="151">
        <v>12</v>
      </c>
      <c r="C57" s="152">
        <v>5000</v>
      </c>
      <c r="D57" s="154">
        <v>2.4748999999999999</v>
      </c>
      <c r="E57" s="154">
        <v>0.42070000000000002</v>
      </c>
      <c r="F57" s="153">
        <v>2.1440000000000001</v>
      </c>
      <c r="G57" s="40">
        <f t="shared" si="7"/>
        <v>2.1440000000000001</v>
      </c>
      <c r="H57" s="40">
        <f t="shared" si="8"/>
        <v>1.7233000000000001</v>
      </c>
      <c r="I57" s="41">
        <f t="shared" si="9"/>
        <v>8616.5</v>
      </c>
      <c r="J57" s="41">
        <f t="shared" si="10"/>
        <v>2103.5</v>
      </c>
      <c r="K57" s="17">
        <f t="shared" si="11"/>
        <v>10720</v>
      </c>
      <c r="L57" s="17">
        <f t="shared" si="12"/>
        <v>991.6</v>
      </c>
      <c r="M57" s="17">
        <f t="shared" si="13"/>
        <v>9728.4</v>
      </c>
    </row>
    <row r="58" spans="1:13">
      <c r="A58" s="14" t="s">
        <v>325</v>
      </c>
      <c r="B58" s="151">
        <v>36</v>
      </c>
      <c r="C58" s="152">
        <v>15000</v>
      </c>
      <c r="D58" s="154">
        <v>2.4748999999999999</v>
      </c>
      <c r="E58" s="154">
        <v>0.42070000000000002</v>
      </c>
      <c r="F58" s="153">
        <v>2.1440000000000001</v>
      </c>
      <c r="G58" s="40">
        <f t="shared" si="7"/>
        <v>2.1440000000000001</v>
      </c>
      <c r="H58" s="40">
        <f t="shared" si="8"/>
        <v>1.7233000000000001</v>
      </c>
      <c r="I58" s="41">
        <f t="shared" si="9"/>
        <v>25849.5</v>
      </c>
      <c r="J58" s="41">
        <f t="shared" si="10"/>
        <v>6310.5</v>
      </c>
      <c r="K58" s="17">
        <f t="shared" si="11"/>
        <v>32160</v>
      </c>
      <c r="L58" s="17">
        <f t="shared" si="12"/>
        <v>2974.8</v>
      </c>
      <c r="M58" s="17">
        <f t="shared" si="13"/>
        <v>29185.200000000001</v>
      </c>
    </row>
    <row r="59" spans="1:13">
      <c r="A59" s="14" t="s">
        <v>326</v>
      </c>
      <c r="B59" s="151">
        <v>24</v>
      </c>
      <c r="C59" s="152">
        <v>10000</v>
      </c>
      <c r="D59" s="154">
        <v>2.4748999999999999</v>
      </c>
      <c r="E59" s="154">
        <v>0.42070000000000002</v>
      </c>
      <c r="F59" s="153">
        <v>2.1440000000000001</v>
      </c>
      <c r="G59" s="40">
        <f>IF(F59&lt;=D59,F59,D59)</f>
        <v>2.1440000000000001</v>
      </c>
      <c r="H59" s="40">
        <f>G59-E59</f>
        <v>1.7233000000000001</v>
      </c>
      <c r="I59" s="41">
        <f>H59*C59</f>
        <v>17233</v>
      </c>
      <c r="J59" s="41">
        <f>C59*E59*J$33</f>
        <v>4207</v>
      </c>
      <c r="K59" s="17">
        <f>I59+J59</f>
        <v>21440</v>
      </c>
      <c r="L59" s="17">
        <f>K59*L$33</f>
        <v>1983.2</v>
      </c>
      <c r="M59" s="17">
        <f>K59-L59</f>
        <v>19456.8</v>
      </c>
    </row>
    <row r="60" spans="1:13">
      <c r="A60" s="14" t="s">
        <v>434</v>
      </c>
      <c r="B60" s="151">
        <v>12</v>
      </c>
      <c r="C60" s="152">
        <v>5000</v>
      </c>
      <c r="D60" s="154">
        <v>2.4748999999999999</v>
      </c>
      <c r="E60" s="154">
        <v>0.42070000000000002</v>
      </c>
      <c r="F60" s="153">
        <v>2.1440000000000001</v>
      </c>
      <c r="G60" s="40">
        <f>IF(F60&lt;=D60,F60,D60)</f>
        <v>2.1440000000000001</v>
      </c>
      <c r="H60" s="40">
        <f>G60-E60</f>
        <v>1.7233000000000001</v>
      </c>
      <c r="I60" s="41">
        <f>H60*C60</f>
        <v>8616.5</v>
      </c>
      <c r="J60" s="41">
        <f>C60*E60*J$33</f>
        <v>2103.5</v>
      </c>
      <c r="K60" s="17">
        <f>I60+J60</f>
        <v>10720</v>
      </c>
      <c r="L60" s="17">
        <f>K60*L$33</f>
        <v>991.6</v>
      </c>
      <c r="M60" s="17">
        <f>K60-L60</f>
        <v>9728.4</v>
      </c>
    </row>
    <row r="61" spans="1:13">
      <c r="A61" s="14" t="s">
        <v>327</v>
      </c>
      <c r="B61" s="151">
        <v>24</v>
      </c>
      <c r="C61" s="152">
        <v>10000</v>
      </c>
      <c r="D61" s="154">
        <v>2.4748999999999999</v>
      </c>
      <c r="E61" s="154">
        <v>0.42070000000000002</v>
      </c>
      <c r="F61" s="153">
        <v>2.1440000000000001</v>
      </c>
      <c r="G61" s="40">
        <f t="shared" si="7"/>
        <v>2.1440000000000001</v>
      </c>
      <c r="H61" s="40">
        <f t="shared" si="8"/>
        <v>1.7233000000000001</v>
      </c>
      <c r="I61" s="41">
        <f t="shared" si="9"/>
        <v>17233</v>
      </c>
      <c r="J61" s="41">
        <f t="shared" si="10"/>
        <v>4207</v>
      </c>
      <c r="K61" s="17">
        <f t="shared" si="11"/>
        <v>21440</v>
      </c>
      <c r="L61" s="17">
        <f t="shared" si="12"/>
        <v>1983.2</v>
      </c>
      <c r="M61" s="17">
        <f t="shared" si="13"/>
        <v>19456.8</v>
      </c>
    </row>
    <row r="62" spans="1:13">
      <c r="A62" s="14" t="s">
        <v>530</v>
      </c>
      <c r="B62" s="151">
        <v>12</v>
      </c>
      <c r="C62" s="152">
        <v>5000</v>
      </c>
      <c r="D62" s="154">
        <v>2.4748999999999999</v>
      </c>
      <c r="E62" s="154">
        <v>0.42070000000000002</v>
      </c>
      <c r="F62" s="153">
        <v>2.1440000000000001</v>
      </c>
      <c r="G62" s="40">
        <f t="shared" ref="G62" si="35">IF(F62&lt;=D62,F62,D62)</f>
        <v>2.1440000000000001</v>
      </c>
      <c r="H62" s="40">
        <f t="shared" ref="H62" si="36">G62-E62</f>
        <v>1.7233000000000001</v>
      </c>
      <c r="I62" s="41">
        <f t="shared" ref="I62" si="37">H62*C62</f>
        <v>8616.5</v>
      </c>
      <c r="J62" s="41">
        <f t="shared" ref="J62" si="38">C62*E62*J$33</f>
        <v>2103.5</v>
      </c>
      <c r="K62" s="17">
        <f t="shared" ref="K62" si="39">I62+J62</f>
        <v>10720</v>
      </c>
      <c r="L62" s="17">
        <f t="shared" ref="L62" si="40">K62*L$33</f>
        <v>991.6</v>
      </c>
      <c r="M62" s="17">
        <f t="shared" ref="M62" si="41">K62-L62</f>
        <v>9728.4</v>
      </c>
    </row>
    <row r="63" spans="1:13">
      <c r="A63" s="14" t="s">
        <v>328</v>
      </c>
      <c r="B63" s="151">
        <v>48</v>
      </c>
      <c r="C63" s="152">
        <v>19000</v>
      </c>
      <c r="D63" s="154">
        <v>2.4748999999999999</v>
      </c>
      <c r="E63" s="154">
        <v>0.42070000000000002</v>
      </c>
      <c r="F63" s="153">
        <v>2.1440000000000001</v>
      </c>
      <c r="G63" s="40">
        <f t="shared" si="7"/>
        <v>2.1440000000000001</v>
      </c>
      <c r="H63" s="40">
        <f t="shared" si="8"/>
        <v>1.7233000000000001</v>
      </c>
      <c r="I63" s="41">
        <f t="shared" si="9"/>
        <v>32742.7</v>
      </c>
      <c r="J63" s="41">
        <f t="shared" si="10"/>
        <v>7993.3</v>
      </c>
      <c r="K63" s="17">
        <f t="shared" si="11"/>
        <v>40736</v>
      </c>
      <c r="L63" s="17">
        <f t="shared" si="12"/>
        <v>3768.08</v>
      </c>
      <c r="M63" s="17">
        <f t="shared" si="13"/>
        <v>36967.919999999998</v>
      </c>
    </row>
    <row r="64" spans="1:13">
      <c r="A64" s="14" t="s">
        <v>329</v>
      </c>
      <c r="B64" s="151">
        <v>48</v>
      </c>
      <c r="C64" s="152">
        <v>19000</v>
      </c>
      <c r="D64" s="154">
        <v>2.4748999999999999</v>
      </c>
      <c r="E64" s="154">
        <v>0.42070000000000002</v>
      </c>
      <c r="F64" s="153">
        <v>2.1440000000000001</v>
      </c>
      <c r="G64" s="40">
        <f t="shared" si="7"/>
        <v>2.1440000000000001</v>
      </c>
      <c r="H64" s="40">
        <f t="shared" si="8"/>
        <v>1.7233000000000001</v>
      </c>
      <c r="I64" s="41">
        <f t="shared" si="9"/>
        <v>32742.7</v>
      </c>
      <c r="J64" s="41">
        <f t="shared" si="10"/>
        <v>7993.3</v>
      </c>
      <c r="K64" s="17">
        <f t="shared" si="11"/>
        <v>40736</v>
      </c>
      <c r="L64" s="17">
        <f t="shared" si="12"/>
        <v>3768.08</v>
      </c>
      <c r="M64" s="17">
        <f t="shared" si="13"/>
        <v>36967.919999999998</v>
      </c>
    </row>
    <row r="65" spans="1:13">
      <c r="A65" s="14" t="s">
        <v>364</v>
      </c>
      <c r="B65" s="151">
        <v>24</v>
      </c>
      <c r="C65" s="152">
        <v>10000</v>
      </c>
      <c r="D65" s="154">
        <v>2.4748999999999999</v>
      </c>
      <c r="E65" s="154">
        <v>0.42070000000000002</v>
      </c>
      <c r="F65" s="153">
        <v>2.1440000000000001</v>
      </c>
      <c r="G65" s="40">
        <f t="shared" si="7"/>
        <v>2.1440000000000001</v>
      </c>
      <c r="H65" s="40">
        <f t="shared" si="8"/>
        <v>1.7233000000000001</v>
      </c>
      <c r="I65" s="41">
        <f t="shared" si="9"/>
        <v>17233</v>
      </c>
      <c r="J65" s="41">
        <f t="shared" si="10"/>
        <v>4207</v>
      </c>
      <c r="K65" s="17">
        <f t="shared" si="11"/>
        <v>21440</v>
      </c>
      <c r="L65" s="17">
        <f t="shared" si="12"/>
        <v>1983.2</v>
      </c>
      <c r="M65" s="17">
        <f t="shared" si="13"/>
        <v>19456.8</v>
      </c>
    </row>
    <row r="66" spans="1:13">
      <c r="A66" s="14" t="s">
        <v>330</v>
      </c>
      <c r="B66" s="151">
        <v>12</v>
      </c>
      <c r="C66" s="152">
        <v>5000</v>
      </c>
      <c r="D66" s="154">
        <v>2.4748999999999999</v>
      </c>
      <c r="E66" s="154">
        <v>0.42070000000000002</v>
      </c>
      <c r="F66" s="153">
        <v>2.1440000000000001</v>
      </c>
      <c r="G66" s="40">
        <f t="shared" si="7"/>
        <v>2.1440000000000001</v>
      </c>
      <c r="H66" s="40">
        <f t="shared" si="8"/>
        <v>1.7233000000000001</v>
      </c>
      <c r="I66" s="41">
        <f t="shared" si="9"/>
        <v>8616.5</v>
      </c>
      <c r="J66" s="41">
        <f t="shared" si="10"/>
        <v>2103.5</v>
      </c>
      <c r="K66" s="17">
        <f t="shared" si="11"/>
        <v>10720</v>
      </c>
      <c r="L66" s="17">
        <f t="shared" si="12"/>
        <v>991.6</v>
      </c>
      <c r="M66" s="17">
        <f t="shared" si="13"/>
        <v>9728.4</v>
      </c>
    </row>
    <row r="67" spans="1:13">
      <c r="A67" s="14" t="s">
        <v>365</v>
      </c>
      <c r="B67" s="151">
        <v>24</v>
      </c>
      <c r="C67" s="152">
        <v>10000</v>
      </c>
      <c r="D67" s="154">
        <v>2.4748999999999999</v>
      </c>
      <c r="E67" s="154">
        <v>0.42070000000000002</v>
      </c>
      <c r="F67" s="153">
        <v>2.1440000000000001</v>
      </c>
      <c r="G67" s="40">
        <f t="shared" si="7"/>
        <v>2.1440000000000001</v>
      </c>
      <c r="H67" s="40">
        <f t="shared" si="8"/>
        <v>1.7233000000000001</v>
      </c>
      <c r="I67" s="41">
        <f t="shared" si="9"/>
        <v>17233</v>
      </c>
      <c r="J67" s="41">
        <f t="shared" si="10"/>
        <v>4207</v>
      </c>
      <c r="K67" s="17">
        <f t="shared" si="11"/>
        <v>21440</v>
      </c>
      <c r="L67" s="17">
        <f t="shared" si="12"/>
        <v>1983.2</v>
      </c>
      <c r="M67" s="17">
        <f t="shared" si="13"/>
        <v>19456.8</v>
      </c>
    </row>
    <row r="68" spans="1:13">
      <c r="A68" s="14" t="s">
        <v>331</v>
      </c>
      <c r="B68" s="151">
        <v>12</v>
      </c>
      <c r="C68" s="152">
        <v>5000</v>
      </c>
      <c r="D68" s="154">
        <v>2.4748999999999999</v>
      </c>
      <c r="E68" s="154">
        <v>0.42070000000000002</v>
      </c>
      <c r="F68" s="153">
        <v>2.1440000000000001</v>
      </c>
      <c r="G68" s="40">
        <f t="shared" si="7"/>
        <v>2.1440000000000001</v>
      </c>
      <c r="H68" s="40">
        <f t="shared" si="8"/>
        <v>1.7233000000000001</v>
      </c>
      <c r="I68" s="41">
        <f t="shared" si="9"/>
        <v>8616.5</v>
      </c>
      <c r="J68" s="41">
        <f t="shared" si="10"/>
        <v>2103.5</v>
      </c>
      <c r="K68" s="17">
        <f t="shared" si="11"/>
        <v>10720</v>
      </c>
      <c r="L68" s="17">
        <f t="shared" si="12"/>
        <v>991.6</v>
      </c>
      <c r="M68" s="17">
        <f t="shared" si="13"/>
        <v>9728.4</v>
      </c>
    </row>
    <row r="69" spans="1:13">
      <c r="A69" s="14" t="s">
        <v>435</v>
      </c>
      <c r="B69" s="151">
        <v>12</v>
      </c>
      <c r="C69" s="152">
        <v>5000</v>
      </c>
      <c r="D69" s="154">
        <v>2.4748999999999999</v>
      </c>
      <c r="E69" s="154">
        <v>0.42070000000000002</v>
      </c>
      <c r="F69" s="153">
        <v>2.1440000000000001</v>
      </c>
      <c r="G69" s="40">
        <f t="shared" si="7"/>
        <v>2.1440000000000001</v>
      </c>
      <c r="H69" s="40">
        <f t="shared" si="8"/>
        <v>1.7233000000000001</v>
      </c>
      <c r="I69" s="41">
        <f t="shared" si="9"/>
        <v>8616.5</v>
      </c>
      <c r="J69" s="41">
        <f t="shared" si="10"/>
        <v>2103.5</v>
      </c>
      <c r="K69" s="17">
        <f t="shared" si="11"/>
        <v>10720</v>
      </c>
      <c r="L69" s="17">
        <f t="shared" si="12"/>
        <v>991.6</v>
      </c>
      <c r="M69" s="17">
        <f t="shared" si="13"/>
        <v>9728.4</v>
      </c>
    </row>
    <row r="70" spans="1:13">
      <c r="A70" s="14" t="s">
        <v>332</v>
      </c>
      <c r="B70" s="151">
        <v>790</v>
      </c>
      <c r="C70" s="152">
        <v>260000</v>
      </c>
      <c r="D70" s="154">
        <v>2.4748999999999999</v>
      </c>
      <c r="E70" s="154">
        <v>0.42070000000000002</v>
      </c>
      <c r="F70" s="153">
        <v>2.1440000000000001</v>
      </c>
      <c r="G70" s="40">
        <f t="shared" si="7"/>
        <v>2.1440000000000001</v>
      </c>
      <c r="H70" s="40">
        <f t="shared" si="8"/>
        <v>1.7233000000000001</v>
      </c>
      <c r="I70" s="41">
        <f t="shared" si="9"/>
        <v>448058</v>
      </c>
      <c r="J70" s="41">
        <f t="shared" si="10"/>
        <v>109382</v>
      </c>
      <c r="K70" s="17">
        <f t="shared" si="11"/>
        <v>557440</v>
      </c>
      <c r="L70" s="17">
        <f t="shared" si="12"/>
        <v>51563.199999999997</v>
      </c>
      <c r="M70" s="17">
        <f t="shared" si="13"/>
        <v>505876.8</v>
      </c>
    </row>
    <row r="71" spans="1:13">
      <c r="A71" s="14" t="s">
        <v>333</v>
      </c>
      <c r="B71" s="151">
        <v>36</v>
      </c>
      <c r="C71" s="152">
        <v>15000</v>
      </c>
      <c r="D71" s="154">
        <v>2.4748999999999999</v>
      </c>
      <c r="E71" s="154">
        <v>0.42070000000000002</v>
      </c>
      <c r="F71" s="153">
        <v>2.1440000000000001</v>
      </c>
      <c r="G71" s="40">
        <f t="shared" si="7"/>
        <v>2.1440000000000001</v>
      </c>
      <c r="H71" s="40">
        <f t="shared" si="8"/>
        <v>1.7233000000000001</v>
      </c>
      <c r="I71" s="41">
        <f t="shared" si="9"/>
        <v>25849.5</v>
      </c>
      <c r="J71" s="41">
        <f t="shared" si="10"/>
        <v>6310.5</v>
      </c>
      <c r="K71" s="17">
        <f t="shared" si="11"/>
        <v>32160</v>
      </c>
      <c r="L71" s="17">
        <f t="shared" si="12"/>
        <v>2974.8</v>
      </c>
      <c r="M71" s="17">
        <f t="shared" si="13"/>
        <v>29185.200000000001</v>
      </c>
    </row>
    <row r="72" spans="1:13">
      <c r="A72" s="14" t="s">
        <v>334</v>
      </c>
      <c r="B72" s="151">
        <v>4986</v>
      </c>
      <c r="C72" s="152">
        <v>1441000</v>
      </c>
      <c r="D72" s="154">
        <v>2.5158999999999998</v>
      </c>
      <c r="E72" s="154">
        <v>0.42770000000000002</v>
      </c>
      <c r="F72" s="153">
        <v>2.1440000000000001</v>
      </c>
      <c r="G72" s="40">
        <f t="shared" si="7"/>
        <v>2.1440000000000001</v>
      </c>
      <c r="H72" s="40">
        <f t="shared" si="8"/>
        <v>1.7163000000000002</v>
      </c>
      <c r="I72" s="41">
        <f t="shared" si="9"/>
        <v>2473188.3000000003</v>
      </c>
      <c r="J72" s="41">
        <f t="shared" si="10"/>
        <v>616315.70000000007</v>
      </c>
      <c r="K72" s="17">
        <f t="shared" si="11"/>
        <v>3089504.0000000005</v>
      </c>
      <c r="L72" s="17">
        <f t="shared" si="12"/>
        <v>285779.12000000005</v>
      </c>
      <c r="M72" s="17">
        <f t="shared" si="13"/>
        <v>2803724.8800000004</v>
      </c>
    </row>
    <row r="73" spans="1:13">
      <c r="A73" s="14" t="s">
        <v>335</v>
      </c>
      <c r="B73" s="151">
        <v>60</v>
      </c>
      <c r="C73" s="152">
        <v>24000</v>
      </c>
      <c r="D73" s="154">
        <v>2.4748999999999999</v>
      </c>
      <c r="E73" s="154">
        <v>0.42070000000000002</v>
      </c>
      <c r="F73" s="153">
        <v>2.1440000000000001</v>
      </c>
      <c r="G73" s="40">
        <f t="shared" si="7"/>
        <v>2.1440000000000001</v>
      </c>
      <c r="H73" s="40">
        <f t="shared" si="8"/>
        <v>1.7233000000000001</v>
      </c>
      <c r="I73" s="41">
        <f t="shared" si="9"/>
        <v>41359.200000000004</v>
      </c>
      <c r="J73" s="41">
        <f t="shared" si="10"/>
        <v>10096.800000000001</v>
      </c>
      <c r="K73" s="17">
        <f t="shared" si="11"/>
        <v>51456.000000000007</v>
      </c>
      <c r="L73" s="17">
        <f t="shared" si="12"/>
        <v>4759.68</v>
      </c>
      <c r="M73" s="17">
        <f t="shared" si="13"/>
        <v>46696.320000000007</v>
      </c>
    </row>
    <row r="74" spans="1:13">
      <c r="A74" s="14" t="s">
        <v>336</v>
      </c>
      <c r="B74" s="151">
        <v>80</v>
      </c>
      <c r="C74" s="152">
        <v>26000</v>
      </c>
      <c r="D74" s="154">
        <v>2.4748999999999999</v>
      </c>
      <c r="E74" s="154">
        <v>0.42070000000000002</v>
      </c>
      <c r="F74" s="153">
        <v>2.1440000000000001</v>
      </c>
      <c r="G74" s="40">
        <f t="shared" si="7"/>
        <v>2.1440000000000001</v>
      </c>
      <c r="H74" s="40">
        <f t="shared" si="8"/>
        <v>1.7233000000000001</v>
      </c>
      <c r="I74" s="41">
        <f t="shared" si="9"/>
        <v>44805.8</v>
      </c>
      <c r="J74" s="41">
        <f t="shared" si="10"/>
        <v>10938.2</v>
      </c>
      <c r="K74" s="17">
        <f t="shared" si="11"/>
        <v>55744</v>
      </c>
      <c r="L74" s="17">
        <f t="shared" si="12"/>
        <v>5156.32</v>
      </c>
      <c r="M74" s="17">
        <f t="shared" si="13"/>
        <v>50587.68</v>
      </c>
    </row>
    <row r="75" spans="1:13">
      <c r="A75" s="14" t="s">
        <v>338</v>
      </c>
      <c r="B75" s="151">
        <v>36</v>
      </c>
      <c r="C75" s="152">
        <v>15000</v>
      </c>
      <c r="D75" s="154">
        <v>2.4748999999999999</v>
      </c>
      <c r="E75" s="154">
        <v>0.42070000000000002</v>
      </c>
      <c r="F75" s="153">
        <v>2.1440000000000001</v>
      </c>
      <c r="G75" s="40">
        <f t="shared" si="7"/>
        <v>2.1440000000000001</v>
      </c>
      <c r="H75" s="40">
        <f t="shared" si="8"/>
        <v>1.7233000000000001</v>
      </c>
      <c r="I75" s="41">
        <f t="shared" si="9"/>
        <v>25849.5</v>
      </c>
      <c r="J75" s="41">
        <f t="shared" si="10"/>
        <v>6310.5</v>
      </c>
      <c r="K75" s="17">
        <f t="shared" si="11"/>
        <v>32160</v>
      </c>
      <c r="L75" s="17">
        <f t="shared" si="12"/>
        <v>2974.8</v>
      </c>
      <c r="M75" s="17">
        <f t="shared" si="13"/>
        <v>29185.200000000001</v>
      </c>
    </row>
    <row r="76" spans="1:13">
      <c r="A76" s="14" t="s">
        <v>341</v>
      </c>
      <c r="B76" s="151">
        <v>665</v>
      </c>
      <c r="C76" s="152">
        <v>219000</v>
      </c>
      <c r="D76" s="154">
        <v>2.4748999999999999</v>
      </c>
      <c r="E76" s="154">
        <v>0.42070000000000002</v>
      </c>
      <c r="F76" s="153">
        <v>2.1440000000000001</v>
      </c>
      <c r="G76" s="40">
        <f t="shared" si="7"/>
        <v>2.1440000000000001</v>
      </c>
      <c r="H76" s="40">
        <f t="shared" si="8"/>
        <v>1.7233000000000001</v>
      </c>
      <c r="I76" s="41">
        <f t="shared" si="9"/>
        <v>377402.7</v>
      </c>
      <c r="J76" s="41">
        <f t="shared" si="10"/>
        <v>92133.3</v>
      </c>
      <c r="K76" s="17">
        <f t="shared" si="11"/>
        <v>469536</v>
      </c>
      <c r="L76" s="17">
        <f t="shared" si="12"/>
        <v>43432.08</v>
      </c>
      <c r="M76" s="17">
        <f t="shared" si="13"/>
        <v>426103.92</v>
      </c>
    </row>
    <row r="77" spans="1:13">
      <c r="A77" s="14" t="s">
        <v>342</v>
      </c>
      <c r="B77" s="151">
        <v>168</v>
      </c>
      <c r="C77" s="152">
        <v>68000</v>
      </c>
      <c r="D77" s="154">
        <v>2.4748999999999999</v>
      </c>
      <c r="E77" s="154">
        <v>0.42070000000000002</v>
      </c>
      <c r="F77" s="153">
        <v>2.1440000000000001</v>
      </c>
      <c r="G77" s="40">
        <f t="shared" si="7"/>
        <v>2.1440000000000001</v>
      </c>
      <c r="H77" s="40">
        <f t="shared" si="8"/>
        <v>1.7233000000000001</v>
      </c>
      <c r="I77" s="41">
        <f t="shared" si="9"/>
        <v>117184.40000000001</v>
      </c>
      <c r="J77" s="41">
        <f t="shared" si="10"/>
        <v>28607.600000000002</v>
      </c>
      <c r="K77" s="17">
        <f t="shared" si="11"/>
        <v>145792</v>
      </c>
      <c r="L77" s="17">
        <f t="shared" si="12"/>
        <v>13485.76</v>
      </c>
      <c r="M77" s="17">
        <f t="shared" si="13"/>
        <v>132306.23999999999</v>
      </c>
    </row>
    <row r="78" spans="1:13">
      <c r="A78" s="14" t="s">
        <v>343</v>
      </c>
      <c r="B78" s="151">
        <v>48</v>
      </c>
      <c r="C78" s="152">
        <v>19000</v>
      </c>
      <c r="D78" s="154">
        <v>2.4748999999999999</v>
      </c>
      <c r="E78" s="154">
        <v>0.42070000000000002</v>
      </c>
      <c r="F78" s="153">
        <v>2.1440000000000001</v>
      </c>
      <c r="G78" s="40">
        <f t="shared" si="7"/>
        <v>2.1440000000000001</v>
      </c>
      <c r="H78" s="40">
        <f t="shared" si="8"/>
        <v>1.7233000000000001</v>
      </c>
      <c r="I78" s="41">
        <f t="shared" si="9"/>
        <v>32742.7</v>
      </c>
      <c r="J78" s="41">
        <f t="shared" si="10"/>
        <v>7993.3</v>
      </c>
      <c r="K78" s="17">
        <f t="shared" si="11"/>
        <v>40736</v>
      </c>
      <c r="L78" s="17">
        <f t="shared" si="12"/>
        <v>3768.08</v>
      </c>
      <c r="M78" s="17">
        <f t="shared" si="13"/>
        <v>36967.919999999998</v>
      </c>
    </row>
    <row r="79" spans="1:13">
      <c r="A79" s="14" t="s">
        <v>339</v>
      </c>
      <c r="B79" s="151">
        <v>300</v>
      </c>
      <c r="C79" s="152">
        <v>121000</v>
      </c>
      <c r="D79" s="154">
        <v>2.4748999999999999</v>
      </c>
      <c r="E79" s="154">
        <v>0.42070000000000002</v>
      </c>
      <c r="F79" s="153">
        <v>2.1440000000000001</v>
      </c>
      <c r="G79" s="40">
        <f t="shared" si="7"/>
        <v>2.1440000000000001</v>
      </c>
      <c r="H79" s="40">
        <f t="shared" si="8"/>
        <v>1.7233000000000001</v>
      </c>
      <c r="I79" s="41">
        <f t="shared" si="9"/>
        <v>208519.30000000002</v>
      </c>
      <c r="J79" s="41">
        <f t="shared" si="10"/>
        <v>50904.700000000004</v>
      </c>
      <c r="K79" s="17">
        <f t="shared" si="11"/>
        <v>259424.00000000003</v>
      </c>
      <c r="L79" s="17">
        <f t="shared" si="12"/>
        <v>23996.720000000001</v>
      </c>
      <c r="M79" s="17">
        <f t="shared" si="13"/>
        <v>235427.28000000003</v>
      </c>
    </row>
    <row r="80" spans="1:13">
      <c r="A80" s="14" t="s">
        <v>340</v>
      </c>
      <c r="B80" s="151">
        <v>60</v>
      </c>
      <c r="C80" s="152">
        <v>24000</v>
      </c>
      <c r="D80" s="154">
        <v>2.4748999999999999</v>
      </c>
      <c r="E80" s="154">
        <v>0.42070000000000002</v>
      </c>
      <c r="F80" s="153">
        <v>2.1440000000000001</v>
      </c>
      <c r="G80" s="40">
        <f t="shared" si="7"/>
        <v>2.1440000000000001</v>
      </c>
      <c r="H80" s="40">
        <f t="shared" si="8"/>
        <v>1.7233000000000001</v>
      </c>
      <c r="I80" s="41">
        <f t="shared" si="9"/>
        <v>41359.200000000004</v>
      </c>
      <c r="J80" s="41">
        <f t="shared" si="10"/>
        <v>10096.800000000001</v>
      </c>
      <c r="K80" s="17">
        <f t="shared" si="11"/>
        <v>51456.000000000007</v>
      </c>
      <c r="L80" s="17">
        <f t="shared" si="12"/>
        <v>4759.68</v>
      </c>
      <c r="M80" s="17">
        <f t="shared" si="13"/>
        <v>46696.320000000007</v>
      </c>
    </row>
    <row r="81" spans="1:13">
      <c r="A81" s="14" t="s">
        <v>344</v>
      </c>
      <c r="B81" s="151">
        <v>2798</v>
      </c>
      <c r="C81" s="152">
        <v>792000</v>
      </c>
      <c r="D81" s="154">
        <v>2.5270000000000001</v>
      </c>
      <c r="E81" s="154">
        <v>0.42959999999999998</v>
      </c>
      <c r="F81" s="153">
        <v>2.1440000000000001</v>
      </c>
      <c r="G81" s="40">
        <f t="shared" si="7"/>
        <v>2.1440000000000001</v>
      </c>
      <c r="H81" s="40">
        <f t="shared" si="8"/>
        <v>1.7144000000000001</v>
      </c>
      <c r="I81" s="41">
        <f t="shared" si="9"/>
        <v>1357804.8</v>
      </c>
      <c r="J81" s="41">
        <f t="shared" si="10"/>
        <v>340243.20000000001</v>
      </c>
      <c r="K81" s="17">
        <f t="shared" si="11"/>
        <v>1698048</v>
      </c>
      <c r="L81" s="17">
        <f t="shared" si="12"/>
        <v>157069.44</v>
      </c>
      <c r="M81" s="17">
        <f t="shared" si="13"/>
        <v>1540978.56</v>
      </c>
    </row>
    <row r="82" spans="1:13">
      <c r="A82" s="14" t="s">
        <v>345</v>
      </c>
      <c r="B82" s="151">
        <v>156</v>
      </c>
      <c r="C82" s="152">
        <v>63000</v>
      </c>
      <c r="D82" s="154">
        <v>2.4748999999999999</v>
      </c>
      <c r="E82" s="154">
        <v>0.42070000000000002</v>
      </c>
      <c r="F82" s="153">
        <v>2.1440000000000001</v>
      </c>
      <c r="G82" s="40">
        <f t="shared" si="7"/>
        <v>2.1440000000000001</v>
      </c>
      <c r="H82" s="40">
        <f t="shared" si="8"/>
        <v>1.7233000000000001</v>
      </c>
      <c r="I82" s="41">
        <f t="shared" si="9"/>
        <v>108567.90000000001</v>
      </c>
      <c r="J82" s="41">
        <f t="shared" si="10"/>
        <v>26504.100000000002</v>
      </c>
      <c r="K82" s="17">
        <f t="shared" si="11"/>
        <v>135072</v>
      </c>
      <c r="L82" s="17">
        <f t="shared" si="12"/>
        <v>12494.16</v>
      </c>
      <c r="M82" s="17">
        <f t="shared" si="13"/>
        <v>122577.84</v>
      </c>
    </row>
    <row r="83" spans="1:13">
      <c r="A83" s="14" t="s">
        <v>346</v>
      </c>
      <c r="B83" s="151">
        <v>12</v>
      </c>
      <c r="C83" s="152">
        <v>5000</v>
      </c>
      <c r="D83" s="154">
        <v>2.4748999999999999</v>
      </c>
      <c r="E83" s="154">
        <v>0.42070000000000002</v>
      </c>
      <c r="F83" s="153">
        <v>2.1440000000000001</v>
      </c>
      <c r="G83" s="40">
        <f t="shared" si="7"/>
        <v>2.1440000000000001</v>
      </c>
      <c r="H83" s="40">
        <f t="shared" si="8"/>
        <v>1.7233000000000001</v>
      </c>
      <c r="I83" s="41">
        <f t="shared" si="9"/>
        <v>8616.5</v>
      </c>
      <c r="J83" s="41">
        <f t="shared" si="10"/>
        <v>2103.5</v>
      </c>
      <c r="K83" s="17">
        <f t="shared" si="11"/>
        <v>10720</v>
      </c>
      <c r="L83" s="17">
        <f t="shared" si="12"/>
        <v>991.6</v>
      </c>
      <c r="M83" s="17">
        <f t="shared" si="13"/>
        <v>9728.4</v>
      </c>
    </row>
    <row r="84" spans="1:13">
      <c r="A84" s="14" t="s">
        <v>347</v>
      </c>
      <c r="B84" s="151">
        <v>414</v>
      </c>
      <c r="C84" s="152">
        <v>136000</v>
      </c>
      <c r="D84" s="154">
        <v>2.4748999999999999</v>
      </c>
      <c r="E84" s="154">
        <v>0.42070000000000002</v>
      </c>
      <c r="F84" s="153">
        <v>2.1440000000000001</v>
      </c>
      <c r="G84" s="40">
        <f t="shared" si="7"/>
        <v>2.1440000000000001</v>
      </c>
      <c r="H84" s="40">
        <f t="shared" si="8"/>
        <v>1.7233000000000001</v>
      </c>
      <c r="I84" s="41">
        <f t="shared" si="9"/>
        <v>234368.80000000002</v>
      </c>
      <c r="J84" s="41">
        <f t="shared" si="10"/>
        <v>57215.200000000004</v>
      </c>
      <c r="K84" s="17">
        <f t="shared" si="11"/>
        <v>291584</v>
      </c>
      <c r="L84" s="17">
        <f t="shared" si="12"/>
        <v>26971.52</v>
      </c>
      <c r="M84" s="17">
        <f t="shared" si="13"/>
        <v>264612.47999999998</v>
      </c>
    </row>
    <row r="85" spans="1:13">
      <c r="A85" s="14" t="s">
        <v>348</v>
      </c>
      <c r="B85" s="151">
        <v>180</v>
      </c>
      <c r="C85" s="152">
        <v>73000</v>
      </c>
      <c r="D85" s="154">
        <v>2.4748999999999999</v>
      </c>
      <c r="E85" s="154">
        <v>0.42070000000000002</v>
      </c>
      <c r="F85" s="153">
        <v>2.1440000000000001</v>
      </c>
      <c r="G85" s="40">
        <f t="shared" si="7"/>
        <v>2.1440000000000001</v>
      </c>
      <c r="H85" s="40">
        <f t="shared" si="8"/>
        <v>1.7233000000000001</v>
      </c>
      <c r="I85" s="41">
        <f t="shared" si="9"/>
        <v>125800.90000000001</v>
      </c>
      <c r="J85" s="41">
        <f t="shared" si="10"/>
        <v>30711.100000000002</v>
      </c>
      <c r="K85" s="17">
        <f t="shared" si="11"/>
        <v>156512</v>
      </c>
      <c r="L85" s="17">
        <f t="shared" si="12"/>
        <v>14477.36</v>
      </c>
      <c r="M85" s="17">
        <f t="shared" si="13"/>
        <v>142034.64000000001</v>
      </c>
    </row>
    <row r="86" spans="1:13">
      <c r="A86" s="14" t="s">
        <v>349</v>
      </c>
      <c r="B86" s="151">
        <v>1604</v>
      </c>
      <c r="C86" s="152">
        <v>475000</v>
      </c>
      <c r="D86" s="154">
        <v>2.4748999999999999</v>
      </c>
      <c r="E86" s="154">
        <v>0.42070000000000002</v>
      </c>
      <c r="F86" s="153">
        <v>2.1440000000000001</v>
      </c>
      <c r="G86" s="40">
        <f t="shared" si="7"/>
        <v>2.1440000000000001</v>
      </c>
      <c r="H86" s="40">
        <f t="shared" si="8"/>
        <v>1.7233000000000001</v>
      </c>
      <c r="I86" s="41">
        <f t="shared" si="9"/>
        <v>818567.5</v>
      </c>
      <c r="J86" s="41">
        <f t="shared" si="10"/>
        <v>199832.5</v>
      </c>
      <c r="K86" s="17">
        <f t="shared" si="11"/>
        <v>1018400</v>
      </c>
      <c r="L86" s="17">
        <f t="shared" si="12"/>
        <v>94202</v>
      </c>
      <c r="M86" s="17">
        <f t="shared" si="13"/>
        <v>924198</v>
      </c>
    </row>
    <row r="87" spans="1:13">
      <c r="A87" s="14" t="s">
        <v>350</v>
      </c>
      <c r="B87" s="151">
        <v>4452</v>
      </c>
      <c r="C87" s="152">
        <v>1287000</v>
      </c>
      <c r="D87" s="154">
        <v>2.5078999999999998</v>
      </c>
      <c r="E87" s="154">
        <v>0.42630000000000001</v>
      </c>
      <c r="F87" s="153">
        <v>2.1440000000000001</v>
      </c>
      <c r="G87" s="40">
        <f t="shared" si="7"/>
        <v>2.1440000000000001</v>
      </c>
      <c r="H87" s="40">
        <f t="shared" si="8"/>
        <v>1.7177000000000002</v>
      </c>
      <c r="I87" s="41">
        <f t="shared" si="9"/>
        <v>2210679.9000000004</v>
      </c>
      <c r="J87" s="41">
        <f t="shared" si="10"/>
        <v>548648.1</v>
      </c>
      <c r="K87" s="17">
        <f t="shared" si="11"/>
        <v>2759328.0000000005</v>
      </c>
      <c r="L87" s="17">
        <f t="shared" si="12"/>
        <v>255237.84000000003</v>
      </c>
      <c r="M87" s="17">
        <f t="shared" si="13"/>
        <v>2504090.1600000006</v>
      </c>
    </row>
    <row r="88" spans="1:13">
      <c r="A88" s="14" t="s">
        <v>351</v>
      </c>
      <c r="B88" s="151">
        <v>396</v>
      </c>
      <c r="C88" s="152">
        <v>160000</v>
      </c>
      <c r="D88" s="154">
        <v>2.4748999999999999</v>
      </c>
      <c r="E88" s="154">
        <v>0.42070000000000002</v>
      </c>
      <c r="F88" s="153">
        <v>2.1440000000000001</v>
      </c>
      <c r="G88" s="40">
        <f t="shared" si="7"/>
        <v>2.1440000000000001</v>
      </c>
      <c r="H88" s="40">
        <f t="shared" si="8"/>
        <v>1.7233000000000001</v>
      </c>
      <c r="I88" s="41">
        <f t="shared" si="9"/>
        <v>275728</v>
      </c>
      <c r="J88" s="41">
        <f t="shared" si="10"/>
        <v>67312</v>
      </c>
      <c r="K88" s="17">
        <f t="shared" si="11"/>
        <v>343040</v>
      </c>
      <c r="L88" s="17">
        <f t="shared" si="12"/>
        <v>31731.200000000001</v>
      </c>
      <c r="M88" s="17">
        <f t="shared" si="13"/>
        <v>311308.79999999999</v>
      </c>
    </row>
    <row r="89" spans="1:13">
      <c r="A89" s="14" t="s">
        <v>352</v>
      </c>
      <c r="B89" s="151">
        <v>604</v>
      </c>
      <c r="C89" s="152">
        <v>211000</v>
      </c>
      <c r="D89" s="154">
        <v>2.4748999999999999</v>
      </c>
      <c r="E89" s="154">
        <v>0.42070000000000002</v>
      </c>
      <c r="F89" s="153">
        <v>2.1440000000000001</v>
      </c>
      <c r="G89" s="40">
        <f t="shared" si="7"/>
        <v>2.1440000000000001</v>
      </c>
      <c r="H89" s="40">
        <f t="shared" si="8"/>
        <v>1.7233000000000001</v>
      </c>
      <c r="I89" s="41">
        <f t="shared" si="9"/>
        <v>363616.3</v>
      </c>
      <c r="J89" s="41">
        <f t="shared" si="10"/>
        <v>88767.7</v>
      </c>
      <c r="K89" s="17">
        <f t="shared" si="11"/>
        <v>452384</v>
      </c>
      <c r="L89" s="17">
        <f t="shared" si="12"/>
        <v>41845.519999999997</v>
      </c>
      <c r="M89" s="17">
        <f t="shared" si="13"/>
        <v>410538.48</v>
      </c>
    </row>
    <row r="90" spans="1:13">
      <c r="A90" s="14" t="s">
        <v>353</v>
      </c>
      <c r="B90" s="151">
        <v>12</v>
      </c>
      <c r="C90" s="152">
        <v>5000</v>
      </c>
      <c r="D90" s="154">
        <v>2.4748999999999999</v>
      </c>
      <c r="E90" s="154">
        <v>0.42070000000000002</v>
      </c>
      <c r="F90" s="153">
        <v>2.1440000000000001</v>
      </c>
      <c r="G90" s="40">
        <f t="shared" si="7"/>
        <v>2.1440000000000001</v>
      </c>
      <c r="H90" s="40">
        <f t="shared" si="8"/>
        <v>1.7233000000000001</v>
      </c>
      <c r="I90" s="41">
        <f t="shared" si="9"/>
        <v>8616.5</v>
      </c>
      <c r="J90" s="41">
        <f t="shared" si="10"/>
        <v>2103.5</v>
      </c>
      <c r="K90" s="17">
        <f t="shared" si="11"/>
        <v>10720</v>
      </c>
      <c r="L90" s="17">
        <f t="shared" si="12"/>
        <v>991.6</v>
      </c>
      <c r="M90" s="17">
        <f t="shared" si="13"/>
        <v>9728.4</v>
      </c>
    </row>
    <row r="91" spans="1:13">
      <c r="A91" s="14" t="s">
        <v>354</v>
      </c>
      <c r="B91" s="151">
        <v>48</v>
      </c>
      <c r="C91" s="152">
        <v>19000</v>
      </c>
      <c r="D91" s="154">
        <v>2.4748999999999999</v>
      </c>
      <c r="E91" s="154">
        <v>0.42070000000000002</v>
      </c>
      <c r="F91" s="153">
        <v>2.1440000000000001</v>
      </c>
      <c r="G91" s="40">
        <f t="shared" si="7"/>
        <v>2.1440000000000001</v>
      </c>
      <c r="H91" s="40">
        <f t="shared" si="8"/>
        <v>1.7233000000000001</v>
      </c>
      <c r="I91" s="41">
        <f t="shared" si="9"/>
        <v>32742.7</v>
      </c>
      <c r="J91" s="41">
        <f t="shared" si="10"/>
        <v>7993.3</v>
      </c>
      <c r="K91" s="17">
        <f t="shared" si="11"/>
        <v>40736</v>
      </c>
      <c r="L91" s="17">
        <f t="shared" si="12"/>
        <v>3768.08</v>
      </c>
      <c r="M91" s="17">
        <f t="shared" si="13"/>
        <v>36967.919999999998</v>
      </c>
    </row>
    <row r="92" spans="1:13">
      <c r="A92" s="14" t="s">
        <v>355</v>
      </c>
      <c r="B92" s="151">
        <v>96</v>
      </c>
      <c r="C92" s="152">
        <v>39000</v>
      </c>
      <c r="D92" s="154">
        <v>2.4748999999999999</v>
      </c>
      <c r="E92" s="154">
        <v>0.42070000000000002</v>
      </c>
      <c r="F92" s="153">
        <v>2.1440000000000001</v>
      </c>
      <c r="G92" s="40">
        <f t="shared" si="7"/>
        <v>2.1440000000000001</v>
      </c>
      <c r="H92" s="40">
        <f t="shared" si="8"/>
        <v>1.7233000000000001</v>
      </c>
      <c r="I92" s="41">
        <f t="shared" si="9"/>
        <v>67208.7</v>
      </c>
      <c r="J92" s="41">
        <f t="shared" si="10"/>
        <v>16407.3</v>
      </c>
      <c r="K92" s="17">
        <f t="shared" si="11"/>
        <v>83616</v>
      </c>
      <c r="L92" s="17">
        <f t="shared" si="12"/>
        <v>7734.48</v>
      </c>
      <c r="M92" s="17">
        <f t="shared" si="13"/>
        <v>75881.52</v>
      </c>
    </row>
    <row r="93" spans="1:13">
      <c r="A93" s="14" t="s">
        <v>356</v>
      </c>
      <c r="B93" s="151">
        <v>60</v>
      </c>
      <c r="C93" s="152">
        <v>24000</v>
      </c>
      <c r="D93" s="154">
        <v>2.4748999999999999</v>
      </c>
      <c r="E93" s="154">
        <v>0.42070000000000002</v>
      </c>
      <c r="F93" s="153">
        <v>2.1440000000000001</v>
      </c>
      <c r="G93" s="40">
        <f t="shared" si="7"/>
        <v>2.1440000000000001</v>
      </c>
      <c r="H93" s="40">
        <f t="shared" si="8"/>
        <v>1.7233000000000001</v>
      </c>
      <c r="I93" s="41">
        <f t="shared" si="9"/>
        <v>41359.200000000004</v>
      </c>
      <c r="J93" s="41">
        <f t="shared" si="10"/>
        <v>10096.800000000001</v>
      </c>
      <c r="K93" s="17">
        <f t="shared" si="11"/>
        <v>51456.000000000007</v>
      </c>
      <c r="L93" s="17">
        <f t="shared" si="12"/>
        <v>4759.68</v>
      </c>
      <c r="M93" s="17">
        <f t="shared" si="13"/>
        <v>46696.320000000007</v>
      </c>
    </row>
    <row r="94" spans="1:13">
      <c r="A94" s="14" t="s">
        <v>357</v>
      </c>
      <c r="B94" s="151">
        <v>96</v>
      </c>
      <c r="C94" s="152">
        <v>39000</v>
      </c>
      <c r="D94" s="154">
        <v>2.4748999999999999</v>
      </c>
      <c r="E94" s="154">
        <v>0.42070000000000002</v>
      </c>
      <c r="F94" s="153">
        <v>2.1440000000000001</v>
      </c>
      <c r="G94" s="40">
        <f t="shared" si="7"/>
        <v>2.1440000000000001</v>
      </c>
      <c r="H94" s="40">
        <f t="shared" si="8"/>
        <v>1.7233000000000001</v>
      </c>
      <c r="I94" s="41">
        <f t="shared" si="9"/>
        <v>67208.7</v>
      </c>
      <c r="J94" s="41">
        <f t="shared" si="10"/>
        <v>16407.3</v>
      </c>
      <c r="K94" s="17">
        <f t="shared" si="11"/>
        <v>83616</v>
      </c>
      <c r="L94" s="17">
        <f t="shared" si="12"/>
        <v>7734.48</v>
      </c>
      <c r="M94" s="17">
        <f t="shared" si="13"/>
        <v>75881.52</v>
      </c>
    </row>
    <row r="95" spans="1:13">
      <c r="A95" s="14" t="s">
        <v>358</v>
      </c>
      <c r="B95" s="151">
        <v>144</v>
      </c>
      <c r="C95" s="152">
        <v>58000</v>
      </c>
      <c r="D95" s="154">
        <v>2.4748999999999999</v>
      </c>
      <c r="E95" s="154">
        <v>0.42070000000000002</v>
      </c>
      <c r="F95" s="153">
        <v>2.1440000000000001</v>
      </c>
      <c r="G95" s="40">
        <f t="shared" ref="G95:G99" si="42">IF(F95&lt;=D95,F95,D95)</f>
        <v>2.1440000000000001</v>
      </c>
      <c r="H95" s="40">
        <f t="shared" ref="H95:H99" si="43">G95-E95</f>
        <v>1.7233000000000001</v>
      </c>
      <c r="I95" s="41">
        <f t="shared" ref="I95:I99" si="44">H95*C95</f>
        <v>99951.400000000009</v>
      </c>
      <c r="J95" s="41">
        <f t="shared" ref="J95:J99" si="45">C95*E95*J$33</f>
        <v>24400.600000000002</v>
      </c>
      <c r="K95" s="17">
        <f t="shared" ref="K95:K99" si="46">I95+J95</f>
        <v>124352.00000000001</v>
      </c>
      <c r="L95" s="17">
        <f t="shared" ref="L95:L99" si="47">K95*L$33</f>
        <v>11502.560000000001</v>
      </c>
      <c r="M95" s="17">
        <f t="shared" ref="M95:M99" si="48">K95-L95</f>
        <v>112849.44000000002</v>
      </c>
    </row>
    <row r="96" spans="1:13">
      <c r="A96" s="14" t="s">
        <v>359</v>
      </c>
      <c r="B96" s="151">
        <v>24</v>
      </c>
      <c r="C96" s="152">
        <v>10000</v>
      </c>
      <c r="D96" s="154">
        <v>2.4748999999999999</v>
      </c>
      <c r="E96" s="154">
        <v>0.42070000000000002</v>
      </c>
      <c r="F96" s="153">
        <v>2.1440000000000001</v>
      </c>
      <c r="G96" s="40">
        <f t="shared" si="42"/>
        <v>2.1440000000000001</v>
      </c>
      <c r="H96" s="40">
        <f t="shared" si="43"/>
        <v>1.7233000000000001</v>
      </c>
      <c r="I96" s="41">
        <f t="shared" si="44"/>
        <v>17233</v>
      </c>
      <c r="J96" s="41">
        <f t="shared" si="45"/>
        <v>4207</v>
      </c>
      <c r="K96" s="17">
        <f t="shared" si="46"/>
        <v>21440</v>
      </c>
      <c r="L96" s="17">
        <f t="shared" si="47"/>
        <v>1983.2</v>
      </c>
      <c r="M96" s="17">
        <f t="shared" si="48"/>
        <v>19456.8</v>
      </c>
    </row>
    <row r="97" spans="1:13">
      <c r="A97" s="14" t="s">
        <v>360</v>
      </c>
      <c r="B97" s="151">
        <v>567</v>
      </c>
      <c r="C97" s="152">
        <v>198000</v>
      </c>
      <c r="D97" s="154">
        <v>2.4748999999999999</v>
      </c>
      <c r="E97" s="154">
        <v>0.42070000000000002</v>
      </c>
      <c r="F97" s="153">
        <v>2.1440000000000001</v>
      </c>
      <c r="G97" s="40">
        <f t="shared" si="42"/>
        <v>2.1440000000000001</v>
      </c>
      <c r="H97" s="40">
        <f t="shared" si="43"/>
        <v>1.7233000000000001</v>
      </c>
      <c r="I97" s="41">
        <f t="shared" si="44"/>
        <v>341213.4</v>
      </c>
      <c r="J97" s="41">
        <f t="shared" si="45"/>
        <v>83298.600000000006</v>
      </c>
      <c r="K97" s="17">
        <f t="shared" si="46"/>
        <v>424512</v>
      </c>
      <c r="L97" s="17">
        <f t="shared" si="47"/>
        <v>39267.360000000001</v>
      </c>
      <c r="M97" s="17">
        <f t="shared" si="48"/>
        <v>385244.64</v>
      </c>
    </row>
    <row r="98" spans="1:13">
      <c r="A98" s="14" t="s">
        <v>361</v>
      </c>
      <c r="B98" s="151">
        <v>177</v>
      </c>
      <c r="C98" s="152">
        <v>62000</v>
      </c>
      <c r="D98" s="154">
        <v>2.4748999999999999</v>
      </c>
      <c r="E98" s="154">
        <v>0.42070000000000002</v>
      </c>
      <c r="F98" s="153">
        <v>2.1440000000000001</v>
      </c>
      <c r="G98" s="40">
        <f t="shared" si="42"/>
        <v>2.1440000000000001</v>
      </c>
      <c r="H98" s="40">
        <f t="shared" si="43"/>
        <v>1.7233000000000001</v>
      </c>
      <c r="I98" s="41">
        <f t="shared" si="44"/>
        <v>106844.6</v>
      </c>
      <c r="J98" s="41">
        <f t="shared" si="45"/>
        <v>26083.4</v>
      </c>
      <c r="K98" s="17">
        <f t="shared" si="46"/>
        <v>132928</v>
      </c>
      <c r="L98" s="17">
        <f t="shared" si="47"/>
        <v>12295.84</v>
      </c>
      <c r="M98" s="17">
        <f t="shared" si="48"/>
        <v>120632.16</v>
      </c>
    </row>
    <row r="99" spans="1:13">
      <c r="A99" s="14" t="s">
        <v>362</v>
      </c>
      <c r="B99" s="151">
        <v>24</v>
      </c>
      <c r="C99" s="152">
        <v>10000</v>
      </c>
      <c r="D99" s="154">
        <v>2.4748999999999999</v>
      </c>
      <c r="E99" s="154">
        <v>0.42070000000000002</v>
      </c>
      <c r="F99" s="153">
        <v>2.1440000000000001</v>
      </c>
      <c r="G99" s="40">
        <f t="shared" si="42"/>
        <v>2.1440000000000001</v>
      </c>
      <c r="H99" s="40">
        <f t="shared" si="43"/>
        <v>1.7233000000000001</v>
      </c>
      <c r="I99" s="41">
        <f t="shared" si="44"/>
        <v>17233</v>
      </c>
      <c r="J99" s="41">
        <f t="shared" si="45"/>
        <v>4207</v>
      </c>
      <c r="K99" s="17">
        <f t="shared" si="46"/>
        <v>21440</v>
      </c>
      <c r="L99" s="17">
        <f t="shared" si="47"/>
        <v>1983.2</v>
      </c>
      <c r="M99" s="17">
        <f t="shared" si="48"/>
        <v>19456.8</v>
      </c>
    </row>
    <row r="100" spans="1:13">
      <c r="C100" s="19"/>
      <c r="D100" s="4"/>
      <c r="F100" s="4"/>
      <c r="G100" s="4"/>
      <c r="H100" s="4"/>
      <c r="I100" s="4"/>
      <c r="J100" s="4"/>
    </row>
    <row r="101" spans="1:13">
      <c r="A101" s="236" t="s">
        <v>26</v>
      </c>
      <c r="B101" s="240" t="s">
        <v>56</v>
      </c>
      <c r="C101" s="240" t="s">
        <v>52</v>
      </c>
      <c r="D101" s="242" t="s">
        <v>38</v>
      </c>
      <c r="E101" s="242"/>
      <c r="F101" s="82" t="s">
        <v>39</v>
      </c>
      <c r="G101" s="236" t="s">
        <v>41</v>
      </c>
      <c r="H101" s="236"/>
      <c r="I101" s="236" t="s">
        <v>45</v>
      </c>
      <c r="J101" s="34" t="s">
        <v>43</v>
      </c>
      <c r="K101" s="236" t="s">
        <v>34</v>
      </c>
      <c r="L101" s="82" t="s">
        <v>35</v>
      </c>
      <c r="M101" s="236" t="s">
        <v>440</v>
      </c>
    </row>
    <row r="102" spans="1:13" ht="11.25" customHeight="1">
      <c r="A102" s="236"/>
      <c r="B102" s="240"/>
      <c r="C102" s="240"/>
      <c r="D102" s="83" t="s">
        <v>40</v>
      </c>
      <c r="E102" s="83" t="s">
        <v>44</v>
      </c>
      <c r="F102" s="83" t="s">
        <v>40</v>
      </c>
      <c r="G102" s="84" t="s">
        <v>40</v>
      </c>
      <c r="H102" s="13" t="s">
        <v>42</v>
      </c>
      <c r="I102" s="236"/>
      <c r="J102" s="13">
        <v>1</v>
      </c>
      <c r="K102" s="236"/>
      <c r="L102" s="13">
        <v>9.2499999999999999E-2</v>
      </c>
      <c r="M102" s="241"/>
    </row>
    <row r="103" spans="1:13">
      <c r="A103" s="18" t="s">
        <v>28</v>
      </c>
      <c r="B103" s="68"/>
      <c r="C103" s="70"/>
      <c r="D103" s="42"/>
      <c r="E103" s="43"/>
      <c r="F103" s="44"/>
      <c r="G103" s="44"/>
      <c r="H103" s="44"/>
      <c r="I103" s="44"/>
      <c r="J103" s="44"/>
      <c r="K103" s="43"/>
      <c r="L103" s="43"/>
      <c r="M103" s="64"/>
    </row>
    <row r="104" spans="1:13">
      <c r="A104" s="14"/>
      <c r="B104" s="51"/>
      <c r="C104" s="37"/>
      <c r="D104" s="38"/>
      <c r="E104" s="38"/>
      <c r="F104" s="39"/>
      <c r="G104" s="39"/>
      <c r="H104" s="40"/>
      <c r="I104" s="41"/>
      <c r="J104" s="41"/>
      <c r="K104" s="17"/>
      <c r="L104" s="17"/>
      <c r="M104" s="17"/>
    </row>
    <row r="105" spans="1:13">
      <c r="C105" s="7"/>
      <c r="D105" s="8"/>
      <c r="E105" s="8"/>
      <c r="F105" s="3"/>
      <c r="G105" s="3"/>
      <c r="H105" s="3"/>
      <c r="I105" s="2"/>
      <c r="J105" s="2"/>
    </row>
    <row r="106" spans="1:13">
      <c r="A106" s="236" t="s">
        <v>26</v>
      </c>
      <c r="B106" s="240" t="s">
        <v>57</v>
      </c>
      <c r="C106" s="240" t="s">
        <v>53</v>
      </c>
      <c r="D106" s="242" t="s">
        <v>38</v>
      </c>
      <c r="E106" s="242"/>
      <c r="F106" s="82" t="s">
        <v>39</v>
      </c>
      <c r="G106" s="236" t="s">
        <v>41</v>
      </c>
      <c r="H106" s="236"/>
      <c r="I106" s="236" t="s">
        <v>45</v>
      </c>
      <c r="J106" s="34" t="s">
        <v>43</v>
      </c>
      <c r="K106" s="236" t="s">
        <v>34</v>
      </c>
      <c r="L106" s="82" t="s">
        <v>35</v>
      </c>
      <c r="M106" s="236" t="s">
        <v>440</v>
      </c>
    </row>
    <row r="107" spans="1:13" ht="11.25" customHeight="1">
      <c r="A107" s="236"/>
      <c r="B107" s="240"/>
      <c r="C107" s="240"/>
      <c r="D107" s="83" t="s">
        <v>40</v>
      </c>
      <c r="E107" s="83" t="s">
        <v>44</v>
      </c>
      <c r="F107" s="83" t="s">
        <v>42</v>
      </c>
      <c r="G107" s="84" t="s">
        <v>40</v>
      </c>
      <c r="H107" s="13" t="s">
        <v>42</v>
      </c>
      <c r="I107" s="236"/>
      <c r="J107" s="13">
        <v>1</v>
      </c>
      <c r="K107" s="236"/>
      <c r="L107" s="13">
        <v>9.2499999999999999E-2</v>
      </c>
      <c r="M107" s="241"/>
    </row>
    <row r="108" spans="1:13">
      <c r="A108" s="18" t="s">
        <v>28</v>
      </c>
      <c r="B108" s="68"/>
      <c r="C108" s="70"/>
      <c r="D108" s="42"/>
      <c r="E108" s="43"/>
      <c r="F108" s="44"/>
      <c r="G108" s="44"/>
      <c r="H108" s="44"/>
      <c r="I108" s="44"/>
      <c r="J108" s="44"/>
      <c r="K108" s="43"/>
      <c r="L108" s="43"/>
      <c r="M108" s="64"/>
    </row>
    <row r="109" spans="1:13">
      <c r="A109" s="14"/>
      <c r="B109" s="51"/>
      <c r="C109" s="37"/>
      <c r="D109" s="38"/>
      <c r="E109" s="38"/>
      <c r="F109" s="39"/>
      <c r="G109" s="45"/>
      <c r="H109" s="40"/>
      <c r="I109" s="46"/>
      <c r="J109" s="46"/>
      <c r="K109" s="47"/>
      <c r="L109" s="17"/>
      <c r="M109" s="17"/>
    </row>
    <row r="110" spans="1:13">
      <c r="C110" s="7"/>
      <c r="D110" s="8"/>
      <c r="E110" s="8"/>
      <c r="F110" s="3"/>
      <c r="G110" s="3"/>
      <c r="H110" s="3"/>
      <c r="I110" s="2"/>
      <c r="J110" s="2"/>
    </row>
    <row r="111" spans="1:13">
      <c r="A111" s="236" t="s">
        <v>26</v>
      </c>
      <c r="B111" s="240" t="s">
        <v>58</v>
      </c>
      <c r="C111" s="240" t="s">
        <v>54</v>
      </c>
      <c r="D111" s="242" t="s">
        <v>38</v>
      </c>
      <c r="E111" s="242"/>
      <c r="F111" s="82" t="s">
        <v>39</v>
      </c>
      <c r="G111" s="236" t="s">
        <v>41</v>
      </c>
      <c r="H111" s="236"/>
      <c r="I111" s="236" t="s">
        <v>45</v>
      </c>
      <c r="J111" s="34" t="s">
        <v>43</v>
      </c>
      <c r="K111" s="236" t="s">
        <v>34</v>
      </c>
      <c r="L111" s="82" t="s">
        <v>35</v>
      </c>
      <c r="M111" s="236" t="s">
        <v>440</v>
      </c>
    </row>
    <row r="112" spans="1:13" ht="11.25" customHeight="1">
      <c r="A112" s="236"/>
      <c r="B112" s="240"/>
      <c r="C112" s="240"/>
      <c r="D112" s="83" t="s">
        <v>40</v>
      </c>
      <c r="E112" s="83" t="s">
        <v>44</v>
      </c>
      <c r="F112" s="83" t="s">
        <v>42</v>
      </c>
      <c r="G112" s="84" t="s">
        <v>40</v>
      </c>
      <c r="H112" s="13" t="s">
        <v>42</v>
      </c>
      <c r="I112" s="236"/>
      <c r="J112" s="13">
        <v>1</v>
      </c>
      <c r="K112" s="236"/>
      <c r="L112" s="13">
        <v>9.2499999999999999E-2</v>
      </c>
      <c r="M112" s="241"/>
    </row>
    <row r="113" spans="1:13">
      <c r="A113" s="18" t="s">
        <v>28</v>
      </c>
      <c r="B113" s="68"/>
      <c r="C113" s="70"/>
      <c r="D113" s="42"/>
      <c r="E113" s="43"/>
      <c r="F113" s="44"/>
      <c r="G113" s="44"/>
      <c r="H113" s="44"/>
      <c r="I113" s="44"/>
      <c r="J113" s="44"/>
      <c r="K113" s="43"/>
      <c r="L113" s="43"/>
      <c r="M113" s="15"/>
    </row>
    <row r="114" spans="1:13">
      <c r="A114" s="14"/>
      <c r="B114" s="51"/>
      <c r="C114" s="37"/>
      <c r="D114" s="38"/>
      <c r="E114" s="38"/>
      <c r="F114" s="39"/>
      <c r="G114" s="45"/>
      <c r="H114" s="40"/>
      <c r="I114" s="46"/>
      <c r="J114" s="46"/>
      <c r="K114" s="47"/>
      <c r="L114" s="17"/>
      <c r="M114" s="17"/>
    </row>
    <row r="115" spans="1:13">
      <c r="C115" s="7"/>
      <c r="D115" s="8"/>
      <c r="E115" s="8"/>
      <c r="F115" s="3"/>
      <c r="G115" s="3"/>
      <c r="H115" s="3"/>
      <c r="I115" s="2"/>
      <c r="J115" s="2"/>
    </row>
    <row r="116" spans="1:13">
      <c r="A116" s="236" t="s">
        <v>26</v>
      </c>
      <c r="B116" s="240" t="s">
        <v>59</v>
      </c>
      <c r="C116" s="240" t="s">
        <v>55</v>
      </c>
      <c r="D116" s="242" t="s">
        <v>38</v>
      </c>
      <c r="E116" s="242"/>
      <c r="F116" s="82" t="s">
        <v>46</v>
      </c>
      <c r="G116" s="236" t="s">
        <v>41</v>
      </c>
      <c r="H116" s="236"/>
      <c r="I116" s="236" t="s">
        <v>45</v>
      </c>
      <c r="J116" s="34" t="s">
        <v>43</v>
      </c>
      <c r="K116" s="236" t="s">
        <v>34</v>
      </c>
      <c r="L116" s="82" t="s">
        <v>35</v>
      </c>
      <c r="M116" s="236" t="s">
        <v>440</v>
      </c>
    </row>
    <row r="117" spans="1:13" ht="11.25" customHeight="1">
      <c r="A117" s="236"/>
      <c r="B117" s="240"/>
      <c r="C117" s="240"/>
      <c r="D117" s="83" t="s">
        <v>40</v>
      </c>
      <c r="E117" s="83" t="s">
        <v>44</v>
      </c>
      <c r="F117" s="83" t="s">
        <v>42</v>
      </c>
      <c r="G117" s="84" t="s">
        <v>40</v>
      </c>
      <c r="H117" s="13" t="s">
        <v>42</v>
      </c>
      <c r="I117" s="236"/>
      <c r="J117" s="13">
        <v>1</v>
      </c>
      <c r="K117" s="236"/>
      <c r="L117" s="13">
        <v>9.2499999999999999E-2</v>
      </c>
      <c r="M117" s="241"/>
    </row>
    <row r="118" spans="1:13">
      <c r="A118" s="18" t="s">
        <v>28</v>
      </c>
      <c r="B118" s="68"/>
      <c r="C118" s="70"/>
      <c r="D118" s="42"/>
      <c r="E118" s="43"/>
      <c r="F118" s="44"/>
      <c r="G118" s="44"/>
      <c r="H118" s="44"/>
      <c r="I118" s="44"/>
      <c r="J118" s="44"/>
      <c r="K118" s="43"/>
      <c r="L118" s="43"/>
      <c r="M118" s="64"/>
    </row>
    <row r="119" spans="1:13">
      <c r="A119" s="14"/>
      <c r="B119" s="51"/>
      <c r="C119" s="37"/>
      <c r="D119" s="38"/>
      <c r="E119" s="38"/>
      <c r="F119" s="39"/>
      <c r="G119" s="45"/>
      <c r="H119" s="48"/>
      <c r="I119" s="46"/>
      <c r="J119" s="46"/>
      <c r="K119" s="47"/>
      <c r="L119" s="17"/>
      <c r="M119" s="17"/>
    </row>
    <row r="120" spans="1:13">
      <c r="C120" s="7"/>
      <c r="D120" s="8"/>
      <c r="E120" s="8"/>
      <c r="F120" s="3"/>
      <c r="G120" s="3"/>
      <c r="H120" s="3"/>
      <c r="I120" s="2"/>
      <c r="J120" s="2"/>
    </row>
    <row r="121" spans="1:13">
      <c r="A121" s="236" t="s">
        <v>26</v>
      </c>
      <c r="B121" s="240" t="s">
        <v>73</v>
      </c>
      <c r="C121" s="61"/>
      <c r="D121" s="55"/>
      <c r="E121" s="61"/>
      <c r="F121" s="53"/>
      <c r="G121" s="55"/>
      <c r="H121" s="61"/>
      <c r="I121" s="59"/>
      <c r="J121" s="55"/>
      <c r="K121" s="61"/>
    </row>
    <row r="122" spans="1:13">
      <c r="A122" s="236"/>
      <c r="B122" s="240"/>
      <c r="C122" s="61"/>
      <c r="D122" s="55"/>
      <c r="E122" s="61"/>
      <c r="F122" s="53"/>
      <c r="G122" s="55"/>
      <c r="H122" s="61"/>
      <c r="I122" s="59"/>
      <c r="J122" s="55"/>
      <c r="K122" s="61"/>
    </row>
    <row r="123" spans="1:13">
      <c r="A123" s="18" t="s">
        <v>28</v>
      </c>
      <c r="B123" s="68">
        <f>SUM(B124:B124)</f>
        <v>22886</v>
      </c>
      <c r="C123" s="62"/>
      <c r="D123" s="63"/>
      <c r="E123" s="62"/>
      <c r="F123" s="53"/>
      <c r="G123" s="63"/>
      <c r="H123" s="62"/>
      <c r="I123" s="59"/>
      <c r="J123" s="63"/>
      <c r="K123" s="62"/>
    </row>
    <row r="124" spans="1:13">
      <c r="A124" s="14" t="s">
        <v>344</v>
      </c>
      <c r="B124" s="151">
        <v>22886</v>
      </c>
      <c r="C124" s="60"/>
      <c r="D124" s="52"/>
      <c r="E124" s="60"/>
      <c r="F124" s="53"/>
      <c r="G124" s="52"/>
      <c r="H124" s="60"/>
      <c r="I124" s="59"/>
      <c r="J124" s="52"/>
      <c r="K124" s="60"/>
    </row>
    <row r="125" spans="1:13">
      <c r="C125" s="7"/>
      <c r="D125" s="8"/>
      <c r="E125" s="8"/>
      <c r="F125" s="3"/>
      <c r="G125" s="3"/>
      <c r="H125" s="3"/>
      <c r="I125" s="2"/>
      <c r="J125" s="2"/>
    </row>
    <row r="126" spans="1:13">
      <c r="A126" s="236" t="s">
        <v>26</v>
      </c>
      <c r="B126" s="240" t="s">
        <v>7</v>
      </c>
      <c r="C126" s="7"/>
      <c r="D126" s="8"/>
      <c r="E126" s="8"/>
      <c r="F126" s="3"/>
      <c r="G126" s="3"/>
      <c r="H126" s="3"/>
      <c r="I126" s="2"/>
      <c r="J126" s="2"/>
    </row>
    <row r="127" spans="1:13">
      <c r="A127" s="236"/>
      <c r="B127" s="240"/>
      <c r="C127" s="7"/>
      <c r="D127" s="8"/>
      <c r="E127" s="8"/>
      <c r="F127" s="3"/>
      <c r="G127" s="3"/>
      <c r="H127" s="3"/>
      <c r="I127" s="2"/>
      <c r="J127" s="2"/>
    </row>
    <row r="128" spans="1:13">
      <c r="A128" s="18" t="s">
        <v>28</v>
      </c>
      <c r="B128" s="68"/>
      <c r="C128" s="7"/>
      <c r="D128" s="8"/>
      <c r="E128" s="8"/>
      <c r="F128" s="3"/>
      <c r="G128" s="3"/>
      <c r="H128" s="3"/>
      <c r="I128" s="2"/>
      <c r="J128" s="2"/>
    </row>
    <row r="129" spans="1:10">
      <c r="A129" s="14"/>
      <c r="B129" s="151"/>
      <c r="C129" s="127"/>
      <c r="D129" s="126"/>
      <c r="E129" s="8"/>
      <c r="F129" s="3"/>
      <c r="G129" s="3"/>
      <c r="H129" s="3"/>
      <c r="I129" s="2"/>
      <c r="J129" s="2"/>
    </row>
    <row r="130" spans="1:10">
      <c r="C130" s="7"/>
      <c r="D130" s="8"/>
      <c r="E130" s="8"/>
      <c r="F130" s="3"/>
      <c r="G130" s="3"/>
      <c r="H130" s="3"/>
      <c r="I130" s="2"/>
      <c r="J130" s="2"/>
    </row>
    <row r="131" spans="1:10">
      <c r="A131" s="236" t="s">
        <v>26</v>
      </c>
      <c r="B131" s="240" t="s">
        <v>1</v>
      </c>
      <c r="C131" s="7"/>
      <c r="D131" s="8"/>
      <c r="E131" s="8"/>
      <c r="F131" s="3"/>
      <c r="G131" s="3"/>
      <c r="H131" s="3"/>
      <c r="I131" s="2"/>
      <c r="J131" s="2"/>
    </row>
    <row r="132" spans="1:10">
      <c r="A132" s="236"/>
      <c r="B132" s="240"/>
      <c r="C132" s="7"/>
      <c r="D132" s="8"/>
      <c r="E132" s="8"/>
      <c r="F132" s="3"/>
      <c r="G132" s="3"/>
      <c r="H132" s="3"/>
      <c r="I132" s="2"/>
      <c r="J132" s="2"/>
    </row>
    <row r="133" spans="1:10">
      <c r="A133" s="18" t="s">
        <v>28</v>
      </c>
      <c r="B133" s="68">
        <f>SUM(B134:B134)</f>
        <v>7462</v>
      </c>
      <c r="C133" s="7"/>
      <c r="D133" s="8"/>
      <c r="E133" s="8"/>
      <c r="F133" s="3"/>
      <c r="G133" s="3"/>
      <c r="H133" s="3"/>
      <c r="I133" s="2"/>
      <c r="J133" s="2"/>
    </row>
    <row r="134" spans="1:10">
      <c r="A134" s="14" t="s">
        <v>431</v>
      </c>
      <c r="B134" s="151">
        <v>7462</v>
      </c>
      <c r="C134" s="122"/>
      <c r="D134" s="8"/>
      <c r="E134" s="8"/>
      <c r="F134" s="3"/>
      <c r="G134" s="3"/>
      <c r="H134" s="3"/>
      <c r="I134" s="2"/>
      <c r="J134" s="2"/>
    </row>
    <row r="135" spans="1:10">
      <c r="C135" s="7"/>
      <c r="D135" s="8"/>
      <c r="E135" s="8"/>
      <c r="F135" s="3"/>
      <c r="G135" s="3"/>
      <c r="H135" s="3"/>
      <c r="I135" s="2"/>
      <c r="J135" s="2"/>
    </row>
    <row r="136" spans="1:10">
      <c r="A136" s="236" t="s">
        <v>26</v>
      </c>
      <c r="B136" s="240" t="s">
        <v>0</v>
      </c>
      <c r="C136" s="7"/>
      <c r="D136" s="8"/>
      <c r="E136" s="8"/>
      <c r="F136" s="3"/>
      <c r="G136" s="3"/>
      <c r="H136" s="3"/>
      <c r="I136" s="2"/>
      <c r="J136" s="2"/>
    </row>
    <row r="137" spans="1:10">
      <c r="A137" s="236"/>
      <c r="B137" s="240"/>
      <c r="C137" s="7"/>
      <c r="D137" s="8"/>
      <c r="E137" s="8"/>
      <c r="F137" s="3"/>
      <c r="G137" s="3"/>
      <c r="H137" s="3"/>
      <c r="I137" s="2"/>
      <c r="J137" s="2"/>
    </row>
    <row r="138" spans="1:10">
      <c r="A138" s="18" t="s">
        <v>28</v>
      </c>
      <c r="B138" s="68">
        <f>SUM(B139:B143)</f>
        <v>178408</v>
      </c>
      <c r="C138" s="7"/>
      <c r="D138" s="8"/>
      <c r="E138" s="8"/>
      <c r="F138" s="3"/>
      <c r="G138" s="3"/>
      <c r="H138" s="3"/>
      <c r="I138" s="2"/>
      <c r="J138" s="2"/>
    </row>
    <row r="139" spans="1:10">
      <c r="A139" s="14" t="s">
        <v>131</v>
      </c>
      <c r="B139" s="151">
        <v>59297</v>
      </c>
      <c r="C139" s="123" t="s">
        <v>337</v>
      </c>
      <c r="D139" s="8"/>
      <c r="E139" s="8"/>
      <c r="F139" s="3"/>
      <c r="G139" s="3"/>
      <c r="H139" s="3"/>
      <c r="I139" s="2"/>
      <c r="J139" s="2"/>
    </row>
    <row r="140" spans="1:10">
      <c r="A140" s="14" t="s">
        <v>131</v>
      </c>
      <c r="B140" s="151">
        <v>42182</v>
      </c>
      <c r="C140" s="123" t="s">
        <v>305</v>
      </c>
      <c r="D140" s="8"/>
      <c r="E140" s="8"/>
      <c r="F140" s="3"/>
      <c r="G140" s="3"/>
      <c r="H140" s="3"/>
      <c r="I140" s="2"/>
      <c r="J140" s="2"/>
    </row>
    <row r="141" spans="1:10">
      <c r="A141" s="14" t="s">
        <v>131</v>
      </c>
      <c r="B141" s="151">
        <v>27641</v>
      </c>
      <c r="C141" s="123" t="s">
        <v>436</v>
      </c>
      <c r="D141" s="8"/>
      <c r="E141" s="8"/>
      <c r="F141" s="3"/>
      <c r="G141" s="3"/>
      <c r="H141" s="3"/>
      <c r="I141" s="2"/>
      <c r="J141" s="2"/>
    </row>
    <row r="142" spans="1:10">
      <c r="A142" s="14" t="s">
        <v>131</v>
      </c>
      <c r="B142" s="151">
        <v>27410</v>
      </c>
      <c r="C142" s="123" t="s">
        <v>437</v>
      </c>
      <c r="D142" s="8"/>
      <c r="E142" s="8"/>
      <c r="F142" s="3"/>
      <c r="G142" s="3"/>
      <c r="H142" s="3"/>
      <c r="I142" s="2"/>
      <c r="J142" s="2"/>
    </row>
    <row r="143" spans="1:10">
      <c r="A143" s="14" t="s">
        <v>131</v>
      </c>
      <c r="B143" s="151">
        <v>21878</v>
      </c>
      <c r="C143" s="123" t="s">
        <v>432</v>
      </c>
      <c r="D143" s="8"/>
      <c r="E143" s="8"/>
      <c r="F143" s="3"/>
      <c r="G143" s="3"/>
      <c r="H143" s="3"/>
      <c r="I143" s="2"/>
      <c r="J143" s="2"/>
    </row>
    <row r="144" spans="1:10">
      <c r="C144" s="7"/>
      <c r="D144" s="8"/>
      <c r="E144" s="8"/>
      <c r="F144" s="3"/>
      <c r="G144" s="3"/>
      <c r="H144" s="3"/>
      <c r="I144" s="2"/>
      <c r="J144" s="2"/>
    </row>
    <row r="145" spans="1:10">
      <c r="A145" s="5" t="s">
        <v>30</v>
      </c>
      <c r="C145" s="7"/>
      <c r="D145" s="8"/>
      <c r="E145" s="8"/>
      <c r="F145" s="3"/>
      <c r="G145" s="3"/>
      <c r="H145" s="3"/>
      <c r="I145" s="2"/>
      <c r="J145" s="2"/>
    </row>
    <row r="146" spans="1:10">
      <c r="A146" s="236" t="s">
        <v>26</v>
      </c>
      <c r="B146" s="248" t="s">
        <v>31</v>
      </c>
      <c r="C146" s="245" t="s">
        <v>27</v>
      </c>
      <c r="D146" s="246"/>
      <c r="E146" s="247"/>
      <c r="F146" s="248" t="s">
        <v>34</v>
      </c>
      <c r="G146" s="199" t="s">
        <v>35</v>
      </c>
      <c r="H146" s="236" t="s">
        <v>440</v>
      </c>
      <c r="I146" s="2"/>
      <c r="J146" s="2"/>
    </row>
    <row r="147" spans="1:10" ht="11.25" customHeight="1">
      <c r="A147" s="236"/>
      <c r="B147" s="249"/>
      <c r="C147" s="82" t="s">
        <v>28</v>
      </c>
      <c r="D147" s="82" t="s">
        <v>32</v>
      </c>
      <c r="E147" s="12" t="s">
        <v>33</v>
      </c>
      <c r="F147" s="249"/>
      <c r="G147" s="176">
        <v>0</v>
      </c>
      <c r="H147" s="241"/>
      <c r="I147" s="2"/>
      <c r="J147" s="2"/>
    </row>
    <row r="148" spans="1:10">
      <c r="B148" s="4"/>
      <c r="C148" s="4"/>
      <c r="D148" s="4"/>
      <c r="E148" s="6"/>
      <c r="G148" s="11"/>
      <c r="I148" s="2"/>
      <c r="J148" s="2"/>
    </row>
    <row r="149" spans="1:10">
      <c r="A149" s="18" t="s">
        <v>28</v>
      </c>
      <c r="B149" s="15">
        <f>SUM(B150:B214)</f>
        <v>1617502.7399999998</v>
      </c>
      <c r="C149" s="148"/>
      <c r="D149" s="148"/>
      <c r="E149" s="148"/>
      <c r="F149" s="15">
        <f>SUM(F150:F214)</f>
        <v>1617502.7399999998</v>
      </c>
      <c r="G149" s="15">
        <f>SUM(G150:G214)</f>
        <v>0</v>
      </c>
      <c r="H149" s="64">
        <f>SUM(H150:H214)</f>
        <v>1617502.7399999998</v>
      </c>
      <c r="I149" s="2"/>
      <c r="J149" s="2"/>
    </row>
    <row r="150" spans="1:10">
      <c r="A150" s="194" t="s">
        <v>304</v>
      </c>
      <c r="B150" s="155">
        <v>40131</v>
      </c>
      <c r="C150" s="148"/>
      <c r="D150" s="148"/>
      <c r="E150" s="148"/>
      <c r="F150" s="17">
        <f t="shared" ref="F150:F214" si="49">B150-D150</f>
        <v>40131</v>
      </c>
      <c r="G150" s="17">
        <f t="shared" ref="G150:G214" si="50">F150*G$147</f>
        <v>0</v>
      </c>
      <c r="H150" s="17">
        <f t="shared" ref="H150:H214" si="51">F150-G150</f>
        <v>40131</v>
      </c>
      <c r="I150" s="2"/>
      <c r="J150" s="2"/>
    </row>
    <row r="151" spans="1:10">
      <c r="A151" s="194" t="s">
        <v>534</v>
      </c>
      <c r="B151" s="155">
        <v>18106.2</v>
      </c>
      <c r="C151" s="148"/>
      <c r="D151" s="148"/>
      <c r="E151" s="148"/>
      <c r="F151" s="17">
        <f t="shared" ref="F151:F212" si="52">B151-D151</f>
        <v>18106.2</v>
      </c>
      <c r="G151" s="17">
        <f t="shared" ref="G151:G212" si="53">F151*G$147</f>
        <v>0</v>
      </c>
      <c r="H151" s="17">
        <f t="shared" ref="H151:H212" si="54">F151-G151</f>
        <v>18106.2</v>
      </c>
      <c r="I151" s="2"/>
      <c r="J151" s="2"/>
    </row>
    <row r="152" spans="1:10">
      <c r="A152" s="194" t="s">
        <v>535</v>
      </c>
      <c r="B152" s="155">
        <v>11157.3</v>
      </c>
      <c r="C152" s="148"/>
      <c r="D152" s="148"/>
      <c r="E152" s="148"/>
      <c r="F152" s="17">
        <f t="shared" si="52"/>
        <v>11157.3</v>
      </c>
      <c r="G152" s="17">
        <f t="shared" si="53"/>
        <v>0</v>
      </c>
      <c r="H152" s="17">
        <f t="shared" si="54"/>
        <v>11157.3</v>
      </c>
      <c r="I152" s="2"/>
      <c r="J152" s="2"/>
    </row>
    <row r="153" spans="1:10">
      <c r="A153" s="194" t="s">
        <v>536</v>
      </c>
      <c r="B153" s="155">
        <v>15876</v>
      </c>
      <c r="C153" s="148"/>
      <c r="D153" s="148"/>
      <c r="E153" s="148"/>
      <c r="F153" s="17">
        <f t="shared" si="52"/>
        <v>15876</v>
      </c>
      <c r="G153" s="17">
        <f t="shared" si="53"/>
        <v>0</v>
      </c>
      <c r="H153" s="17">
        <f t="shared" si="54"/>
        <v>15876</v>
      </c>
      <c r="I153" s="2"/>
      <c r="J153" s="2"/>
    </row>
    <row r="154" spans="1:10">
      <c r="A154" s="194" t="s">
        <v>537</v>
      </c>
      <c r="B154" s="155">
        <v>72500.399999999994</v>
      </c>
      <c r="C154" s="148"/>
      <c r="D154" s="148"/>
      <c r="E154" s="148"/>
      <c r="F154" s="17">
        <f t="shared" si="52"/>
        <v>72500.399999999994</v>
      </c>
      <c r="G154" s="17">
        <f t="shared" si="53"/>
        <v>0</v>
      </c>
      <c r="H154" s="17">
        <f t="shared" si="54"/>
        <v>72500.399999999994</v>
      </c>
      <c r="I154" s="2"/>
      <c r="J154" s="2"/>
    </row>
    <row r="155" spans="1:10">
      <c r="A155" s="194" t="s">
        <v>538</v>
      </c>
      <c r="B155" s="155">
        <v>0</v>
      </c>
      <c r="C155" s="148"/>
      <c r="D155" s="148"/>
      <c r="E155" s="148"/>
      <c r="F155" s="17">
        <f t="shared" si="52"/>
        <v>0</v>
      </c>
      <c r="G155" s="17">
        <f t="shared" si="53"/>
        <v>0</v>
      </c>
      <c r="H155" s="17">
        <f t="shared" si="54"/>
        <v>0</v>
      </c>
      <c r="I155" s="2"/>
      <c r="J155" s="2"/>
    </row>
    <row r="156" spans="1:10">
      <c r="A156" s="194" t="s">
        <v>539</v>
      </c>
      <c r="B156" s="155">
        <v>10531.08</v>
      </c>
      <c r="C156" s="148"/>
      <c r="D156" s="148"/>
      <c r="E156" s="148"/>
      <c r="F156" s="17">
        <f t="shared" si="52"/>
        <v>10531.08</v>
      </c>
      <c r="G156" s="17">
        <f t="shared" si="53"/>
        <v>0</v>
      </c>
      <c r="H156" s="17">
        <f t="shared" si="54"/>
        <v>10531.08</v>
      </c>
      <c r="I156" s="2"/>
      <c r="J156" s="2"/>
    </row>
    <row r="157" spans="1:10">
      <c r="A157" s="194" t="s">
        <v>540</v>
      </c>
      <c r="B157" s="155">
        <v>32104.799999999999</v>
      </c>
      <c r="C157" s="148"/>
      <c r="D157" s="148"/>
      <c r="E157" s="148"/>
      <c r="F157" s="17">
        <f t="shared" si="52"/>
        <v>32104.799999999999</v>
      </c>
      <c r="G157" s="17">
        <f t="shared" si="53"/>
        <v>0</v>
      </c>
      <c r="H157" s="17">
        <f t="shared" si="54"/>
        <v>32104.799999999999</v>
      </c>
      <c r="I157" s="2"/>
      <c r="J157" s="2"/>
    </row>
    <row r="158" spans="1:10">
      <c r="A158" s="194" t="s">
        <v>541</v>
      </c>
      <c r="B158" s="155">
        <v>25930.799999999999</v>
      </c>
      <c r="C158" s="148"/>
      <c r="D158" s="148"/>
      <c r="E158" s="148"/>
      <c r="F158" s="17">
        <f t="shared" si="52"/>
        <v>25930.799999999999</v>
      </c>
      <c r="G158" s="17">
        <f t="shared" si="53"/>
        <v>0</v>
      </c>
      <c r="H158" s="17">
        <f t="shared" si="54"/>
        <v>25930.799999999999</v>
      </c>
      <c r="I158" s="2"/>
      <c r="J158" s="2"/>
    </row>
    <row r="159" spans="1:10">
      <c r="A159" s="194" t="s">
        <v>542</v>
      </c>
      <c r="B159" s="155">
        <v>19706.400000000001</v>
      </c>
      <c r="C159" s="148"/>
      <c r="D159" s="148"/>
      <c r="E159" s="148"/>
      <c r="F159" s="17">
        <f t="shared" si="52"/>
        <v>19706.400000000001</v>
      </c>
      <c r="G159" s="17">
        <f t="shared" si="53"/>
        <v>0</v>
      </c>
      <c r="H159" s="17">
        <f t="shared" si="54"/>
        <v>19706.400000000001</v>
      </c>
      <c r="I159" s="2"/>
      <c r="J159" s="2"/>
    </row>
    <row r="160" spans="1:10">
      <c r="A160" s="194" t="s">
        <v>543</v>
      </c>
      <c r="B160" s="155">
        <v>10584</v>
      </c>
      <c r="C160" s="148"/>
      <c r="D160" s="148"/>
      <c r="E160" s="148"/>
      <c r="F160" s="17">
        <f t="shared" si="52"/>
        <v>10584</v>
      </c>
      <c r="G160" s="17">
        <f t="shared" si="53"/>
        <v>0</v>
      </c>
      <c r="H160" s="17">
        <f t="shared" si="54"/>
        <v>10584</v>
      </c>
      <c r="I160" s="2"/>
      <c r="J160" s="2"/>
    </row>
    <row r="161" spans="1:10">
      <c r="A161" s="194" t="s">
        <v>544</v>
      </c>
      <c r="B161" s="155">
        <v>5455.8</v>
      </c>
      <c r="C161" s="148"/>
      <c r="D161" s="148"/>
      <c r="E161" s="148"/>
      <c r="F161" s="17">
        <f t="shared" si="52"/>
        <v>5455.8</v>
      </c>
      <c r="G161" s="17">
        <f t="shared" si="53"/>
        <v>0</v>
      </c>
      <c r="H161" s="17">
        <f t="shared" si="54"/>
        <v>5455.8</v>
      </c>
      <c r="I161" s="2"/>
      <c r="J161" s="2"/>
    </row>
    <row r="162" spans="1:10">
      <c r="A162" s="194" t="s">
        <v>545</v>
      </c>
      <c r="B162" s="155">
        <v>23814</v>
      </c>
      <c r="C162" s="148"/>
      <c r="D162" s="148"/>
      <c r="E162" s="148"/>
      <c r="F162" s="17">
        <f t="shared" si="52"/>
        <v>23814</v>
      </c>
      <c r="G162" s="17">
        <f t="shared" si="53"/>
        <v>0</v>
      </c>
      <c r="H162" s="17">
        <f t="shared" si="54"/>
        <v>23814</v>
      </c>
      <c r="I162" s="2"/>
      <c r="J162" s="2"/>
    </row>
    <row r="163" spans="1:10">
      <c r="A163" s="194" t="s">
        <v>546</v>
      </c>
      <c r="B163" s="155">
        <v>19315.8</v>
      </c>
      <c r="C163" s="148"/>
      <c r="D163" s="148"/>
      <c r="E163" s="148"/>
      <c r="F163" s="17">
        <f t="shared" si="52"/>
        <v>19315.8</v>
      </c>
      <c r="G163" s="17">
        <f t="shared" si="53"/>
        <v>0</v>
      </c>
      <c r="H163" s="17">
        <f t="shared" si="54"/>
        <v>19315.8</v>
      </c>
      <c r="I163" s="2"/>
      <c r="J163" s="2"/>
    </row>
    <row r="164" spans="1:10">
      <c r="A164" s="194" t="s">
        <v>547</v>
      </c>
      <c r="B164" s="155">
        <v>0</v>
      </c>
      <c r="C164" s="148"/>
      <c r="D164" s="148"/>
      <c r="E164" s="148"/>
      <c r="F164" s="17">
        <f t="shared" si="52"/>
        <v>0</v>
      </c>
      <c r="G164" s="17">
        <f t="shared" si="53"/>
        <v>0</v>
      </c>
      <c r="H164" s="17">
        <f t="shared" si="54"/>
        <v>0</v>
      </c>
      <c r="I164" s="2"/>
      <c r="J164" s="2"/>
    </row>
    <row r="165" spans="1:10">
      <c r="A165" s="194" t="s">
        <v>548</v>
      </c>
      <c r="B165" s="155">
        <v>0</v>
      </c>
      <c r="C165" s="148"/>
      <c r="D165" s="148"/>
      <c r="E165" s="148"/>
      <c r="F165" s="17">
        <f t="shared" si="52"/>
        <v>0</v>
      </c>
      <c r="G165" s="17">
        <f t="shared" si="53"/>
        <v>0</v>
      </c>
      <c r="H165" s="17">
        <f t="shared" si="54"/>
        <v>0</v>
      </c>
      <c r="I165" s="2"/>
      <c r="J165" s="2"/>
    </row>
    <row r="166" spans="1:10">
      <c r="A166" s="194" t="s">
        <v>549</v>
      </c>
      <c r="B166" s="155">
        <v>90405</v>
      </c>
      <c r="C166" s="148"/>
      <c r="D166" s="148"/>
      <c r="E166" s="148"/>
      <c r="F166" s="17">
        <f t="shared" si="52"/>
        <v>90405</v>
      </c>
      <c r="G166" s="17">
        <f t="shared" si="53"/>
        <v>0</v>
      </c>
      <c r="H166" s="17">
        <f t="shared" si="54"/>
        <v>90405</v>
      </c>
      <c r="I166" s="2"/>
      <c r="J166" s="2"/>
    </row>
    <row r="167" spans="1:10">
      <c r="A167" s="194" t="s">
        <v>550</v>
      </c>
      <c r="B167" s="155">
        <v>30693.599999999999</v>
      </c>
      <c r="C167" s="148"/>
      <c r="D167" s="148"/>
      <c r="E167" s="148"/>
      <c r="F167" s="17">
        <f t="shared" si="52"/>
        <v>30693.599999999999</v>
      </c>
      <c r="G167" s="17">
        <f t="shared" si="53"/>
        <v>0</v>
      </c>
      <c r="H167" s="17">
        <f t="shared" si="54"/>
        <v>30693.599999999999</v>
      </c>
      <c r="I167" s="2"/>
      <c r="J167" s="2"/>
    </row>
    <row r="168" spans="1:10">
      <c r="A168" s="194" t="s">
        <v>551</v>
      </c>
      <c r="B168" s="155">
        <v>18093.599999999999</v>
      </c>
      <c r="C168" s="148"/>
      <c r="D168" s="148"/>
      <c r="E168" s="148"/>
      <c r="F168" s="17">
        <f t="shared" si="52"/>
        <v>18093.599999999999</v>
      </c>
      <c r="G168" s="17">
        <f t="shared" si="53"/>
        <v>0</v>
      </c>
      <c r="H168" s="17">
        <f t="shared" si="54"/>
        <v>18093.599999999999</v>
      </c>
      <c r="I168" s="2"/>
      <c r="J168" s="2"/>
    </row>
    <row r="169" spans="1:10">
      <c r="A169" s="194" t="s">
        <v>552</v>
      </c>
      <c r="B169" s="155">
        <v>25798.5</v>
      </c>
      <c r="C169" s="148"/>
      <c r="D169" s="148"/>
      <c r="E169" s="148"/>
      <c r="F169" s="17">
        <f t="shared" si="52"/>
        <v>25798.5</v>
      </c>
      <c r="G169" s="17">
        <f t="shared" si="53"/>
        <v>0</v>
      </c>
      <c r="H169" s="17">
        <f t="shared" si="54"/>
        <v>25798.5</v>
      </c>
      <c r="I169" s="2"/>
      <c r="J169" s="2"/>
    </row>
    <row r="170" spans="1:10">
      <c r="A170" s="194" t="s">
        <v>553</v>
      </c>
      <c r="B170" s="155">
        <v>52080</v>
      </c>
      <c r="C170" s="148"/>
      <c r="D170" s="148"/>
      <c r="E170" s="148"/>
      <c r="F170" s="17">
        <f t="shared" si="52"/>
        <v>52080</v>
      </c>
      <c r="G170" s="17">
        <f t="shared" si="53"/>
        <v>0</v>
      </c>
      <c r="H170" s="17">
        <f t="shared" si="54"/>
        <v>52080</v>
      </c>
      <c r="I170" s="2"/>
      <c r="J170" s="2"/>
    </row>
    <row r="171" spans="1:10">
      <c r="A171" s="194" t="s">
        <v>554</v>
      </c>
      <c r="B171" s="155">
        <v>11592</v>
      </c>
      <c r="C171" s="148"/>
      <c r="D171" s="148"/>
      <c r="E171" s="148"/>
      <c r="F171" s="17">
        <f t="shared" si="52"/>
        <v>11592</v>
      </c>
      <c r="G171" s="17">
        <f t="shared" si="53"/>
        <v>0</v>
      </c>
      <c r="H171" s="17">
        <f t="shared" si="54"/>
        <v>11592</v>
      </c>
      <c r="I171" s="2"/>
      <c r="J171" s="2"/>
    </row>
    <row r="172" spans="1:10">
      <c r="A172" s="194" t="s">
        <v>555</v>
      </c>
      <c r="B172" s="155">
        <v>220500</v>
      </c>
      <c r="C172" s="148"/>
      <c r="D172" s="148"/>
      <c r="E172" s="148"/>
      <c r="F172" s="17">
        <f t="shared" si="52"/>
        <v>220500</v>
      </c>
      <c r="G172" s="17">
        <f t="shared" si="53"/>
        <v>0</v>
      </c>
      <c r="H172" s="17">
        <f t="shared" si="54"/>
        <v>220500</v>
      </c>
      <c r="I172" s="2"/>
      <c r="J172" s="2"/>
    </row>
    <row r="173" spans="1:10">
      <c r="A173" s="194" t="s">
        <v>556</v>
      </c>
      <c r="B173" s="155">
        <v>18100.400000000001</v>
      </c>
      <c r="C173" s="148"/>
      <c r="D173" s="148"/>
      <c r="E173" s="148"/>
      <c r="F173" s="17">
        <f t="shared" si="52"/>
        <v>18100.400000000001</v>
      </c>
      <c r="G173" s="17">
        <f t="shared" si="53"/>
        <v>0</v>
      </c>
      <c r="H173" s="17">
        <f t="shared" si="54"/>
        <v>18100.400000000001</v>
      </c>
      <c r="I173" s="2"/>
      <c r="J173" s="2"/>
    </row>
    <row r="174" spans="1:10">
      <c r="A174" s="194" t="s">
        <v>557</v>
      </c>
      <c r="B174" s="155">
        <v>11190.69</v>
      </c>
      <c r="C174" s="148"/>
      <c r="D174" s="148"/>
      <c r="E174" s="148"/>
      <c r="F174" s="17">
        <f t="shared" si="52"/>
        <v>11190.69</v>
      </c>
      <c r="G174" s="17">
        <f t="shared" si="53"/>
        <v>0</v>
      </c>
      <c r="H174" s="17">
        <f t="shared" si="54"/>
        <v>11190.69</v>
      </c>
      <c r="I174" s="2"/>
      <c r="J174" s="2"/>
    </row>
    <row r="175" spans="1:10">
      <c r="A175" s="194" t="s">
        <v>558</v>
      </c>
      <c r="B175" s="155">
        <v>0</v>
      </c>
      <c r="C175" s="148"/>
      <c r="D175" s="148"/>
      <c r="E175" s="148"/>
      <c r="F175" s="17">
        <f t="shared" si="52"/>
        <v>0</v>
      </c>
      <c r="G175" s="17">
        <f t="shared" si="53"/>
        <v>0</v>
      </c>
      <c r="H175" s="17">
        <f t="shared" si="54"/>
        <v>0</v>
      </c>
      <c r="I175" s="2"/>
      <c r="J175" s="2"/>
    </row>
    <row r="176" spans="1:10">
      <c r="A176" s="194" t="s">
        <v>559</v>
      </c>
      <c r="B176" s="155">
        <v>16431.66</v>
      </c>
      <c r="C176" s="148"/>
      <c r="D176" s="148"/>
      <c r="E176" s="148"/>
      <c r="F176" s="17">
        <f t="shared" si="52"/>
        <v>16431.66</v>
      </c>
      <c r="G176" s="17">
        <f t="shared" si="53"/>
        <v>0</v>
      </c>
      <c r="H176" s="17">
        <f t="shared" si="54"/>
        <v>16431.66</v>
      </c>
      <c r="I176" s="2"/>
      <c r="J176" s="2"/>
    </row>
    <row r="177" spans="1:10">
      <c r="A177" s="194" t="s">
        <v>560</v>
      </c>
      <c r="B177" s="155">
        <v>28980</v>
      </c>
      <c r="C177" s="148"/>
      <c r="D177" s="148"/>
      <c r="E177" s="148"/>
      <c r="F177" s="17">
        <f t="shared" si="52"/>
        <v>28980</v>
      </c>
      <c r="G177" s="17">
        <f t="shared" si="53"/>
        <v>0</v>
      </c>
      <c r="H177" s="17">
        <f t="shared" si="54"/>
        <v>28980</v>
      </c>
      <c r="I177" s="2"/>
      <c r="J177" s="2"/>
    </row>
    <row r="178" spans="1:10">
      <c r="A178" s="194" t="s">
        <v>561</v>
      </c>
      <c r="B178" s="155">
        <v>355446</v>
      </c>
      <c r="C178" s="148"/>
      <c r="D178" s="148"/>
      <c r="E178" s="148"/>
      <c r="F178" s="17">
        <f t="shared" si="52"/>
        <v>355446</v>
      </c>
      <c r="G178" s="17">
        <f t="shared" si="53"/>
        <v>0</v>
      </c>
      <c r="H178" s="17">
        <f t="shared" si="54"/>
        <v>355446</v>
      </c>
      <c r="I178" s="2"/>
      <c r="J178" s="2"/>
    </row>
    <row r="179" spans="1:10">
      <c r="A179" s="194" t="s">
        <v>562</v>
      </c>
      <c r="B179" s="155">
        <v>47628</v>
      </c>
      <c r="C179" s="148"/>
      <c r="D179" s="148"/>
      <c r="E179" s="148"/>
      <c r="F179" s="17">
        <f t="shared" si="52"/>
        <v>47628</v>
      </c>
      <c r="G179" s="17">
        <f t="shared" si="53"/>
        <v>0</v>
      </c>
      <c r="H179" s="17">
        <f t="shared" si="54"/>
        <v>47628</v>
      </c>
      <c r="I179" s="2"/>
      <c r="J179" s="2"/>
    </row>
    <row r="180" spans="1:10">
      <c r="A180" s="194" t="s">
        <v>563</v>
      </c>
      <c r="B180" s="155">
        <v>42840</v>
      </c>
      <c r="C180" s="148"/>
      <c r="D180" s="148"/>
      <c r="E180" s="148"/>
      <c r="F180" s="17">
        <f t="shared" si="52"/>
        <v>42840</v>
      </c>
      <c r="G180" s="17">
        <f t="shared" si="53"/>
        <v>0</v>
      </c>
      <c r="H180" s="17">
        <f t="shared" si="54"/>
        <v>42840</v>
      </c>
      <c r="I180" s="2"/>
      <c r="J180" s="2"/>
    </row>
    <row r="181" spans="1:10">
      <c r="A181" s="194" t="s">
        <v>564</v>
      </c>
      <c r="B181" s="155">
        <v>42840</v>
      </c>
      <c r="C181" s="148"/>
      <c r="D181" s="148"/>
      <c r="E181" s="148"/>
      <c r="F181" s="17">
        <f t="shared" si="52"/>
        <v>42840</v>
      </c>
      <c r="G181" s="17">
        <f t="shared" si="53"/>
        <v>0</v>
      </c>
      <c r="H181" s="17">
        <f t="shared" si="54"/>
        <v>42840</v>
      </c>
      <c r="I181" s="2"/>
      <c r="J181" s="2"/>
    </row>
    <row r="182" spans="1:10">
      <c r="A182" s="194" t="s">
        <v>565</v>
      </c>
      <c r="B182" s="155">
        <v>13734</v>
      </c>
      <c r="C182" s="148"/>
      <c r="D182" s="148"/>
      <c r="E182" s="148"/>
      <c r="F182" s="17">
        <f t="shared" si="52"/>
        <v>13734</v>
      </c>
      <c r="G182" s="17">
        <f t="shared" si="53"/>
        <v>0</v>
      </c>
      <c r="H182" s="17">
        <f t="shared" si="54"/>
        <v>13734</v>
      </c>
      <c r="I182" s="2"/>
      <c r="J182" s="2"/>
    </row>
    <row r="183" spans="1:10">
      <c r="A183" s="194" t="s">
        <v>566</v>
      </c>
      <c r="B183" s="155">
        <v>18093.599999999999</v>
      </c>
      <c r="C183" s="148"/>
      <c r="D183" s="148"/>
      <c r="E183" s="148"/>
      <c r="F183" s="17">
        <f t="shared" si="52"/>
        <v>18093.599999999999</v>
      </c>
      <c r="G183" s="17">
        <f t="shared" si="53"/>
        <v>0</v>
      </c>
      <c r="H183" s="17">
        <f t="shared" si="54"/>
        <v>18093.599999999999</v>
      </c>
      <c r="I183" s="2"/>
      <c r="J183" s="2"/>
    </row>
    <row r="184" spans="1:10">
      <c r="A184" s="194" t="s">
        <v>567</v>
      </c>
      <c r="B184" s="155">
        <v>18093.599999999999</v>
      </c>
      <c r="C184" s="148"/>
      <c r="D184" s="148"/>
      <c r="E184" s="148"/>
      <c r="F184" s="17">
        <f t="shared" si="52"/>
        <v>18093.599999999999</v>
      </c>
      <c r="G184" s="17">
        <f t="shared" si="53"/>
        <v>0</v>
      </c>
      <c r="H184" s="17">
        <f t="shared" si="54"/>
        <v>18093.599999999999</v>
      </c>
      <c r="I184" s="2"/>
      <c r="J184" s="2"/>
    </row>
    <row r="185" spans="1:10">
      <c r="A185" s="194" t="s">
        <v>568</v>
      </c>
      <c r="B185" s="155">
        <v>9702</v>
      </c>
      <c r="C185" s="148"/>
      <c r="D185" s="148"/>
      <c r="E185" s="148"/>
      <c r="F185" s="17">
        <f t="shared" si="52"/>
        <v>9702</v>
      </c>
      <c r="G185" s="17">
        <f t="shared" si="53"/>
        <v>0</v>
      </c>
      <c r="H185" s="17">
        <f t="shared" si="54"/>
        <v>9702</v>
      </c>
      <c r="I185" s="2"/>
      <c r="J185" s="2"/>
    </row>
    <row r="186" spans="1:10">
      <c r="A186" s="194" t="s">
        <v>569</v>
      </c>
      <c r="B186" s="155">
        <v>36338.400000000001</v>
      </c>
      <c r="C186" s="148"/>
      <c r="D186" s="148"/>
      <c r="E186" s="148"/>
      <c r="F186" s="17">
        <f t="shared" si="52"/>
        <v>36338.400000000001</v>
      </c>
      <c r="G186" s="17">
        <f t="shared" si="53"/>
        <v>0</v>
      </c>
      <c r="H186" s="17">
        <f t="shared" si="54"/>
        <v>36338.400000000001</v>
      </c>
      <c r="I186" s="2"/>
      <c r="J186" s="2"/>
    </row>
    <row r="187" spans="1:10">
      <c r="A187" s="194" t="s">
        <v>570</v>
      </c>
      <c r="B187" s="155">
        <v>12928.86</v>
      </c>
      <c r="C187" s="148"/>
      <c r="D187" s="148"/>
      <c r="E187" s="148"/>
      <c r="F187" s="17">
        <f t="shared" si="52"/>
        <v>12928.86</v>
      </c>
      <c r="G187" s="17">
        <f t="shared" si="53"/>
        <v>0</v>
      </c>
      <c r="H187" s="17">
        <f t="shared" si="54"/>
        <v>12928.86</v>
      </c>
      <c r="I187" s="2"/>
      <c r="J187" s="2"/>
    </row>
    <row r="188" spans="1:10">
      <c r="A188" s="194" t="s">
        <v>571</v>
      </c>
      <c r="B188" s="155">
        <v>16846.2</v>
      </c>
      <c r="C188" s="148"/>
      <c r="D188" s="148"/>
      <c r="E188" s="148"/>
      <c r="F188" s="17">
        <f t="shared" si="52"/>
        <v>16846.2</v>
      </c>
      <c r="G188" s="17">
        <f t="shared" si="53"/>
        <v>0</v>
      </c>
      <c r="H188" s="17">
        <f t="shared" si="54"/>
        <v>16846.2</v>
      </c>
      <c r="I188" s="2"/>
      <c r="J188" s="2"/>
    </row>
    <row r="189" spans="1:10">
      <c r="A189" s="194" t="s">
        <v>572</v>
      </c>
      <c r="B189" s="155">
        <v>15876</v>
      </c>
      <c r="C189" s="148"/>
      <c r="D189" s="148"/>
      <c r="E189" s="148"/>
      <c r="F189" s="17">
        <f t="shared" si="52"/>
        <v>15876</v>
      </c>
      <c r="G189" s="17">
        <f t="shared" si="53"/>
        <v>0</v>
      </c>
      <c r="H189" s="17">
        <f t="shared" si="54"/>
        <v>15876</v>
      </c>
      <c r="I189" s="2"/>
      <c r="J189" s="2"/>
    </row>
    <row r="190" spans="1:10">
      <c r="A190" s="194" t="s">
        <v>361</v>
      </c>
      <c r="B190" s="155">
        <v>53978.400000000001</v>
      </c>
      <c r="C190" s="148"/>
      <c r="D190" s="148"/>
      <c r="E190" s="148"/>
      <c r="F190" s="17">
        <f t="shared" si="52"/>
        <v>53978.400000000001</v>
      </c>
      <c r="G190" s="17">
        <f t="shared" si="53"/>
        <v>0</v>
      </c>
      <c r="H190" s="17">
        <f t="shared" si="54"/>
        <v>53978.400000000001</v>
      </c>
      <c r="I190" s="2"/>
      <c r="J190" s="2"/>
    </row>
    <row r="191" spans="1:10">
      <c r="A191" s="194" t="s">
        <v>573</v>
      </c>
      <c r="B191" s="155">
        <v>0</v>
      </c>
      <c r="C191" s="148"/>
      <c r="D191" s="148"/>
      <c r="E191" s="148"/>
      <c r="F191" s="17">
        <f t="shared" si="52"/>
        <v>0</v>
      </c>
      <c r="G191" s="17">
        <f t="shared" si="53"/>
        <v>0</v>
      </c>
      <c r="H191" s="17">
        <f t="shared" si="54"/>
        <v>0</v>
      </c>
      <c r="I191" s="2"/>
      <c r="J191" s="2"/>
    </row>
    <row r="192" spans="1:10">
      <c r="A192" s="194" t="s">
        <v>574</v>
      </c>
      <c r="B192" s="155">
        <v>10962</v>
      </c>
      <c r="C192" s="148"/>
      <c r="D192" s="148"/>
      <c r="E192" s="148"/>
      <c r="F192" s="17">
        <f t="shared" si="52"/>
        <v>10962</v>
      </c>
      <c r="G192" s="17">
        <f t="shared" si="53"/>
        <v>0</v>
      </c>
      <c r="H192" s="17">
        <f t="shared" si="54"/>
        <v>10962</v>
      </c>
      <c r="I192" s="2"/>
      <c r="J192" s="2"/>
    </row>
    <row r="193" spans="1:10">
      <c r="A193" s="194" t="s">
        <v>318</v>
      </c>
      <c r="B193" s="155">
        <v>0</v>
      </c>
      <c r="C193" s="148"/>
      <c r="D193" s="148"/>
      <c r="E193" s="148"/>
      <c r="F193" s="17">
        <f t="shared" si="52"/>
        <v>0</v>
      </c>
      <c r="G193" s="17">
        <f t="shared" si="53"/>
        <v>0</v>
      </c>
      <c r="H193" s="17">
        <f t="shared" si="54"/>
        <v>0</v>
      </c>
      <c r="I193" s="2"/>
      <c r="J193" s="2"/>
    </row>
    <row r="194" spans="1:10">
      <c r="A194" s="194" t="s">
        <v>319</v>
      </c>
      <c r="B194" s="155">
        <v>0</v>
      </c>
      <c r="C194" s="148"/>
      <c r="D194" s="148"/>
      <c r="E194" s="148"/>
      <c r="F194" s="17">
        <f t="shared" si="52"/>
        <v>0</v>
      </c>
      <c r="G194" s="17">
        <f t="shared" si="53"/>
        <v>0</v>
      </c>
      <c r="H194" s="17">
        <f t="shared" si="54"/>
        <v>0</v>
      </c>
      <c r="I194" s="2"/>
      <c r="J194" s="2"/>
    </row>
    <row r="195" spans="1:10">
      <c r="A195" s="194" t="s">
        <v>322</v>
      </c>
      <c r="B195" s="155">
        <v>18093.599999999999</v>
      </c>
      <c r="C195" s="148"/>
      <c r="D195" s="148"/>
      <c r="E195" s="148"/>
      <c r="F195" s="17">
        <f t="shared" si="52"/>
        <v>18093.599999999999</v>
      </c>
      <c r="G195" s="17">
        <f t="shared" si="53"/>
        <v>0</v>
      </c>
      <c r="H195" s="17">
        <f t="shared" si="54"/>
        <v>18093.599999999999</v>
      </c>
      <c r="I195" s="2"/>
      <c r="J195" s="2"/>
    </row>
    <row r="196" spans="1:10">
      <c r="A196" s="194" t="s">
        <v>575</v>
      </c>
      <c r="B196" s="155">
        <v>0</v>
      </c>
      <c r="C196" s="148"/>
      <c r="D196" s="148"/>
      <c r="E196" s="148"/>
      <c r="F196" s="17">
        <f t="shared" si="52"/>
        <v>0</v>
      </c>
      <c r="G196" s="17">
        <f t="shared" si="53"/>
        <v>0</v>
      </c>
      <c r="H196" s="17">
        <f t="shared" si="54"/>
        <v>0</v>
      </c>
      <c r="I196" s="2"/>
      <c r="J196" s="2"/>
    </row>
    <row r="197" spans="1:10">
      <c r="A197" s="194" t="s">
        <v>576</v>
      </c>
      <c r="B197" s="155">
        <v>0</v>
      </c>
      <c r="C197" s="148"/>
      <c r="D197" s="148"/>
      <c r="E197" s="148"/>
      <c r="F197" s="17">
        <f t="shared" si="52"/>
        <v>0</v>
      </c>
      <c r="G197" s="17">
        <f t="shared" si="53"/>
        <v>0</v>
      </c>
      <c r="H197" s="17">
        <f t="shared" si="54"/>
        <v>0</v>
      </c>
      <c r="I197" s="2"/>
      <c r="J197" s="2"/>
    </row>
    <row r="198" spans="1:10">
      <c r="A198" s="194" t="s">
        <v>577</v>
      </c>
      <c r="B198" s="155">
        <v>19492.2</v>
      </c>
      <c r="C198" s="148"/>
      <c r="D198" s="148"/>
      <c r="E198" s="148"/>
      <c r="F198" s="17">
        <f t="shared" si="52"/>
        <v>19492.2</v>
      </c>
      <c r="G198" s="17">
        <f t="shared" si="53"/>
        <v>0</v>
      </c>
      <c r="H198" s="17">
        <f t="shared" si="54"/>
        <v>19492.2</v>
      </c>
      <c r="I198" s="2"/>
      <c r="J198" s="2"/>
    </row>
    <row r="199" spans="1:10">
      <c r="A199" s="194" t="s">
        <v>578</v>
      </c>
      <c r="B199" s="155">
        <v>0</v>
      </c>
      <c r="C199" s="148"/>
      <c r="D199" s="148"/>
      <c r="E199" s="148"/>
      <c r="F199" s="17">
        <f t="shared" si="52"/>
        <v>0</v>
      </c>
      <c r="G199" s="17">
        <f t="shared" si="53"/>
        <v>0</v>
      </c>
      <c r="H199" s="17">
        <f t="shared" si="54"/>
        <v>0</v>
      </c>
      <c r="I199" s="2"/>
      <c r="J199" s="2"/>
    </row>
    <row r="200" spans="1:10">
      <c r="A200" s="194" t="s">
        <v>579</v>
      </c>
      <c r="B200" s="155">
        <v>0</v>
      </c>
      <c r="C200" s="148"/>
      <c r="D200" s="148"/>
      <c r="E200" s="148"/>
      <c r="F200" s="17">
        <f t="shared" si="52"/>
        <v>0</v>
      </c>
      <c r="G200" s="17">
        <f t="shared" si="53"/>
        <v>0</v>
      </c>
      <c r="H200" s="17">
        <f t="shared" si="54"/>
        <v>0</v>
      </c>
      <c r="I200" s="2"/>
      <c r="J200" s="2"/>
    </row>
    <row r="201" spans="1:10">
      <c r="A201" s="194" t="s">
        <v>580</v>
      </c>
      <c r="B201" s="155">
        <v>0</v>
      </c>
      <c r="C201" s="148"/>
      <c r="D201" s="148"/>
      <c r="E201" s="148"/>
      <c r="F201" s="17">
        <f t="shared" si="52"/>
        <v>0</v>
      </c>
      <c r="G201" s="17">
        <f t="shared" si="53"/>
        <v>0</v>
      </c>
      <c r="H201" s="17">
        <f t="shared" si="54"/>
        <v>0</v>
      </c>
      <c r="I201" s="2"/>
      <c r="J201" s="2"/>
    </row>
    <row r="202" spans="1:10">
      <c r="A202" s="194" t="s">
        <v>581</v>
      </c>
      <c r="B202" s="155">
        <v>0</v>
      </c>
      <c r="C202" s="148"/>
      <c r="D202" s="148"/>
      <c r="E202" s="148"/>
      <c r="F202" s="17">
        <f t="shared" si="52"/>
        <v>0</v>
      </c>
      <c r="G202" s="17">
        <f t="shared" si="53"/>
        <v>0</v>
      </c>
      <c r="H202" s="17">
        <f t="shared" si="54"/>
        <v>0</v>
      </c>
      <c r="I202" s="2"/>
      <c r="J202" s="2"/>
    </row>
    <row r="203" spans="1:10">
      <c r="A203" s="194" t="s">
        <v>582</v>
      </c>
      <c r="B203" s="155">
        <v>0</v>
      </c>
      <c r="C203" s="148"/>
      <c r="D203" s="148"/>
      <c r="E203" s="148"/>
      <c r="F203" s="17">
        <f t="shared" si="52"/>
        <v>0</v>
      </c>
      <c r="G203" s="17">
        <f t="shared" si="53"/>
        <v>0</v>
      </c>
      <c r="H203" s="17">
        <f t="shared" si="54"/>
        <v>0</v>
      </c>
      <c r="I203" s="2"/>
      <c r="J203" s="2"/>
    </row>
    <row r="204" spans="1:10">
      <c r="A204" s="194" t="s">
        <v>583</v>
      </c>
      <c r="B204" s="155">
        <v>22453.200000000001</v>
      </c>
      <c r="C204" s="148"/>
      <c r="D204" s="148"/>
      <c r="E204" s="148"/>
      <c r="F204" s="17">
        <f t="shared" si="52"/>
        <v>22453.200000000001</v>
      </c>
      <c r="G204" s="17">
        <f t="shared" si="53"/>
        <v>0</v>
      </c>
      <c r="H204" s="17">
        <f t="shared" si="54"/>
        <v>22453.200000000001</v>
      </c>
      <c r="I204" s="2"/>
      <c r="J204" s="2"/>
    </row>
    <row r="205" spans="1:10">
      <c r="A205" s="194" t="s">
        <v>584</v>
      </c>
      <c r="B205" s="155">
        <v>0</v>
      </c>
      <c r="C205" s="148"/>
      <c r="D205" s="148"/>
      <c r="E205" s="148"/>
      <c r="F205" s="17">
        <f t="shared" si="52"/>
        <v>0</v>
      </c>
      <c r="G205" s="17">
        <f t="shared" si="53"/>
        <v>0</v>
      </c>
      <c r="H205" s="17">
        <f t="shared" si="54"/>
        <v>0</v>
      </c>
      <c r="I205" s="2"/>
      <c r="J205" s="2"/>
    </row>
    <row r="206" spans="1:10">
      <c r="A206" s="194" t="s">
        <v>585</v>
      </c>
      <c r="B206" s="155">
        <v>0</v>
      </c>
      <c r="C206" s="148"/>
      <c r="D206" s="148"/>
      <c r="E206" s="148"/>
      <c r="F206" s="17">
        <f t="shared" si="52"/>
        <v>0</v>
      </c>
      <c r="G206" s="17">
        <f t="shared" si="53"/>
        <v>0</v>
      </c>
      <c r="H206" s="17">
        <f t="shared" si="54"/>
        <v>0</v>
      </c>
      <c r="I206" s="2"/>
      <c r="J206" s="2"/>
    </row>
    <row r="207" spans="1:10">
      <c r="A207" s="194" t="s">
        <v>586</v>
      </c>
      <c r="B207" s="155">
        <v>0</v>
      </c>
      <c r="C207" s="148"/>
      <c r="D207" s="148"/>
      <c r="E207" s="148"/>
      <c r="F207" s="17">
        <f t="shared" si="52"/>
        <v>0</v>
      </c>
      <c r="G207" s="17">
        <f t="shared" si="53"/>
        <v>0</v>
      </c>
      <c r="H207" s="17">
        <f t="shared" si="54"/>
        <v>0</v>
      </c>
      <c r="I207" s="2"/>
      <c r="J207" s="2"/>
    </row>
    <row r="208" spans="1:10">
      <c r="A208" s="194" t="s">
        <v>587</v>
      </c>
      <c r="B208" s="155">
        <v>0</v>
      </c>
      <c r="C208" s="148"/>
      <c r="D208" s="148"/>
      <c r="E208" s="148"/>
      <c r="F208" s="17">
        <f t="shared" si="52"/>
        <v>0</v>
      </c>
      <c r="G208" s="17">
        <f t="shared" si="53"/>
        <v>0</v>
      </c>
      <c r="H208" s="17">
        <f t="shared" si="54"/>
        <v>0</v>
      </c>
      <c r="I208" s="2"/>
      <c r="J208" s="2"/>
    </row>
    <row r="209" spans="1:10">
      <c r="A209" s="194" t="s">
        <v>588</v>
      </c>
      <c r="B209" s="155">
        <v>0</v>
      </c>
      <c r="C209" s="148"/>
      <c r="D209" s="148"/>
      <c r="E209" s="148"/>
      <c r="F209" s="17">
        <f t="shared" si="52"/>
        <v>0</v>
      </c>
      <c r="G209" s="17">
        <f t="shared" si="53"/>
        <v>0</v>
      </c>
      <c r="H209" s="17">
        <f t="shared" si="54"/>
        <v>0</v>
      </c>
      <c r="I209" s="2"/>
      <c r="J209" s="2"/>
    </row>
    <row r="210" spans="1:10">
      <c r="A210" s="194" t="s">
        <v>589</v>
      </c>
      <c r="B210" s="155">
        <v>0</v>
      </c>
      <c r="C210" s="148"/>
      <c r="D210" s="148"/>
      <c r="E210" s="148"/>
      <c r="F210" s="17">
        <f t="shared" si="52"/>
        <v>0</v>
      </c>
      <c r="G210" s="17">
        <f t="shared" si="53"/>
        <v>0</v>
      </c>
      <c r="H210" s="17">
        <f t="shared" si="54"/>
        <v>0</v>
      </c>
      <c r="I210" s="2"/>
      <c r="J210" s="2"/>
    </row>
    <row r="211" spans="1:10">
      <c r="A211" s="194" t="s">
        <v>419</v>
      </c>
      <c r="B211" s="155">
        <v>10962</v>
      </c>
      <c r="C211" s="148"/>
      <c r="D211" s="148"/>
      <c r="E211" s="148"/>
      <c r="F211" s="17">
        <f t="shared" si="52"/>
        <v>10962</v>
      </c>
      <c r="G211" s="17">
        <f t="shared" si="53"/>
        <v>0</v>
      </c>
      <c r="H211" s="17">
        <f t="shared" si="54"/>
        <v>10962</v>
      </c>
      <c r="I211" s="2"/>
      <c r="J211" s="2"/>
    </row>
    <row r="212" spans="1:10">
      <c r="A212" s="194" t="s">
        <v>346</v>
      </c>
      <c r="B212" s="155">
        <v>10962</v>
      </c>
      <c r="C212" s="148"/>
      <c r="D212" s="148"/>
      <c r="E212" s="148"/>
      <c r="F212" s="17">
        <f t="shared" si="52"/>
        <v>10962</v>
      </c>
      <c r="G212" s="17">
        <f t="shared" si="53"/>
        <v>0</v>
      </c>
      <c r="H212" s="17">
        <f t="shared" si="54"/>
        <v>10962</v>
      </c>
      <c r="I212" s="2"/>
      <c r="J212" s="2"/>
    </row>
    <row r="213" spans="1:10">
      <c r="A213" s="194" t="s">
        <v>359</v>
      </c>
      <c r="B213" s="155">
        <v>11153.65</v>
      </c>
      <c r="C213" s="148"/>
      <c r="D213" s="148"/>
      <c r="E213" s="148"/>
      <c r="F213" s="17">
        <f t="shared" si="49"/>
        <v>11153.65</v>
      </c>
      <c r="G213" s="17">
        <f t="shared" si="50"/>
        <v>0</v>
      </c>
      <c r="H213" s="17">
        <f t="shared" si="51"/>
        <v>11153.65</v>
      </c>
      <c r="I213" s="2"/>
      <c r="J213" s="2"/>
    </row>
    <row r="214" spans="1:10">
      <c r="A214" s="194" t="s">
        <v>590</v>
      </c>
      <c r="B214" s="155">
        <v>0</v>
      </c>
      <c r="C214" s="148"/>
      <c r="D214" s="148"/>
      <c r="E214" s="148"/>
      <c r="F214" s="17">
        <f t="shared" si="49"/>
        <v>0</v>
      </c>
      <c r="G214" s="17">
        <f t="shared" si="50"/>
        <v>0</v>
      </c>
      <c r="H214" s="17">
        <f t="shared" si="51"/>
        <v>0</v>
      </c>
      <c r="I214" s="2"/>
      <c r="J214" s="2"/>
    </row>
    <row r="215" spans="1:10">
      <c r="C215" s="7"/>
      <c r="D215" s="8"/>
      <c r="E215" s="8"/>
      <c r="F215" s="3"/>
      <c r="G215" s="3"/>
      <c r="H215" s="3"/>
      <c r="I215" s="2"/>
      <c r="J215" s="2"/>
    </row>
    <row r="216" spans="1:10">
      <c r="A216" s="5" t="s">
        <v>36</v>
      </c>
      <c r="C216" s="7"/>
      <c r="D216" s="8"/>
      <c r="E216" s="8"/>
      <c r="F216" s="3"/>
      <c r="G216" s="3"/>
      <c r="H216" s="3"/>
      <c r="I216" s="2"/>
      <c r="J216" s="2"/>
    </row>
    <row r="217" spans="1:10">
      <c r="A217" s="236" t="s">
        <v>26</v>
      </c>
      <c r="B217" s="236" t="s">
        <v>31</v>
      </c>
      <c r="C217" s="242" t="s">
        <v>27</v>
      </c>
      <c r="D217" s="242"/>
      <c r="E217" s="242"/>
      <c r="F217" s="236" t="s">
        <v>34</v>
      </c>
      <c r="G217" s="82" t="s">
        <v>35</v>
      </c>
      <c r="H217" s="236" t="s">
        <v>440</v>
      </c>
      <c r="I217" s="2"/>
      <c r="J217" s="2"/>
    </row>
    <row r="218" spans="1:10" ht="11.25" customHeight="1">
      <c r="A218" s="236"/>
      <c r="B218" s="236"/>
      <c r="C218" s="82" t="s">
        <v>28</v>
      </c>
      <c r="D218" s="82" t="s">
        <v>32</v>
      </c>
      <c r="E218" s="12" t="s">
        <v>33</v>
      </c>
      <c r="F218" s="236"/>
      <c r="G218" s="13">
        <v>9.2499999999999999E-2</v>
      </c>
      <c r="H218" s="241"/>
      <c r="I218" s="2"/>
      <c r="J218" s="2"/>
    </row>
    <row r="219" spans="1:10">
      <c r="B219" s="4"/>
      <c r="C219" s="4"/>
      <c r="D219" s="4"/>
      <c r="E219" s="6"/>
      <c r="G219" s="11"/>
      <c r="I219" s="2"/>
      <c r="J219" s="2"/>
    </row>
    <row r="220" spans="1:10">
      <c r="A220" s="18" t="s">
        <v>28</v>
      </c>
      <c r="B220" s="15"/>
      <c r="C220" s="15"/>
      <c r="D220" s="15"/>
      <c r="E220" s="15"/>
      <c r="F220" s="15"/>
      <c r="G220" s="15"/>
      <c r="H220" s="64"/>
      <c r="I220" s="2"/>
      <c r="J220" s="2"/>
    </row>
    <row r="221" spans="1:10">
      <c r="A221" s="14"/>
      <c r="B221" s="16"/>
      <c r="C221" s="16"/>
      <c r="D221" s="17"/>
      <c r="E221" s="16"/>
      <c r="F221" s="17"/>
      <c r="G221" s="17"/>
      <c r="H221" s="17"/>
      <c r="I221" s="2"/>
      <c r="J221" s="2"/>
    </row>
    <row r="222" spans="1:10">
      <c r="C222" s="7"/>
      <c r="D222" s="8"/>
      <c r="E222" s="8"/>
      <c r="F222" s="3"/>
      <c r="G222" s="3"/>
      <c r="H222" s="3"/>
      <c r="I222" s="2"/>
      <c r="J222" s="2"/>
    </row>
    <row r="223" spans="1:10">
      <c r="A223" s="5" t="s">
        <v>37</v>
      </c>
      <c r="C223" s="7"/>
      <c r="D223" s="8"/>
      <c r="E223" s="8"/>
      <c r="F223" s="3"/>
      <c r="G223" s="3"/>
      <c r="H223" s="3"/>
      <c r="I223" s="2"/>
      <c r="J223" s="2"/>
    </row>
    <row r="224" spans="1:10">
      <c r="A224" s="248" t="s">
        <v>26</v>
      </c>
      <c r="B224" s="248" t="s">
        <v>31</v>
      </c>
      <c r="C224" s="245" t="s">
        <v>27</v>
      </c>
      <c r="D224" s="246"/>
      <c r="E224" s="247"/>
      <c r="F224" s="248" t="s">
        <v>34</v>
      </c>
      <c r="G224" s="82" t="s">
        <v>35</v>
      </c>
      <c r="H224" s="236" t="s">
        <v>440</v>
      </c>
      <c r="I224" s="2"/>
      <c r="J224" s="2"/>
    </row>
    <row r="225" spans="1:10">
      <c r="A225" s="249"/>
      <c r="B225" s="249"/>
      <c r="C225" s="82" t="s">
        <v>28</v>
      </c>
      <c r="D225" s="82" t="s">
        <v>32</v>
      </c>
      <c r="E225" s="12" t="s">
        <v>33</v>
      </c>
      <c r="F225" s="249"/>
      <c r="G225" s="13">
        <v>9.2499999999999999E-2</v>
      </c>
      <c r="H225" s="241"/>
      <c r="I225" s="2"/>
      <c r="J225" s="2"/>
    </row>
    <row r="226" spans="1:10">
      <c r="B226" s="4"/>
      <c r="C226" s="4"/>
      <c r="D226" s="4"/>
      <c r="E226" s="6"/>
      <c r="G226" s="11"/>
      <c r="I226" s="2"/>
      <c r="J226" s="2"/>
    </row>
    <row r="227" spans="1:10">
      <c r="A227" s="18" t="s">
        <v>28</v>
      </c>
      <c r="B227" s="15"/>
      <c r="C227" s="15"/>
      <c r="D227" s="15"/>
      <c r="E227" s="15"/>
      <c r="F227" s="15"/>
      <c r="G227" s="15"/>
      <c r="H227" s="64"/>
      <c r="I227" s="2"/>
      <c r="J227" s="2"/>
    </row>
    <row r="228" spans="1:10">
      <c r="A228" s="14"/>
      <c r="B228" s="16"/>
      <c r="C228" s="16"/>
      <c r="D228" s="17"/>
      <c r="E228" s="16"/>
      <c r="F228" s="17"/>
      <c r="G228" s="17"/>
      <c r="H228" s="17"/>
      <c r="I228" s="2"/>
      <c r="J228" s="2"/>
    </row>
    <row r="230" spans="1:10">
      <c r="A230" s="5" t="s">
        <v>70</v>
      </c>
      <c r="C230" s="7"/>
      <c r="D230" s="8"/>
    </row>
    <row r="231" spans="1:10">
      <c r="A231" s="236" t="s">
        <v>72</v>
      </c>
      <c r="B231" s="236" t="s">
        <v>440</v>
      </c>
      <c r="C231" s="55"/>
      <c r="D231" s="55"/>
    </row>
    <row r="232" spans="1:10">
      <c r="A232" s="236"/>
      <c r="B232" s="241"/>
      <c r="C232" s="55"/>
      <c r="D232" s="55"/>
    </row>
    <row r="233" spans="1:10">
      <c r="B233" s="4"/>
      <c r="C233" s="54"/>
      <c r="D233" s="54"/>
      <c r="E233" s="110" t="s">
        <v>301</v>
      </c>
      <c r="F233" s="71"/>
      <c r="G233" s="54"/>
      <c r="H233" s="54"/>
    </row>
    <row r="234" spans="1:10">
      <c r="A234" s="18" t="s">
        <v>28</v>
      </c>
      <c r="B234" s="64"/>
      <c r="C234" s="348"/>
      <c r="D234" s="349"/>
      <c r="E234" s="16"/>
      <c r="F234" s="73"/>
      <c r="G234" s="111"/>
      <c r="H234" s="59"/>
    </row>
    <row r="235" spans="1:10">
      <c r="F235" s="24"/>
      <c r="G235" s="52"/>
      <c r="H235" s="52"/>
    </row>
    <row r="236" spans="1:10">
      <c r="A236" s="5" t="s">
        <v>71</v>
      </c>
      <c r="F236" s="24"/>
      <c r="G236" s="52"/>
      <c r="H236" s="52"/>
    </row>
    <row r="237" spans="1:10">
      <c r="A237" s="236" t="s">
        <v>48</v>
      </c>
      <c r="B237" s="236" t="s">
        <v>440</v>
      </c>
      <c r="F237" s="24"/>
      <c r="G237" s="52"/>
      <c r="H237" s="52"/>
    </row>
    <row r="238" spans="1:10">
      <c r="A238" s="236"/>
      <c r="B238" s="241"/>
      <c r="F238" s="24"/>
      <c r="G238" s="52"/>
      <c r="H238" s="52"/>
    </row>
    <row r="239" spans="1:10">
      <c r="B239" s="4"/>
      <c r="E239" s="110" t="s">
        <v>301</v>
      </c>
      <c r="F239" s="71"/>
      <c r="G239" s="54"/>
      <c r="H239" s="54"/>
    </row>
    <row r="240" spans="1:10">
      <c r="A240" s="18" t="s">
        <v>28</v>
      </c>
      <c r="B240" s="64"/>
      <c r="C240" s="348"/>
      <c r="D240" s="349"/>
      <c r="E240" s="16"/>
      <c r="F240" s="73"/>
      <c r="G240" s="111"/>
      <c r="H240" s="59"/>
    </row>
    <row r="241" spans="1:8">
      <c r="F241" s="24"/>
      <c r="G241" s="52"/>
      <c r="H241" s="52"/>
    </row>
    <row r="242" spans="1:8">
      <c r="A242" s="5" t="s">
        <v>17</v>
      </c>
      <c r="F242" s="24"/>
      <c r="G242" s="52"/>
      <c r="H242" s="52"/>
    </row>
    <row r="243" spans="1:8">
      <c r="A243" s="236" t="s">
        <v>48</v>
      </c>
      <c r="B243" s="236" t="s">
        <v>440</v>
      </c>
      <c r="F243" s="24"/>
      <c r="G243" s="52"/>
      <c r="H243" s="52"/>
    </row>
    <row r="244" spans="1:8">
      <c r="A244" s="236"/>
      <c r="B244" s="241"/>
      <c r="F244" s="24"/>
      <c r="G244" s="52"/>
      <c r="H244" s="52"/>
    </row>
    <row r="245" spans="1:8">
      <c r="B245" s="4"/>
      <c r="E245" s="110" t="s">
        <v>301</v>
      </c>
      <c r="F245" s="71"/>
      <c r="G245" s="54"/>
      <c r="H245" s="54"/>
    </row>
    <row r="246" spans="1:8">
      <c r="A246" s="18" t="s">
        <v>28</v>
      </c>
      <c r="B246" s="64"/>
      <c r="C246" s="348"/>
      <c r="D246" s="349"/>
      <c r="E246" s="16"/>
      <c r="F246" s="73"/>
      <c r="G246" s="111"/>
      <c r="H246" s="59"/>
    </row>
    <row r="247" spans="1:8">
      <c r="F247" s="9"/>
    </row>
    <row r="248" spans="1:8">
      <c r="A248" s="5" t="s">
        <v>20</v>
      </c>
      <c r="F248" s="9"/>
    </row>
    <row r="249" spans="1:8">
      <c r="A249" s="236" t="s">
        <v>48</v>
      </c>
      <c r="B249" s="236" t="s">
        <v>440</v>
      </c>
    </row>
    <row r="250" spans="1:8">
      <c r="A250" s="236"/>
      <c r="B250" s="241"/>
    </row>
    <row r="251" spans="1:8">
      <c r="B251" s="4"/>
    </row>
    <row r="252" spans="1:8">
      <c r="A252" s="18" t="s">
        <v>28</v>
      </c>
      <c r="B252" s="64"/>
    </row>
    <row r="254" spans="1:8">
      <c r="A254" s="5" t="s">
        <v>18</v>
      </c>
      <c r="C254" s="7"/>
      <c r="D254" s="8"/>
    </row>
    <row r="255" spans="1:8">
      <c r="A255" s="236" t="s">
        <v>26</v>
      </c>
      <c r="B255" s="236" t="s">
        <v>440</v>
      </c>
      <c r="C255" s="25"/>
      <c r="D255" s="25"/>
    </row>
    <row r="256" spans="1:8">
      <c r="A256" s="236"/>
      <c r="B256" s="241"/>
      <c r="C256" s="25"/>
      <c r="D256" s="25"/>
    </row>
    <row r="257" spans="1:4">
      <c r="B257" s="4"/>
      <c r="C257" s="71"/>
      <c r="D257" s="71"/>
    </row>
    <row r="258" spans="1:4">
      <c r="A258" s="18" t="s">
        <v>28</v>
      </c>
      <c r="B258" s="64">
        <f>SUM(B259:B261)</f>
        <v>17771262.280000001</v>
      </c>
      <c r="C258" s="72"/>
      <c r="D258" s="72"/>
    </row>
    <row r="259" spans="1:4">
      <c r="A259" s="14" t="s">
        <v>334</v>
      </c>
      <c r="B259" s="88">
        <v>3575631.14</v>
      </c>
      <c r="C259" s="72"/>
      <c r="D259" s="72"/>
    </row>
    <row r="260" spans="1:4">
      <c r="A260" s="14" t="s">
        <v>533</v>
      </c>
      <c r="B260" s="88">
        <v>10620000</v>
      </c>
      <c r="C260" s="72"/>
      <c r="D260" s="72"/>
    </row>
    <row r="261" spans="1:4">
      <c r="A261" s="14" t="s">
        <v>350</v>
      </c>
      <c r="B261" s="88">
        <v>3575631.14</v>
      </c>
      <c r="C261" s="72"/>
      <c r="D261" s="72"/>
    </row>
    <row r="262" spans="1:4">
      <c r="C262" s="24"/>
      <c r="D262" s="24"/>
    </row>
    <row r="263" spans="1:4">
      <c r="A263" s="5" t="s">
        <v>19</v>
      </c>
      <c r="C263" s="74"/>
      <c r="D263" s="75"/>
    </row>
    <row r="264" spans="1:4">
      <c r="A264" s="236" t="s">
        <v>26</v>
      </c>
      <c r="B264" s="236" t="s">
        <v>440</v>
      </c>
      <c r="C264" s="25"/>
      <c r="D264" s="25"/>
    </row>
    <row r="265" spans="1:4">
      <c r="A265" s="236"/>
      <c r="B265" s="241"/>
      <c r="C265" s="25"/>
      <c r="D265" s="25"/>
    </row>
    <row r="266" spans="1:4">
      <c r="B266" s="4"/>
      <c r="C266" s="71"/>
      <c r="D266" s="71"/>
    </row>
    <row r="267" spans="1:4">
      <c r="A267" s="18" t="s">
        <v>28</v>
      </c>
      <c r="B267" s="64"/>
      <c r="C267" s="72"/>
      <c r="D267" s="72"/>
    </row>
    <row r="268" spans="1:4">
      <c r="A268" s="14"/>
      <c r="B268" s="16"/>
      <c r="C268" s="72"/>
      <c r="D268" s="72"/>
    </row>
    <row r="270" spans="1:4">
      <c r="A270" s="5" t="s">
        <v>21</v>
      </c>
    </row>
    <row r="271" spans="1:4">
      <c r="A271" s="236" t="s">
        <v>26</v>
      </c>
      <c r="B271" s="236" t="s">
        <v>440</v>
      </c>
    </row>
    <row r="272" spans="1:4">
      <c r="A272" s="236"/>
      <c r="B272" s="236"/>
    </row>
    <row r="273" spans="1:2">
      <c r="B273" s="4"/>
    </row>
    <row r="274" spans="1:2">
      <c r="A274" s="193" t="s">
        <v>28</v>
      </c>
      <c r="B274" s="64">
        <f>SUM(B275:B339)</f>
        <v>2741134.79</v>
      </c>
    </row>
    <row r="275" spans="1:2">
      <c r="A275" s="194" t="s">
        <v>304</v>
      </c>
      <c r="B275" s="16">
        <v>12808.96</v>
      </c>
    </row>
    <row r="276" spans="1:2">
      <c r="A276" s="194" t="s">
        <v>534</v>
      </c>
      <c r="B276" s="16">
        <v>786.85</v>
      </c>
    </row>
    <row r="277" spans="1:2">
      <c r="A277" s="194" t="s">
        <v>535</v>
      </c>
      <c r="B277" s="16">
        <v>3630.38</v>
      </c>
    </row>
    <row r="278" spans="1:2">
      <c r="A278" s="194" t="s">
        <v>536</v>
      </c>
      <c r="B278" s="16">
        <v>122455.35</v>
      </c>
    </row>
    <row r="279" spans="1:2">
      <c r="A279" s="194" t="s">
        <v>537</v>
      </c>
      <c r="B279" s="16">
        <v>53840.91</v>
      </c>
    </row>
    <row r="280" spans="1:2">
      <c r="A280" s="194" t="s">
        <v>538</v>
      </c>
      <c r="B280" s="16">
        <v>2340.46</v>
      </c>
    </row>
    <row r="281" spans="1:2">
      <c r="A281" s="194" t="s">
        <v>539</v>
      </c>
      <c r="B281" s="16">
        <v>1390.07</v>
      </c>
    </row>
    <row r="282" spans="1:2">
      <c r="A282" s="194" t="s">
        <v>540</v>
      </c>
      <c r="B282" s="16">
        <v>655.75</v>
      </c>
    </row>
    <row r="283" spans="1:2">
      <c r="A283" s="194" t="s">
        <v>541</v>
      </c>
      <c r="B283" s="16">
        <v>1427.13</v>
      </c>
    </row>
    <row r="284" spans="1:2">
      <c r="A284" s="194" t="s">
        <v>542</v>
      </c>
      <c r="B284" s="16">
        <v>2103.84</v>
      </c>
    </row>
    <row r="285" spans="1:2">
      <c r="A285" s="194" t="s">
        <v>543</v>
      </c>
      <c r="B285" s="16">
        <v>524.1</v>
      </c>
    </row>
    <row r="286" spans="1:2">
      <c r="A286" s="194" t="s">
        <v>544</v>
      </c>
      <c r="B286" s="16">
        <v>2519.1799999999998</v>
      </c>
    </row>
    <row r="287" spans="1:2">
      <c r="A287" s="194" t="s">
        <v>545</v>
      </c>
      <c r="B287" s="16">
        <v>240027.73</v>
      </c>
    </row>
    <row r="288" spans="1:2">
      <c r="A288" s="194" t="s">
        <v>546</v>
      </c>
      <c r="B288" s="16">
        <v>3030.55</v>
      </c>
    </row>
    <row r="289" spans="1:2">
      <c r="A289" s="194" t="s">
        <v>547</v>
      </c>
      <c r="B289" s="16">
        <v>242517.8</v>
      </c>
    </row>
    <row r="290" spans="1:2">
      <c r="A290" s="194" t="s">
        <v>548</v>
      </c>
      <c r="B290" s="16">
        <v>23839.79</v>
      </c>
    </row>
    <row r="291" spans="1:2">
      <c r="A291" s="194" t="s">
        <v>549</v>
      </c>
      <c r="B291" s="16">
        <v>199961.48</v>
      </c>
    </row>
    <row r="292" spans="1:2">
      <c r="A292" s="194" t="s">
        <v>550</v>
      </c>
      <c r="B292" s="89">
        <v>0</v>
      </c>
    </row>
    <row r="293" spans="1:2">
      <c r="A293" s="194" t="s">
        <v>551</v>
      </c>
      <c r="B293" s="89">
        <v>17928.669999999998</v>
      </c>
    </row>
    <row r="294" spans="1:2">
      <c r="A294" s="194" t="s">
        <v>552</v>
      </c>
      <c r="B294" s="89">
        <v>0</v>
      </c>
    </row>
    <row r="295" spans="1:2">
      <c r="A295" s="194" t="s">
        <v>553</v>
      </c>
      <c r="B295" s="89">
        <v>113906.74</v>
      </c>
    </row>
    <row r="296" spans="1:2">
      <c r="A296" s="194" t="s">
        <v>554</v>
      </c>
      <c r="B296" s="89">
        <v>110238.28</v>
      </c>
    </row>
    <row r="297" spans="1:2">
      <c r="A297" s="194" t="s">
        <v>555</v>
      </c>
      <c r="B297" s="89">
        <v>208609.6</v>
      </c>
    </row>
    <row r="298" spans="1:2">
      <c r="A298" s="194" t="s">
        <v>556</v>
      </c>
      <c r="B298" s="89">
        <v>57430.35</v>
      </c>
    </row>
    <row r="299" spans="1:2">
      <c r="A299" s="194" t="s">
        <v>557</v>
      </c>
      <c r="B299" s="89">
        <v>33421.550000000003</v>
      </c>
    </row>
    <row r="300" spans="1:2">
      <c r="A300" s="194" t="s">
        <v>558</v>
      </c>
      <c r="B300" s="89">
        <v>55155.75</v>
      </c>
    </row>
    <row r="301" spans="1:2">
      <c r="A301" s="194" t="s">
        <v>559</v>
      </c>
      <c r="B301" s="89">
        <v>244276.47</v>
      </c>
    </row>
    <row r="302" spans="1:2">
      <c r="A302" s="194" t="s">
        <v>560</v>
      </c>
      <c r="B302" s="89">
        <v>55733.99</v>
      </c>
    </row>
    <row r="303" spans="1:2">
      <c r="A303" s="194" t="s">
        <v>561</v>
      </c>
      <c r="B303" s="89">
        <v>172677.58</v>
      </c>
    </row>
    <row r="304" spans="1:2">
      <c r="A304" s="194" t="s">
        <v>562</v>
      </c>
      <c r="B304" s="89">
        <v>0</v>
      </c>
    </row>
    <row r="305" spans="1:2">
      <c r="A305" s="194" t="s">
        <v>563</v>
      </c>
      <c r="B305" s="16">
        <v>148853.31</v>
      </c>
    </row>
    <row r="306" spans="1:2">
      <c r="A306" s="194" t="s">
        <v>564</v>
      </c>
      <c r="B306" s="16">
        <v>153500.46</v>
      </c>
    </row>
    <row r="307" spans="1:2">
      <c r="A307" s="194" t="s">
        <v>565</v>
      </c>
      <c r="B307" s="16">
        <v>33354.239999999998</v>
      </c>
    </row>
    <row r="308" spans="1:2">
      <c r="A308" s="194" t="s">
        <v>566</v>
      </c>
      <c r="B308" s="16">
        <v>34699.49</v>
      </c>
    </row>
    <row r="309" spans="1:2">
      <c r="A309" s="194" t="s">
        <v>567</v>
      </c>
      <c r="B309" s="16">
        <v>35484.58</v>
      </c>
    </row>
    <row r="310" spans="1:2">
      <c r="A310" s="194" t="s">
        <v>568</v>
      </c>
      <c r="B310" s="16">
        <v>15914</v>
      </c>
    </row>
    <row r="311" spans="1:2">
      <c r="A311" s="194" t="s">
        <v>569</v>
      </c>
      <c r="B311" s="16">
        <v>34123.129999999997</v>
      </c>
    </row>
    <row r="312" spans="1:2">
      <c r="A312" s="194" t="s">
        <v>570</v>
      </c>
      <c r="B312" s="16">
        <v>34384.089999999997</v>
      </c>
    </row>
    <row r="313" spans="1:2">
      <c r="A313" s="194" t="s">
        <v>571</v>
      </c>
      <c r="B313" s="16">
        <v>190334.22</v>
      </c>
    </row>
    <row r="314" spans="1:2">
      <c r="A314" s="194" t="s">
        <v>572</v>
      </c>
      <c r="B314" s="16">
        <v>10837.05</v>
      </c>
    </row>
    <row r="315" spans="1:2">
      <c r="A315" s="194" t="s">
        <v>361</v>
      </c>
      <c r="B315" s="16">
        <v>32310.720000000001</v>
      </c>
    </row>
    <row r="316" spans="1:2">
      <c r="A316" s="194" t="s">
        <v>573</v>
      </c>
      <c r="B316" s="16">
        <v>918.59</v>
      </c>
    </row>
    <row r="317" spans="1:2">
      <c r="A317" s="194" t="s">
        <v>574</v>
      </c>
      <c r="B317" s="16">
        <v>1145.82</v>
      </c>
    </row>
    <row r="318" spans="1:2">
      <c r="A318" s="194" t="s">
        <v>318</v>
      </c>
      <c r="B318" s="16">
        <v>1246.8</v>
      </c>
    </row>
    <row r="319" spans="1:2">
      <c r="A319" s="194" t="s">
        <v>319</v>
      </c>
      <c r="B319" s="16">
        <v>1090</v>
      </c>
    </row>
    <row r="320" spans="1:2">
      <c r="A320" s="194" t="s">
        <v>322</v>
      </c>
      <c r="B320" s="16">
        <v>1160.7</v>
      </c>
    </row>
    <row r="321" spans="1:2">
      <c r="A321" s="194" t="s">
        <v>575</v>
      </c>
      <c r="B321" s="16">
        <v>656.18</v>
      </c>
    </row>
    <row r="322" spans="1:2">
      <c r="A322" s="194" t="s">
        <v>576</v>
      </c>
      <c r="B322" s="16">
        <v>590.59</v>
      </c>
    </row>
    <row r="323" spans="1:2">
      <c r="A323" s="194" t="s">
        <v>577</v>
      </c>
      <c r="B323" s="16">
        <v>917.63</v>
      </c>
    </row>
    <row r="324" spans="1:2">
      <c r="A324" s="194" t="s">
        <v>578</v>
      </c>
      <c r="B324" s="16">
        <v>392.99</v>
      </c>
    </row>
    <row r="325" spans="1:2">
      <c r="A325" s="194" t="s">
        <v>579</v>
      </c>
      <c r="B325" s="16">
        <v>654</v>
      </c>
    </row>
    <row r="326" spans="1:2">
      <c r="A326" s="194" t="s">
        <v>580</v>
      </c>
      <c r="B326" s="16">
        <v>918.52</v>
      </c>
    </row>
    <row r="327" spans="1:2">
      <c r="A327" s="194" t="s">
        <v>581</v>
      </c>
      <c r="B327" s="16">
        <v>654</v>
      </c>
    </row>
    <row r="328" spans="1:2">
      <c r="A328" s="194" t="s">
        <v>582</v>
      </c>
      <c r="B328" s="16">
        <v>393.53</v>
      </c>
    </row>
    <row r="329" spans="1:2">
      <c r="A329" s="194" t="s">
        <v>583</v>
      </c>
      <c r="B329" s="16">
        <v>655.77</v>
      </c>
    </row>
    <row r="330" spans="1:2">
      <c r="A330" s="194" t="s">
        <v>584</v>
      </c>
      <c r="B330" s="16">
        <v>1246.79</v>
      </c>
    </row>
    <row r="331" spans="1:2">
      <c r="A331" s="194" t="s">
        <v>585</v>
      </c>
      <c r="B331" s="16">
        <v>654</v>
      </c>
    </row>
    <row r="332" spans="1:2">
      <c r="A332" s="194" t="s">
        <v>586</v>
      </c>
      <c r="B332" s="16">
        <v>654</v>
      </c>
    </row>
    <row r="333" spans="1:2">
      <c r="A333" s="194" t="s">
        <v>587</v>
      </c>
      <c r="B333" s="16">
        <v>654</v>
      </c>
    </row>
    <row r="334" spans="1:2">
      <c r="A334" s="194" t="s">
        <v>588</v>
      </c>
      <c r="B334" s="16">
        <v>262.55</v>
      </c>
    </row>
    <row r="335" spans="1:2">
      <c r="A335" s="194" t="s">
        <v>589</v>
      </c>
      <c r="B335" s="16">
        <v>654</v>
      </c>
    </row>
    <row r="336" spans="1:2">
      <c r="A336" s="194" t="s">
        <v>419</v>
      </c>
      <c r="B336" s="16">
        <v>17137.34</v>
      </c>
    </row>
    <row r="337" spans="1:8">
      <c r="A337" s="194" t="s">
        <v>346</v>
      </c>
      <c r="B337" s="16">
        <v>393.41</v>
      </c>
    </row>
    <row r="338" spans="1:8">
      <c r="A338" s="194" t="s">
        <v>359</v>
      </c>
      <c r="B338" s="16">
        <v>393.02</v>
      </c>
    </row>
    <row r="339" spans="1:8">
      <c r="A339" s="194" t="s">
        <v>590</v>
      </c>
      <c r="B339" s="16">
        <v>655.96</v>
      </c>
    </row>
    <row r="341" spans="1:8">
      <c r="A341" s="5" t="s">
        <v>63</v>
      </c>
      <c r="C341" s="7"/>
      <c r="D341" s="8"/>
      <c r="E341" s="8"/>
      <c r="F341" s="3"/>
      <c r="G341" s="3"/>
      <c r="H341" s="3"/>
    </row>
    <row r="342" spans="1:8">
      <c r="A342" s="248" t="s">
        <v>26</v>
      </c>
      <c r="B342" s="248" t="s">
        <v>31</v>
      </c>
      <c r="C342" s="346" t="s">
        <v>27</v>
      </c>
      <c r="D342" s="236" t="s">
        <v>440</v>
      </c>
      <c r="E342" s="54"/>
      <c r="F342" s="55"/>
      <c r="G342" s="54"/>
      <c r="H342" s="55"/>
    </row>
    <row r="343" spans="1:8" ht="15">
      <c r="A343" s="249"/>
      <c r="B343" s="249"/>
      <c r="C343" s="347"/>
      <c r="D343" s="236"/>
      <c r="E343" s="56"/>
      <c r="F343" s="57"/>
      <c r="G343" s="56"/>
      <c r="H343" s="57"/>
    </row>
    <row r="344" spans="1:8">
      <c r="B344" s="4"/>
      <c r="C344" s="4"/>
      <c r="D344" s="4"/>
      <c r="E344" s="56"/>
      <c r="F344" s="52"/>
      <c r="G344" s="56"/>
      <c r="H344" s="52"/>
    </row>
    <row r="345" spans="1:8">
      <c r="A345" s="18" t="s">
        <v>28</v>
      </c>
      <c r="B345" s="196">
        <f>SUM(B346:B350)</f>
        <v>37239556</v>
      </c>
      <c r="C345" s="15">
        <f>SUM(C346:C350)</f>
        <v>0</v>
      </c>
      <c r="D345" s="64">
        <f>SUM(D346:D350)</f>
        <v>37239556</v>
      </c>
      <c r="E345" s="58"/>
      <c r="F345" s="58"/>
      <c r="G345" s="58"/>
      <c r="H345" s="58"/>
    </row>
    <row r="346" spans="1:8">
      <c r="A346" s="123" t="s">
        <v>337</v>
      </c>
      <c r="B346" s="160">
        <v>12377422.5</v>
      </c>
      <c r="C346" s="17">
        <v>0</v>
      </c>
      <c r="D346" s="197">
        <f>B346-C346</f>
        <v>12377422.5</v>
      </c>
      <c r="E346" s="195"/>
      <c r="F346" s="58"/>
      <c r="G346" s="58"/>
      <c r="H346" s="58"/>
    </row>
    <row r="347" spans="1:8">
      <c r="A347" s="123" t="s">
        <v>305</v>
      </c>
      <c r="B347" s="160">
        <v>8804756.1999999993</v>
      </c>
      <c r="C347" s="17">
        <v>0</v>
      </c>
      <c r="D347" s="197">
        <f t="shared" ref="D347:D350" si="55">B347-C347</f>
        <v>8804756.1999999993</v>
      </c>
      <c r="E347" s="195"/>
      <c r="F347" s="58"/>
      <c r="G347" s="58"/>
      <c r="H347" s="58"/>
    </row>
    <row r="348" spans="1:8">
      <c r="A348" s="123" t="s">
        <v>436</v>
      </c>
      <c r="B348" s="160">
        <v>5769576.2999999998</v>
      </c>
      <c r="C348" s="17">
        <v>0</v>
      </c>
      <c r="D348" s="197">
        <f t="shared" si="55"/>
        <v>5769576.2999999998</v>
      </c>
      <c r="E348" s="195"/>
      <c r="F348" s="58"/>
      <c r="G348" s="58"/>
      <c r="H348" s="58"/>
    </row>
    <row r="349" spans="1:8">
      <c r="A349" s="123" t="s">
        <v>437</v>
      </c>
      <c r="B349" s="160">
        <v>5721359.0999999996</v>
      </c>
      <c r="C349" s="17">
        <v>0</v>
      </c>
      <c r="D349" s="197">
        <f t="shared" si="55"/>
        <v>5721359.0999999996</v>
      </c>
      <c r="E349" s="195"/>
      <c r="F349" s="58"/>
      <c r="G349" s="58"/>
      <c r="H349" s="58"/>
    </row>
    <row r="350" spans="1:8">
      <c r="A350" s="123" t="s">
        <v>432</v>
      </c>
      <c r="B350" s="160">
        <v>4566441.9000000004</v>
      </c>
      <c r="C350" s="17">
        <v>0</v>
      </c>
      <c r="D350" s="197">
        <f t="shared" si="55"/>
        <v>4566441.9000000004</v>
      </c>
      <c r="E350" s="195"/>
      <c r="F350" s="58"/>
      <c r="G350" s="58"/>
      <c r="H350" s="58"/>
    </row>
    <row r="352" spans="1:8">
      <c r="A352" s="5" t="s">
        <v>22</v>
      </c>
      <c r="C352" s="7"/>
      <c r="D352" s="8"/>
    </row>
    <row r="353" spans="1:5">
      <c r="A353" s="248" t="s">
        <v>26</v>
      </c>
      <c r="B353" s="248" t="s">
        <v>31</v>
      </c>
      <c r="C353" s="248" t="s">
        <v>27</v>
      </c>
      <c r="D353" s="236" t="s">
        <v>440</v>
      </c>
    </row>
    <row r="354" spans="1:5">
      <c r="A354" s="249"/>
      <c r="B354" s="249"/>
      <c r="C354" s="249"/>
      <c r="D354" s="236"/>
    </row>
    <row r="355" spans="1:5">
      <c r="B355" s="4"/>
      <c r="C355" s="4"/>
      <c r="D355" s="4"/>
    </row>
    <row r="356" spans="1:5">
      <c r="A356" s="18" t="s">
        <v>28</v>
      </c>
      <c r="B356" s="15">
        <f>SUM(B357:B357)</f>
        <v>1458628.47</v>
      </c>
      <c r="C356" s="15">
        <f>SUM(C357:C357)</f>
        <v>211937.47</v>
      </c>
      <c r="D356" s="64">
        <f>SUM(D357:D357)</f>
        <v>1246691</v>
      </c>
      <c r="E356" s="105" t="s">
        <v>391</v>
      </c>
    </row>
    <row r="357" spans="1:5">
      <c r="A357" s="14" t="s">
        <v>420</v>
      </c>
      <c r="B357" s="155">
        <v>1458628.47</v>
      </c>
      <c r="C357" s="89">
        <v>211937.47</v>
      </c>
      <c r="D357" s="17">
        <f>B357-C357</f>
        <v>1246691</v>
      </c>
      <c r="E357" s="105" t="s">
        <v>421</v>
      </c>
    </row>
    <row r="359" spans="1:5">
      <c r="A359" s="5" t="s">
        <v>23</v>
      </c>
      <c r="C359" s="7"/>
      <c r="D359" s="8"/>
    </row>
    <row r="360" spans="1:5">
      <c r="A360" s="248" t="s">
        <v>26</v>
      </c>
      <c r="B360" s="248" t="s">
        <v>31</v>
      </c>
      <c r="C360" s="248" t="s">
        <v>27</v>
      </c>
      <c r="D360" s="236" t="s">
        <v>440</v>
      </c>
    </row>
    <row r="361" spans="1:5">
      <c r="A361" s="249"/>
      <c r="B361" s="249"/>
      <c r="C361" s="249"/>
      <c r="D361" s="236"/>
    </row>
    <row r="362" spans="1:5">
      <c r="B362" s="4"/>
      <c r="C362" s="4"/>
      <c r="D362" s="4"/>
    </row>
    <row r="363" spans="1:5">
      <c r="A363" s="18" t="s">
        <v>28</v>
      </c>
      <c r="B363" s="15"/>
      <c r="C363" s="15"/>
      <c r="D363" s="64"/>
    </row>
    <row r="364" spans="1:5">
      <c r="A364" s="14"/>
      <c r="B364" s="16"/>
      <c r="C364" s="16"/>
      <c r="D364" s="17"/>
    </row>
    <row r="366" spans="1:5">
      <c r="A366" s="5" t="s">
        <v>24</v>
      </c>
      <c r="C366" s="7"/>
      <c r="D366" s="8"/>
    </row>
    <row r="367" spans="1:5">
      <c r="A367" s="248" t="s">
        <v>26</v>
      </c>
      <c r="B367" s="248" t="s">
        <v>31</v>
      </c>
      <c r="C367" s="248" t="s">
        <v>27</v>
      </c>
      <c r="D367" s="236" t="s">
        <v>440</v>
      </c>
    </row>
    <row r="368" spans="1:5">
      <c r="A368" s="249"/>
      <c r="B368" s="249"/>
      <c r="C368" s="249"/>
      <c r="D368" s="236"/>
    </row>
    <row r="369" spans="1:4">
      <c r="B369" s="4"/>
      <c r="C369" s="4"/>
      <c r="D369" s="4"/>
    </row>
    <row r="370" spans="1:4">
      <c r="A370" s="18" t="s">
        <v>28</v>
      </c>
      <c r="B370" s="15"/>
      <c r="C370" s="15"/>
      <c r="D370" s="64"/>
    </row>
    <row r="371" spans="1:4">
      <c r="A371" s="14"/>
      <c r="B371" s="16"/>
      <c r="C371" s="16"/>
      <c r="D371" s="17"/>
    </row>
  </sheetData>
  <sortState ref="A33:A107">
    <sortCondition ref="A33"/>
  </sortState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101:A102"/>
    <mergeCell ref="B101:B102"/>
    <mergeCell ref="C101:C102"/>
    <mergeCell ref="D101:E101"/>
    <mergeCell ref="G101:H101"/>
    <mergeCell ref="I101:I102"/>
    <mergeCell ref="K101:K102"/>
    <mergeCell ref="M101:M102"/>
    <mergeCell ref="A32:A33"/>
    <mergeCell ref="B32:B33"/>
    <mergeCell ref="C32:C33"/>
    <mergeCell ref="D32:E32"/>
    <mergeCell ref="G32:H32"/>
    <mergeCell ref="I32:I33"/>
    <mergeCell ref="K106:K107"/>
    <mergeCell ref="M106:M107"/>
    <mergeCell ref="A111:A112"/>
    <mergeCell ref="B111:B112"/>
    <mergeCell ref="C111:C112"/>
    <mergeCell ref="D111:E111"/>
    <mergeCell ref="G111:H111"/>
    <mergeCell ref="I111:I112"/>
    <mergeCell ref="K111:K112"/>
    <mergeCell ref="M111:M112"/>
    <mergeCell ref="A106:A107"/>
    <mergeCell ref="B106:B107"/>
    <mergeCell ref="C106:C107"/>
    <mergeCell ref="D106:E106"/>
    <mergeCell ref="G106:H106"/>
    <mergeCell ref="I106:I107"/>
    <mergeCell ref="A131:A132"/>
    <mergeCell ref="B131:B132"/>
    <mergeCell ref="A136:A137"/>
    <mergeCell ref="B136:B137"/>
    <mergeCell ref="A146:A147"/>
    <mergeCell ref="B146:B147"/>
    <mergeCell ref="K116:K117"/>
    <mergeCell ref="M116:M117"/>
    <mergeCell ref="A121:A122"/>
    <mergeCell ref="B121:B122"/>
    <mergeCell ref="A126:A127"/>
    <mergeCell ref="B126:B127"/>
    <mergeCell ref="A116:A117"/>
    <mergeCell ref="B116:B117"/>
    <mergeCell ref="C116:C117"/>
    <mergeCell ref="D116:E116"/>
    <mergeCell ref="G116:H116"/>
    <mergeCell ref="I116:I117"/>
    <mergeCell ref="A224:A225"/>
    <mergeCell ref="B224:B225"/>
    <mergeCell ref="C224:E224"/>
    <mergeCell ref="F224:F225"/>
    <mergeCell ref="H224:H225"/>
    <mergeCell ref="A231:A232"/>
    <mergeCell ref="B231:B232"/>
    <mergeCell ref="C146:E146"/>
    <mergeCell ref="F146:F147"/>
    <mergeCell ref="H146:H147"/>
    <mergeCell ref="A217:A218"/>
    <mergeCell ref="B217:B218"/>
    <mergeCell ref="C217:E217"/>
    <mergeCell ref="F217:F218"/>
    <mergeCell ref="H217:H218"/>
    <mergeCell ref="A255:A256"/>
    <mergeCell ref="B255:B256"/>
    <mergeCell ref="A264:A265"/>
    <mergeCell ref="B264:B265"/>
    <mergeCell ref="A271:A272"/>
    <mergeCell ref="B271:B272"/>
    <mergeCell ref="C234:D234"/>
    <mergeCell ref="A237:A238"/>
    <mergeCell ref="B237:B238"/>
    <mergeCell ref="A243:A244"/>
    <mergeCell ref="B243:B244"/>
    <mergeCell ref="A249:A250"/>
    <mergeCell ref="B249:B250"/>
    <mergeCell ref="C240:D240"/>
    <mergeCell ref="C246:D246"/>
    <mergeCell ref="A360:A361"/>
    <mergeCell ref="B360:B361"/>
    <mergeCell ref="C360:C361"/>
    <mergeCell ref="D360:D361"/>
    <mergeCell ref="A367:A368"/>
    <mergeCell ref="B367:B368"/>
    <mergeCell ref="C367:C368"/>
    <mergeCell ref="D367:D368"/>
    <mergeCell ref="A342:A343"/>
    <mergeCell ref="B342:B343"/>
    <mergeCell ref="C342:C343"/>
    <mergeCell ref="D342:D343"/>
    <mergeCell ref="A353:A354"/>
    <mergeCell ref="B353:B354"/>
    <mergeCell ref="C353:C354"/>
    <mergeCell ref="D353:D354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S443"/>
  <sheetViews>
    <sheetView showGridLines="0" topLeftCell="A421" workbookViewId="0">
      <selection activeCell="B262" sqref="B262"/>
    </sheetView>
  </sheetViews>
  <sheetFormatPr defaultColWidth="14.7109375" defaultRowHeight="11.25"/>
  <cols>
    <col min="1" max="1" width="14.7109375" style="1"/>
    <col min="2" max="2" width="14.7109375" style="1" customWidth="1"/>
    <col min="3" max="4" width="14.7109375" style="1"/>
    <col min="5" max="5" width="14.85546875" style="1" bestFit="1" customWidth="1"/>
    <col min="6" max="6" width="14.7109375" style="1"/>
    <col min="7" max="7" width="14.7109375" style="1" customWidth="1"/>
    <col min="8" max="10" width="14.7109375" style="1"/>
    <col min="11" max="12" width="14.7109375" style="1" customWidth="1"/>
    <col min="13" max="16384" width="14.7109375" style="1"/>
  </cols>
  <sheetData>
    <row r="1" spans="1:19">
      <c r="A1" s="5" t="s">
        <v>47</v>
      </c>
      <c r="B1" s="5"/>
      <c r="K1" s="252" t="s">
        <v>61</v>
      </c>
      <c r="L1" s="253"/>
      <c r="M1" s="254"/>
    </row>
    <row r="2" spans="1:19">
      <c r="A2" s="5" t="s">
        <v>461</v>
      </c>
      <c r="B2" s="5"/>
      <c r="K2" s="255"/>
      <c r="L2" s="256"/>
      <c r="M2" s="257"/>
    </row>
    <row r="3" spans="1:19">
      <c r="A3" s="5" t="s">
        <v>62</v>
      </c>
      <c r="B3" s="5"/>
      <c r="K3" s="258"/>
      <c r="L3" s="259"/>
      <c r="M3" s="260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D6+D12+D16+D24+D29</f>
        <v>3177435987.6379247</v>
      </c>
      <c r="E5" s="9"/>
      <c r="F5" s="273" t="s">
        <v>74</v>
      </c>
      <c r="G5" s="274"/>
      <c r="H5" s="95" t="s">
        <v>28</v>
      </c>
      <c r="I5" s="68">
        <f>SUM(I6:I14)</f>
        <v>4324393</v>
      </c>
    </row>
    <row r="6" spans="1:19" ht="12.75" customHeight="1">
      <c r="A6" s="261" t="s">
        <v>13</v>
      </c>
      <c r="B6" s="261"/>
      <c r="C6" s="261"/>
      <c r="D6" s="69">
        <f>SUM(D7:D11)</f>
        <v>1759249330.4999998</v>
      </c>
      <c r="E6" s="9"/>
      <c r="F6" s="275"/>
      <c r="G6" s="276"/>
      <c r="H6" s="14" t="s">
        <v>2</v>
      </c>
      <c r="I6" s="125">
        <f>B34</f>
        <v>1365903</v>
      </c>
      <c r="J6" s="25"/>
      <c r="K6" s="224"/>
      <c r="L6" s="27"/>
      <c r="M6" s="21"/>
      <c r="N6" s="21"/>
      <c r="O6" s="21"/>
      <c r="P6" s="22"/>
      <c r="Q6" s="22"/>
      <c r="R6" s="23"/>
      <c r="S6" s="24"/>
    </row>
    <row r="7" spans="1:19" ht="11.25" customHeight="1">
      <c r="C7" s="14" t="s">
        <v>2</v>
      </c>
      <c r="D7" s="16">
        <f>M34</f>
        <v>887101718.99999976</v>
      </c>
      <c r="F7" s="275"/>
      <c r="G7" s="276"/>
      <c r="H7" s="14" t="s">
        <v>3</v>
      </c>
      <c r="I7" s="125">
        <f>B135</f>
        <v>0</v>
      </c>
      <c r="J7" s="24"/>
      <c r="K7" s="192"/>
      <c r="L7" s="192"/>
      <c r="M7" s="192"/>
    </row>
    <row r="8" spans="1:19">
      <c r="C8" s="14" t="s">
        <v>3</v>
      </c>
      <c r="D8" s="16">
        <f>M135</f>
        <v>0</v>
      </c>
      <c r="F8" s="275"/>
      <c r="G8" s="276"/>
      <c r="H8" s="14" t="s">
        <v>4</v>
      </c>
      <c r="I8" s="125">
        <f>B142</f>
        <v>0</v>
      </c>
      <c r="J8" s="24"/>
      <c r="K8" s="192"/>
      <c r="L8" s="192"/>
      <c r="M8" s="192"/>
    </row>
    <row r="9" spans="1:19" ht="11.25" customHeight="1">
      <c r="C9" s="14" t="s">
        <v>4</v>
      </c>
      <c r="D9" s="16">
        <f>M142</f>
        <v>0</v>
      </c>
      <c r="F9" s="275"/>
      <c r="G9" s="276"/>
      <c r="H9" s="14" t="s">
        <v>5</v>
      </c>
      <c r="I9" s="125">
        <f>B147</f>
        <v>0</v>
      </c>
      <c r="J9" s="32"/>
      <c r="K9" s="192"/>
      <c r="L9" s="192"/>
      <c r="M9" s="192"/>
      <c r="N9" s="31"/>
    </row>
    <row r="10" spans="1:19" ht="11.25" customHeight="1">
      <c r="C10" s="14" t="s">
        <v>5</v>
      </c>
      <c r="D10" s="16">
        <f>M147</f>
        <v>0</v>
      </c>
      <c r="F10" s="275"/>
      <c r="G10" s="276"/>
      <c r="H10" s="14" t="s">
        <v>6</v>
      </c>
      <c r="I10" s="125">
        <f>B152</f>
        <v>2823879</v>
      </c>
      <c r="J10" s="32"/>
      <c r="K10" s="192"/>
      <c r="L10" s="192"/>
      <c r="M10" s="192"/>
      <c r="N10" s="31"/>
    </row>
    <row r="11" spans="1:19">
      <c r="C11" s="14" t="s">
        <v>6</v>
      </c>
      <c r="D11" s="16">
        <f>M152</f>
        <v>872147611.5</v>
      </c>
      <c r="F11" s="275"/>
      <c r="G11" s="276"/>
      <c r="H11" s="14" t="s">
        <v>8</v>
      </c>
      <c r="I11" s="125">
        <f>B168</f>
        <v>67704</v>
      </c>
      <c r="J11" s="32"/>
      <c r="K11" s="133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294333481.18597496</v>
      </c>
      <c r="F12" s="275"/>
      <c r="G12" s="276"/>
      <c r="H12" s="14" t="s">
        <v>7</v>
      </c>
      <c r="I12" s="125">
        <f>B173</f>
        <v>59979</v>
      </c>
      <c r="J12" s="32"/>
      <c r="K12" s="134"/>
      <c r="L12" s="135"/>
      <c r="M12" s="33"/>
      <c r="N12" s="31"/>
    </row>
    <row r="13" spans="1:19">
      <c r="C13" s="14" t="s">
        <v>10</v>
      </c>
      <c r="D13" s="16">
        <f>H205</f>
        <v>1815000</v>
      </c>
      <c r="F13" s="275"/>
      <c r="G13" s="276"/>
      <c r="H13" s="14" t="s">
        <v>1</v>
      </c>
      <c r="I13" s="125">
        <f>B179</f>
        <v>0</v>
      </c>
      <c r="J13" s="31"/>
      <c r="K13" s="31"/>
      <c r="L13" s="137"/>
      <c r="M13" s="31"/>
      <c r="N13" s="31"/>
    </row>
    <row r="14" spans="1:19" ht="12.75">
      <c r="C14" s="14" t="s">
        <v>11</v>
      </c>
      <c r="D14" s="89">
        <f>H212</f>
        <v>282687979.70407498</v>
      </c>
      <c r="F14" s="277"/>
      <c r="G14" s="278"/>
      <c r="H14" s="14" t="s">
        <v>0</v>
      </c>
      <c r="I14" s="125">
        <f>B192</f>
        <v>6928</v>
      </c>
      <c r="J14" s="29"/>
      <c r="K14" s="29"/>
      <c r="L14" s="136"/>
      <c r="M14" s="29"/>
      <c r="N14" s="29"/>
    </row>
    <row r="15" spans="1:19" ht="12.75">
      <c r="C15" s="14" t="s">
        <v>12</v>
      </c>
      <c r="D15" s="89">
        <f>H219</f>
        <v>9830501.4818999991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61" t="s">
        <v>66</v>
      </c>
      <c r="B16" s="261"/>
      <c r="C16" s="261"/>
      <c r="D16" s="69">
        <f>SUM(D17:D23)</f>
        <v>671713253.66194999</v>
      </c>
      <c r="F16" s="263" t="s">
        <v>598</v>
      </c>
      <c r="G16" s="263"/>
      <c r="H16" s="263"/>
      <c r="I16" s="67">
        <v>155.87</v>
      </c>
      <c r="J16" s="99"/>
      <c r="K16" s="21"/>
      <c r="L16" s="22"/>
      <c r="M16" s="22"/>
      <c r="N16" s="23"/>
    </row>
    <row r="17" spans="1:14" ht="12.75">
      <c r="C17" s="14" t="s">
        <v>15</v>
      </c>
      <c r="D17" s="16">
        <f>B226</f>
        <v>206230471.07999998</v>
      </c>
      <c r="F17" s="263" t="s">
        <v>74</v>
      </c>
      <c r="G17" s="263"/>
      <c r="H17" s="263"/>
      <c r="I17" s="68">
        <f>I5</f>
        <v>4324393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B232</f>
        <v>32186518.200000003</v>
      </c>
      <c r="F18" s="263" t="s">
        <v>25</v>
      </c>
      <c r="G18" s="263"/>
      <c r="H18" s="263"/>
      <c r="I18" s="67">
        <f>I16*I17</f>
        <v>674043136.90999997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B238</f>
        <v>3074859.12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B244</f>
        <v>5556000</v>
      </c>
      <c r="F20" s="263" t="s">
        <v>9</v>
      </c>
      <c r="G20" s="263"/>
      <c r="H20" s="263"/>
      <c r="I20" s="67">
        <f>D5</f>
        <v>3177435987.6379247</v>
      </c>
      <c r="J20" s="132"/>
      <c r="K20" s="21"/>
      <c r="L20" s="22"/>
      <c r="M20" s="22"/>
      <c r="N20" s="23"/>
    </row>
    <row r="21" spans="1:14" ht="12.75">
      <c r="C21" s="14" t="s">
        <v>67</v>
      </c>
      <c r="D21" s="16">
        <f>B258</f>
        <v>28008745.789999999</v>
      </c>
      <c r="F21" s="262"/>
      <c r="G21" s="262"/>
      <c r="H21" s="262"/>
      <c r="I21" s="66"/>
      <c r="J21" s="132"/>
      <c r="K21" s="21"/>
      <c r="L21" s="22"/>
      <c r="M21" s="22"/>
      <c r="N21" s="23"/>
    </row>
    <row r="22" spans="1:14" ht="12.75">
      <c r="C22" s="14" t="s">
        <v>68</v>
      </c>
      <c r="D22" s="16">
        <f>B278</f>
        <v>266286310.42000002</v>
      </c>
      <c r="F22" s="263" t="s">
        <v>75</v>
      </c>
      <c r="G22" s="263"/>
      <c r="H22" s="263"/>
      <c r="I22" s="67">
        <f>I20-I18</f>
        <v>2503392850.7279248</v>
      </c>
      <c r="J22" s="132"/>
      <c r="K22" s="21"/>
      <c r="L22" s="22"/>
      <c r="M22" s="22"/>
      <c r="N22" s="23"/>
    </row>
    <row r="23" spans="1:14" ht="12.75">
      <c r="C23" s="14" t="s">
        <v>69</v>
      </c>
      <c r="D23" s="16">
        <f>B303</f>
        <v>130370349.05194998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 customHeight="1">
      <c r="A24" s="261" t="s">
        <v>64</v>
      </c>
      <c r="B24" s="261"/>
      <c r="C24" s="261"/>
      <c r="D24" s="69">
        <f>SUM(D25:D28)</f>
        <v>452139922.28999996</v>
      </c>
      <c r="F24" s="264" t="s">
        <v>140</v>
      </c>
      <c r="G24" s="265"/>
      <c r="H24" s="265"/>
      <c r="I24" s="266"/>
      <c r="J24" s="21"/>
      <c r="K24" s="21"/>
      <c r="L24" s="22"/>
      <c r="M24" s="22"/>
      <c r="N24" s="23"/>
    </row>
    <row r="25" spans="1:14" ht="12.75">
      <c r="C25" s="14" t="s">
        <v>124</v>
      </c>
      <c r="D25" s="16">
        <f>D414</f>
        <v>452139922.28999996</v>
      </c>
      <c r="F25" s="267"/>
      <c r="G25" s="268"/>
      <c r="H25" s="268"/>
      <c r="I25" s="269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D428</f>
        <v>0</v>
      </c>
      <c r="F26" s="267"/>
      <c r="G26" s="268"/>
      <c r="H26" s="268"/>
      <c r="I26" s="269"/>
      <c r="J26" s="21"/>
      <c r="K26" s="21"/>
      <c r="L26" s="22"/>
      <c r="M26" s="22"/>
      <c r="N26" s="23"/>
    </row>
    <row r="27" spans="1:14" ht="12.75">
      <c r="C27" s="14" t="s">
        <v>65</v>
      </c>
      <c r="D27" s="16">
        <f>D435</f>
        <v>0</v>
      </c>
      <c r="F27" s="270"/>
      <c r="G27" s="271"/>
      <c r="H27" s="271"/>
      <c r="I27" s="272"/>
      <c r="J27" s="21"/>
      <c r="K27" s="21"/>
      <c r="L27" s="22"/>
      <c r="M27" s="22"/>
      <c r="N27" s="23"/>
    </row>
    <row r="28" spans="1:14" ht="12.75">
      <c r="C28" s="14" t="s">
        <v>125</v>
      </c>
      <c r="D28" s="16">
        <f>D442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61" t="s">
        <v>368</v>
      </c>
      <c r="B29" s="261"/>
      <c r="C29" s="261"/>
      <c r="D29" s="69">
        <f>SUM(D30:D33)</f>
        <v>0</v>
      </c>
      <c r="F29" s="180"/>
      <c r="G29" s="179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74"/>
      <c r="H30" s="21"/>
      <c r="I30" s="21"/>
      <c r="J30" s="21"/>
      <c r="K30" s="21"/>
      <c r="L30" s="22"/>
      <c r="M30" s="22"/>
      <c r="N30" s="23"/>
    </row>
    <row r="31" spans="1:14" ht="12.75">
      <c r="B31" s="9"/>
      <c r="C31" s="226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236" t="s">
        <v>26</v>
      </c>
      <c r="B32" s="240" t="s">
        <v>51</v>
      </c>
      <c r="C32" s="240" t="s">
        <v>50</v>
      </c>
      <c r="D32" s="242" t="s">
        <v>38</v>
      </c>
      <c r="E32" s="242"/>
      <c r="F32" s="100" t="s">
        <v>380</v>
      </c>
      <c r="G32" s="236" t="s">
        <v>41</v>
      </c>
      <c r="H32" s="236"/>
      <c r="I32" s="236" t="s">
        <v>45</v>
      </c>
      <c r="J32" s="34" t="s">
        <v>43</v>
      </c>
      <c r="K32" s="236" t="s">
        <v>34</v>
      </c>
      <c r="L32" s="28" t="s">
        <v>35</v>
      </c>
      <c r="M32" s="236" t="s">
        <v>440</v>
      </c>
    </row>
    <row r="33" spans="1:13">
      <c r="A33" s="236"/>
      <c r="B33" s="240"/>
      <c r="C33" s="240"/>
      <c r="D33" s="50" t="s">
        <v>40</v>
      </c>
      <c r="E33" s="50" t="s">
        <v>44</v>
      </c>
      <c r="F33" s="50" t="s">
        <v>40</v>
      </c>
      <c r="G33" s="36" t="s">
        <v>40</v>
      </c>
      <c r="H33" s="13" t="s">
        <v>42</v>
      </c>
      <c r="I33" s="236"/>
      <c r="J33" s="13">
        <v>1</v>
      </c>
      <c r="K33" s="236"/>
      <c r="L33" s="13">
        <v>0</v>
      </c>
      <c r="M33" s="241"/>
    </row>
    <row r="34" spans="1:13">
      <c r="A34" s="18" t="s">
        <v>28</v>
      </c>
      <c r="B34" s="68">
        <f>SUM(B35:B131)</f>
        <v>1365903</v>
      </c>
      <c r="C34" s="70">
        <f>SUM(C35:C131)</f>
        <v>358555000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SUM(M35:M131)</f>
        <v>887101718.99999976</v>
      </c>
    </row>
    <row r="35" spans="1:13">
      <c r="A35" s="228" t="s">
        <v>610</v>
      </c>
      <c r="B35" s="229">
        <v>150422</v>
      </c>
      <c r="C35" s="230">
        <v>31589000</v>
      </c>
      <c r="D35" s="101">
        <v>2.2570999999999999</v>
      </c>
      <c r="E35" s="101">
        <v>0.40389999999999998</v>
      </c>
      <c r="F35" s="39">
        <f>D35</f>
        <v>2.2570999999999999</v>
      </c>
      <c r="G35" s="40">
        <f>IF(F35&lt;=D35,F35,D35)</f>
        <v>2.2570999999999999</v>
      </c>
      <c r="H35" s="40">
        <f>G35-E35</f>
        <v>1.8532</v>
      </c>
      <c r="I35" s="41">
        <f>H35*C35</f>
        <v>58540734.799999997</v>
      </c>
      <c r="J35" s="41">
        <f>C35*E35*J$33</f>
        <v>12758797.1</v>
      </c>
      <c r="K35" s="17">
        <f>I35+J35</f>
        <v>71299531.899999991</v>
      </c>
      <c r="L35" s="17">
        <f>K35*L$33</f>
        <v>0</v>
      </c>
      <c r="M35" s="17">
        <f>K35-L35</f>
        <v>71299531.899999991</v>
      </c>
    </row>
    <row r="36" spans="1:13">
      <c r="A36" s="14" t="s">
        <v>191</v>
      </c>
      <c r="B36" s="151">
        <v>7980</v>
      </c>
      <c r="C36" s="152">
        <v>2258000</v>
      </c>
      <c r="D36" s="101">
        <v>2.4531999999999998</v>
      </c>
      <c r="E36" s="101">
        <v>0.40350000000000003</v>
      </c>
      <c r="F36" s="39">
        <f t="shared" ref="F36:F91" si="0">D36</f>
        <v>2.4531999999999998</v>
      </c>
      <c r="G36" s="40">
        <f t="shared" ref="G36:G56" si="1">IF(F36&lt;=D36,F36,D36)</f>
        <v>2.4531999999999998</v>
      </c>
      <c r="H36" s="40">
        <f t="shared" ref="H36:H56" si="2">G36-E36</f>
        <v>2.0496999999999996</v>
      </c>
      <c r="I36" s="41">
        <f t="shared" ref="I36:I56" si="3">H36*C36</f>
        <v>4628222.5999999996</v>
      </c>
      <c r="J36" s="41">
        <f t="shared" ref="J36:J56" si="4">C36*E36*J$33</f>
        <v>911103</v>
      </c>
      <c r="K36" s="17">
        <f t="shared" ref="K36:K56" si="5">I36+J36</f>
        <v>5539325.5999999996</v>
      </c>
      <c r="L36" s="17">
        <f t="shared" ref="L36:L67" si="6">K36*L$33</f>
        <v>0</v>
      </c>
      <c r="M36" s="17">
        <f t="shared" ref="M36:M56" si="7">K36-L36</f>
        <v>5539325.5999999996</v>
      </c>
    </row>
    <row r="37" spans="1:13">
      <c r="A37" s="14" t="s">
        <v>192</v>
      </c>
      <c r="B37" s="151">
        <v>5265</v>
      </c>
      <c r="C37" s="152">
        <v>1522000</v>
      </c>
      <c r="D37" s="101">
        <v>2.4977</v>
      </c>
      <c r="E37" s="101">
        <v>0.4042</v>
      </c>
      <c r="F37" s="39">
        <f t="shared" si="0"/>
        <v>2.4977</v>
      </c>
      <c r="G37" s="40">
        <f t="shared" si="1"/>
        <v>2.4977</v>
      </c>
      <c r="H37" s="40">
        <f t="shared" si="2"/>
        <v>2.0935000000000001</v>
      </c>
      <c r="I37" s="41">
        <f t="shared" si="3"/>
        <v>3186307</v>
      </c>
      <c r="J37" s="41">
        <f t="shared" si="4"/>
        <v>615192.4</v>
      </c>
      <c r="K37" s="17">
        <f t="shared" si="5"/>
        <v>3801499.4</v>
      </c>
      <c r="L37" s="17">
        <f t="shared" si="6"/>
        <v>0</v>
      </c>
      <c r="M37" s="17">
        <f t="shared" si="7"/>
        <v>3801499.4</v>
      </c>
    </row>
    <row r="38" spans="1:13">
      <c r="A38" s="14" t="s">
        <v>162</v>
      </c>
      <c r="B38" s="151">
        <v>958</v>
      </c>
      <c r="C38" s="152">
        <v>315000</v>
      </c>
      <c r="D38" s="101">
        <v>2.4899</v>
      </c>
      <c r="E38" s="101">
        <v>0.4042</v>
      </c>
      <c r="F38" s="39">
        <f>D38</f>
        <v>2.4899</v>
      </c>
      <c r="G38" s="40">
        <f>IF(F38&lt;=D38,F38,D38)</f>
        <v>2.4899</v>
      </c>
      <c r="H38" s="40">
        <f>G38-E38</f>
        <v>2.0857000000000001</v>
      </c>
      <c r="I38" s="41">
        <f>H38*C38</f>
        <v>656995.5</v>
      </c>
      <c r="J38" s="41">
        <f>C38*E38*J$33</f>
        <v>127323</v>
      </c>
      <c r="K38" s="17">
        <f>I38+J38</f>
        <v>784318.5</v>
      </c>
      <c r="L38" s="17">
        <f>K38*L$33</f>
        <v>0</v>
      </c>
      <c r="M38" s="17">
        <f>K38-L38</f>
        <v>784318.5</v>
      </c>
    </row>
    <row r="39" spans="1:13">
      <c r="A39" s="14" t="s">
        <v>194</v>
      </c>
      <c r="B39" s="151">
        <v>15281</v>
      </c>
      <c r="C39" s="152">
        <v>4325000</v>
      </c>
      <c r="D39" s="101">
        <v>2.7772000000000001</v>
      </c>
      <c r="E39" s="101">
        <v>0.40379999999999999</v>
      </c>
      <c r="F39" s="39">
        <f t="shared" si="0"/>
        <v>2.7772000000000001</v>
      </c>
      <c r="G39" s="40">
        <f t="shared" si="1"/>
        <v>2.7772000000000001</v>
      </c>
      <c r="H39" s="40">
        <f t="shared" si="2"/>
        <v>2.3734000000000002</v>
      </c>
      <c r="I39" s="41">
        <f t="shared" si="3"/>
        <v>10264955</v>
      </c>
      <c r="J39" s="41">
        <f t="shared" si="4"/>
        <v>1746435</v>
      </c>
      <c r="K39" s="17">
        <f t="shared" si="5"/>
        <v>12011390</v>
      </c>
      <c r="L39" s="17">
        <f t="shared" si="6"/>
        <v>0</v>
      </c>
      <c r="M39" s="17">
        <f t="shared" si="7"/>
        <v>12011390</v>
      </c>
    </row>
    <row r="40" spans="1:13">
      <c r="A40" s="14" t="s">
        <v>464</v>
      </c>
      <c r="B40" s="151">
        <v>636</v>
      </c>
      <c r="C40" s="152">
        <v>222000</v>
      </c>
      <c r="D40" s="101">
        <v>2.427</v>
      </c>
      <c r="E40" s="101">
        <v>0.40389999999999998</v>
      </c>
      <c r="F40" s="39">
        <f t="shared" si="0"/>
        <v>2.427</v>
      </c>
      <c r="G40" s="40">
        <f t="shared" si="1"/>
        <v>2.427</v>
      </c>
      <c r="H40" s="40">
        <f t="shared" si="2"/>
        <v>2.0230999999999999</v>
      </c>
      <c r="I40" s="41">
        <f t="shared" si="3"/>
        <v>449128.19999999995</v>
      </c>
      <c r="J40" s="41">
        <f t="shared" si="4"/>
        <v>89665.8</v>
      </c>
      <c r="K40" s="17">
        <f t="shared" si="5"/>
        <v>538794</v>
      </c>
      <c r="L40" s="17">
        <f t="shared" si="6"/>
        <v>0</v>
      </c>
      <c r="M40" s="17">
        <f t="shared" si="7"/>
        <v>538794</v>
      </c>
    </row>
    <row r="41" spans="1:13">
      <c r="A41" s="14" t="s">
        <v>195</v>
      </c>
      <c r="B41" s="151">
        <v>6367</v>
      </c>
      <c r="C41" s="152">
        <v>1840000</v>
      </c>
      <c r="D41" s="101">
        <v>2.5163000000000002</v>
      </c>
      <c r="E41" s="101">
        <v>0.40310000000000001</v>
      </c>
      <c r="F41" s="39">
        <f t="shared" si="0"/>
        <v>2.5163000000000002</v>
      </c>
      <c r="G41" s="40">
        <f t="shared" si="1"/>
        <v>2.5163000000000002</v>
      </c>
      <c r="H41" s="40">
        <f t="shared" si="2"/>
        <v>2.1132</v>
      </c>
      <c r="I41" s="41">
        <f t="shared" si="3"/>
        <v>3888288</v>
      </c>
      <c r="J41" s="41">
        <f t="shared" si="4"/>
        <v>741704</v>
      </c>
      <c r="K41" s="17">
        <f t="shared" si="5"/>
        <v>4629992</v>
      </c>
      <c r="L41" s="17">
        <f t="shared" si="6"/>
        <v>0</v>
      </c>
      <c r="M41" s="17">
        <f t="shared" si="7"/>
        <v>4629992</v>
      </c>
    </row>
    <row r="42" spans="1:13">
      <c r="A42" s="14" t="s">
        <v>451</v>
      </c>
      <c r="B42" s="151">
        <v>541</v>
      </c>
      <c r="C42" s="152">
        <v>189000</v>
      </c>
      <c r="D42" s="101">
        <v>3.0895999999999999</v>
      </c>
      <c r="E42" s="101">
        <v>0.4042</v>
      </c>
      <c r="F42" s="39">
        <f t="shared" si="0"/>
        <v>3.0895999999999999</v>
      </c>
      <c r="G42" s="40">
        <f t="shared" si="1"/>
        <v>3.0895999999999999</v>
      </c>
      <c r="H42" s="40">
        <f t="shared" si="2"/>
        <v>2.6854</v>
      </c>
      <c r="I42" s="41">
        <f t="shared" si="3"/>
        <v>507540.6</v>
      </c>
      <c r="J42" s="41">
        <f t="shared" si="4"/>
        <v>76393.8</v>
      </c>
      <c r="K42" s="17">
        <f t="shared" si="5"/>
        <v>583934.4</v>
      </c>
      <c r="L42" s="17">
        <f t="shared" si="6"/>
        <v>0</v>
      </c>
      <c r="M42" s="17">
        <f t="shared" si="7"/>
        <v>583934.4</v>
      </c>
    </row>
    <row r="43" spans="1:13">
      <c r="A43" s="14" t="s">
        <v>152</v>
      </c>
      <c r="B43" s="151">
        <v>23315</v>
      </c>
      <c r="C43" s="152">
        <v>6598000</v>
      </c>
      <c r="D43" s="101">
        <v>2.4335</v>
      </c>
      <c r="E43" s="101">
        <v>0.40350000000000003</v>
      </c>
      <c r="F43" s="39">
        <f t="shared" si="0"/>
        <v>2.4335</v>
      </c>
      <c r="G43" s="40">
        <f t="shared" si="1"/>
        <v>2.4335</v>
      </c>
      <c r="H43" s="40">
        <f t="shared" si="2"/>
        <v>2.0299999999999998</v>
      </c>
      <c r="I43" s="41">
        <f t="shared" si="3"/>
        <v>13393939.999999998</v>
      </c>
      <c r="J43" s="41">
        <f t="shared" si="4"/>
        <v>2662293</v>
      </c>
      <c r="K43" s="17">
        <f t="shared" si="5"/>
        <v>16056232.999999998</v>
      </c>
      <c r="L43" s="17">
        <f t="shared" si="6"/>
        <v>0</v>
      </c>
      <c r="M43" s="17">
        <f t="shared" si="7"/>
        <v>16056232.999999998</v>
      </c>
    </row>
    <row r="44" spans="1:13">
      <c r="A44" s="14" t="s">
        <v>426</v>
      </c>
      <c r="B44" s="151">
        <v>1136</v>
      </c>
      <c r="C44" s="152">
        <v>374000</v>
      </c>
      <c r="D44" s="101">
        <v>2.4601999999999999</v>
      </c>
      <c r="E44" s="101">
        <v>0.40350000000000003</v>
      </c>
      <c r="F44" s="39">
        <f t="shared" si="0"/>
        <v>2.4601999999999999</v>
      </c>
      <c r="G44" s="40">
        <f t="shared" si="1"/>
        <v>2.4601999999999999</v>
      </c>
      <c r="H44" s="40">
        <f t="shared" si="2"/>
        <v>2.0566999999999998</v>
      </c>
      <c r="I44" s="41">
        <f t="shared" si="3"/>
        <v>769205.79999999993</v>
      </c>
      <c r="J44" s="41">
        <f t="shared" si="4"/>
        <v>150909</v>
      </c>
      <c r="K44" s="17">
        <f t="shared" si="5"/>
        <v>920114.79999999993</v>
      </c>
      <c r="L44" s="17">
        <f t="shared" si="6"/>
        <v>0</v>
      </c>
      <c r="M44" s="17">
        <f t="shared" si="7"/>
        <v>920114.79999999993</v>
      </c>
    </row>
    <row r="45" spans="1:13">
      <c r="A45" s="14" t="s">
        <v>270</v>
      </c>
      <c r="B45" s="151">
        <v>1272</v>
      </c>
      <c r="C45" s="152">
        <v>377000</v>
      </c>
      <c r="D45" s="101">
        <v>2.4411</v>
      </c>
      <c r="E45" s="101">
        <v>0.40350000000000003</v>
      </c>
      <c r="F45" s="39">
        <f t="shared" si="0"/>
        <v>2.4411</v>
      </c>
      <c r="G45" s="40">
        <f t="shared" si="1"/>
        <v>2.4411</v>
      </c>
      <c r="H45" s="40">
        <f t="shared" si="2"/>
        <v>2.0375999999999999</v>
      </c>
      <c r="I45" s="41">
        <f t="shared" si="3"/>
        <v>768175.2</v>
      </c>
      <c r="J45" s="41">
        <f t="shared" si="4"/>
        <v>152119.5</v>
      </c>
      <c r="K45" s="17">
        <f t="shared" si="5"/>
        <v>920294.7</v>
      </c>
      <c r="L45" s="17">
        <f t="shared" si="6"/>
        <v>0</v>
      </c>
      <c r="M45" s="17">
        <f t="shared" si="7"/>
        <v>920294.7</v>
      </c>
    </row>
    <row r="46" spans="1:13">
      <c r="A46" s="14" t="s">
        <v>196</v>
      </c>
      <c r="B46" s="151">
        <v>14483</v>
      </c>
      <c r="C46" s="152">
        <v>4099000</v>
      </c>
      <c r="D46" s="101">
        <v>2.4422000000000001</v>
      </c>
      <c r="E46" s="101">
        <v>0.40350000000000003</v>
      </c>
      <c r="F46" s="39">
        <f t="shared" si="0"/>
        <v>2.4422000000000001</v>
      </c>
      <c r="G46" s="40">
        <f t="shared" si="1"/>
        <v>2.4422000000000001</v>
      </c>
      <c r="H46" s="40">
        <f t="shared" si="2"/>
        <v>2.0387</v>
      </c>
      <c r="I46" s="41">
        <f t="shared" si="3"/>
        <v>8356631.2999999998</v>
      </c>
      <c r="J46" s="41">
        <f t="shared" si="4"/>
        <v>1653946.5</v>
      </c>
      <c r="K46" s="17">
        <f t="shared" si="5"/>
        <v>10010577.800000001</v>
      </c>
      <c r="L46" s="17">
        <f t="shared" si="6"/>
        <v>0</v>
      </c>
      <c r="M46" s="17">
        <f t="shared" si="7"/>
        <v>10010577.800000001</v>
      </c>
    </row>
    <row r="47" spans="1:13">
      <c r="A47" s="14" t="s">
        <v>197</v>
      </c>
      <c r="B47" s="151">
        <v>12859</v>
      </c>
      <c r="C47" s="152">
        <v>3639000</v>
      </c>
      <c r="D47" s="101">
        <v>2.4466999999999999</v>
      </c>
      <c r="E47" s="101">
        <v>0.4042</v>
      </c>
      <c r="F47" s="39">
        <f t="shared" si="0"/>
        <v>2.4466999999999999</v>
      </c>
      <c r="G47" s="40">
        <f t="shared" si="1"/>
        <v>2.4466999999999999</v>
      </c>
      <c r="H47" s="40">
        <f t="shared" si="2"/>
        <v>2.0425</v>
      </c>
      <c r="I47" s="41">
        <f t="shared" si="3"/>
        <v>7432657.5</v>
      </c>
      <c r="J47" s="41">
        <f t="shared" si="4"/>
        <v>1470883.8</v>
      </c>
      <c r="K47" s="17">
        <f t="shared" si="5"/>
        <v>8903541.3000000007</v>
      </c>
      <c r="L47" s="17">
        <f t="shared" si="6"/>
        <v>0</v>
      </c>
      <c r="M47" s="17">
        <f t="shared" si="7"/>
        <v>8903541.3000000007</v>
      </c>
    </row>
    <row r="48" spans="1:13">
      <c r="A48" s="14" t="s">
        <v>198</v>
      </c>
      <c r="B48" s="151">
        <v>1926</v>
      </c>
      <c r="C48" s="152">
        <v>570000</v>
      </c>
      <c r="D48" s="101">
        <v>2.5165000000000002</v>
      </c>
      <c r="E48" s="101">
        <v>0.4042</v>
      </c>
      <c r="F48" s="39">
        <f t="shared" si="0"/>
        <v>2.5165000000000002</v>
      </c>
      <c r="G48" s="40">
        <f t="shared" si="1"/>
        <v>2.5165000000000002</v>
      </c>
      <c r="H48" s="40">
        <f t="shared" si="2"/>
        <v>2.1123000000000003</v>
      </c>
      <c r="I48" s="41">
        <f t="shared" si="3"/>
        <v>1204011.0000000002</v>
      </c>
      <c r="J48" s="41">
        <f t="shared" si="4"/>
        <v>230394</v>
      </c>
      <c r="K48" s="17">
        <f t="shared" si="5"/>
        <v>1434405.0000000002</v>
      </c>
      <c r="L48" s="17">
        <f t="shared" si="6"/>
        <v>0</v>
      </c>
      <c r="M48" s="17">
        <f t="shared" si="7"/>
        <v>1434405.0000000002</v>
      </c>
    </row>
    <row r="49" spans="1:13">
      <c r="A49" s="14" t="s">
        <v>199</v>
      </c>
      <c r="B49" s="151">
        <v>469</v>
      </c>
      <c r="C49" s="152">
        <v>154000</v>
      </c>
      <c r="D49" s="101">
        <v>2.6074000000000002</v>
      </c>
      <c r="E49" s="101">
        <v>0.4042</v>
      </c>
      <c r="F49" s="39">
        <f t="shared" si="0"/>
        <v>2.6074000000000002</v>
      </c>
      <c r="G49" s="40">
        <f t="shared" si="1"/>
        <v>2.6074000000000002</v>
      </c>
      <c r="H49" s="40">
        <f t="shared" si="2"/>
        <v>2.2032000000000003</v>
      </c>
      <c r="I49" s="41">
        <f t="shared" si="3"/>
        <v>339292.80000000005</v>
      </c>
      <c r="J49" s="41">
        <f t="shared" si="4"/>
        <v>62246.8</v>
      </c>
      <c r="K49" s="17">
        <f t="shared" si="5"/>
        <v>401539.60000000003</v>
      </c>
      <c r="L49" s="17">
        <f t="shared" si="6"/>
        <v>0</v>
      </c>
      <c r="M49" s="17">
        <f t="shared" si="7"/>
        <v>401539.60000000003</v>
      </c>
    </row>
    <row r="50" spans="1:13">
      <c r="A50" s="14" t="s">
        <v>200</v>
      </c>
      <c r="B50" s="151">
        <v>25998</v>
      </c>
      <c r="C50" s="152">
        <v>7357000</v>
      </c>
      <c r="D50" s="101">
        <v>2.5158</v>
      </c>
      <c r="E50" s="101">
        <v>0.4042</v>
      </c>
      <c r="F50" s="39">
        <f t="shared" si="0"/>
        <v>2.5158</v>
      </c>
      <c r="G50" s="40">
        <f t="shared" si="1"/>
        <v>2.5158</v>
      </c>
      <c r="H50" s="40">
        <f t="shared" si="2"/>
        <v>2.1116000000000001</v>
      </c>
      <c r="I50" s="41">
        <f t="shared" si="3"/>
        <v>15535041.200000001</v>
      </c>
      <c r="J50" s="41">
        <f t="shared" si="4"/>
        <v>2973699.4</v>
      </c>
      <c r="K50" s="17">
        <f t="shared" si="5"/>
        <v>18508740.600000001</v>
      </c>
      <c r="L50" s="17">
        <f t="shared" si="6"/>
        <v>0</v>
      </c>
      <c r="M50" s="17">
        <f t="shared" si="7"/>
        <v>18508740.600000001</v>
      </c>
    </row>
    <row r="51" spans="1:13">
      <c r="A51" s="14" t="s">
        <v>201</v>
      </c>
      <c r="B51" s="151">
        <v>9423</v>
      </c>
      <c r="C51" s="152">
        <v>2667000</v>
      </c>
      <c r="D51" s="101">
        <v>2.4750000000000001</v>
      </c>
      <c r="E51" s="101">
        <v>0.4042</v>
      </c>
      <c r="F51" s="39">
        <f t="shared" si="0"/>
        <v>2.4750000000000001</v>
      </c>
      <c r="G51" s="40">
        <f t="shared" si="1"/>
        <v>2.4750000000000001</v>
      </c>
      <c r="H51" s="40">
        <f t="shared" si="2"/>
        <v>2.0708000000000002</v>
      </c>
      <c r="I51" s="41">
        <f t="shared" si="3"/>
        <v>5522823.6000000006</v>
      </c>
      <c r="J51" s="41">
        <f t="shared" si="4"/>
        <v>1078001.3999999999</v>
      </c>
      <c r="K51" s="17">
        <f t="shared" si="5"/>
        <v>6600825</v>
      </c>
      <c r="L51" s="17">
        <f t="shared" si="6"/>
        <v>0</v>
      </c>
      <c r="M51" s="17">
        <f t="shared" si="7"/>
        <v>6600825</v>
      </c>
    </row>
    <row r="52" spans="1:13">
      <c r="A52" s="14" t="s">
        <v>202</v>
      </c>
      <c r="B52" s="151">
        <v>1086</v>
      </c>
      <c r="C52" s="152">
        <v>321000</v>
      </c>
      <c r="D52" s="101">
        <v>2.4651999999999998</v>
      </c>
      <c r="E52" s="101">
        <v>0.4042</v>
      </c>
      <c r="F52" s="39">
        <f t="shared" si="0"/>
        <v>2.4651999999999998</v>
      </c>
      <c r="G52" s="40">
        <f t="shared" si="1"/>
        <v>2.4651999999999998</v>
      </c>
      <c r="H52" s="40">
        <f t="shared" si="2"/>
        <v>2.0609999999999999</v>
      </c>
      <c r="I52" s="41">
        <f t="shared" si="3"/>
        <v>661581</v>
      </c>
      <c r="J52" s="41">
        <f t="shared" si="4"/>
        <v>129748.2</v>
      </c>
      <c r="K52" s="17">
        <f t="shared" si="5"/>
        <v>791329.2</v>
      </c>
      <c r="L52" s="17">
        <f t="shared" si="6"/>
        <v>0</v>
      </c>
      <c r="M52" s="17">
        <f t="shared" si="7"/>
        <v>791329.2</v>
      </c>
    </row>
    <row r="53" spans="1:13">
      <c r="A53" s="14" t="s">
        <v>203</v>
      </c>
      <c r="B53" s="151">
        <v>8543</v>
      </c>
      <c r="C53" s="152">
        <v>2469000</v>
      </c>
      <c r="D53" s="101">
        <v>2.4413</v>
      </c>
      <c r="E53" s="101">
        <v>0.4042</v>
      </c>
      <c r="F53" s="39">
        <f t="shared" si="0"/>
        <v>2.4413</v>
      </c>
      <c r="G53" s="40">
        <f t="shared" si="1"/>
        <v>2.4413</v>
      </c>
      <c r="H53" s="40">
        <f t="shared" si="2"/>
        <v>2.0371000000000001</v>
      </c>
      <c r="I53" s="41">
        <f t="shared" si="3"/>
        <v>5029599.9000000004</v>
      </c>
      <c r="J53" s="41">
        <f t="shared" si="4"/>
        <v>997969.8</v>
      </c>
      <c r="K53" s="17">
        <f t="shared" si="5"/>
        <v>6027569.7000000002</v>
      </c>
      <c r="L53" s="17">
        <f t="shared" si="6"/>
        <v>0</v>
      </c>
      <c r="M53" s="17">
        <f t="shared" si="7"/>
        <v>6027569.7000000002</v>
      </c>
    </row>
    <row r="54" spans="1:13">
      <c r="A54" s="14" t="s">
        <v>157</v>
      </c>
      <c r="B54" s="151">
        <v>29267</v>
      </c>
      <c r="C54" s="152">
        <v>8283000</v>
      </c>
      <c r="D54" s="101">
        <v>2.6684000000000001</v>
      </c>
      <c r="E54" s="101">
        <v>0.40379999999999999</v>
      </c>
      <c r="F54" s="39">
        <f t="shared" si="0"/>
        <v>2.6684000000000001</v>
      </c>
      <c r="G54" s="40">
        <f t="shared" si="1"/>
        <v>2.6684000000000001</v>
      </c>
      <c r="H54" s="40">
        <f t="shared" si="2"/>
        <v>2.2646000000000002</v>
      </c>
      <c r="I54" s="41">
        <f t="shared" si="3"/>
        <v>18757681.800000001</v>
      </c>
      <c r="J54" s="41">
        <f t="shared" si="4"/>
        <v>3344675.4</v>
      </c>
      <c r="K54" s="17">
        <f t="shared" si="5"/>
        <v>22102357.199999999</v>
      </c>
      <c r="L54" s="17">
        <f t="shared" si="6"/>
        <v>0</v>
      </c>
      <c r="M54" s="17">
        <f t="shared" si="7"/>
        <v>22102357.199999999</v>
      </c>
    </row>
    <row r="55" spans="1:13">
      <c r="A55" s="14" t="s">
        <v>153</v>
      </c>
      <c r="B55" s="151">
        <v>23402</v>
      </c>
      <c r="C55" s="152">
        <v>6623000</v>
      </c>
      <c r="D55" s="101">
        <v>2.4411</v>
      </c>
      <c r="E55" s="101">
        <v>0.40350000000000003</v>
      </c>
      <c r="F55" s="39">
        <f t="shared" si="0"/>
        <v>2.4411</v>
      </c>
      <c r="G55" s="40">
        <f t="shared" si="1"/>
        <v>2.4411</v>
      </c>
      <c r="H55" s="40">
        <f t="shared" si="2"/>
        <v>2.0375999999999999</v>
      </c>
      <c r="I55" s="41">
        <f t="shared" si="3"/>
        <v>13495024.799999999</v>
      </c>
      <c r="J55" s="41">
        <f t="shared" si="4"/>
        <v>2672380.5</v>
      </c>
      <c r="K55" s="17">
        <f t="shared" si="5"/>
        <v>16167405.299999999</v>
      </c>
      <c r="L55" s="17">
        <f t="shared" si="6"/>
        <v>0</v>
      </c>
      <c r="M55" s="17">
        <f t="shared" si="7"/>
        <v>16167405.299999999</v>
      </c>
    </row>
    <row r="56" spans="1:13">
      <c r="A56" s="14" t="s">
        <v>205</v>
      </c>
      <c r="B56" s="151">
        <v>3324</v>
      </c>
      <c r="C56" s="152">
        <v>961000</v>
      </c>
      <c r="D56" s="101">
        <v>3.4456000000000002</v>
      </c>
      <c r="E56" s="101">
        <v>0.40350000000000003</v>
      </c>
      <c r="F56" s="39">
        <f t="shared" si="0"/>
        <v>3.4456000000000002</v>
      </c>
      <c r="G56" s="40">
        <f t="shared" si="1"/>
        <v>3.4456000000000002</v>
      </c>
      <c r="H56" s="40">
        <f t="shared" si="2"/>
        <v>3.0421</v>
      </c>
      <c r="I56" s="41">
        <f t="shared" si="3"/>
        <v>2923458.1</v>
      </c>
      <c r="J56" s="41">
        <f t="shared" si="4"/>
        <v>387763.5</v>
      </c>
      <c r="K56" s="17">
        <f t="shared" si="5"/>
        <v>3311221.6</v>
      </c>
      <c r="L56" s="17">
        <f t="shared" si="6"/>
        <v>0</v>
      </c>
      <c r="M56" s="17">
        <f t="shared" si="7"/>
        <v>3311221.6</v>
      </c>
    </row>
    <row r="57" spans="1:13">
      <c r="A57" s="14" t="s">
        <v>206</v>
      </c>
      <c r="B57" s="151">
        <v>1505</v>
      </c>
      <c r="C57" s="152">
        <v>435000</v>
      </c>
      <c r="D57" s="101">
        <v>2.4537</v>
      </c>
      <c r="E57" s="101">
        <v>0.40350000000000003</v>
      </c>
      <c r="F57" s="39">
        <f t="shared" si="0"/>
        <v>2.4537</v>
      </c>
      <c r="G57" s="40">
        <f t="shared" ref="G57:G67" si="8">IF(F57&lt;=D57,F57,D57)</f>
        <v>2.4537</v>
      </c>
      <c r="H57" s="40">
        <f t="shared" ref="H57:H67" si="9">G57-E57</f>
        <v>2.0501999999999998</v>
      </c>
      <c r="I57" s="41">
        <f t="shared" ref="I57:I67" si="10">H57*C57</f>
        <v>891836.99999999988</v>
      </c>
      <c r="J57" s="41">
        <f t="shared" ref="J57:J67" si="11">C57*E57*J$33</f>
        <v>175522.5</v>
      </c>
      <c r="K57" s="17">
        <f t="shared" ref="K57:K67" si="12">I57+J57</f>
        <v>1067359.5</v>
      </c>
      <c r="L57" s="17">
        <f t="shared" si="6"/>
        <v>0</v>
      </c>
      <c r="M57" s="17">
        <f t="shared" ref="M57:M67" si="13">K57-L57</f>
        <v>1067359.5</v>
      </c>
    </row>
    <row r="58" spans="1:13">
      <c r="A58" s="14" t="s">
        <v>207</v>
      </c>
      <c r="B58" s="151">
        <v>1493</v>
      </c>
      <c r="C58" s="152">
        <v>431000</v>
      </c>
      <c r="D58" s="101">
        <v>3.0912000000000002</v>
      </c>
      <c r="E58" s="101">
        <v>0.40250000000000002</v>
      </c>
      <c r="F58" s="39">
        <f t="shared" si="0"/>
        <v>3.0912000000000002</v>
      </c>
      <c r="G58" s="40">
        <f t="shared" si="8"/>
        <v>3.0912000000000002</v>
      </c>
      <c r="H58" s="40">
        <f t="shared" si="9"/>
        <v>2.6887000000000003</v>
      </c>
      <c r="I58" s="41">
        <f t="shared" si="10"/>
        <v>1158829.7000000002</v>
      </c>
      <c r="J58" s="41">
        <f t="shared" si="11"/>
        <v>173477.5</v>
      </c>
      <c r="K58" s="17">
        <f t="shared" si="12"/>
        <v>1332307.2000000002</v>
      </c>
      <c r="L58" s="17">
        <f t="shared" si="6"/>
        <v>0</v>
      </c>
      <c r="M58" s="17">
        <f t="shared" si="13"/>
        <v>1332307.2000000002</v>
      </c>
    </row>
    <row r="59" spans="1:13">
      <c r="A59" s="14" t="s">
        <v>208</v>
      </c>
      <c r="B59" s="151">
        <v>669</v>
      </c>
      <c r="C59" s="152">
        <v>220000</v>
      </c>
      <c r="D59" s="101">
        <v>2.4258000000000002</v>
      </c>
      <c r="E59" s="101">
        <v>0.4042</v>
      </c>
      <c r="F59" s="39">
        <f t="shared" si="0"/>
        <v>2.4258000000000002</v>
      </c>
      <c r="G59" s="40">
        <f t="shared" si="8"/>
        <v>2.4258000000000002</v>
      </c>
      <c r="H59" s="40">
        <f t="shared" si="9"/>
        <v>2.0216000000000003</v>
      </c>
      <c r="I59" s="41">
        <f t="shared" si="10"/>
        <v>444752.00000000006</v>
      </c>
      <c r="J59" s="41">
        <f t="shared" si="11"/>
        <v>88924</v>
      </c>
      <c r="K59" s="17">
        <f t="shared" si="12"/>
        <v>533676</v>
      </c>
      <c r="L59" s="17">
        <f t="shared" si="6"/>
        <v>0</v>
      </c>
      <c r="M59" s="17">
        <f t="shared" si="13"/>
        <v>533676</v>
      </c>
    </row>
    <row r="60" spans="1:13">
      <c r="A60" s="14" t="s">
        <v>209</v>
      </c>
      <c r="B60" s="151">
        <v>6513</v>
      </c>
      <c r="C60" s="152">
        <v>1882000</v>
      </c>
      <c r="D60" s="101">
        <v>2.6074000000000002</v>
      </c>
      <c r="E60" s="101">
        <v>0.4042</v>
      </c>
      <c r="F60" s="39">
        <f t="shared" si="0"/>
        <v>2.6074000000000002</v>
      </c>
      <c r="G60" s="40">
        <f t="shared" si="8"/>
        <v>2.6074000000000002</v>
      </c>
      <c r="H60" s="40">
        <f t="shared" si="9"/>
        <v>2.2032000000000003</v>
      </c>
      <c r="I60" s="41">
        <f t="shared" si="10"/>
        <v>4146422.4000000004</v>
      </c>
      <c r="J60" s="41">
        <f t="shared" si="11"/>
        <v>760704.4</v>
      </c>
      <c r="K60" s="17">
        <f t="shared" si="12"/>
        <v>4907126.8000000007</v>
      </c>
      <c r="L60" s="17">
        <f t="shared" si="6"/>
        <v>0</v>
      </c>
      <c r="M60" s="17">
        <f t="shared" si="13"/>
        <v>4907126.8000000007</v>
      </c>
    </row>
    <row r="61" spans="1:13">
      <c r="A61" s="14" t="s">
        <v>210</v>
      </c>
      <c r="B61" s="151">
        <v>23143</v>
      </c>
      <c r="C61" s="152">
        <v>6549000</v>
      </c>
      <c r="D61" s="101">
        <v>2.5274999999999999</v>
      </c>
      <c r="E61" s="101">
        <v>0.40350000000000003</v>
      </c>
      <c r="F61" s="39">
        <f t="shared" si="0"/>
        <v>2.5274999999999999</v>
      </c>
      <c r="G61" s="40">
        <f t="shared" si="8"/>
        <v>2.5274999999999999</v>
      </c>
      <c r="H61" s="40">
        <f t="shared" si="9"/>
        <v>2.1239999999999997</v>
      </c>
      <c r="I61" s="41">
        <f t="shared" si="10"/>
        <v>13910075.999999998</v>
      </c>
      <c r="J61" s="41">
        <f t="shared" si="11"/>
        <v>2642521.5</v>
      </c>
      <c r="K61" s="17">
        <f t="shared" si="12"/>
        <v>16552597.499999998</v>
      </c>
      <c r="L61" s="17">
        <f t="shared" si="6"/>
        <v>0</v>
      </c>
      <c r="M61" s="17">
        <f t="shared" si="13"/>
        <v>16552597.499999998</v>
      </c>
    </row>
    <row r="62" spans="1:13">
      <c r="A62" s="14" t="s">
        <v>211</v>
      </c>
      <c r="B62" s="151">
        <v>8419</v>
      </c>
      <c r="C62" s="152">
        <v>2383000</v>
      </c>
      <c r="D62" s="101">
        <v>2.4278</v>
      </c>
      <c r="E62" s="101">
        <v>0.40379999999999999</v>
      </c>
      <c r="F62" s="39">
        <f t="shared" si="0"/>
        <v>2.4278</v>
      </c>
      <c r="G62" s="40">
        <f t="shared" si="8"/>
        <v>2.4278</v>
      </c>
      <c r="H62" s="40">
        <f t="shared" si="9"/>
        <v>2.024</v>
      </c>
      <c r="I62" s="41">
        <f t="shared" si="10"/>
        <v>4823192</v>
      </c>
      <c r="J62" s="41">
        <f t="shared" si="11"/>
        <v>962255.4</v>
      </c>
      <c r="K62" s="17">
        <f t="shared" si="12"/>
        <v>5785447.4000000004</v>
      </c>
      <c r="L62" s="17">
        <f t="shared" si="6"/>
        <v>0</v>
      </c>
      <c r="M62" s="17">
        <f t="shared" si="13"/>
        <v>5785447.4000000004</v>
      </c>
    </row>
    <row r="63" spans="1:13">
      <c r="A63" s="14" t="s">
        <v>212</v>
      </c>
      <c r="B63" s="151">
        <v>178</v>
      </c>
      <c r="C63" s="152">
        <v>59000</v>
      </c>
      <c r="D63" s="101">
        <v>2.4405000000000001</v>
      </c>
      <c r="E63" s="101">
        <v>0.40339999999999998</v>
      </c>
      <c r="F63" s="39">
        <f t="shared" si="0"/>
        <v>2.4405000000000001</v>
      </c>
      <c r="G63" s="40">
        <f t="shared" si="8"/>
        <v>2.4405000000000001</v>
      </c>
      <c r="H63" s="40">
        <f t="shared" si="9"/>
        <v>2.0371000000000001</v>
      </c>
      <c r="I63" s="41">
        <f t="shared" si="10"/>
        <v>120188.90000000001</v>
      </c>
      <c r="J63" s="41">
        <f t="shared" si="11"/>
        <v>23800.6</v>
      </c>
      <c r="K63" s="17">
        <f t="shared" si="12"/>
        <v>143989.5</v>
      </c>
      <c r="L63" s="17">
        <f t="shared" si="6"/>
        <v>0</v>
      </c>
      <c r="M63" s="17">
        <f t="shared" si="13"/>
        <v>143989.5</v>
      </c>
    </row>
    <row r="64" spans="1:13">
      <c r="A64" s="14" t="s">
        <v>158</v>
      </c>
      <c r="B64" s="151">
        <v>41336</v>
      </c>
      <c r="C64" s="152">
        <v>11698000</v>
      </c>
      <c r="D64" s="101">
        <v>2.4245000000000001</v>
      </c>
      <c r="E64" s="101">
        <v>0.40389999999999998</v>
      </c>
      <c r="F64" s="39">
        <f t="shared" si="0"/>
        <v>2.4245000000000001</v>
      </c>
      <c r="G64" s="40">
        <f t="shared" si="8"/>
        <v>2.4245000000000001</v>
      </c>
      <c r="H64" s="40">
        <f t="shared" si="9"/>
        <v>2.0206</v>
      </c>
      <c r="I64" s="41">
        <f t="shared" si="10"/>
        <v>23636978.800000001</v>
      </c>
      <c r="J64" s="41">
        <f t="shared" si="11"/>
        <v>4724822.2</v>
      </c>
      <c r="K64" s="17">
        <f t="shared" si="12"/>
        <v>28361801</v>
      </c>
      <c r="L64" s="17">
        <f t="shared" si="6"/>
        <v>0</v>
      </c>
      <c r="M64" s="17">
        <f t="shared" si="13"/>
        <v>28361801</v>
      </c>
    </row>
    <row r="65" spans="1:13">
      <c r="A65" s="14" t="s">
        <v>213</v>
      </c>
      <c r="B65" s="151">
        <v>1491</v>
      </c>
      <c r="C65" s="152">
        <v>441000</v>
      </c>
      <c r="D65" s="101">
        <v>2.4258000000000002</v>
      </c>
      <c r="E65" s="101">
        <v>0.4042</v>
      </c>
      <c r="F65" s="39">
        <f t="shared" si="0"/>
        <v>2.4258000000000002</v>
      </c>
      <c r="G65" s="40">
        <f t="shared" si="8"/>
        <v>2.4258000000000002</v>
      </c>
      <c r="H65" s="40">
        <f t="shared" si="9"/>
        <v>2.0216000000000003</v>
      </c>
      <c r="I65" s="41">
        <f t="shared" si="10"/>
        <v>891525.60000000009</v>
      </c>
      <c r="J65" s="41">
        <f t="shared" si="11"/>
        <v>178252.2</v>
      </c>
      <c r="K65" s="17">
        <f t="shared" si="12"/>
        <v>1069777.8</v>
      </c>
      <c r="L65" s="17">
        <f t="shared" si="6"/>
        <v>0</v>
      </c>
      <c r="M65" s="17">
        <f t="shared" si="13"/>
        <v>1069777.8</v>
      </c>
    </row>
    <row r="66" spans="1:13">
      <c r="A66" s="14" t="s">
        <v>214</v>
      </c>
      <c r="B66" s="151">
        <v>82945</v>
      </c>
      <c r="C66" s="152">
        <v>20985000</v>
      </c>
      <c r="D66" s="101">
        <v>2.4335</v>
      </c>
      <c r="E66" s="101">
        <v>0.40350000000000003</v>
      </c>
      <c r="F66" s="39">
        <f t="shared" si="0"/>
        <v>2.4335</v>
      </c>
      <c r="G66" s="40">
        <f t="shared" si="8"/>
        <v>2.4335</v>
      </c>
      <c r="H66" s="40">
        <f t="shared" si="9"/>
        <v>2.0299999999999998</v>
      </c>
      <c r="I66" s="41">
        <f t="shared" si="10"/>
        <v>42599549.999999993</v>
      </c>
      <c r="J66" s="41">
        <f t="shared" si="11"/>
        <v>8467447.5</v>
      </c>
      <c r="K66" s="17">
        <f t="shared" si="12"/>
        <v>51066997.499999993</v>
      </c>
      <c r="L66" s="17">
        <f t="shared" si="6"/>
        <v>0</v>
      </c>
      <c r="M66" s="17">
        <f t="shared" si="13"/>
        <v>51066997.499999993</v>
      </c>
    </row>
    <row r="67" spans="1:13">
      <c r="A67" s="14" t="s">
        <v>216</v>
      </c>
      <c r="B67" s="151">
        <v>673</v>
      </c>
      <c r="C67" s="152">
        <v>221000</v>
      </c>
      <c r="D67" s="101">
        <v>3.6903999999999999</v>
      </c>
      <c r="E67" s="101">
        <v>0.40250000000000002</v>
      </c>
      <c r="F67" s="39">
        <f t="shared" si="0"/>
        <v>3.6903999999999999</v>
      </c>
      <c r="G67" s="40">
        <f t="shared" si="8"/>
        <v>3.6903999999999999</v>
      </c>
      <c r="H67" s="40">
        <f t="shared" si="9"/>
        <v>3.2879</v>
      </c>
      <c r="I67" s="41">
        <f t="shared" si="10"/>
        <v>726625.9</v>
      </c>
      <c r="J67" s="41">
        <f t="shared" si="11"/>
        <v>88952.5</v>
      </c>
      <c r="K67" s="17">
        <f t="shared" si="12"/>
        <v>815578.4</v>
      </c>
      <c r="L67" s="17">
        <f t="shared" si="6"/>
        <v>0</v>
      </c>
      <c r="M67" s="17">
        <f t="shared" si="13"/>
        <v>815578.4</v>
      </c>
    </row>
    <row r="68" spans="1:13">
      <c r="A68" s="14" t="s">
        <v>217</v>
      </c>
      <c r="B68" s="151">
        <v>20724</v>
      </c>
      <c r="C68" s="152">
        <v>5865000</v>
      </c>
      <c r="D68" s="101">
        <v>2.6153</v>
      </c>
      <c r="E68" s="101">
        <v>0.40339999999999998</v>
      </c>
      <c r="F68" s="39">
        <f t="shared" si="0"/>
        <v>2.6153</v>
      </c>
      <c r="G68" s="40">
        <f t="shared" ref="G68:G85" si="14">IF(F68&lt;=D68,F68,D68)</f>
        <v>2.6153</v>
      </c>
      <c r="H68" s="40">
        <f t="shared" ref="H68:H85" si="15">G68-E68</f>
        <v>2.2119</v>
      </c>
      <c r="I68" s="41">
        <f t="shared" ref="I68:I85" si="16">H68*C68</f>
        <v>12972793.5</v>
      </c>
      <c r="J68" s="41">
        <f t="shared" ref="J68:J85" si="17">C68*E68*J$33</f>
        <v>2365941</v>
      </c>
      <c r="K68" s="17">
        <f t="shared" ref="K68:K85" si="18">I68+J68</f>
        <v>15338734.5</v>
      </c>
      <c r="L68" s="17">
        <f t="shared" ref="L68:L85" si="19">K68*L$33</f>
        <v>0</v>
      </c>
      <c r="M68" s="17">
        <f t="shared" ref="M68:M85" si="20">K68-L68</f>
        <v>15338734.5</v>
      </c>
    </row>
    <row r="69" spans="1:13">
      <c r="A69" s="14" t="s">
        <v>218</v>
      </c>
      <c r="B69" s="151">
        <v>8744</v>
      </c>
      <c r="C69" s="152">
        <v>2527000</v>
      </c>
      <c r="D69" s="101">
        <v>3.0091000000000001</v>
      </c>
      <c r="E69" s="101">
        <v>0.40350000000000003</v>
      </c>
      <c r="F69" s="39">
        <f t="shared" si="0"/>
        <v>3.0091000000000001</v>
      </c>
      <c r="G69" s="40">
        <f t="shared" si="14"/>
        <v>3.0091000000000001</v>
      </c>
      <c r="H69" s="40">
        <f t="shared" si="15"/>
        <v>2.6055999999999999</v>
      </c>
      <c r="I69" s="41">
        <f t="shared" si="16"/>
        <v>6584351.2000000002</v>
      </c>
      <c r="J69" s="41">
        <f t="shared" si="17"/>
        <v>1019644.5000000001</v>
      </c>
      <c r="K69" s="17">
        <f t="shared" si="18"/>
        <v>7603995.7000000002</v>
      </c>
      <c r="L69" s="17">
        <f t="shared" si="19"/>
        <v>0</v>
      </c>
      <c r="M69" s="17">
        <f t="shared" si="20"/>
        <v>7603995.7000000002</v>
      </c>
    </row>
    <row r="70" spans="1:13">
      <c r="A70" s="14" t="s">
        <v>219</v>
      </c>
      <c r="B70" s="151">
        <v>547</v>
      </c>
      <c r="C70" s="152">
        <v>162000</v>
      </c>
      <c r="D70" s="101">
        <v>3.1309</v>
      </c>
      <c r="E70" s="101">
        <v>0.40310000000000001</v>
      </c>
      <c r="F70" s="39">
        <f t="shared" si="0"/>
        <v>3.1309</v>
      </c>
      <c r="G70" s="40">
        <f t="shared" si="14"/>
        <v>3.1309</v>
      </c>
      <c r="H70" s="40">
        <f t="shared" si="15"/>
        <v>2.7278000000000002</v>
      </c>
      <c r="I70" s="41">
        <f t="shared" si="16"/>
        <v>441903.60000000003</v>
      </c>
      <c r="J70" s="41">
        <f t="shared" si="17"/>
        <v>65302.200000000004</v>
      </c>
      <c r="K70" s="17">
        <f t="shared" si="18"/>
        <v>507205.80000000005</v>
      </c>
      <c r="L70" s="17">
        <f t="shared" si="19"/>
        <v>0</v>
      </c>
      <c r="M70" s="17">
        <f t="shared" si="20"/>
        <v>507205.80000000005</v>
      </c>
    </row>
    <row r="71" spans="1:13">
      <c r="A71" s="14" t="s">
        <v>220</v>
      </c>
      <c r="B71" s="151">
        <v>857</v>
      </c>
      <c r="C71" s="152">
        <v>282000</v>
      </c>
      <c r="D71" s="101">
        <v>2.5158</v>
      </c>
      <c r="E71" s="101">
        <v>0.4042</v>
      </c>
      <c r="F71" s="39">
        <f t="shared" si="0"/>
        <v>2.5158</v>
      </c>
      <c r="G71" s="40">
        <f t="shared" si="14"/>
        <v>2.5158</v>
      </c>
      <c r="H71" s="40">
        <f t="shared" si="15"/>
        <v>2.1116000000000001</v>
      </c>
      <c r="I71" s="41">
        <f t="shared" si="16"/>
        <v>595471.20000000007</v>
      </c>
      <c r="J71" s="41">
        <f t="shared" si="17"/>
        <v>113984.4</v>
      </c>
      <c r="K71" s="17">
        <f t="shared" si="18"/>
        <v>709455.60000000009</v>
      </c>
      <c r="L71" s="17">
        <f t="shared" si="19"/>
        <v>0</v>
      </c>
      <c r="M71" s="17">
        <f t="shared" si="20"/>
        <v>709455.60000000009</v>
      </c>
    </row>
    <row r="72" spans="1:13">
      <c r="A72" s="14" t="s">
        <v>221</v>
      </c>
      <c r="B72" s="151">
        <v>16463</v>
      </c>
      <c r="C72" s="152">
        <v>4659000</v>
      </c>
      <c r="D72" s="101">
        <v>2.4712000000000001</v>
      </c>
      <c r="E72" s="101">
        <v>0.4042</v>
      </c>
      <c r="F72" s="39">
        <f t="shared" si="0"/>
        <v>2.4712000000000001</v>
      </c>
      <c r="G72" s="40">
        <f t="shared" si="14"/>
        <v>2.4712000000000001</v>
      </c>
      <c r="H72" s="40">
        <f t="shared" si="15"/>
        <v>2.0670000000000002</v>
      </c>
      <c r="I72" s="41">
        <f t="shared" si="16"/>
        <v>9630153</v>
      </c>
      <c r="J72" s="41">
        <f t="shared" si="17"/>
        <v>1883167.8</v>
      </c>
      <c r="K72" s="17">
        <f t="shared" si="18"/>
        <v>11513320.800000001</v>
      </c>
      <c r="L72" s="17">
        <f t="shared" si="19"/>
        <v>0</v>
      </c>
      <c r="M72" s="17">
        <f t="shared" si="20"/>
        <v>11513320.800000001</v>
      </c>
    </row>
    <row r="73" spans="1:13">
      <c r="A73" s="96" t="s">
        <v>452</v>
      </c>
      <c r="B73" s="151">
        <v>2160</v>
      </c>
      <c r="C73" s="152">
        <v>624000</v>
      </c>
      <c r="D73" s="101">
        <v>2.3727</v>
      </c>
      <c r="E73" s="101">
        <v>0.40400000000000003</v>
      </c>
      <c r="F73" s="39">
        <f t="shared" si="0"/>
        <v>2.3727</v>
      </c>
      <c r="G73" s="40">
        <f t="shared" si="14"/>
        <v>2.3727</v>
      </c>
      <c r="H73" s="40">
        <f t="shared" si="15"/>
        <v>1.9687000000000001</v>
      </c>
      <c r="I73" s="41">
        <f t="shared" si="16"/>
        <v>1228468.8</v>
      </c>
      <c r="J73" s="41">
        <f t="shared" si="17"/>
        <v>252096.00000000003</v>
      </c>
      <c r="K73" s="17">
        <f t="shared" si="18"/>
        <v>1480564.8</v>
      </c>
      <c r="L73" s="17">
        <f t="shared" si="19"/>
        <v>0</v>
      </c>
      <c r="M73" s="17">
        <f t="shared" si="20"/>
        <v>1480564.8</v>
      </c>
    </row>
    <row r="74" spans="1:13">
      <c r="A74" s="14" t="s">
        <v>154</v>
      </c>
      <c r="B74" s="151">
        <v>55048</v>
      </c>
      <c r="C74" s="152">
        <v>13927000</v>
      </c>
      <c r="D74" s="101">
        <v>2.4666999999999999</v>
      </c>
      <c r="E74" s="101">
        <v>0.40389999999999998</v>
      </c>
      <c r="F74" s="39">
        <f t="shared" si="0"/>
        <v>2.4666999999999999</v>
      </c>
      <c r="G74" s="40">
        <f t="shared" si="14"/>
        <v>2.4666999999999999</v>
      </c>
      <c r="H74" s="40">
        <f t="shared" si="15"/>
        <v>2.0627999999999997</v>
      </c>
      <c r="I74" s="41">
        <f t="shared" si="16"/>
        <v>28728615.599999998</v>
      </c>
      <c r="J74" s="41">
        <f t="shared" si="17"/>
        <v>5625115.2999999998</v>
      </c>
      <c r="K74" s="17">
        <f t="shared" si="18"/>
        <v>34353730.899999999</v>
      </c>
      <c r="L74" s="17">
        <f t="shared" si="19"/>
        <v>0</v>
      </c>
      <c r="M74" s="17">
        <f t="shared" si="20"/>
        <v>34353730.899999999</v>
      </c>
    </row>
    <row r="75" spans="1:13">
      <c r="A75" s="14" t="s">
        <v>222</v>
      </c>
      <c r="B75" s="151">
        <v>1309</v>
      </c>
      <c r="C75" s="152">
        <v>387000</v>
      </c>
      <c r="D75" s="101">
        <v>3.3736000000000002</v>
      </c>
      <c r="E75" s="101">
        <v>0.40250000000000002</v>
      </c>
      <c r="F75" s="39">
        <f t="shared" si="0"/>
        <v>3.3736000000000002</v>
      </c>
      <c r="G75" s="40">
        <f t="shared" si="14"/>
        <v>3.3736000000000002</v>
      </c>
      <c r="H75" s="40">
        <f t="shared" si="15"/>
        <v>2.9711000000000003</v>
      </c>
      <c r="I75" s="41">
        <f t="shared" si="16"/>
        <v>1149815.7000000002</v>
      </c>
      <c r="J75" s="41">
        <f t="shared" si="17"/>
        <v>155767.5</v>
      </c>
      <c r="K75" s="17">
        <f t="shared" si="18"/>
        <v>1305583.2000000002</v>
      </c>
      <c r="L75" s="17">
        <f t="shared" si="19"/>
        <v>0</v>
      </c>
      <c r="M75" s="17">
        <f t="shared" si="20"/>
        <v>1305583.2000000002</v>
      </c>
    </row>
    <row r="76" spans="1:13">
      <c r="A76" s="14" t="s">
        <v>223</v>
      </c>
      <c r="B76" s="151">
        <v>499</v>
      </c>
      <c r="C76" s="152">
        <v>164000</v>
      </c>
      <c r="D76" s="101">
        <v>3.1358000000000001</v>
      </c>
      <c r="E76" s="101">
        <v>0.40250000000000002</v>
      </c>
      <c r="F76" s="39">
        <f t="shared" si="0"/>
        <v>3.1358000000000001</v>
      </c>
      <c r="G76" s="40">
        <f t="shared" si="14"/>
        <v>3.1358000000000001</v>
      </c>
      <c r="H76" s="40">
        <f t="shared" si="15"/>
        <v>2.7333000000000003</v>
      </c>
      <c r="I76" s="41">
        <f t="shared" si="16"/>
        <v>448261.20000000007</v>
      </c>
      <c r="J76" s="41">
        <f t="shared" si="17"/>
        <v>66010</v>
      </c>
      <c r="K76" s="17">
        <f t="shared" si="18"/>
        <v>514271.20000000007</v>
      </c>
      <c r="L76" s="17">
        <f t="shared" si="19"/>
        <v>0</v>
      </c>
      <c r="M76" s="17">
        <f t="shared" si="20"/>
        <v>514271.20000000007</v>
      </c>
    </row>
    <row r="77" spans="1:13">
      <c r="A77" s="14" t="s">
        <v>224</v>
      </c>
      <c r="B77" s="151">
        <v>6720</v>
      </c>
      <c r="C77" s="152">
        <v>1942000</v>
      </c>
      <c r="D77" s="101">
        <v>2.9180999999999999</v>
      </c>
      <c r="E77" s="101">
        <v>0.40350000000000003</v>
      </c>
      <c r="F77" s="39">
        <f t="shared" si="0"/>
        <v>2.9180999999999999</v>
      </c>
      <c r="G77" s="40">
        <f t="shared" si="14"/>
        <v>2.9180999999999999</v>
      </c>
      <c r="H77" s="40">
        <f t="shared" si="15"/>
        <v>2.5145999999999997</v>
      </c>
      <c r="I77" s="41">
        <f t="shared" si="16"/>
        <v>4883353.1999999993</v>
      </c>
      <c r="J77" s="41">
        <f t="shared" si="17"/>
        <v>783597</v>
      </c>
      <c r="K77" s="17">
        <f t="shared" si="18"/>
        <v>5666950.1999999993</v>
      </c>
      <c r="L77" s="17">
        <f t="shared" si="19"/>
        <v>0</v>
      </c>
      <c r="M77" s="17">
        <f t="shared" si="20"/>
        <v>5666950.1999999993</v>
      </c>
    </row>
    <row r="78" spans="1:13">
      <c r="A78" s="14" t="s">
        <v>486</v>
      </c>
      <c r="B78" s="151">
        <v>72040</v>
      </c>
      <c r="C78" s="152">
        <v>18226000</v>
      </c>
      <c r="D78" s="101">
        <v>2.3727</v>
      </c>
      <c r="E78" s="101">
        <v>0.40400000000000003</v>
      </c>
      <c r="F78" s="39">
        <f t="shared" si="0"/>
        <v>2.3727</v>
      </c>
      <c r="G78" s="40">
        <f t="shared" si="14"/>
        <v>2.3727</v>
      </c>
      <c r="H78" s="40">
        <f t="shared" si="15"/>
        <v>1.9687000000000001</v>
      </c>
      <c r="I78" s="41">
        <f t="shared" si="16"/>
        <v>35881526.200000003</v>
      </c>
      <c r="J78" s="41">
        <f t="shared" si="17"/>
        <v>7363304.0000000009</v>
      </c>
      <c r="K78" s="17">
        <f t="shared" si="18"/>
        <v>43244830.200000003</v>
      </c>
      <c r="L78" s="17">
        <f t="shared" si="19"/>
        <v>0</v>
      </c>
      <c r="M78" s="17">
        <f t="shared" si="20"/>
        <v>43244830.200000003</v>
      </c>
    </row>
    <row r="79" spans="1:13">
      <c r="A79" s="14" t="s">
        <v>225</v>
      </c>
      <c r="B79" s="151">
        <v>4866</v>
      </c>
      <c r="C79" s="152">
        <v>1406000</v>
      </c>
      <c r="D79" s="101">
        <v>2.5739999999999998</v>
      </c>
      <c r="E79" s="101">
        <v>0.40350000000000003</v>
      </c>
      <c r="F79" s="39">
        <f t="shared" si="0"/>
        <v>2.5739999999999998</v>
      </c>
      <c r="G79" s="40">
        <f t="shared" si="14"/>
        <v>2.5739999999999998</v>
      </c>
      <c r="H79" s="40">
        <f t="shared" si="15"/>
        <v>2.1704999999999997</v>
      </c>
      <c r="I79" s="41">
        <f t="shared" si="16"/>
        <v>3051722.9999999995</v>
      </c>
      <c r="J79" s="41">
        <f t="shared" si="17"/>
        <v>567321</v>
      </c>
      <c r="K79" s="17">
        <f t="shared" si="18"/>
        <v>3619043.9999999995</v>
      </c>
      <c r="L79" s="17">
        <f t="shared" si="19"/>
        <v>0</v>
      </c>
      <c r="M79" s="17">
        <f t="shared" si="20"/>
        <v>3619043.9999999995</v>
      </c>
    </row>
    <row r="80" spans="1:13">
      <c r="A80" s="14" t="s">
        <v>226</v>
      </c>
      <c r="B80" s="151">
        <v>1863</v>
      </c>
      <c r="C80" s="152">
        <v>551000</v>
      </c>
      <c r="D80" s="101">
        <v>2.4358</v>
      </c>
      <c r="E80" s="101">
        <v>0.4042</v>
      </c>
      <c r="F80" s="39">
        <f t="shared" si="0"/>
        <v>2.4358</v>
      </c>
      <c r="G80" s="40">
        <f t="shared" si="14"/>
        <v>2.4358</v>
      </c>
      <c r="H80" s="40">
        <f t="shared" si="15"/>
        <v>2.0316000000000001</v>
      </c>
      <c r="I80" s="41">
        <f t="shared" si="16"/>
        <v>1119411.6000000001</v>
      </c>
      <c r="J80" s="41">
        <f t="shared" si="17"/>
        <v>222714.2</v>
      </c>
      <c r="K80" s="17">
        <f t="shared" si="18"/>
        <v>1342125.8</v>
      </c>
      <c r="L80" s="17">
        <f t="shared" si="19"/>
        <v>0</v>
      </c>
      <c r="M80" s="17">
        <f t="shared" si="20"/>
        <v>1342125.8</v>
      </c>
    </row>
    <row r="81" spans="1:13">
      <c r="A81" s="14" t="s">
        <v>227</v>
      </c>
      <c r="B81" s="151">
        <v>12244</v>
      </c>
      <c r="C81" s="152">
        <v>3465000</v>
      </c>
      <c r="D81" s="101">
        <v>2.4523000000000001</v>
      </c>
      <c r="E81" s="101">
        <v>0.40379999999999999</v>
      </c>
      <c r="F81" s="39">
        <f t="shared" si="0"/>
        <v>2.4523000000000001</v>
      </c>
      <c r="G81" s="40">
        <f t="shared" si="14"/>
        <v>2.4523000000000001</v>
      </c>
      <c r="H81" s="40">
        <f t="shared" si="15"/>
        <v>2.0485000000000002</v>
      </c>
      <c r="I81" s="41">
        <f t="shared" si="16"/>
        <v>7098052.5000000009</v>
      </c>
      <c r="J81" s="41">
        <f t="shared" si="17"/>
        <v>1399167</v>
      </c>
      <c r="K81" s="17">
        <f t="shared" si="18"/>
        <v>8497219.5</v>
      </c>
      <c r="L81" s="17">
        <f t="shared" si="19"/>
        <v>0</v>
      </c>
      <c r="M81" s="17">
        <f t="shared" si="20"/>
        <v>8497219.5</v>
      </c>
    </row>
    <row r="82" spans="1:13">
      <c r="A82" s="14" t="s">
        <v>228</v>
      </c>
      <c r="B82" s="151">
        <v>334</v>
      </c>
      <c r="C82" s="152">
        <v>110000</v>
      </c>
      <c r="D82" s="101">
        <v>2.4750000000000001</v>
      </c>
      <c r="E82" s="101">
        <v>0.4042</v>
      </c>
      <c r="F82" s="39">
        <f t="shared" si="0"/>
        <v>2.4750000000000001</v>
      </c>
      <c r="G82" s="40">
        <f t="shared" si="14"/>
        <v>2.4750000000000001</v>
      </c>
      <c r="H82" s="40">
        <f t="shared" si="15"/>
        <v>2.0708000000000002</v>
      </c>
      <c r="I82" s="41">
        <f t="shared" si="16"/>
        <v>227788.00000000003</v>
      </c>
      <c r="J82" s="41">
        <f t="shared" si="17"/>
        <v>44462</v>
      </c>
      <c r="K82" s="17">
        <f t="shared" si="18"/>
        <v>272250</v>
      </c>
      <c r="L82" s="17">
        <f t="shared" si="19"/>
        <v>0</v>
      </c>
      <c r="M82" s="17">
        <f t="shared" si="20"/>
        <v>272250</v>
      </c>
    </row>
    <row r="83" spans="1:13">
      <c r="A83" s="14" t="s">
        <v>229</v>
      </c>
      <c r="B83" s="151">
        <v>2312</v>
      </c>
      <c r="C83" s="152">
        <v>684000</v>
      </c>
      <c r="D83" s="101">
        <v>2.4255</v>
      </c>
      <c r="E83" s="101">
        <v>0.40389999999999998</v>
      </c>
      <c r="F83" s="39">
        <f t="shared" si="0"/>
        <v>2.4255</v>
      </c>
      <c r="G83" s="40">
        <f t="shared" si="14"/>
        <v>2.4255</v>
      </c>
      <c r="H83" s="40">
        <f t="shared" si="15"/>
        <v>2.0215999999999998</v>
      </c>
      <c r="I83" s="41">
        <f t="shared" si="16"/>
        <v>1382774.4</v>
      </c>
      <c r="J83" s="41">
        <f t="shared" si="17"/>
        <v>276267.59999999998</v>
      </c>
      <c r="K83" s="17">
        <f t="shared" si="18"/>
        <v>1659042</v>
      </c>
      <c r="L83" s="17">
        <f t="shared" si="19"/>
        <v>0</v>
      </c>
      <c r="M83" s="17">
        <f t="shared" si="20"/>
        <v>1659042</v>
      </c>
    </row>
    <row r="84" spans="1:13">
      <c r="A84" s="14" t="s">
        <v>230</v>
      </c>
      <c r="B84" s="151">
        <v>567</v>
      </c>
      <c r="C84" s="152">
        <v>198000</v>
      </c>
      <c r="D84" s="101">
        <v>2.4750999999999999</v>
      </c>
      <c r="E84" s="101">
        <v>0.40350000000000003</v>
      </c>
      <c r="F84" s="39">
        <f t="shared" si="0"/>
        <v>2.4750999999999999</v>
      </c>
      <c r="G84" s="40">
        <f t="shared" si="14"/>
        <v>2.4750999999999999</v>
      </c>
      <c r="H84" s="40">
        <f t="shared" si="15"/>
        <v>2.0715999999999997</v>
      </c>
      <c r="I84" s="41">
        <f t="shared" si="16"/>
        <v>410176.79999999993</v>
      </c>
      <c r="J84" s="41">
        <f t="shared" si="17"/>
        <v>79893</v>
      </c>
      <c r="K84" s="17">
        <f t="shared" si="18"/>
        <v>490069.79999999993</v>
      </c>
      <c r="L84" s="17">
        <f t="shared" si="19"/>
        <v>0</v>
      </c>
      <c r="M84" s="17">
        <f t="shared" si="20"/>
        <v>490069.79999999993</v>
      </c>
    </row>
    <row r="85" spans="1:13">
      <c r="A85" s="14" t="s">
        <v>231</v>
      </c>
      <c r="B85" s="151">
        <v>6199</v>
      </c>
      <c r="C85" s="152">
        <v>1792000</v>
      </c>
      <c r="D85" s="101">
        <v>2.4891999999999999</v>
      </c>
      <c r="E85" s="101">
        <v>0.40350000000000003</v>
      </c>
      <c r="F85" s="39">
        <f t="shared" si="0"/>
        <v>2.4891999999999999</v>
      </c>
      <c r="G85" s="40">
        <f t="shared" si="14"/>
        <v>2.4891999999999999</v>
      </c>
      <c r="H85" s="40">
        <f t="shared" si="15"/>
        <v>2.0856999999999997</v>
      </c>
      <c r="I85" s="41">
        <f t="shared" si="16"/>
        <v>3737574.3999999994</v>
      </c>
      <c r="J85" s="41">
        <f t="shared" si="17"/>
        <v>723072</v>
      </c>
      <c r="K85" s="17">
        <f t="shared" si="18"/>
        <v>4460646.3999999994</v>
      </c>
      <c r="L85" s="17">
        <f t="shared" si="19"/>
        <v>0</v>
      </c>
      <c r="M85" s="17">
        <f t="shared" si="20"/>
        <v>4460646.3999999994</v>
      </c>
    </row>
    <row r="86" spans="1:13">
      <c r="A86" s="14" t="s">
        <v>232</v>
      </c>
      <c r="B86" s="151">
        <v>11445</v>
      </c>
      <c r="C86" s="152">
        <v>3239000</v>
      </c>
      <c r="D86" s="101">
        <v>2.4792000000000001</v>
      </c>
      <c r="E86" s="101">
        <v>0.4042</v>
      </c>
      <c r="F86" s="39">
        <f t="shared" si="0"/>
        <v>2.4792000000000001</v>
      </c>
      <c r="G86" s="40">
        <f t="shared" ref="G86:G106" si="21">IF(F86&lt;=D86,F86,D86)</f>
        <v>2.4792000000000001</v>
      </c>
      <c r="H86" s="40">
        <f t="shared" ref="H86:H106" si="22">G86-E86</f>
        <v>2.0750000000000002</v>
      </c>
      <c r="I86" s="41">
        <f t="shared" ref="I86:I106" si="23">H86*C86</f>
        <v>6720925.0000000009</v>
      </c>
      <c r="J86" s="41">
        <f t="shared" ref="J86:J106" si="24">C86*E86*J$33</f>
        <v>1309203.8</v>
      </c>
      <c r="K86" s="17">
        <f t="shared" ref="K86:K106" si="25">I86+J86</f>
        <v>8030128.8000000007</v>
      </c>
      <c r="L86" s="17">
        <f t="shared" ref="L86:L106" si="26">K86*L$33</f>
        <v>0</v>
      </c>
      <c r="M86" s="17">
        <f t="shared" ref="M86:M106" si="27">K86-L86</f>
        <v>8030128.8000000007</v>
      </c>
    </row>
    <row r="87" spans="1:13">
      <c r="A87" s="14" t="s">
        <v>233</v>
      </c>
      <c r="B87" s="151">
        <v>32267</v>
      </c>
      <c r="C87" s="152">
        <v>9132000</v>
      </c>
      <c r="D87" s="101">
        <v>2.6332</v>
      </c>
      <c r="E87" s="101">
        <v>0.40360000000000001</v>
      </c>
      <c r="F87" s="39">
        <f t="shared" si="0"/>
        <v>2.6332</v>
      </c>
      <c r="G87" s="40">
        <f t="shared" si="21"/>
        <v>2.6332</v>
      </c>
      <c r="H87" s="40">
        <f t="shared" si="22"/>
        <v>2.2296</v>
      </c>
      <c r="I87" s="41">
        <f t="shared" si="23"/>
        <v>20360707.199999999</v>
      </c>
      <c r="J87" s="41">
        <f t="shared" si="24"/>
        <v>3685675.2</v>
      </c>
      <c r="K87" s="17">
        <f t="shared" si="25"/>
        <v>24046382.399999999</v>
      </c>
      <c r="L87" s="17">
        <f t="shared" si="26"/>
        <v>0</v>
      </c>
      <c r="M87" s="17">
        <f t="shared" si="27"/>
        <v>24046382.399999999</v>
      </c>
    </row>
    <row r="88" spans="1:13">
      <c r="A88" s="14" t="s">
        <v>234</v>
      </c>
      <c r="B88" s="151">
        <v>4099</v>
      </c>
      <c r="C88" s="152">
        <v>1185000</v>
      </c>
      <c r="D88" s="101">
        <v>2.4750999999999999</v>
      </c>
      <c r="E88" s="101">
        <v>0.40350000000000003</v>
      </c>
      <c r="F88" s="39">
        <f t="shared" si="0"/>
        <v>2.4750999999999999</v>
      </c>
      <c r="G88" s="40">
        <f t="shared" si="21"/>
        <v>2.4750999999999999</v>
      </c>
      <c r="H88" s="40">
        <f t="shared" si="22"/>
        <v>2.0715999999999997</v>
      </c>
      <c r="I88" s="41">
        <f t="shared" si="23"/>
        <v>2454845.9999999995</v>
      </c>
      <c r="J88" s="41">
        <f t="shared" si="24"/>
        <v>478147.50000000006</v>
      </c>
      <c r="K88" s="17">
        <f t="shared" si="25"/>
        <v>2932993.4999999995</v>
      </c>
      <c r="L88" s="17">
        <f t="shared" si="26"/>
        <v>0</v>
      </c>
      <c r="M88" s="17">
        <f t="shared" si="27"/>
        <v>2932993.4999999995</v>
      </c>
    </row>
    <row r="89" spans="1:13">
      <c r="A89" s="14" t="s">
        <v>235</v>
      </c>
      <c r="B89" s="151">
        <v>14555</v>
      </c>
      <c r="C89" s="152">
        <v>4119000</v>
      </c>
      <c r="D89" s="101">
        <v>2.4096000000000002</v>
      </c>
      <c r="E89" s="101">
        <v>0.40389999999999998</v>
      </c>
      <c r="F89" s="39">
        <f t="shared" si="0"/>
        <v>2.4096000000000002</v>
      </c>
      <c r="G89" s="40">
        <f t="shared" si="21"/>
        <v>2.4096000000000002</v>
      </c>
      <c r="H89" s="40">
        <f t="shared" si="22"/>
        <v>2.0057</v>
      </c>
      <c r="I89" s="41">
        <f t="shared" si="23"/>
        <v>8261478.2999999998</v>
      </c>
      <c r="J89" s="41">
        <f t="shared" si="24"/>
        <v>1663664.0999999999</v>
      </c>
      <c r="K89" s="17">
        <f t="shared" si="25"/>
        <v>9925142.4000000004</v>
      </c>
      <c r="L89" s="17">
        <f t="shared" si="26"/>
        <v>0</v>
      </c>
      <c r="M89" s="17">
        <f t="shared" si="27"/>
        <v>9925142.4000000004</v>
      </c>
    </row>
    <row r="90" spans="1:13">
      <c r="A90" s="14" t="s">
        <v>159</v>
      </c>
      <c r="B90" s="151">
        <v>28540</v>
      </c>
      <c r="C90" s="152">
        <v>8077000</v>
      </c>
      <c r="D90" s="101">
        <v>2.4601999999999999</v>
      </c>
      <c r="E90" s="101">
        <v>0.40350000000000003</v>
      </c>
      <c r="F90" s="39">
        <f t="shared" si="0"/>
        <v>2.4601999999999999</v>
      </c>
      <c r="G90" s="40">
        <f t="shared" si="21"/>
        <v>2.4601999999999999</v>
      </c>
      <c r="H90" s="40">
        <f t="shared" si="22"/>
        <v>2.0566999999999998</v>
      </c>
      <c r="I90" s="41">
        <f t="shared" si="23"/>
        <v>16611965.899999999</v>
      </c>
      <c r="J90" s="41">
        <f t="shared" si="24"/>
        <v>3259069.5</v>
      </c>
      <c r="K90" s="17">
        <f t="shared" si="25"/>
        <v>19871035.399999999</v>
      </c>
      <c r="L90" s="17">
        <f t="shared" si="26"/>
        <v>0</v>
      </c>
      <c r="M90" s="17">
        <f t="shared" si="27"/>
        <v>19871035.399999999</v>
      </c>
    </row>
    <row r="91" spans="1:13">
      <c r="A91" s="14" t="s">
        <v>236</v>
      </c>
      <c r="B91" s="151">
        <v>7369</v>
      </c>
      <c r="C91" s="152">
        <v>2130000</v>
      </c>
      <c r="D91" s="101">
        <v>2.4655999999999998</v>
      </c>
      <c r="E91" s="101">
        <v>0.40350000000000003</v>
      </c>
      <c r="F91" s="39">
        <f t="shared" si="0"/>
        <v>2.4655999999999998</v>
      </c>
      <c r="G91" s="40">
        <f t="shared" si="21"/>
        <v>2.4655999999999998</v>
      </c>
      <c r="H91" s="40">
        <f t="shared" si="22"/>
        <v>2.0620999999999996</v>
      </c>
      <c r="I91" s="41">
        <f t="shared" si="23"/>
        <v>4392272.9999999991</v>
      </c>
      <c r="J91" s="41">
        <f t="shared" si="24"/>
        <v>859455</v>
      </c>
      <c r="K91" s="17">
        <f t="shared" si="25"/>
        <v>5251727.9999999991</v>
      </c>
      <c r="L91" s="17">
        <f t="shared" si="26"/>
        <v>0</v>
      </c>
      <c r="M91" s="17">
        <f t="shared" si="27"/>
        <v>5251727.9999999991</v>
      </c>
    </row>
    <row r="92" spans="1:13">
      <c r="A92" s="14" t="s">
        <v>156</v>
      </c>
      <c r="B92" s="151">
        <v>40358</v>
      </c>
      <c r="C92" s="152">
        <v>11421000</v>
      </c>
      <c r="D92" s="101">
        <v>2.4409999999999998</v>
      </c>
      <c r="E92" s="101">
        <v>0.40389999999999998</v>
      </c>
      <c r="F92" s="39">
        <f t="shared" ref="F92:F131" si="28">D92</f>
        <v>2.4409999999999998</v>
      </c>
      <c r="G92" s="40">
        <f t="shared" si="21"/>
        <v>2.4409999999999998</v>
      </c>
      <c r="H92" s="40">
        <f t="shared" si="22"/>
        <v>2.0370999999999997</v>
      </c>
      <c r="I92" s="41">
        <f t="shared" si="23"/>
        <v>23265719.099999998</v>
      </c>
      <c r="J92" s="41">
        <f t="shared" si="24"/>
        <v>4612941.8999999994</v>
      </c>
      <c r="K92" s="17">
        <f t="shared" si="25"/>
        <v>27878660.999999996</v>
      </c>
      <c r="L92" s="17">
        <f t="shared" si="26"/>
        <v>0</v>
      </c>
      <c r="M92" s="17">
        <f t="shared" si="27"/>
        <v>27878660.999999996</v>
      </c>
    </row>
    <row r="93" spans="1:13">
      <c r="A93" s="14" t="s">
        <v>239</v>
      </c>
      <c r="B93" s="151">
        <v>1940</v>
      </c>
      <c r="C93" s="152">
        <v>677000</v>
      </c>
      <c r="D93" s="101">
        <v>3.2839</v>
      </c>
      <c r="E93" s="101">
        <v>0.37790000000000001</v>
      </c>
      <c r="F93" s="39">
        <f t="shared" si="28"/>
        <v>3.2839</v>
      </c>
      <c r="G93" s="40">
        <f t="shared" si="21"/>
        <v>3.2839</v>
      </c>
      <c r="H93" s="40">
        <f t="shared" si="22"/>
        <v>2.9060000000000001</v>
      </c>
      <c r="I93" s="41">
        <f t="shared" si="23"/>
        <v>1967362</v>
      </c>
      <c r="J93" s="41">
        <f t="shared" si="24"/>
        <v>255838.30000000002</v>
      </c>
      <c r="K93" s="17">
        <f t="shared" si="25"/>
        <v>2223200.2999999998</v>
      </c>
      <c r="L93" s="17">
        <f t="shared" si="26"/>
        <v>0</v>
      </c>
      <c r="M93" s="17">
        <f t="shared" si="27"/>
        <v>2223200.2999999998</v>
      </c>
    </row>
    <row r="94" spans="1:13">
      <c r="A94" s="14" t="s">
        <v>240</v>
      </c>
      <c r="B94" s="151">
        <v>636</v>
      </c>
      <c r="C94" s="152">
        <v>209000</v>
      </c>
      <c r="D94" s="101">
        <v>2.4422000000000001</v>
      </c>
      <c r="E94" s="101">
        <v>0.40350000000000003</v>
      </c>
      <c r="F94" s="39">
        <f t="shared" si="28"/>
        <v>2.4422000000000001</v>
      </c>
      <c r="G94" s="40">
        <f t="shared" si="21"/>
        <v>2.4422000000000001</v>
      </c>
      <c r="H94" s="40">
        <f t="shared" si="22"/>
        <v>2.0387</v>
      </c>
      <c r="I94" s="41">
        <f t="shared" si="23"/>
        <v>426088.3</v>
      </c>
      <c r="J94" s="41">
        <f t="shared" si="24"/>
        <v>84331.5</v>
      </c>
      <c r="K94" s="17">
        <f t="shared" si="25"/>
        <v>510419.8</v>
      </c>
      <c r="L94" s="17">
        <f t="shared" si="26"/>
        <v>0</v>
      </c>
      <c r="M94" s="17">
        <f t="shared" si="27"/>
        <v>510419.8</v>
      </c>
    </row>
    <row r="95" spans="1:13">
      <c r="A95" s="14" t="s">
        <v>241</v>
      </c>
      <c r="B95" s="151">
        <v>324</v>
      </c>
      <c r="C95" s="152">
        <v>107000</v>
      </c>
      <c r="D95" s="101">
        <v>2.4336000000000002</v>
      </c>
      <c r="E95" s="101">
        <v>0.40350000000000003</v>
      </c>
      <c r="F95" s="39">
        <f t="shared" si="28"/>
        <v>2.4336000000000002</v>
      </c>
      <c r="G95" s="40">
        <f t="shared" si="21"/>
        <v>2.4336000000000002</v>
      </c>
      <c r="H95" s="40">
        <f t="shared" si="22"/>
        <v>2.0301</v>
      </c>
      <c r="I95" s="41">
        <f t="shared" si="23"/>
        <v>217220.7</v>
      </c>
      <c r="J95" s="41">
        <f t="shared" si="24"/>
        <v>43174.5</v>
      </c>
      <c r="K95" s="17">
        <f t="shared" si="25"/>
        <v>260395.2</v>
      </c>
      <c r="L95" s="17">
        <f t="shared" si="26"/>
        <v>0</v>
      </c>
      <c r="M95" s="17">
        <f t="shared" si="27"/>
        <v>260395.2</v>
      </c>
    </row>
    <row r="96" spans="1:13">
      <c r="A96" s="14" t="s">
        <v>242</v>
      </c>
      <c r="B96" s="151">
        <v>11949</v>
      </c>
      <c r="C96" s="152">
        <v>3382000</v>
      </c>
      <c r="D96" s="101">
        <v>2.4676999999999998</v>
      </c>
      <c r="E96" s="101">
        <v>0.40350000000000003</v>
      </c>
      <c r="F96" s="39">
        <f t="shared" si="28"/>
        <v>2.4676999999999998</v>
      </c>
      <c r="G96" s="40">
        <f t="shared" si="21"/>
        <v>2.4676999999999998</v>
      </c>
      <c r="H96" s="40">
        <f t="shared" si="22"/>
        <v>2.0641999999999996</v>
      </c>
      <c r="I96" s="41">
        <f t="shared" si="23"/>
        <v>6981124.3999999985</v>
      </c>
      <c r="J96" s="41">
        <f t="shared" si="24"/>
        <v>1364637</v>
      </c>
      <c r="K96" s="17">
        <f t="shared" si="25"/>
        <v>8345761.3999999985</v>
      </c>
      <c r="L96" s="17">
        <f t="shared" si="26"/>
        <v>0</v>
      </c>
      <c r="M96" s="17">
        <f t="shared" si="27"/>
        <v>8345761.3999999985</v>
      </c>
    </row>
    <row r="97" spans="1:13">
      <c r="A97" s="14" t="s">
        <v>252</v>
      </c>
      <c r="B97" s="151">
        <v>21141</v>
      </c>
      <c r="C97" s="152">
        <v>5983000</v>
      </c>
      <c r="D97" s="101">
        <v>2.4350999999999998</v>
      </c>
      <c r="E97" s="101">
        <v>0.40350000000000003</v>
      </c>
      <c r="F97" s="39">
        <f t="shared" si="28"/>
        <v>2.4350999999999998</v>
      </c>
      <c r="G97" s="40">
        <f t="shared" si="21"/>
        <v>2.4350999999999998</v>
      </c>
      <c r="H97" s="40">
        <f t="shared" si="22"/>
        <v>2.0315999999999996</v>
      </c>
      <c r="I97" s="41">
        <f t="shared" si="23"/>
        <v>12155062.799999997</v>
      </c>
      <c r="J97" s="41">
        <f t="shared" si="24"/>
        <v>2414140.5</v>
      </c>
      <c r="K97" s="17">
        <f t="shared" si="25"/>
        <v>14569203.299999997</v>
      </c>
      <c r="L97" s="17">
        <f t="shared" si="26"/>
        <v>0</v>
      </c>
      <c r="M97" s="17">
        <f t="shared" si="27"/>
        <v>14569203.299999997</v>
      </c>
    </row>
    <row r="98" spans="1:13">
      <c r="A98" s="14" t="s">
        <v>243</v>
      </c>
      <c r="B98" s="151">
        <v>1096</v>
      </c>
      <c r="C98" s="152">
        <v>310000</v>
      </c>
      <c r="D98" s="101">
        <v>2.4253</v>
      </c>
      <c r="E98" s="101">
        <v>0.40379999999999999</v>
      </c>
      <c r="F98" s="39">
        <f t="shared" si="28"/>
        <v>2.4253</v>
      </c>
      <c r="G98" s="40">
        <f t="shared" si="21"/>
        <v>2.4253</v>
      </c>
      <c r="H98" s="40">
        <f t="shared" si="22"/>
        <v>2.0215000000000001</v>
      </c>
      <c r="I98" s="41">
        <f t="shared" si="23"/>
        <v>626665</v>
      </c>
      <c r="J98" s="41">
        <f t="shared" si="24"/>
        <v>125178</v>
      </c>
      <c r="K98" s="17">
        <f t="shared" si="25"/>
        <v>751843</v>
      </c>
      <c r="L98" s="17">
        <f t="shared" si="26"/>
        <v>0</v>
      </c>
      <c r="M98" s="17">
        <f t="shared" si="27"/>
        <v>751843</v>
      </c>
    </row>
    <row r="99" spans="1:13">
      <c r="A99" s="14" t="s">
        <v>244</v>
      </c>
      <c r="B99" s="151">
        <v>17234</v>
      </c>
      <c r="C99" s="152">
        <v>4877000</v>
      </c>
      <c r="D99" s="101">
        <v>2.4502000000000002</v>
      </c>
      <c r="E99" s="101">
        <v>0.40350000000000003</v>
      </c>
      <c r="F99" s="39">
        <f t="shared" si="28"/>
        <v>2.4502000000000002</v>
      </c>
      <c r="G99" s="40">
        <f t="shared" si="21"/>
        <v>2.4502000000000002</v>
      </c>
      <c r="H99" s="40">
        <f t="shared" si="22"/>
        <v>2.0467</v>
      </c>
      <c r="I99" s="41">
        <f t="shared" si="23"/>
        <v>9981755.9000000004</v>
      </c>
      <c r="J99" s="41">
        <f t="shared" si="24"/>
        <v>1967869.5000000002</v>
      </c>
      <c r="K99" s="17">
        <f t="shared" si="25"/>
        <v>11949625.4</v>
      </c>
      <c r="L99" s="17">
        <f t="shared" si="26"/>
        <v>0</v>
      </c>
      <c r="M99" s="17">
        <f t="shared" si="27"/>
        <v>11949625.4</v>
      </c>
    </row>
    <row r="100" spans="1:13">
      <c r="A100" s="14" t="s">
        <v>245</v>
      </c>
      <c r="B100" s="151">
        <v>8496</v>
      </c>
      <c r="C100" s="152">
        <v>2455000</v>
      </c>
      <c r="D100" s="101">
        <v>2.427</v>
      </c>
      <c r="E100" s="101">
        <v>0.40379999999999999</v>
      </c>
      <c r="F100" s="39">
        <f t="shared" si="28"/>
        <v>2.427</v>
      </c>
      <c r="G100" s="40">
        <f t="shared" si="21"/>
        <v>2.427</v>
      </c>
      <c r="H100" s="40">
        <f t="shared" si="22"/>
        <v>2.0232000000000001</v>
      </c>
      <c r="I100" s="41">
        <f t="shared" si="23"/>
        <v>4966956</v>
      </c>
      <c r="J100" s="41">
        <f t="shared" si="24"/>
        <v>991329</v>
      </c>
      <c r="K100" s="17">
        <f t="shared" si="25"/>
        <v>5958285</v>
      </c>
      <c r="L100" s="17">
        <f t="shared" si="26"/>
        <v>0</v>
      </c>
      <c r="M100" s="17">
        <f t="shared" si="27"/>
        <v>5958285</v>
      </c>
    </row>
    <row r="101" spans="1:13">
      <c r="A101" s="14" t="s">
        <v>246</v>
      </c>
      <c r="B101" s="151">
        <v>17244</v>
      </c>
      <c r="C101" s="152">
        <v>4880000</v>
      </c>
      <c r="D101" s="101">
        <v>2.4443999999999999</v>
      </c>
      <c r="E101" s="101">
        <v>0.40389999999999998</v>
      </c>
      <c r="F101" s="39">
        <f t="shared" si="28"/>
        <v>2.4443999999999999</v>
      </c>
      <c r="G101" s="40">
        <f t="shared" si="21"/>
        <v>2.4443999999999999</v>
      </c>
      <c r="H101" s="40">
        <f t="shared" si="22"/>
        <v>2.0404999999999998</v>
      </c>
      <c r="I101" s="41">
        <f t="shared" si="23"/>
        <v>9957639.9999999981</v>
      </c>
      <c r="J101" s="41">
        <f t="shared" si="24"/>
        <v>1971032</v>
      </c>
      <c r="K101" s="17">
        <f t="shared" si="25"/>
        <v>11928671.999999998</v>
      </c>
      <c r="L101" s="17">
        <f t="shared" si="26"/>
        <v>0</v>
      </c>
      <c r="M101" s="17">
        <f t="shared" si="27"/>
        <v>11928671.999999998</v>
      </c>
    </row>
    <row r="102" spans="1:13">
      <c r="A102" s="14" t="s">
        <v>247</v>
      </c>
      <c r="B102" s="151">
        <v>469</v>
      </c>
      <c r="C102" s="152">
        <v>139000</v>
      </c>
      <c r="D102" s="101">
        <v>3.1309</v>
      </c>
      <c r="E102" s="101">
        <v>0.40310000000000001</v>
      </c>
      <c r="F102" s="39">
        <f t="shared" si="28"/>
        <v>3.1309</v>
      </c>
      <c r="G102" s="40">
        <f t="shared" si="21"/>
        <v>3.1309</v>
      </c>
      <c r="H102" s="40">
        <f t="shared" si="22"/>
        <v>2.7278000000000002</v>
      </c>
      <c r="I102" s="41">
        <f t="shared" si="23"/>
        <v>379164.2</v>
      </c>
      <c r="J102" s="41">
        <f t="shared" si="24"/>
        <v>56030.9</v>
      </c>
      <c r="K102" s="17">
        <f t="shared" si="25"/>
        <v>435195.10000000003</v>
      </c>
      <c r="L102" s="17">
        <f t="shared" si="26"/>
        <v>0</v>
      </c>
      <c r="M102" s="17">
        <f t="shared" si="27"/>
        <v>435195.10000000003</v>
      </c>
    </row>
    <row r="103" spans="1:13">
      <c r="A103" s="14" t="s">
        <v>248</v>
      </c>
      <c r="B103" s="151">
        <v>983</v>
      </c>
      <c r="C103" s="152">
        <v>323000</v>
      </c>
      <c r="D103" s="101">
        <v>2.4279000000000002</v>
      </c>
      <c r="E103" s="101">
        <v>0.40389999999999998</v>
      </c>
      <c r="F103" s="39">
        <f t="shared" si="28"/>
        <v>2.4279000000000002</v>
      </c>
      <c r="G103" s="40">
        <f t="shared" si="21"/>
        <v>2.4279000000000002</v>
      </c>
      <c r="H103" s="40">
        <f t="shared" si="22"/>
        <v>2.024</v>
      </c>
      <c r="I103" s="41">
        <f t="shared" si="23"/>
        <v>653752</v>
      </c>
      <c r="J103" s="41">
        <f t="shared" si="24"/>
        <v>130459.7</v>
      </c>
      <c r="K103" s="17">
        <f t="shared" si="25"/>
        <v>784211.7</v>
      </c>
      <c r="L103" s="17">
        <f t="shared" si="26"/>
        <v>0</v>
      </c>
      <c r="M103" s="17">
        <f t="shared" si="27"/>
        <v>784211.7</v>
      </c>
    </row>
    <row r="104" spans="1:13">
      <c r="A104" s="14" t="s">
        <v>249</v>
      </c>
      <c r="B104" s="151">
        <v>112920</v>
      </c>
      <c r="C104" s="152">
        <v>23713000</v>
      </c>
      <c r="D104" s="101">
        <v>2.4462999999999999</v>
      </c>
      <c r="E104" s="101">
        <v>0.40350000000000003</v>
      </c>
      <c r="F104" s="39">
        <f t="shared" si="28"/>
        <v>2.4462999999999999</v>
      </c>
      <c r="G104" s="40">
        <f t="shared" si="21"/>
        <v>2.4462999999999999</v>
      </c>
      <c r="H104" s="40">
        <f t="shared" si="22"/>
        <v>2.0427999999999997</v>
      </c>
      <c r="I104" s="41">
        <f t="shared" si="23"/>
        <v>48440916.399999991</v>
      </c>
      <c r="J104" s="41">
        <f t="shared" si="24"/>
        <v>9568195.5</v>
      </c>
      <c r="K104" s="17">
        <f t="shared" si="25"/>
        <v>58009111.899999991</v>
      </c>
      <c r="L104" s="17">
        <f t="shared" si="26"/>
        <v>0</v>
      </c>
      <c r="M104" s="17">
        <f t="shared" si="27"/>
        <v>58009111.899999991</v>
      </c>
    </row>
    <row r="105" spans="1:13">
      <c r="A105" s="14" t="s">
        <v>250</v>
      </c>
      <c r="B105" s="151">
        <v>7844</v>
      </c>
      <c r="C105" s="152">
        <v>2267000</v>
      </c>
      <c r="D105" s="101">
        <v>2.7063000000000001</v>
      </c>
      <c r="E105" s="101">
        <v>0.4042</v>
      </c>
      <c r="F105" s="39">
        <f t="shared" si="28"/>
        <v>2.7063000000000001</v>
      </c>
      <c r="G105" s="40">
        <f t="shared" si="21"/>
        <v>2.7063000000000001</v>
      </c>
      <c r="H105" s="40">
        <f t="shared" si="22"/>
        <v>2.3021000000000003</v>
      </c>
      <c r="I105" s="41">
        <f t="shared" si="23"/>
        <v>5218860.7</v>
      </c>
      <c r="J105" s="41">
        <f t="shared" si="24"/>
        <v>916321.4</v>
      </c>
      <c r="K105" s="17">
        <f t="shared" si="25"/>
        <v>6135182.1000000006</v>
      </c>
      <c r="L105" s="17">
        <f t="shared" si="26"/>
        <v>0</v>
      </c>
      <c r="M105" s="17">
        <f t="shared" si="27"/>
        <v>6135182.1000000006</v>
      </c>
    </row>
    <row r="106" spans="1:13">
      <c r="A106" s="14" t="s">
        <v>251</v>
      </c>
      <c r="B106" s="151">
        <v>1234</v>
      </c>
      <c r="C106" s="152">
        <v>365000</v>
      </c>
      <c r="D106" s="101">
        <v>3.5684999999999998</v>
      </c>
      <c r="E106" s="101">
        <v>0.4042</v>
      </c>
      <c r="F106" s="39">
        <f t="shared" si="28"/>
        <v>3.5684999999999998</v>
      </c>
      <c r="G106" s="40">
        <f t="shared" si="21"/>
        <v>3.5684999999999998</v>
      </c>
      <c r="H106" s="40">
        <f t="shared" si="22"/>
        <v>3.1642999999999999</v>
      </c>
      <c r="I106" s="41">
        <f t="shared" si="23"/>
        <v>1154969.5</v>
      </c>
      <c r="J106" s="41">
        <f t="shared" si="24"/>
        <v>147533</v>
      </c>
      <c r="K106" s="17">
        <f t="shared" si="25"/>
        <v>1302502.5</v>
      </c>
      <c r="L106" s="17">
        <f t="shared" si="26"/>
        <v>0</v>
      </c>
      <c r="M106" s="17">
        <f t="shared" si="27"/>
        <v>1302502.5</v>
      </c>
    </row>
    <row r="107" spans="1:13">
      <c r="A107" s="14" t="s">
        <v>155</v>
      </c>
      <c r="B107" s="151">
        <v>3317</v>
      </c>
      <c r="C107" s="152">
        <v>939000</v>
      </c>
      <c r="D107" s="101">
        <v>2.3955000000000002</v>
      </c>
      <c r="E107" s="101">
        <v>0.40389999999999998</v>
      </c>
      <c r="F107" s="39">
        <f t="shared" si="28"/>
        <v>2.3955000000000002</v>
      </c>
      <c r="G107" s="40">
        <f t="shared" ref="G107:G131" si="29">IF(F107&lt;=D107,F107,D107)</f>
        <v>2.3955000000000002</v>
      </c>
      <c r="H107" s="40">
        <f t="shared" ref="H107:H131" si="30">G107-E107</f>
        <v>1.9916000000000003</v>
      </c>
      <c r="I107" s="41">
        <f t="shared" ref="I107:I131" si="31">H107*C107</f>
        <v>1870112.4000000001</v>
      </c>
      <c r="J107" s="41">
        <f t="shared" ref="J107:J131" si="32">C107*E107*J$33</f>
        <v>379262.1</v>
      </c>
      <c r="K107" s="17">
        <f t="shared" ref="K107:K131" si="33">I107+J107</f>
        <v>2249374.5</v>
      </c>
      <c r="L107" s="17">
        <f t="shared" ref="L107:L131" si="34">K107*L$33</f>
        <v>0</v>
      </c>
      <c r="M107" s="17">
        <f t="shared" ref="M107:M131" si="35">K107-L107</f>
        <v>2249374.5</v>
      </c>
    </row>
    <row r="108" spans="1:13">
      <c r="A108" s="14" t="s">
        <v>253</v>
      </c>
      <c r="B108" s="151">
        <v>692</v>
      </c>
      <c r="C108" s="152">
        <v>205000</v>
      </c>
      <c r="D108" s="101">
        <v>2.4258000000000002</v>
      </c>
      <c r="E108" s="101">
        <v>0.4042</v>
      </c>
      <c r="F108" s="39">
        <f t="shared" si="28"/>
        <v>2.4258000000000002</v>
      </c>
      <c r="G108" s="40">
        <f t="shared" si="29"/>
        <v>2.4258000000000002</v>
      </c>
      <c r="H108" s="40">
        <f t="shared" si="30"/>
        <v>2.0216000000000003</v>
      </c>
      <c r="I108" s="41">
        <f t="shared" si="31"/>
        <v>414428.00000000006</v>
      </c>
      <c r="J108" s="41">
        <f t="shared" si="32"/>
        <v>82861</v>
      </c>
      <c r="K108" s="17">
        <f t="shared" si="33"/>
        <v>497289.00000000006</v>
      </c>
      <c r="L108" s="17">
        <f t="shared" si="34"/>
        <v>0</v>
      </c>
      <c r="M108" s="17">
        <f t="shared" si="35"/>
        <v>497289.00000000006</v>
      </c>
    </row>
    <row r="109" spans="1:13">
      <c r="A109" s="14" t="s">
        <v>254</v>
      </c>
      <c r="B109" s="151">
        <v>7374</v>
      </c>
      <c r="C109" s="152">
        <v>2087000</v>
      </c>
      <c r="D109" s="101">
        <v>2.4590000000000001</v>
      </c>
      <c r="E109" s="101">
        <v>0.4042</v>
      </c>
      <c r="F109" s="39">
        <f t="shared" si="28"/>
        <v>2.4590000000000001</v>
      </c>
      <c r="G109" s="40">
        <f t="shared" si="29"/>
        <v>2.4590000000000001</v>
      </c>
      <c r="H109" s="40">
        <f t="shared" si="30"/>
        <v>2.0548000000000002</v>
      </c>
      <c r="I109" s="41">
        <f t="shared" si="31"/>
        <v>4288367.6000000006</v>
      </c>
      <c r="J109" s="41">
        <f t="shared" si="32"/>
        <v>843565.4</v>
      </c>
      <c r="K109" s="17">
        <f t="shared" si="33"/>
        <v>5131933.0000000009</v>
      </c>
      <c r="L109" s="17">
        <f t="shared" si="34"/>
        <v>0</v>
      </c>
      <c r="M109" s="17">
        <f t="shared" si="35"/>
        <v>5131933.0000000009</v>
      </c>
    </row>
    <row r="110" spans="1:13">
      <c r="A110" s="14" t="s">
        <v>255</v>
      </c>
      <c r="B110" s="151">
        <v>2379</v>
      </c>
      <c r="C110" s="152">
        <v>704000</v>
      </c>
      <c r="D110" s="101">
        <v>2.5024999999999999</v>
      </c>
      <c r="E110" s="101">
        <v>0.4042</v>
      </c>
      <c r="F110" s="39">
        <f t="shared" si="28"/>
        <v>2.5024999999999999</v>
      </c>
      <c r="G110" s="40">
        <f t="shared" si="29"/>
        <v>2.5024999999999999</v>
      </c>
      <c r="H110" s="40">
        <f t="shared" si="30"/>
        <v>2.0983000000000001</v>
      </c>
      <c r="I110" s="41">
        <f t="shared" si="31"/>
        <v>1477203.2</v>
      </c>
      <c r="J110" s="41">
        <f t="shared" si="32"/>
        <v>284556.79999999999</v>
      </c>
      <c r="K110" s="17">
        <f t="shared" si="33"/>
        <v>1761760</v>
      </c>
      <c r="L110" s="17">
        <f t="shared" si="34"/>
        <v>0</v>
      </c>
      <c r="M110" s="17">
        <f t="shared" si="35"/>
        <v>1761760</v>
      </c>
    </row>
    <row r="111" spans="1:13">
      <c r="A111" s="14" t="s">
        <v>256</v>
      </c>
      <c r="B111" s="151">
        <v>532</v>
      </c>
      <c r="C111" s="152">
        <v>175000</v>
      </c>
      <c r="D111" s="101">
        <v>2.4413999999999998</v>
      </c>
      <c r="E111" s="101">
        <v>0.4042</v>
      </c>
      <c r="F111" s="39">
        <f t="shared" si="28"/>
        <v>2.4413999999999998</v>
      </c>
      <c r="G111" s="40">
        <f t="shared" si="29"/>
        <v>2.4413999999999998</v>
      </c>
      <c r="H111" s="40">
        <f t="shared" si="30"/>
        <v>2.0371999999999999</v>
      </c>
      <c r="I111" s="41">
        <f t="shared" si="31"/>
        <v>356510</v>
      </c>
      <c r="J111" s="41">
        <f t="shared" si="32"/>
        <v>70735</v>
      </c>
      <c r="K111" s="17">
        <f t="shared" si="33"/>
        <v>427245</v>
      </c>
      <c r="L111" s="17">
        <f t="shared" si="34"/>
        <v>0</v>
      </c>
      <c r="M111" s="17">
        <f t="shared" si="35"/>
        <v>427245</v>
      </c>
    </row>
    <row r="112" spans="1:13">
      <c r="A112" s="14" t="s">
        <v>453</v>
      </c>
      <c r="B112" s="151">
        <v>12103</v>
      </c>
      <c r="C112" s="152">
        <v>3425000</v>
      </c>
      <c r="D112" s="101">
        <v>2.4899</v>
      </c>
      <c r="E112" s="101">
        <v>0.4042</v>
      </c>
      <c r="F112" s="39">
        <f t="shared" si="28"/>
        <v>2.4899</v>
      </c>
      <c r="G112" s="40">
        <f t="shared" si="29"/>
        <v>2.4899</v>
      </c>
      <c r="H112" s="40">
        <f t="shared" si="30"/>
        <v>2.0857000000000001</v>
      </c>
      <c r="I112" s="41">
        <f t="shared" si="31"/>
        <v>7143522.5</v>
      </c>
      <c r="J112" s="41">
        <f t="shared" si="32"/>
        <v>1384385</v>
      </c>
      <c r="K112" s="17">
        <f t="shared" si="33"/>
        <v>8527907.5</v>
      </c>
      <c r="L112" s="17">
        <f t="shared" si="34"/>
        <v>0</v>
      </c>
      <c r="M112" s="17">
        <f t="shared" si="35"/>
        <v>8527907.5</v>
      </c>
    </row>
    <row r="113" spans="1:13">
      <c r="A113" s="14" t="s">
        <v>466</v>
      </c>
      <c r="B113" s="151">
        <v>7384</v>
      </c>
      <c r="C113" s="152">
        <v>2090000</v>
      </c>
      <c r="D113" s="101">
        <v>2.6667000000000001</v>
      </c>
      <c r="E113" s="101">
        <v>0.40379999999999999</v>
      </c>
      <c r="F113" s="39">
        <f t="shared" ref="F113" si="36">D113</f>
        <v>2.6667000000000001</v>
      </c>
      <c r="G113" s="40">
        <f t="shared" ref="G113" si="37">IF(F113&lt;=D113,F113,D113)</f>
        <v>2.6667000000000001</v>
      </c>
      <c r="H113" s="40">
        <f t="shared" ref="H113" si="38">G113-E113</f>
        <v>2.2629000000000001</v>
      </c>
      <c r="I113" s="41">
        <f t="shared" ref="I113" si="39">H113*C113</f>
        <v>4729461</v>
      </c>
      <c r="J113" s="41">
        <f t="shared" ref="J113" si="40">C113*E113*J$33</f>
        <v>843942</v>
      </c>
      <c r="K113" s="17">
        <f t="shared" ref="K113" si="41">I113+J113</f>
        <v>5573403</v>
      </c>
      <c r="L113" s="17">
        <f t="shared" ref="L113" si="42">K113*L$33</f>
        <v>0</v>
      </c>
      <c r="M113" s="17">
        <f t="shared" ref="M113" si="43">K113-L113</f>
        <v>5573403</v>
      </c>
    </row>
    <row r="114" spans="1:13">
      <c r="A114" s="14" t="s">
        <v>454</v>
      </c>
      <c r="B114" s="151">
        <v>33166</v>
      </c>
      <c r="C114" s="152">
        <v>9386000</v>
      </c>
      <c r="D114" s="101">
        <v>2.5333000000000001</v>
      </c>
      <c r="E114" s="101">
        <v>0.40389999999999998</v>
      </c>
      <c r="F114" s="39">
        <f t="shared" si="28"/>
        <v>2.5333000000000001</v>
      </c>
      <c r="G114" s="40">
        <f t="shared" si="29"/>
        <v>2.5333000000000001</v>
      </c>
      <c r="H114" s="40">
        <f t="shared" si="30"/>
        <v>2.1294</v>
      </c>
      <c r="I114" s="41">
        <f t="shared" si="31"/>
        <v>19986548.399999999</v>
      </c>
      <c r="J114" s="41">
        <f t="shared" si="32"/>
        <v>3791005.4</v>
      </c>
      <c r="K114" s="17">
        <f t="shared" si="33"/>
        <v>23777553.799999997</v>
      </c>
      <c r="L114" s="17">
        <f t="shared" si="34"/>
        <v>0</v>
      </c>
      <c r="M114" s="17">
        <f t="shared" si="35"/>
        <v>23777553.799999997</v>
      </c>
    </row>
    <row r="115" spans="1:13">
      <c r="A115" s="14" t="s">
        <v>455</v>
      </c>
      <c r="B115" s="151">
        <v>11076</v>
      </c>
      <c r="C115" s="152">
        <v>3135000</v>
      </c>
      <c r="D115" s="101">
        <v>2.5024999999999999</v>
      </c>
      <c r="E115" s="101">
        <v>0.4042</v>
      </c>
      <c r="F115" s="39">
        <f t="shared" si="28"/>
        <v>2.5024999999999999</v>
      </c>
      <c r="G115" s="40">
        <f t="shared" si="29"/>
        <v>2.5024999999999999</v>
      </c>
      <c r="H115" s="40">
        <f t="shared" si="30"/>
        <v>2.0983000000000001</v>
      </c>
      <c r="I115" s="41">
        <f t="shared" si="31"/>
        <v>6578170.5</v>
      </c>
      <c r="J115" s="41">
        <f t="shared" si="32"/>
        <v>1267167</v>
      </c>
      <c r="K115" s="17">
        <f t="shared" si="33"/>
        <v>7845337.5</v>
      </c>
      <c r="L115" s="17">
        <f t="shared" si="34"/>
        <v>0</v>
      </c>
      <c r="M115" s="17">
        <f t="shared" si="35"/>
        <v>7845337.5</v>
      </c>
    </row>
    <row r="116" spans="1:13">
      <c r="A116" s="14" t="s">
        <v>456</v>
      </c>
      <c r="B116" s="151">
        <v>7056</v>
      </c>
      <c r="C116" s="152">
        <v>2039000</v>
      </c>
      <c r="D116" s="101">
        <v>2.4413999999999998</v>
      </c>
      <c r="E116" s="101">
        <v>0.4042</v>
      </c>
      <c r="F116" s="39">
        <f t="shared" si="28"/>
        <v>2.4413999999999998</v>
      </c>
      <c r="G116" s="40">
        <f t="shared" si="29"/>
        <v>2.4413999999999998</v>
      </c>
      <c r="H116" s="40">
        <f t="shared" si="30"/>
        <v>2.0371999999999999</v>
      </c>
      <c r="I116" s="41">
        <f t="shared" si="31"/>
        <v>4153850.8</v>
      </c>
      <c r="J116" s="41">
        <f t="shared" si="32"/>
        <v>824163.8</v>
      </c>
      <c r="K116" s="17">
        <f t="shared" si="33"/>
        <v>4978014.5999999996</v>
      </c>
      <c r="L116" s="17">
        <f t="shared" si="34"/>
        <v>0</v>
      </c>
      <c r="M116" s="17">
        <f t="shared" si="35"/>
        <v>4978014.5999999996</v>
      </c>
    </row>
    <row r="117" spans="1:13">
      <c r="A117" s="14" t="s">
        <v>257</v>
      </c>
      <c r="B117" s="151">
        <v>6343</v>
      </c>
      <c r="C117" s="152">
        <v>1795000</v>
      </c>
      <c r="D117" s="101">
        <v>2.4403000000000001</v>
      </c>
      <c r="E117" s="101">
        <v>0.4042</v>
      </c>
      <c r="F117" s="39">
        <f t="shared" si="28"/>
        <v>2.4403000000000001</v>
      </c>
      <c r="G117" s="40">
        <f t="shared" si="29"/>
        <v>2.4403000000000001</v>
      </c>
      <c r="H117" s="40">
        <f t="shared" si="30"/>
        <v>2.0361000000000002</v>
      </c>
      <c r="I117" s="41">
        <f t="shared" si="31"/>
        <v>3654799.5000000005</v>
      </c>
      <c r="J117" s="41">
        <f t="shared" si="32"/>
        <v>725539</v>
      </c>
      <c r="K117" s="17">
        <f t="shared" si="33"/>
        <v>4380338.5</v>
      </c>
      <c r="L117" s="17">
        <f t="shared" si="34"/>
        <v>0</v>
      </c>
      <c r="M117" s="17">
        <f t="shared" si="35"/>
        <v>4380338.5</v>
      </c>
    </row>
    <row r="118" spans="1:13">
      <c r="A118" s="14" t="s">
        <v>258</v>
      </c>
      <c r="B118" s="151">
        <v>607</v>
      </c>
      <c r="C118" s="152">
        <v>212000</v>
      </c>
      <c r="D118" s="101">
        <v>2.7768999999999999</v>
      </c>
      <c r="E118" s="101">
        <v>0.40350000000000003</v>
      </c>
      <c r="F118" s="39">
        <f t="shared" si="28"/>
        <v>2.7768999999999999</v>
      </c>
      <c r="G118" s="40">
        <f t="shared" si="29"/>
        <v>2.7768999999999999</v>
      </c>
      <c r="H118" s="40">
        <f t="shared" si="30"/>
        <v>2.3733999999999997</v>
      </c>
      <c r="I118" s="41">
        <f t="shared" si="31"/>
        <v>503160.79999999993</v>
      </c>
      <c r="J118" s="41">
        <f t="shared" si="32"/>
        <v>85542</v>
      </c>
      <c r="K118" s="17">
        <f t="shared" si="33"/>
        <v>588702.79999999993</v>
      </c>
      <c r="L118" s="17">
        <f t="shared" si="34"/>
        <v>0</v>
      </c>
      <c r="M118" s="17">
        <f t="shared" si="35"/>
        <v>588702.79999999993</v>
      </c>
    </row>
    <row r="119" spans="1:13">
      <c r="A119" s="14" t="s">
        <v>259</v>
      </c>
      <c r="B119" s="151">
        <v>58690</v>
      </c>
      <c r="C119" s="152">
        <v>14849000</v>
      </c>
      <c r="D119" s="101">
        <v>2.5165000000000002</v>
      </c>
      <c r="E119" s="101">
        <v>0.4042</v>
      </c>
      <c r="F119" s="39">
        <f t="shared" si="28"/>
        <v>2.5165000000000002</v>
      </c>
      <c r="G119" s="40">
        <f t="shared" si="29"/>
        <v>2.5165000000000002</v>
      </c>
      <c r="H119" s="40">
        <f t="shared" si="30"/>
        <v>2.1123000000000003</v>
      </c>
      <c r="I119" s="41">
        <f t="shared" si="31"/>
        <v>31365542.700000003</v>
      </c>
      <c r="J119" s="41">
        <f t="shared" si="32"/>
        <v>6001965.7999999998</v>
      </c>
      <c r="K119" s="17">
        <f t="shared" si="33"/>
        <v>37367508.5</v>
      </c>
      <c r="L119" s="17">
        <f t="shared" si="34"/>
        <v>0</v>
      </c>
      <c r="M119" s="17">
        <f t="shared" si="35"/>
        <v>37367508.5</v>
      </c>
    </row>
    <row r="120" spans="1:13">
      <c r="A120" s="14" t="s">
        <v>260</v>
      </c>
      <c r="B120" s="151">
        <v>245</v>
      </c>
      <c r="C120" s="152">
        <v>81000</v>
      </c>
      <c r="D120" s="101">
        <v>2.4891999999999999</v>
      </c>
      <c r="E120" s="101">
        <v>0.40350000000000003</v>
      </c>
      <c r="F120" s="39">
        <f t="shared" si="28"/>
        <v>2.4891999999999999</v>
      </c>
      <c r="G120" s="40">
        <f t="shared" si="29"/>
        <v>2.4891999999999999</v>
      </c>
      <c r="H120" s="40">
        <f t="shared" si="30"/>
        <v>2.0856999999999997</v>
      </c>
      <c r="I120" s="41">
        <f t="shared" si="31"/>
        <v>168941.69999999998</v>
      </c>
      <c r="J120" s="41">
        <f t="shared" si="32"/>
        <v>32683.500000000004</v>
      </c>
      <c r="K120" s="17">
        <f t="shared" si="33"/>
        <v>201625.19999999998</v>
      </c>
      <c r="L120" s="17">
        <f t="shared" si="34"/>
        <v>0</v>
      </c>
      <c r="M120" s="17">
        <f t="shared" si="35"/>
        <v>201625.19999999998</v>
      </c>
    </row>
    <row r="121" spans="1:13">
      <c r="A121" s="14" t="s">
        <v>261</v>
      </c>
      <c r="B121" s="151">
        <v>14282</v>
      </c>
      <c r="C121" s="152">
        <v>4042000</v>
      </c>
      <c r="D121" s="101">
        <v>2.5478000000000001</v>
      </c>
      <c r="E121" s="101">
        <v>0.4042</v>
      </c>
      <c r="F121" s="39">
        <f t="shared" si="28"/>
        <v>2.5478000000000001</v>
      </c>
      <c r="G121" s="40">
        <f t="shared" si="29"/>
        <v>2.5478000000000001</v>
      </c>
      <c r="H121" s="40">
        <f t="shared" si="30"/>
        <v>2.1436000000000002</v>
      </c>
      <c r="I121" s="41">
        <f t="shared" si="31"/>
        <v>8664431.2000000011</v>
      </c>
      <c r="J121" s="41">
        <f t="shared" si="32"/>
        <v>1633776.4</v>
      </c>
      <c r="K121" s="17">
        <f t="shared" si="33"/>
        <v>10298207.600000001</v>
      </c>
      <c r="L121" s="17">
        <f t="shared" si="34"/>
        <v>0</v>
      </c>
      <c r="M121" s="17">
        <f t="shared" si="35"/>
        <v>10298207.600000001</v>
      </c>
    </row>
    <row r="122" spans="1:13">
      <c r="A122" s="14" t="s">
        <v>160</v>
      </c>
      <c r="B122" s="151">
        <v>80343</v>
      </c>
      <c r="C122" s="152">
        <v>20327000</v>
      </c>
      <c r="D122" s="101">
        <v>2.4584000000000001</v>
      </c>
      <c r="E122" s="101">
        <v>0.40350000000000003</v>
      </c>
      <c r="F122" s="39">
        <f t="shared" si="28"/>
        <v>2.4584000000000001</v>
      </c>
      <c r="G122" s="40">
        <f t="shared" si="29"/>
        <v>2.4584000000000001</v>
      </c>
      <c r="H122" s="40">
        <f t="shared" si="30"/>
        <v>2.0548999999999999</v>
      </c>
      <c r="I122" s="41">
        <f t="shared" si="31"/>
        <v>41769952.299999997</v>
      </c>
      <c r="J122" s="41">
        <f t="shared" si="32"/>
        <v>8201944.5000000009</v>
      </c>
      <c r="K122" s="17">
        <f t="shared" si="33"/>
        <v>49971896.799999997</v>
      </c>
      <c r="L122" s="17">
        <f t="shared" si="34"/>
        <v>0</v>
      </c>
      <c r="M122" s="17">
        <f t="shared" si="35"/>
        <v>49971896.799999997</v>
      </c>
    </row>
    <row r="123" spans="1:13">
      <c r="A123" s="14" t="s">
        <v>262</v>
      </c>
      <c r="B123" s="151">
        <v>8558</v>
      </c>
      <c r="C123" s="152">
        <v>2473000</v>
      </c>
      <c r="D123" s="101">
        <v>2.4887000000000001</v>
      </c>
      <c r="E123" s="101">
        <v>0.4042</v>
      </c>
      <c r="F123" s="39">
        <f t="shared" si="28"/>
        <v>2.4887000000000001</v>
      </c>
      <c r="G123" s="40">
        <f t="shared" si="29"/>
        <v>2.4887000000000001</v>
      </c>
      <c r="H123" s="40">
        <f t="shared" si="30"/>
        <v>2.0845000000000002</v>
      </c>
      <c r="I123" s="41">
        <f t="shared" si="31"/>
        <v>5154968.5000000009</v>
      </c>
      <c r="J123" s="41">
        <f t="shared" si="32"/>
        <v>999586.6</v>
      </c>
      <c r="K123" s="17">
        <f t="shared" si="33"/>
        <v>6154555.1000000006</v>
      </c>
      <c r="L123" s="17">
        <f t="shared" si="34"/>
        <v>0</v>
      </c>
      <c r="M123" s="17">
        <f t="shared" si="35"/>
        <v>6154555.1000000006</v>
      </c>
    </row>
    <row r="124" spans="1:13">
      <c r="A124" s="14" t="s">
        <v>263</v>
      </c>
      <c r="B124" s="151">
        <v>1219</v>
      </c>
      <c r="C124" s="152">
        <v>361000</v>
      </c>
      <c r="D124" s="101">
        <v>2.4258000000000002</v>
      </c>
      <c r="E124" s="101">
        <v>0.4042</v>
      </c>
      <c r="F124" s="39">
        <f t="shared" si="28"/>
        <v>2.4258000000000002</v>
      </c>
      <c r="G124" s="40">
        <f t="shared" si="29"/>
        <v>2.4258000000000002</v>
      </c>
      <c r="H124" s="40">
        <f t="shared" si="30"/>
        <v>2.0216000000000003</v>
      </c>
      <c r="I124" s="41">
        <f t="shared" si="31"/>
        <v>729797.60000000009</v>
      </c>
      <c r="J124" s="41">
        <f t="shared" si="32"/>
        <v>145916.20000000001</v>
      </c>
      <c r="K124" s="17">
        <f t="shared" si="33"/>
        <v>875713.8</v>
      </c>
      <c r="L124" s="17">
        <f t="shared" si="34"/>
        <v>0</v>
      </c>
      <c r="M124" s="17">
        <f t="shared" si="35"/>
        <v>875713.8</v>
      </c>
    </row>
    <row r="125" spans="1:13">
      <c r="A125" s="14" t="s">
        <v>264</v>
      </c>
      <c r="B125" s="151">
        <v>7587</v>
      </c>
      <c r="C125" s="152">
        <v>2193000</v>
      </c>
      <c r="D125" s="101">
        <v>2.4573</v>
      </c>
      <c r="E125" s="101">
        <v>0.40350000000000003</v>
      </c>
      <c r="F125" s="39">
        <f t="shared" si="28"/>
        <v>2.4573</v>
      </c>
      <c r="G125" s="40">
        <f t="shared" si="29"/>
        <v>2.4573</v>
      </c>
      <c r="H125" s="40">
        <f t="shared" si="30"/>
        <v>2.0537999999999998</v>
      </c>
      <c r="I125" s="41">
        <f t="shared" si="31"/>
        <v>4503983.3999999994</v>
      </c>
      <c r="J125" s="41">
        <f t="shared" si="32"/>
        <v>884875.5</v>
      </c>
      <c r="K125" s="17">
        <f t="shared" si="33"/>
        <v>5388858.8999999994</v>
      </c>
      <c r="L125" s="17">
        <f t="shared" si="34"/>
        <v>0</v>
      </c>
      <c r="M125" s="17">
        <f t="shared" si="35"/>
        <v>5388858.8999999994</v>
      </c>
    </row>
    <row r="126" spans="1:13">
      <c r="A126" s="14" t="s">
        <v>265</v>
      </c>
      <c r="B126" s="151">
        <v>15478</v>
      </c>
      <c r="C126" s="152">
        <v>4380000</v>
      </c>
      <c r="D126" s="101">
        <v>2.4403000000000001</v>
      </c>
      <c r="E126" s="101">
        <v>0.4042</v>
      </c>
      <c r="F126" s="39">
        <f t="shared" si="28"/>
        <v>2.4403000000000001</v>
      </c>
      <c r="G126" s="40">
        <f t="shared" si="29"/>
        <v>2.4403000000000001</v>
      </c>
      <c r="H126" s="40">
        <f t="shared" si="30"/>
        <v>2.0361000000000002</v>
      </c>
      <c r="I126" s="41">
        <f t="shared" si="31"/>
        <v>8918118.0000000019</v>
      </c>
      <c r="J126" s="41">
        <f t="shared" si="32"/>
        <v>1770396</v>
      </c>
      <c r="K126" s="17">
        <f t="shared" si="33"/>
        <v>10688514.000000002</v>
      </c>
      <c r="L126" s="17">
        <f t="shared" si="34"/>
        <v>0</v>
      </c>
      <c r="M126" s="17">
        <f t="shared" si="35"/>
        <v>10688514.000000002</v>
      </c>
    </row>
    <row r="127" spans="1:13" ht="9.75" customHeight="1">
      <c r="A127" s="14" t="s">
        <v>266</v>
      </c>
      <c r="B127" s="151">
        <v>9288</v>
      </c>
      <c r="C127" s="152">
        <v>2629000</v>
      </c>
      <c r="D127" s="101">
        <v>2.4358</v>
      </c>
      <c r="E127" s="101">
        <v>0.4042</v>
      </c>
      <c r="F127" s="39">
        <f t="shared" si="28"/>
        <v>2.4358</v>
      </c>
      <c r="G127" s="40">
        <f t="shared" si="29"/>
        <v>2.4358</v>
      </c>
      <c r="H127" s="40">
        <f t="shared" si="30"/>
        <v>2.0316000000000001</v>
      </c>
      <c r="I127" s="41">
        <f t="shared" si="31"/>
        <v>5341076.4000000004</v>
      </c>
      <c r="J127" s="41">
        <f t="shared" si="32"/>
        <v>1062641.8</v>
      </c>
      <c r="K127" s="17">
        <f t="shared" si="33"/>
        <v>6403718.2000000002</v>
      </c>
      <c r="L127" s="17">
        <f t="shared" si="34"/>
        <v>0</v>
      </c>
      <c r="M127" s="17">
        <f t="shared" si="35"/>
        <v>6403718.2000000002</v>
      </c>
    </row>
    <row r="128" spans="1:13">
      <c r="A128" s="14" t="s">
        <v>267</v>
      </c>
      <c r="B128" s="151">
        <v>5313</v>
      </c>
      <c r="C128" s="152">
        <v>1535000</v>
      </c>
      <c r="D128" s="101">
        <v>2.4361999999999999</v>
      </c>
      <c r="E128" s="101">
        <v>0.40350000000000003</v>
      </c>
      <c r="F128" s="39">
        <f t="shared" si="28"/>
        <v>2.4361999999999999</v>
      </c>
      <c r="G128" s="40">
        <f t="shared" si="29"/>
        <v>2.4361999999999999</v>
      </c>
      <c r="H128" s="40">
        <f t="shared" si="30"/>
        <v>2.0326999999999997</v>
      </c>
      <c r="I128" s="41">
        <f t="shared" si="31"/>
        <v>3120194.4999999995</v>
      </c>
      <c r="J128" s="41">
        <f t="shared" si="32"/>
        <v>619372.5</v>
      </c>
      <c r="K128" s="17">
        <f t="shared" si="33"/>
        <v>3739566.9999999995</v>
      </c>
      <c r="L128" s="17">
        <f t="shared" si="34"/>
        <v>0</v>
      </c>
      <c r="M128" s="17">
        <f t="shared" si="35"/>
        <v>3739566.9999999995</v>
      </c>
    </row>
    <row r="129" spans="1:13">
      <c r="A129" s="14" t="s">
        <v>268</v>
      </c>
      <c r="B129" s="151">
        <v>748</v>
      </c>
      <c r="C129" s="152">
        <v>246000</v>
      </c>
      <c r="D129" s="101">
        <v>2.4718</v>
      </c>
      <c r="E129" s="101">
        <v>0.40250000000000002</v>
      </c>
      <c r="F129" s="39">
        <f t="shared" si="28"/>
        <v>2.4718</v>
      </c>
      <c r="G129" s="40">
        <f t="shared" si="29"/>
        <v>2.4718</v>
      </c>
      <c r="H129" s="40">
        <f t="shared" si="30"/>
        <v>2.0693000000000001</v>
      </c>
      <c r="I129" s="41">
        <f t="shared" si="31"/>
        <v>509047.80000000005</v>
      </c>
      <c r="J129" s="41">
        <f t="shared" si="32"/>
        <v>99015</v>
      </c>
      <c r="K129" s="17">
        <f t="shared" si="33"/>
        <v>608062.80000000005</v>
      </c>
      <c r="L129" s="17">
        <f t="shared" si="34"/>
        <v>0</v>
      </c>
      <c r="M129" s="17">
        <f t="shared" si="35"/>
        <v>608062.80000000005</v>
      </c>
    </row>
    <row r="130" spans="1:13">
      <c r="A130" s="14" t="s">
        <v>467</v>
      </c>
      <c r="B130" s="151">
        <v>3525</v>
      </c>
      <c r="C130" s="152">
        <v>1019000</v>
      </c>
      <c r="D130" s="101">
        <v>2.4443999999999999</v>
      </c>
      <c r="E130" s="101">
        <v>0.40389999999999998</v>
      </c>
      <c r="F130" s="39">
        <f t="shared" ref="F130" si="44">D130</f>
        <v>2.4443999999999999</v>
      </c>
      <c r="G130" s="40">
        <f t="shared" ref="G130" si="45">IF(F130&lt;=D130,F130,D130)</f>
        <v>2.4443999999999999</v>
      </c>
      <c r="H130" s="40">
        <f t="shared" ref="H130" si="46">G130-E130</f>
        <v>2.0404999999999998</v>
      </c>
      <c r="I130" s="41">
        <f t="shared" ref="I130" si="47">H130*C130</f>
        <v>2079269.4999999998</v>
      </c>
      <c r="J130" s="41">
        <f t="shared" ref="J130" si="48">C130*E130*J$33</f>
        <v>411574.1</v>
      </c>
      <c r="K130" s="17">
        <f t="shared" ref="K130" si="49">I130+J130</f>
        <v>2490843.5999999996</v>
      </c>
      <c r="L130" s="17">
        <f t="shared" ref="L130" si="50">K130*L$33</f>
        <v>0</v>
      </c>
      <c r="M130" s="17">
        <f t="shared" ref="M130" si="51">K130-L130</f>
        <v>2490843.5999999996</v>
      </c>
    </row>
    <row r="131" spans="1:13">
      <c r="A131" s="14" t="s">
        <v>457</v>
      </c>
      <c r="B131" s="151">
        <v>641</v>
      </c>
      <c r="C131" s="152">
        <v>211000</v>
      </c>
      <c r="D131" s="101">
        <v>2.4335</v>
      </c>
      <c r="E131" s="101">
        <v>0.40350000000000003</v>
      </c>
      <c r="F131" s="39">
        <f t="shared" si="28"/>
        <v>2.4335</v>
      </c>
      <c r="G131" s="40">
        <f t="shared" si="29"/>
        <v>2.4335</v>
      </c>
      <c r="H131" s="40">
        <f t="shared" si="30"/>
        <v>2.0299999999999998</v>
      </c>
      <c r="I131" s="41">
        <f t="shared" si="31"/>
        <v>428329.99999999994</v>
      </c>
      <c r="J131" s="41">
        <f t="shared" si="32"/>
        <v>85138.5</v>
      </c>
      <c r="K131" s="17">
        <f t="shared" si="33"/>
        <v>513468.49999999994</v>
      </c>
      <c r="L131" s="17">
        <f t="shared" si="34"/>
        <v>0</v>
      </c>
      <c r="M131" s="17">
        <f t="shared" si="35"/>
        <v>513468.49999999994</v>
      </c>
    </row>
    <row r="132" spans="1:13">
      <c r="C132" s="19"/>
      <c r="D132" s="4"/>
      <c r="F132" s="4"/>
      <c r="G132" s="4"/>
      <c r="H132" s="4"/>
      <c r="I132" s="4"/>
      <c r="J132" s="4"/>
    </row>
    <row r="133" spans="1:13">
      <c r="A133" s="236" t="s">
        <v>26</v>
      </c>
      <c r="B133" s="240" t="s">
        <v>56</v>
      </c>
      <c r="C133" s="240" t="s">
        <v>52</v>
      </c>
      <c r="D133" s="242" t="s">
        <v>38</v>
      </c>
      <c r="E133" s="242"/>
      <c r="F133" s="100" t="s">
        <v>380</v>
      </c>
      <c r="G133" s="236" t="s">
        <v>41</v>
      </c>
      <c r="H133" s="236"/>
      <c r="I133" s="236" t="s">
        <v>45</v>
      </c>
      <c r="J133" s="34" t="s">
        <v>43</v>
      </c>
      <c r="K133" s="236" t="s">
        <v>34</v>
      </c>
      <c r="L133" s="28" t="s">
        <v>35</v>
      </c>
      <c r="M133" s="236" t="s">
        <v>440</v>
      </c>
    </row>
    <row r="134" spans="1:13" ht="11.25" customHeight="1">
      <c r="A134" s="236"/>
      <c r="B134" s="240"/>
      <c r="C134" s="240"/>
      <c r="D134" s="50" t="s">
        <v>40</v>
      </c>
      <c r="E134" s="50" t="s">
        <v>44</v>
      </c>
      <c r="F134" s="50" t="s">
        <v>40</v>
      </c>
      <c r="G134" s="36" t="s">
        <v>40</v>
      </c>
      <c r="H134" s="13" t="s">
        <v>42</v>
      </c>
      <c r="I134" s="236"/>
      <c r="J134" s="13">
        <v>1</v>
      </c>
      <c r="K134" s="236"/>
      <c r="L134" s="13">
        <v>9.2499999999999999E-2</v>
      </c>
      <c r="M134" s="241"/>
    </row>
    <row r="135" spans="1:13">
      <c r="A135" s="18" t="s">
        <v>28</v>
      </c>
      <c r="B135" s="68">
        <f>SUM(B136:B138)</f>
        <v>0</v>
      </c>
      <c r="C135" s="70">
        <f>SUM(C136:C138)</f>
        <v>0</v>
      </c>
      <c r="D135" s="42"/>
      <c r="E135" s="43"/>
      <c r="F135" s="44"/>
      <c r="G135" s="44"/>
      <c r="H135" s="44"/>
      <c r="I135" s="44"/>
      <c r="J135" s="44"/>
      <c r="K135" s="43"/>
      <c r="L135" s="43"/>
      <c r="M135" s="64">
        <f>SUM(M136:M138)</f>
        <v>0</v>
      </c>
    </row>
    <row r="136" spans="1:13">
      <c r="A136" s="96" t="s">
        <v>165</v>
      </c>
      <c r="B136" s="125"/>
      <c r="C136" s="121"/>
      <c r="D136" s="101">
        <v>2.1779999999999999</v>
      </c>
      <c r="E136" s="101">
        <v>0.37030000000000002</v>
      </c>
      <c r="F136" s="38">
        <f>D136</f>
        <v>2.1779999999999999</v>
      </c>
      <c r="G136" s="40">
        <f>IF(F136&lt;=D136,F136,D136)</f>
        <v>2.1779999999999999</v>
      </c>
      <c r="H136" s="40">
        <f>G136-E136</f>
        <v>1.8076999999999999</v>
      </c>
      <c r="I136" s="41">
        <f>H136*C136</f>
        <v>0</v>
      </c>
      <c r="J136" s="41">
        <f>C136*E136*J$134</f>
        <v>0</v>
      </c>
      <c r="K136" s="17">
        <f>I136+J136</f>
        <v>0</v>
      </c>
      <c r="L136" s="17">
        <f>K136*L$134</f>
        <v>0</v>
      </c>
      <c r="M136" s="17">
        <f>K136-L136</f>
        <v>0</v>
      </c>
    </row>
    <row r="137" spans="1:13">
      <c r="A137" s="96" t="s">
        <v>269</v>
      </c>
      <c r="B137" s="125"/>
      <c r="C137" s="121"/>
      <c r="D137" s="101">
        <v>2.1779999999999999</v>
      </c>
      <c r="E137" s="101">
        <v>0.37030000000000002</v>
      </c>
      <c r="F137" s="38">
        <f>D137</f>
        <v>2.1779999999999999</v>
      </c>
      <c r="G137" s="40">
        <f>IF(F137&lt;=D137,F137,D137)</f>
        <v>2.1779999999999999</v>
      </c>
      <c r="H137" s="40">
        <f>G137-E137</f>
        <v>1.8076999999999999</v>
      </c>
      <c r="I137" s="41">
        <f>H137*C137</f>
        <v>0</v>
      </c>
      <c r="J137" s="41">
        <f>C137*E137*J$134</f>
        <v>0</v>
      </c>
      <c r="K137" s="17">
        <f>I137+J137</f>
        <v>0</v>
      </c>
      <c r="L137" s="17">
        <f>K137*L$134</f>
        <v>0</v>
      </c>
      <c r="M137" s="17">
        <f>K137-L137</f>
        <v>0</v>
      </c>
    </row>
    <row r="138" spans="1:13">
      <c r="A138" s="96" t="s">
        <v>465</v>
      </c>
      <c r="B138" s="125"/>
      <c r="C138" s="121"/>
      <c r="D138" s="101">
        <v>2.1779999999999999</v>
      </c>
      <c r="E138" s="101">
        <v>0.37030000000000002</v>
      </c>
      <c r="F138" s="38">
        <f>D138</f>
        <v>2.1779999999999999</v>
      </c>
      <c r="G138" s="40">
        <f>IF(F138&lt;=D138,F138,D138)</f>
        <v>2.1779999999999999</v>
      </c>
      <c r="H138" s="40">
        <f>G138-E138</f>
        <v>1.8076999999999999</v>
      </c>
      <c r="I138" s="41">
        <f>H138*C138</f>
        <v>0</v>
      </c>
      <c r="J138" s="41">
        <f>C138*E138*J$134</f>
        <v>0</v>
      </c>
      <c r="K138" s="17">
        <f>I138+J138</f>
        <v>0</v>
      </c>
      <c r="L138" s="17">
        <f>K138*L$134</f>
        <v>0</v>
      </c>
      <c r="M138" s="17">
        <f>K138-L138</f>
        <v>0</v>
      </c>
    </row>
    <row r="139" spans="1:13">
      <c r="C139" s="7"/>
      <c r="D139" s="8"/>
      <c r="E139" s="8"/>
      <c r="F139" s="3"/>
      <c r="G139" s="3"/>
      <c r="H139" s="3"/>
      <c r="I139" s="2"/>
      <c r="J139" s="2"/>
    </row>
    <row r="140" spans="1:13">
      <c r="A140" s="236" t="s">
        <v>26</v>
      </c>
      <c r="B140" s="240" t="s">
        <v>57</v>
      </c>
      <c r="C140" s="240" t="s">
        <v>53</v>
      </c>
      <c r="D140" s="242" t="s">
        <v>38</v>
      </c>
      <c r="E140" s="242"/>
      <c r="F140" s="100" t="s">
        <v>380</v>
      </c>
      <c r="G140" s="236" t="s">
        <v>41</v>
      </c>
      <c r="H140" s="236"/>
      <c r="I140" s="236" t="s">
        <v>45</v>
      </c>
      <c r="J140" s="34" t="s">
        <v>43</v>
      </c>
      <c r="K140" s="236" t="s">
        <v>34</v>
      </c>
      <c r="L140" s="28" t="s">
        <v>35</v>
      </c>
      <c r="M140" s="236" t="s">
        <v>440</v>
      </c>
    </row>
    <row r="141" spans="1:13" ht="11.25" customHeight="1">
      <c r="A141" s="236"/>
      <c r="B141" s="240"/>
      <c r="C141" s="240"/>
      <c r="D141" s="50" t="s">
        <v>40</v>
      </c>
      <c r="E141" s="50" t="s">
        <v>44</v>
      </c>
      <c r="F141" s="50" t="s">
        <v>42</v>
      </c>
      <c r="G141" s="36" t="s">
        <v>40</v>
      </c>
      <c r="H141" s="13" t="s">
        <v>42</v>
      </c>
      <c r="I141" s="236"/>
      <c r="J141" s="13">
        <v>1</v>
      </c>
      <c r="K141" s="236"/>
      <c r="L141" s="13">
        <v>9.2499999999999999E-2</v>
      </c>
      <c r="M141" s="241"/>
    </row>
    <row r="142" spans="1:13">
      <c r="A142" s="18" t="s">
        <v>28</v>
      </c>
      <c r="B142" s="68">
        <f>SUM(B143:B143)</f>
        <v>0</v>
      </c>
      <c r="C142" s="70">
        <f>SUM(C143:C143)</f>
        <v>0</v>
      </c>
      <c r="D142" s="42"/>
      <c r="E142" s="43"/>
      <c r="F142" s="44"/>
      <c r="G142" s="44"/>
      <c r="H142" s="44"/>
      <c r="I142" s="44"/>
      <c r="J142" s="44"/>
      <c r="K142" s="43"/>
      <c r="L142" s="43"/>
      <c r="M142" s="64">
        <f>SUM(M143:M143)</f>
        <v>0</v>
      </c>
    </row>
    <row r="143" spans="1:13">
      <c r="A143" s="96" t="s">
        <v>163</v>
      </c>
      <c r="B143" s="125"/>
      <c r="C143" s="121"/>
      <c r="D143" s="101">
        <v>1.8625</v>
      </c>
      <c r="E143" s="101">
        <v>0.31659999999999999</v>
      </c>
      <c r="F143" s="38">
        <f>D143-E143</f>
        <v>1.5459000000000001</v>
      </c>
      <c r="G143" s="45"/>
      <c r="H143" s="40">
        <f t="shared" ref="H143" si="52">IF(F143&lt;=D143-E143,F143,D143-E143)</f>
        <v>1.5459000000000001</v>
      </c>
      <c r="I143" s="46">
        <f t="shared" ref="I143" si="53">H143*C143</f>
        <v>0</v>
      </c>
      <c r="J143" s="46">
        <f>C143*E143*J$141</f>
        <v>0</v>
      </c>
      <c r="K143" s="47">
        <f t="shared" ref="K143" si="54">I143+J143</f>
        <v>0</v>
      </c>
      <c r="L143" s="17">
        <f>K143*L$141</f>
        <v>0</v>
      </c>
      <c r="M143" s="17">
        <f>K143-L143</f>
        <v>0</v>
      </c>
    </row>
    <row r="144" spans="1:13">
      <c r="C144" s="7"/>
      <c r="D144" s="8"/>
      <c r="E144" s="8"/>
      <c r="F144" s="3"/>
      <c r="G144" s="3"/>
      <c r="H144" s="3"/>
      <c r="I144" s="2"/>
      <c r="J144" s="2"/>
    </row>
    <row r="145" spans="1:13">
      <c r="A145" s="236" t="s">
        <v>26</v>
      </c>
      <c r="B145" s="240" t="s">
        <v>58</v>
      </c>
      <c r="C145" s="240" t="s">
        <v>54</v>
      </c>
      <c r="D145" s="242" t="s">
        <v>38</v>
      </c>
      <c r="E145" s="242"/>
      <c r="F145" s="100" t="s">
        <v>380</v>
      </c>
      <c r="G145" s="236" t="s">
        <v>41</v>
      </c>
      <c r="H145" s="236"/>
      <c r="I145" s="236" t="s">
        <v>45</v>
      </c>
      <c r="J145" s="34" t="s">
        <v>43</v>
      </c>
      <c r="K145" s="236" t="s">
        <v>34</v>
      </c>
      <c r="L145" s="28" t="s">
        <v>35</v>
      </c>
      <c r="M145" s="236" t="s">
        <v>440</v>
      </c>
    </row>
    <row r="146" spans="1:13" ht="11.25" customHeight="1">
      <c r="A146" s="236"/>
      <c r="B146" s="240"/>
      <c r="C146" s="240"/>
      <c r="D146" s="50" t="s">
        <v>40</v>
      </c>
      <c r="E146" s="50" t="s">
        <v>44</v>
      </c>
      <c r="F146" s="50" t="s">
        <v>42</v>
      </c>
      <c r="G146" s="36" t="s">
        <v>40</v>
      </c>
      <c r="H146" s="13" t="s">
        <v>42</v>
      </c>
      <c r="I146" s="236"/>
      <c r="J146" s="13">
        <v>1</v>
      </c>
      <c r="K146" s="236"/>
      <c r="L146" s="13">
        <v>9.2499999999999999E-2</v>
      </c>
      <c r="M146" s="241"/>
    </row>
    <row r="147" spans="1:13">
      <c r="A147" s="18" t="s">
        <v>28</v>
      </c>
      <c r="B147" s="68">
        <f>SUM(B148:B148)</f>
        <v>0</v>
      </c>
      <c r="C147" s="70">
        <f>SUM(C148:C148)</f>
        <v>0</v>
      </c>
      <c r="D147" s="42"/>
      <c r="E147" s="43"/>
      <c r="F147" s="44"/>
      <c r="G147" s="44"/>
      <c r="H147" s="44"/>
      <c r="I147" s="44"/>
      <c r="J147" s="44"/>
      <c r="K147" s="43"/>
      <c r="L147" s="43"/>
      <c r="M147" s="64">
        <f>SUM(M148:M148)</f>
        <v>0</v>
      </c>
    </row>
    <row r="148" spans="1:13">
      <c r="A148" s="96" t="s">
        <v>164</v>
      </c>
      <c r="B148" s="125"/>
      <c r="C148" s="121"/>
      <c r="D148" s="101">
        <v>2.1132</v>
      </c>
      <c r="E148" s="101">
        <v>0.35920000000000002</v>
      </c>
      <c r="F148" s="38">
        <f>D148-E148</f>
        <v>1.754</v>
      </c>
      <c r="G148" s="45"/>
      <c r="H148" s="40">
        <f t="shared" ref="H148" si="55">IF(F148&lt;=D148-E148,F148,D148-E148)</f>
        <v>1.754</v>
      </c>
      <c r="I148" s="46">
        <f t="shared" ref="I148" si="56">H148*C148</f>
        <v>0</v>
      </c>
      <c r="J148" s="46">
        <f>C148*E148*J$146</f>
        <v>0</v>
      </c>
      <c r="K148" s="47">
        <f t="shared" ref="K148" si="57">I148+J148</f>
        <v>0</v>
      </c>
      <c r="L148" s="17">
        <f>K148*L$146</f>
        <v>0</v>
      </c>
      <c r="M148" s="17">
        <f>K148-L148</f>
        <v>0</v>
      </c>
    </row>
    <row r="149" spans="1:13">
      <c r="B149" s="9"/>
      <c r="C149" s="120"/>
      <c r="D149" s="8"/>
      <c r="E149" s="8"/>
      <c r="F149" s="3"/>
      <c r="G149" s="3"/>
      <c r="H149" s="3"/>
      <c r="I149" s="2"/>
      <c r="J149" s="2"/>
    </row>
    <row r="150" spans="1:13" ht="11.25" customHeight="1">
      <c r="A150" s="236" t="s">
        <v>26</v>
      </c>
      <c r="B150" s="240" t="s">
        <v>59</v>
      </c>
      <c r="C150" s="240" t="s">
        <v>55</v>
      </c>
      <c r="D150" s="242" t="s">
        <v>38</v>
      </c>
      <c r="E150" s="242"/>
      <c r="F150" s="79" t="s">
        <v>46</v>
      </c>
      <c r="G150" s="236" t="s">
        <v>41</v>
      </c>
      <c r="H150" s="236"/>
      <c r="I150" s="236" t="s">
        <v>45</v>
      </c>
      <c r="J150" s="34" t="s">
        <v>43</v>
      </c>
      <c r="K150" s="236" t="s">
        <v>34</v>
      </c>
      <c r="L150" s="79" t="s">
        <v>35</v>
      </c>
      <c r="M150" s="236" t="s">
        <v>440</v>
      </c>
    </row>
    <row r="151" spans="1:13" ht="11.25" customHeight="1">
      <c r="A151" s="236"/>
      <c r="B151" s="240"/>
      <c r="C151" s="240"/>
      <c r="D151" s="80" t="s">
        <v>40</v>
      </c>
      <c r="E151" s="80" t="s">
        <v>44</v>
      </c>
      <c r="F151" s="80" t="s">
        <v>42</v>
      </c>
      <c r="G151" s="81" t="s">
        <v>40</v>
      </c>
      <c r="H151" s="13" t="s">
        <v>42</v>
      </c>
      <c r="I151" s="236"/>
      <c r="J151" s="13">
        <v>1</v>
      </c>
      <c r="K151" s="236"/>
      <c r="L151" s="13">
        <v>9.2499999999999999E-2</v>
      </c>
      <c r="M151" s="241"/>
    </row>
    <row r="152" spans="1:13">
      <c r="A152" s="18" t="s">
        <v>28</v>
      </c>
      <c r="B152" s="68">
        <f>SUM(B153:B164)</f>
        <v>2823879</v>
      </c>
      <c r="C152" s="70">
        <f>SUM(C153:C164)</f>
        <v>832000000</v>
      </c>
      <c r="D152" s="42"/>
      <c r="E152" s="43"/>
      <c r="F152" s="44"/>
      <c r="G152" s="44"/>
      <c r="H152" s="44"/>
      <c r="I152" s="44"/>
      <c r="J152" s="44"/>
      <c r="K152" s="43"/>
      <c r="L152" s="43"/>
      <c r="M152" s="64">
        <f>SUM(M153:M164)</f>
        <v>872147611.5</v>
      </c>
    </row>
    <row r="153" spans="1:13">
      <c r="A153" s="233" t="s">
        <v>165</v>
      </c>
      <c r="B153" s="231">
        <v>40880</v>
      </c>
      <c r="C153" s="232">
        <v>14000000</v>
      </c>
      <c r="D153" s="154">
        <v>1.1024</v>
      </c>
      <c r="E153" s="154">
        <v>0.16980000000000001</v>
      </c>
      <c r="F153" s="39">
        <f>D153-E153</f>
        <v>0.9326000000000001</v>
      </c>
      <c r="G153" s="45"/>
      <c r="H153" s="48">
        <f t="shared" ref="H153:H159" si="58">IF(F153&lt;=D153-E153,F153,D153-E153)</f>
        <v>0.9326000000000001</v>
      </c>
      <c r="I153" s="46">
        <f t="shared" ref="I153:I159" si="59">H153*C153</f>
        <v>13056400.000000002</v>
      </c>
      <c r="J153" s="46">
        <f>C153*E153*J$134</f>
        <v>2377200</v>
      </c>
      <c r="K153" s="47">
        <f t="shared" ref="K153:K159" si="60">I153+J153</f>
        <v>15433600.000000002</v>
      </c>
      <c r="L153" s="17">
        <f>K153*L$151</f>
        <v>1427608.0000000002</v>
      </c>
      <c r="M153" s="17">
        <f>K153-L153</f>
        <v>14005992.000000002</v>
      </c>
    </row>
    <row r="154" spans="1:13">
      <c r="A154" s="233" t="s">
        <v>269</v>
      </c>
      <c r="B154" s="231">
        <v>46720</v>
      </c>
      <c r="C154" s="232">
        <v>17000000</v>
      </c>
      <c r="D154" s="154">
        <v>1.1024</v>
      </c>
      <c r="E154" s="154">
        <v>0.16980000000000001</v>
      </c>
      <c r="F154" s="39">
        <f t="shared" ref="F154:F164" si="61">D154-E154</f>
        <v>0.9326000000000001</v>
      </c>
      <c r="G154" s="45"/>
      <c r="H154" s="48">
        <f t="shared" ref="H154" si="62">IF(F154&lt;=D154-E154,F154,D154-E154)</f>
        <v>0.9326000000000001</v>
      </c>
      <c r="I154" s="46">
        <f t="shared" ref="I154" si="63">H154*C154</f>
        <v>15854200.000000002</v>
      </c>
      <c r="J154" s="46">
        <f>C154*E154*J$134</f>
        <v>2886600</v>
      </c>
      <c r="K154" s="47">
        <f t="shared" ref="K154" si="64">I154+J154</f>
        <v>18740800</v>
      </c>
      <c r="L154" s="17">
        <f t="shared" ref="L154:L164" si="65">K154*L$151</f>
        <v>1733524</v>
      </c>
      <c r="M154" s="17">
        <f>K154-L154</f>
        <v>17007276</v>
      </c>
    </row>
    <row r="155" spans="1:13">
      <c r="A155" s="233" t="s">
        <v>166</v>
      </c>
      <c r="B155" s="231">
        <v>63875</v>
      </c>
      <c r="C155" s="232">
        <v>30000000</v>
      </c>
      <c r="D155" s="154">
        <v>1.1024</v>
      </c>
      <c r="E155" s="154">
        <v>0.16980000000000001</v>
      </c>
      <c r="F155" s="39">
        <f t="shared" si="61"/>
        <v>0.9326000000000001</v>
      </c>
      <c r="G155" s="45"/>
      <c r="H155" s="48">
        <f t="shared" si="58"/>
        <v>0.9326000000000001</v>
      </c>
      <c r="I155" s="46">
        <f t="shared" si="59"/>
        <v>27978000.000000004</v>
      </c>
      <c r="J155" s="46">
        <f t="shared" ref="J155:J159" si="66">C155*E155*J$151</f>
        <v>5094000</v>
      </c>
      <c r="K155" s="47">
        <f t="shared" si="60"/>
        <v>33072000.000000004</v>
      </c>
      <c r="L155" s="17">
        <f t="shared" si="65"/>
        <v>3059160.0000000005</v>
      </c>
      <c r="M155" s="17">
        <f t="shared" ref="M155:M159" si="67">K155-L155</f>
        <v>30012840.000000004</v>
      </c>
    </row>
    <row r="156" spans="1:13">
      <c r="A156" s="14" t="s">
        <v>427</v>
      </c>
      <c r="B156" s="151">
        <v>6799</v>
      </c>
      <c r="C156" s="157">
        <v>2000000</v>
      </c>
      <c r="D156" s="154">
        <v>1.3788</v>
      </c>
      <c r="E156" s="154">
        <v>0.31209999999999999</v>
      </c>
      <c r="F156" s="39">
        <f t="shared" si="61"/>
        <v>1.0667</v>
      </c>
      <c r="G156" s="45"/>
      <c r="H156" s="48">
        <f t="shared" si="58"/>
        <v>1.0667</v>
      </c>
      <c r="I156" s="46">
        <f t="shared" si="59"/>
        <v>2133400</v>
      </c>
      <c r="J156" s="46">
        <f t="shared" si="66"/>
        <v>624200</v>
      </c>
      <c r="K156" s="47">
        <f t="shared" si="60"/>
        <v>2757600</v>
      </c>
      <c r="L156" s="17">
        <f t="shared" si="65"/>
        <v>255078</v>
      </c>
      <c r="M156" s="17">
        <f t="shared" si="67"/>
        <v>2502522</v>
      </c>
    </row>
    <row r="157" spans="1:13">
      <c r="A157" s="14" t="s">
        <v>428</v>
      </c>
      <c r="B157" s="151">
        <v>11824</v>
      </c>
      <c r="C157" s="157">
        <v>3000000</v>
      </c>
      <c r="D157" s="154">
        <v>1.3788</v>
      </c>
      <c r="E157" s="154">
        <v>0.31209999999999999</v>
      </c>
      <c r="F157" s="39">
        <f t="shared" si="61"/>
        <v>1.0667</v>
      </c>
      <c r="G157" s="45"/>
      <c r="H157" s="48">
        <f t="shared" si="58"/>
        <v>1.0667</v>
      </c>
      <c r="I157" s="46">
        <f t="shared" si="59"/>
        <v>3200100</v>
      </c>
      <c r="J157" s="46">
        <f t="shared" si="66"/>
        <v>936300</v>
      </c>
      <c r="K157" s="47">
        <f t="shared" si="60"/>
        <v>4136400</v>
      </c>
      <c r="L157" s="17">
        <f t="shared" si="65"/>
        <v>382617</v>
      </c>
      <c r="M157" s="17">
        <f t="shared" si="67"/>
        <v>3753783</v>
      </c>
    </row>
    <row r="158" spans="1:13">
      <c r="A158" s="14" t="s">
        <v>204</v>
      </c>
      <c r="B158" s="151">
        <v>6628</v>
      </c>
      <c r="C158" s="157">
        <v>2000000</v>
      </c>
      <c r="D158" s="154">
        <v>1.3788</v>
      </c>
      <c r="E158" s="154">
        <v>0.31209999999999999</v>
      </c>
      <c r="F158" s="39">
        <f t="shared" si="61"/>
        <v>1.0667</v>
      </c>
      <c r="G158" s="45"/>
      <c r="H158" s="48">
        <f t="shared" ref="H158" si="68">IF(F158&lt;=D158-E158,F158,D158-E158)</f>
        <v>1.0667</v>
      </c>
      <c r="I158" s="46">
        <f t="shared" ref="I158" si="69">H158*C158</f>
        <v>2133400</v>
      </c>
      <c r="J158" s="46">
        <f t="shared" ref="J158" si="70">C158*E158*J$151</f>
        <v>624200</v>
      </c>
      <c r="K158" s="47">
        <f t="shared" ref="K158" si="71">I158+J158</f>
        <v>2757600</v>
      </c>
      <c r="L158" s="17">
        <f t="shared" si="65"/>
        <v>255078</v>
      </c>
      <c r="M158" s="17">
        <f t="shared" ref="M158" si="72">K158-L158</f>
        <v>2502522</v>
      </c>
    </row>
    <row r="159" spans="1:13">
      <c r="A159" s="14" t="s">
        <v>215</v>
      </c>
      <c r="B159" s="151">
        <v>17401</v>
      </c>
      <c r="C159" s="157">
        <v>5000000</v>
      </c>
      <c r="D159" s="154">
        <v>1.3788</v>
      </c>
      <c r="E159" s="154">
        <v>0.31209999999999999</v>
      </c>
      <c r="F159" s="39">
        <f t="shared" si="61"/>
        <v>1.0667</v>
      </c>
      <c r="G159" s="45"/>
      <c r="H159" s="48">
        <f t="shared" si="58"/>
        <v>1.0667</v>
      </c>
      <c r="I159" s="46">
        <f t="shared" si="59"/>
        <v>5333500</v>
      </c>
      <c r="J159" s="46">
        <f t="shared" si="66"/>
        <v>1560500</v>
      </c>
      <c r="K159" s="47">
        <f t="shared" si="60"/>
        <v>6894000</v>
      </c>
      <c r="L159" s="17">
        <f t="shared" si="65"/>
        <v>637695</v>
      </c>
      <c r="M159" s="17">
        <f t="shared" si="67"/>
        <v>6256305</v>
      </c>
    </row>
    <row r="160" spans="1:13">
      <c r="A160" s="96" t="s">
        <v>87</v>
      </c>
      <c r="B160" s="231">
        <v>515088</v>
      </c>
      <c r="C160" s="232">
        <v>166000000</v>
      </c>
      <c r="D160" s="154">
        <v>1.1557999999999999</v>
      </c>
      <c r="E160" s="154">
        <v>0.16980000000000001</v>
      </c>
      <c r="F160" s="39">
        <f t="shared" si="61"/>
        <v>0.98599999999999999</v>
      </c>
      <c r="G160" s="45"/>
      <c r="H160" s="48">
        <f t="shared" ref="H160:H164" si="73">IF(F160&lt;=D160-E160,F160,D160-E160)</f>
        <v>0.98599999999999999</v>
      </c>
      <c r="I160" s="46">
        <f t="shared" ref="I160:I164" si="74">H160*C160</f>
        <v>163676000</v>
      </c>
      <c r="J160" s="46">
        <f t="shared" ref="J160:J164" si="75">C160*E160*J$151</f>
        <v>28186800</v>
      </c>
      <c r="K160" s="47">
        <f t="shared" ref="K160:K164" si="76">I160+J160</f>
        <v>191862800</v>
      </c>
      <c r="L160" s="17">
        <f t="shared" si="65"/>
        <v>17747309</v>
      </c>
      <c r="M160" s="17">
        <f t="shared" ref="M160:M164" si="77">K160-L160</f>
        <v>174115491</v>
      </c>
    </row>
    <row r="161" spans="1:13">
      <c r="A161" s="96" t="s">
        <v>88</v>
      </c>
      <c r="B161" s="231">
        <v>515088</v>
      </c>
      <c r="C161" s="232">
        <v>156000000</v>
      </c>
      <c r="D161" s="154">
        <v>1.1557999999999999</v>
      </c>
      <c r="E161" s="154">
        <v>0.16980000000000001</v>
      </c>
      <c r="F161" s="39">
        <f t="shared" si="61"/>
        <v>0.98599999999999999</v>
      </c>
      <c r="G161" s="45"/>
      <c r="H161" s="48">
        <f t="shared" si="73"/>
        <v>0.98599999999999999</v>
      </c>
      <c r="I161" s="46">
        <f t="shared" si="74"/>
        <v>153816000</v>
      </c>
      <c r="J161" s="46">
        <f t="shared" si="75"/>
        <v>26488800</v>
      </c>
      <c r="K161" s="47">
        <f t="shared" si="76"/>
        <v>180304800</v>
      </c>
      <c r="L161" s="17">
        <f t="shared" si="65"/>
        <v>16678194</v>
      </c>
      <c r="M161" s="17">
        <f t="shared" si="77"/>
        <v>163626606</v>
      </c>
    </row>
    <row r="162" spans="1:13">
      <c r="A162" s="96" t="s">
        <v>91</v>
      </c>
      <c r="B162" s="231">
        <v>569400</v>
      </c>
      <c r="C162" s="232">
        <v>169000000</v>
      </c>
      <c r="D162" s="154">
        <v>1.1557999999999999</v>
      </c>
      <c r="E162" s="154">
        <v>0.16980000000000001</v>
      </c>
      <c r="F162" s="39">
        <f t="shared" si="61"/>
        <v>0.98599999999999999</v>
      </c>
      <c r="G162" s="45"/>
      <c r="H162" s="48">
        <f t="shared" si="73"/>
        <v>0.98599999999999999</v>
      </c>
      <c r="I162" s="46">
        <f t="shared" si="74"/>
        <v>166634000</v>
      </c>
      <c r="J162" s="46">
        <f t="shared" si="75"/>
        <v>28696200</v>
      </c>
      <c r="K162" s="47">
        <f t="shared" si="76"/>
        <v>195330200</v>
      </c>
      <c r="L162" s="17">
        <f t="shared" si="65"/>
        <v>18068043.5</v>
      </c>
      <c r="M162" s="17">
        <f t="shared" si="77"/>
        <v>177262156.5</v>
      </c>
    </row>
    <row r="163" spans="1:13">
      <c r="A163" s="96" t="s">
        <v>90</v>
      </c>
      <c r="B163" s="231">
        <v>515088</v>
      </c>
      <c r="C163" s="232">
        <v>135000000</v>
      </c>
      <c r="D163" s="154">
        <v>1.1557999999999999</v>
      </c>
      <c r="E163" s="154">
        <v>0.16980000000000001</v>
      </c>
      <c r="F163" s="39">
        <f t="shared" si="61"/>
        <v>0.98599999999999999</v>
      </c>
      <c r="G163" s="45"/>
      <c r="H163" s="48">
        <f t="shared" si="73"/>
        <v>0.98599999999999999</v>
      </c>
      <c r="I163" s="46">
        <f t="shared" si="74"/>
        <v>133110000</v>
      </c>
      <c r="J163" s="46">
        <f t="shared" si="75"/>
        <v>22923000</v>
      </c>
      <c r="K163" s="47">
        <f t="shared" si="76"/>
        <v>156033000</v>
      </c>
      <c r="L163" s="17">
        <f t="shared" si="65"/>
        <v>14433052.5</v>
      </c>
      <c r="M163" s="17">
        <f t="shared" si="77"/>
        <v>141599947.5</v>
      </c>
    </row>
    <row r="164" spans="1:13">
      <c r="A164" s="96" t="s">
        <v>89</v>
      </c>
      <c r="B164" s="231">
        <v>515088</v>
      </c>
      <c r="C164" s="232">
        <v>133000000</v>
      </c>
      <c r="D164" s="154">
        <v>1.1557999999999999</v>
      </c>
      <c r="E164" s="154">
        <v>0.16980000000000001</v>
      </c>
      <c r="F164" s="39">
        <f t="shared" si="61"/>
        <v>0.98599999999999999</v>
      </c>
      <c r="G164" s="45"/>
      <c r="H164" s="48">
        <f t="shared" si="73"/>
        <v>0.98599999999999999</v>
      </c>
      <c r="I164" s="46">
        <f t="shared" si="74"/>
        <v>131138000</v>
      </c>
      <c r="J164" s="46">
        <f t="shared" si="75"/>
        <v>22583400</v>
      </c>
      <c r="K164" s="47">
        <f t="shared" si="76"/>
        <v>153721400</v>
      </c>
      <c r="L164" s="17">
        <f t="shared" si="65"/>
        <v>14219229.5</v>
      </c>
      <c r="M164" s="17">
        <f t="shared" si="77"/>
        <v>139502170.5</v>
      </c>
    </row>
    <row r="165" spans="1:13">
      <c r="C165" s="7"/>
      <c r="D165" s="8"/>
      <c r="E165" s="8"/>
      <c r="F165" s="3"/>
      <c r="G165" s="3"/>
      <c r="H165" s="3"/>
      <c r="I165" s="2"/>
      <c r="J165" s="2"/>
    </row>
    <row r="166" spans="1:13" ht="11.25" customHeight="1">
      <c r="A166" s="236" t="s">
        <v>26</v>
      </c>
      <c r="B166" s="240" t="s">
        <v>73</v>
      </c>
      <c r="C166" s="61"/>
      <c r="D166" s="55"/>
      <c r="E166" s="61"/>
      <c r="F166" s="53"/>
      <c r="G166" s="55"/>
      <c r="H166" s="61"/>
      <c r="I166" s="59"/>
      <c r="J166" s="55"/>
      <c r="K166" s="61"/>
    </row>
    <row r="167" spans="1:13">
      <c r="A167" s="236"/>
      <c r="B167" s="240"/>
      <c r="C167" s="61"/>
      <c r="D167" s="24"/>
      <c r="E167" s="75"/>
      <c r="F167" s="195"/>
      <c r="G167" s="55"/>
      <c r="H167" s="61"/>
      <c r="I167" s="59"/>
      <c r="J167" s="55"/>
      <c r="K167" s="61"/>
      <c r="M167" s="140"/>
    </row>
    <row r="168" spans="1:13" ht="13.5" customHeight="1">
      <c r="A168" s="18" t="s">
        <v>28</v>
      </c>
      <c r="B168" s="68">
        <f>SUM(B169:B169)</f>
        <v>67704</v>
      </c>
      <c r="C168" s="62"/>
      <c r="D168" s="24"/>
      <c r="E168" s="75"/>
      <c r="F168" s="195"/>
      <c r="G168" s="58"/>
      <c r="H168" s="62"/>
      <c r="I168" s="59"/>
      <c r="J168" s="63"/>
      <c r="K168" s="62"/>
      <c r="M168" s="2"/>
    </row>
    <row r="169" spans="1:13">
      <c r="A169" s="14" t="s">
        <v>611</v>
      </c>
      <c r="B169" s="151">
        <v>67704</v>
      </c>
      <c r="C169" s="75"/>
      <c r="D169" s="24"/>
      <c r="E169" s="75"/>
      <c r="F169" s="195"/>
      <c r="G169" s="142"/>
      <c r="H169" s="60"/>
      <c r="I169" s="59"/>
      <c r="J169" s="52"/>
      <c r="K169" s="60"/>
    </row>
    <row r="170" spans="1:13">
      <c r="C170" s="7"/>
      <c r="D170" s="24"/>
      <c r="E170" s="75"/>
      <c r="F170" s="195"/>
      <c r="G170" s="3"/>
      <c r="H170" s="3"/>
      <c r="I170" s="2"/>
      <c r="J170" s="2"/>
    </row>
    <row r="171" spans="1:13">
      <c r="A171" s="236" t="s">
        <v>26</v>
      </c>
      <c r="B171" s="240" t="s">
        <v>7</v>
      </c>
      <c r="C171" s="7"/>
      <c r="D171" s="24"/>
      <c r="E171" s="75"/>
      <c r="F171" s="195"/>
      <c r="G171" s="3"/>
      <c r="H171" s="3"/>
      <c r="I171" s="2"/>
      <c r="J171" s="2"/>
    </row>
    <row r="172" spans="1:13">
      <c r="A172" s="236"/>
      <c r="B172" s="240"/>
      <c r="C172" s="7"/>
      <c r="D172" s="24"/>
      <c r="E172" s="75"/>
      <c r="F172" s="195"/>
      <c r="G172" s="3"/>
      <c r="H172" s="3"/>
      <c r="I172" s="2"/>
      <c r="J172" s="2"/>
    </row>
    <row r="173" spans="1:13">
      <c r="A173" s="18" t="s">
        <v>28</v>
      </c>
      <c r="B173" s="68">
        <f>SUM(B174:B174)</f>
        <v>59979</v>
      </c>
      <c r="C173" s="7"/>
      <c r="D173" s="24"/>
      <c r="E173" s="75"/>
      <c r="F173" s="195"/>
      <c r="G173" s="3"/>
      <c r="H173" s="3"/>
      <c r="I173" s="2"/>
      <c r="J173" s="2"/>
    </row>
    <row r="174" spans="1:13">
      <c r="A174" s="14" t="s">
        <v>429</v>
      </c>
      <c r="B174" s="151">
        <v>59979</v>
      </c>
      <c r="C174" s="7"/>
      <c r="D174" s="24"/>
      <c r="E174" s="75"/>
      <c r="F174" s="195"/>
      <c r="G174" s="3"/>
      <c r="H174" s="3"/>
      <c r="I174" s="2"/>
      <c r="J174" s="2"/>
    </row>
    <row r="175" spans="1:13">
      <c r="C175" s="7"/>
      <c r="D175" s="24"/>
      <c r="E175" s="75"/>
      <c r="F175" s="195"/>
      <c r="G175" s="3"/>
      <c r="H175" s="3"/>
      <c r="I175" s="2"/>
      <c r="J175" s="2"/>
    </row>
    <row r="176" spans="1:13">
      <c r="C176" s="7"/>
      <c r="D176" s="24"/>
      <c r="E176" s="75"/>
      <c r="F176" s="195"/>
      <c r="G176" s="3"/>
      <c r="H176" s="3"/>
      <c r="I176" s="2"/>
      <c r="J176" s="2"/>
    </row>
    <row r="177" spans="1:10">
      <c r="A177" s="236" t="s">
        <v>26</v>
      </c>
      <c r="B177" s="240" t="s">
        <v>1</v>
      </c>
      <c r="C177" s="7"/>
      <c r="D177" s="24"/>
      <c r="E177" s="75"/>
      <c r="F177" s="195"/>
      <c r="G177" s="3"/>
      <c r="H177" s="3"/>
      <c r="I177" s="2"/>
      <c r="J177" s="2"/>
    </row>
    <row r="178" spans="1:10">
      <c r="A178" s="236"/>
      <c r="B178" s="240"/>
      <c r="C178" s="7"/>
      <c r="D178" s="24"/>
      <c r="E178" s="75"/>
      <c r="F178" s="195"/>
      <c r="G178" s="3"/>
      <c r="H178" s="3"/>
      <c r="I178" s="2"/>
      <c r="J178" s="2"/>
    </row>
    <row r="179" spans="1:10">
      <c r="A179" s="18" t="s">
        <v>28</v>
      </c>
      <c r="B179" s="68"/>
      <c r="C179" s="7"/>
      <c r="D179" s="8"/>
      <c r="E179" s="8"/>
      <c r="F179" s="53"/>
      <c r="G179" s="3"/>
      <c r="H179" s="3"/>
      <c r="I179" s="2"/>
      <c r="J179" s="2"/>
    </row>
    <row r="180" spans="1:10">
      <c r="A180" s="14"/>
      <c r="B180" s="51"/>
      <c r="C180" s="7"/>
      <c r="D180" s="8"/>
      <c r="E180" s="8"/>
      <c r="F180" s="53"/>
      <c r="G180" s="3"/>
      <c r="H180" s="3"/>
      <c r="I180" s="2"/>
      <c r="J180" s="2"/>
    </row>
    <row r="181" spans="1:10">
      <c r="C181" s="7"/>
      <c r="D181" s="8"/>
      <c r="E181" s="8"/>
      <c r="F181" s="53"/>
      <c r="G181" s="3"/>
      <c r="H181" s="3"/>
      <c r="I181" s="2"/>
      <c r="J181" s="2"/>
    </row>
    <row r="182" spans="1:10">
      <c r="C182" s="7"/>
      <c r="D182" s="8"/>
      <c r="E182" s="8"/>
      <c r="F182" s="53"/>
      <c r="G182" s="3"/>
      <c r="H182" s="3"/>
      <c r="I182" s="2"/>
      <c r="J182" s="2"/>
    </row>
    <row r="183" spans="1:10">
      <c r="C183" s="7"/>
      <c r="D183" s="8"/>
      <c r="E183" s="8"/>
      <c r="F183" s="53"/>
      <c r="G183" s="3"/>
      <c r="H183" s="3"/>
      <c r="I183" s="2"/>
      <c r="J183" s="2"/>
    </row>
    <row r="184" spans="1:10">
      <c r="C184" s="7"/>
      <c r="D184" s="8"/>
      <c r="E184" s="8"/>
      <c r="F184" s="53"/>
      <c r="G184" s="3"/>
      <c r="H184" s="3"/>
      <c r="I184" s="2"/>
      <c r="J184" s="2"/>
    </row>
    <row r="185" spans="1:10">
      <c r="C185" s="7"/>
      <c r="D185" s="8"/>
      <c r="E185" s="8"/>
      <c r="F185" s="53"/>
      <c r="G185" s="3"/>
      <c r="H185" s="3"/>
      <c r="I185" s="2"/>
      <c r="J185" s="2"/>
    </row>
    <row r="186" spans="1:10">
      <c r="C186" s="7"/>
      <c r="D186" s="8"/>
      <c r="E186" s="8"/>
      <c r="F186" s="53"/>
      <c r="G186" s="3"/>
      <c r="H186" s="3"/>
      <c r="I186" s="2"/>
      <c r="J186" s="2"/>
    </row>
    <row r="187" spans="1:10">
      <c r="C187" s="7"/>
      <c r="D187" s="8"/>
      <c r="E187" s="8"/>
      <c r="F187" s="53"/>
      <c r="G187" s="3"/>
      <c r="H187" s="3"/>
      <c r="I187" s="2"/>
      <c r="J187" s="2"/>
    </row>
    <row r="188" spans="1:10">
      <c r="C188" s="7"/>
      <c r="D188" s="8"/>
      <c r="E188" s="8"/>
      <c r="F188" s="53"/>
      <c r="G188" s="3"/>
      <c r="H188" s="3"/>
      <c r="I188" s="2"/>
      <c r="J188" s="2"/>
    </row>
    <row r="189" spans="1:10">
      <c r="C189" s="7"/>
      <c r="D189" s="8"/>
      <c r="E189" s="8"/>
      <c r="F189" s="53"/>
      <c r="G189" s="3"/>
      <c r="H189" s="3"/>
      <c r="I189" s="2"/>
      <c r="J189" s="2"/>
    </row>
    <row r="190" spans="1:10">
      <c r="A190" s="236" t="s">
        <v>26</v>
      </c>
      <c r="B190" s="240" t="s">
        <v>0</v>
      </c>
      <c r="C190" s="7"/>
      <c r="D190" s="8"/>
      <c r="E190" s="8"/>
      <c r="F190" s="3"/>
      <c r="G190" s="3"/>
      <c r="H190" s="3"/>
      <c r="I190" s="2"/>
      <c r="J190" s="2"/>
    </row>
    <row r="191" spans="1:10">
      <c r="A191" s="236"/>
      <c r="B191" s="240"/>
      <c r="C191" s="7"/>
      <c r="D191" s="8"/>
      <c r="E191" s="8"/>
      <c r="F191" s="3"/>
      <c r="G191" s="3"/>
      <c r="H191" s="3"/>
      <c r="I191" s="2"/>
      <c r="J191" s="2"/>
    </row>
    <row r="192" spans="1:10">
      <c r="A192" s="18" t="s">
        <v>28</v>
      </c>
      <c r="B192" s="68">
        <f>SUM(B193:B199)</f>
        <v>6928</v>
      </c>
      <c r="C192" s="7"/>
      <c r="D192" s="8"/>
      <c r="E192" s="8"/>
      <c r="F192" s="3"/>
      <c r="G192" s="3"/>
      <c r="H192" s="3"/>
      <c r="I192" s="2"/>
      <c r="J192" s="2"/>
    </row>
    <row r="193" spans="1:10">
      <c r="A193" s="14" t="s">
        <v>87</v>
      </c>
      <c r="B193" s="141"/>
      <c r="C193" s="250" t="s">
        <v>439</v>
      </c>
      <c r="D193" s="251"/>
      <c r="E193" s="8"/>
      <c r="F193" s="3"/>
      <c r="G193" s="3"/>
      <c r="H193" s="3"/>
      <c r="I193" s="2"/>
      <c r="J193" s="2"/>
    </row>
    <row r="194" spans="1:10">
      <c r="A194" s="14" t="s">
        <v>88</v>
      </c>
      <c r="B194" s="141"/>
      <c r="C194" s="250" t="s">
        <v>439</v>
      </c>
      <c r="D194" s="251"/>
      <c r="E194" s="8"/>
      <c r="F194" s="3"/>
      <c r="G194" s="3"/>
      <c r="H194" s="3"/>
      <c r="I194" s="2"/>
      <c r="J194" s="2"/>
    </row>
    <row r="195" spans="1:10">
      <c r="A195" s="14" t="s">
        <v>91</v>
      </c>
      <c r="B195" s="141"/>
      <c r="C195" s="250" t="s">
        <v>439</v>
      </c>
      <c r="D195" s="251"/>
      <c r="E195" s="8"/>
      <c r="F195" s="3"/>
      <c r="G195" s="3"/>
      <c r="H195" s="3"/>
      <c r="I195" s="2"/>
      <c r="J195" s="2"/>
    </row>
    <row r="196" spans="1:10">
      <c r="A196" s="14" t="s">
        <v>90</v>
      </c>
      <c r="B196" s="141"/>
      <c r="C196" s="250" t="s">
        <v>439</v>
      </c>
      <c r="D196" s="251"/>
      <c r="E196" s="8"/>
      <c r="F196" s="3"/>
      <c r="G196" s="3"/>
      <c r="H196" s="3"/>
      <c r="I196" s="2"/>
      <c r="J196" s="2"/>
    </row>
    <row r="197" spans="1:10">
      <c r="A197" s="14" t="s">
        <v>89</v>
      </c>
      <c r="B197" s="141"/>
      <c r="C197" s="250" t="s">
        <v>439</v>
      </c>
      <c r="D197" s="251"/>
      <c r="E197" s="8"/>
      <c r="F197" s="3"/>
      <c r="G197" s="3"/>
      <c r="H197" s="3"/>
      <c r="I197" s="2"/>
      <c r="J197" s="2"/>
    </row>
    <row r="198" spans="1:10">
      <c r="A198" s="14" t="s">
        <v>145</v>
      </c>
      <c r="B198" s="141"/>
      <c r="C198" s="250" t="s">
        <v>438</v>
      </c>
      <c r="D198" s="251"/>
      <c r="E198" s="8"/>
      <c r="F198" s="3"/>
      <c r="G198" s="3"/>
      <c r="H198" s="3"/>
      <c r="I198" s="2"/>
      <c r="J198" s="2"/>
    </row>
    <row r="199" spans="1:10">
      <c r="A199" s="14" t="s">
        <v>146</v>
      </c>
      <c r="B199" s="151">
        <v>6928</v>
      </c>
      <c r="C199" s="250" t="s">
        <v>529</v>
      </c>
      <c r="D199" s="251"/>
      <c r="E199" s="8"/>
      <c r="F199" s="3"/>
      <c r="G199" s="3"/>
      <c r="H199" s="3"/>
      <c r="I199" s="2"/>
      <c r="J199" s="2"/>
    </row>
    <row r="200" spans="1:10">
      <c r="C200" s="7"/>
      <c r="D200" s="8"/>
      <c r="E200" s="8"/>
      <c r="F200" s="3"/>
      <c r="G200" s="3"/>
      <c r="H200" s="3"/>
      <c r="I200" s="2"/>
      <c r="J200" s="2"/>
    </row>
    <row r="201" spans="1:10">
      <c r="A201" s="5" t="s">
        <v>30</v>
      </c>
      <c r="C201" s="7"/>
      <c r="D201" s="8"/>
      <c r="E201" s="8"/>
      <c r="F201" s="3"/>
      <c r="G201" s="3"/>
      <c r="H201" s="3"/>
      <c r="I201" s="2"/>
      <c r="J201" s="2"/>
    </row>
    <row r="202" spans="1:10">
      <c r="A202" s="236" t="s">
        <v>26</v>
      </c>
      <c r="B202" s="248" t="s">
        <v>31</v>
      </c>
      <c r="C202" s="245" t="s">
        <v>27</v>
      </c>
      <c r="D202" s="246"/>
      <c r="E202" s="247"/>
      <c r="F202" s="248" t="s">
        <v>34</v>
      </c>
      <c r="G202" s="28" t="s">
        <v>35</v>
      </c>
      <c r="H202" s="236" t="s">
        <v>440</v>
      </c>
      <c r="I202" s="2"/>
      <c r="J202" s="2"/>
    </row>
    <row r="203" spans="1:10" ht="11.25" customHeight="1">
      <c r="A203" s="236"/>
      <c r="B203" s="249"/>
      <c r="C203" s="28" t="s">
        <v>28</v>
      </c>
      <c r="D203" s="28" t="s">
        <v>32</v>
      </c>
      <c r="E203" s="12" t="s">
        <v>33</v>
      </c>
      <c r="F203" s="249"/>
      <c r="G203" s="13">
        <v>9.2499999999999999E-2</v>
      </c>
      <c r="H203" s="241"/>
      <c r="I203" s="2"/>
      <c r="J203" s="2"/>
    </row>
    <row r="204" spans="1:10">
      <c r="B204" s="4"/>
      <c r="C204" s="4"/>
      <c r="D204" s="4"/>
      <c r="E204" s="6"/>
      <c r="G204" s="11"/>
      <c r="I204" s="2"/>
      <c r="J204" s="2"/>
    </row>
    <row r="205" spans="1:10">
      <c r="A205" s="18" t="s">
        <v>28</v>
      </c>
      <c r="B205" s="15">
        <f t="shared" ref="B205:H205" si="78">SUM(B206:B206)</f>
        <v>2000000</v>
      </c>
      <c r="C205" s="148"/>
      <c r="D205" s="148"/>
      <c r="E205" s="148"/>
      <c r="F205" s="15">
        <f t="shared" si="78"/>
        <v>2000000</v>
      </c>
      <c r="G205" s="15">
        <f t="shared" si="78"/>
        <v>185000</v>
      </c>
      <c r="H205" s="64">
        <f t="shared" si="78"/>
        <v>1815000</v>
      </c>
      <c r="I205" s="2"/>
      <c r="J205" s="2"/>
    </row>
    <row r="206" spans="1:10">
      <c r="A206" s="14" t="s">
        <v>468</v>
      </c>
      <c r="B206" s="89">
        <v>2000000</v>
      </c>
      <c r="C206" s="149"/>
      <c r="D206" s="150"/>
      <c r="E206" s="149"/>
      <c r="F206" s="17">
        <f>B206-D206</f>
        <v>2000000</v>
      </c>
      <c r="G206" s="17">
        <f>F206*G$210</f>
        <v>185000</v>
      </c>
      <c r="H206" s="17">
        <f>F206-G206</f>
        <v>1815000</v>
      </c>
      <c r="I206" s="2"/>
      <c r="J206" s="2"/>
    </row>
    <row r="207" spans="1:10">
      <c r="C207" s="7"/>
      <c r="D207" s="8"/>
      <c r="E207" s="8"/>
      <c r="F207" s="3"/>
      <c r="G207" s="3"/>
      <c r="H207" s="3"/>
      <c r="I207" s="2"/>
      <c r="J207" s="2"/>
    </row>
    <row r="208" spans="1:10">
      <c r="A208" s="5" t="s">
        <v>36</v>
      </c>
      <c r="C208" s="7"/>
      <c r="D208" s="8"/>
      <c r="E208" s="8"/>
      <c r="F208" s="3"/>
      <c r="G208" s="3"/>
      <c r="H208" s="3"/>
      <c r="I208" s="2"/>
      <c r="J208" s="2"/>
    </row>
    <row r="209" spans="1:10">
      <c r="A209" s="236" t="s">
        <v>26</v>
      </c>
      <c r="B209" s="236" t="s">
        <v>31</v>
      </c>
      <c r="C209" s="242" t="s">
        <v>27</v>
      </c>
      <c r="D209" s="242"/>
      <c r="E209" s="242"/>
      <c r="F209" s="236" t="s">
        <v>34</v>
      </c>
      <c r="G209" s="28" t="s">
        <v>35</v>
      </c>
      <c r="H209" s="236" t="s">
        <v>440</v>
      </c>
      <c r="I209" s="2"/>
      <c r="J209" s="2"/>
    </row>
    <row r="210" spans="1:10" ht="11.25" customHeight="1">
      <c r="A210" s="236"/>
      <c r="B210" s="236"/>
      <c r="C210" s="28" t="s">
        <v>28</v>
      </c>
      <c r="D210" s="28" t="s">
        <v>32</v>
      </c>
      <c r="E210" s="12" t="s">
        <v>33</v>
      </c>
      <c r="F210" s="236"/>
      <c r="G210" s="13">
        <v>9.2499999999999999E-2</v>
      </c>
      <c r="H210" s="241"/>
      <c r="I210" s="2"/>
      <c r="J210" s="2"/>
    </row>
    <row r="211" spans="1:10">
      <c r="B211" s="4"/>
      <c r="C211" s="4"/>
      <c r="D211" s="4"/>
      <c r="E211" s="6"/>
      <c r="G211" s="11"/>
      <c r="I211" s="2"/>
      <c r="J211" s="2"/>
    </row>
    <row r="212" spans="1:10">
      <c r="A212" s="18" t="s">
        <v>28</v>
      </c>
      <c r="B212" s="15">
        <f t="shared" ref="B212:H212" si="79">SUM(B213:B213)</f>
        <v>311501906.00999999</v>
      </c>
      <c r="C212" s="148"/>
      <c r="D212" s="148"/>
      <c r="E212" s="148"/>
      <c r="F212" s="15">
        <f t="shared" si="79"/>
        <v>311501906.00999999</v>
      </c>
      <c r="G212" s="15">
        <f t="shared" si="79"/>
        <v>28813926.305925</v>
      </c>
      <c r="H212" s="64">
        <f t="shared" si="79"/>
        <v>282687979.70407498</v>
      </c>
      <c r="I212" s="2"/>
      <c r="J212" s="2"/>
    </row>
    <row r="213" spans="1:10">
      <c r="A213" s="14" t="s">
        <v>126</v>
      </c>
      <c r="B213" s="89">
        <v>311501906.00999999</v>
      </c>
      <c r="C213" s="149"/>
      <c r="D213" s="150"/>
      <c r="E213" s="149"/>
      <c r="F213" s="17">
        <f>B213-D213</f>
        <v>311501906.00999999</v>
      </c>
      <c r="G213" s="17">
        <f>F213*G$210</f>
        <v>28813926.305925</v>
      </c>
      <c r="H213" s="17">
        <f>F213-G213</f>
        <v>282687979.70407498</v>
      </c>
      <c r="I213" s="10"/>
      <c r="J213" s="10"/>
    </row>
    <row r="214" spans="1:10">
      <c r="C214" s="7"/>
      <c r="D214" s="8"/>
      <c r="E214" s="8"/>
      <c r="F214" s="3"/>
      <c r="G214" s="3"/>
      <c r="H214" s="3"/>
      <c r="I214" s="10"/>
      <c r="J214" s="10"/>
    </row>
    <row r="215" spans="1:10">
      <c r="A215" s="5" t="s">
        <v>37</v>
      </c>
      <c r="C215" s="7"/>
      <c r="D215" s="8"/>
      <c r="E215" s="8"/>
      <c r="F215" s="3"/>
      <c r="G215" s="3"/>
      <c r="H215" s="3"/>
      <c r="I215" s="10"/>
      <c r="J215" s="10"/>
    </row>
    <row r="216" spans="1:10">
      <c r="A216" s="248" t="s">
        <v>26</v>
      </c>
      <c r="B216" s="248" t="s">
        <v>31</v>
      </c>
      <c r="C216" s="245" t="s">
        <v>27</v>
      </c>
      <c r="D216" s="246"/>
      <c r="E216" s="247"/>
      <c r="F216" s="248" t="s">
        <v>34</v>
      </c>
      <c r="G216" s="28" t="s">
        <v>35</v>
      </c>
      <c r="H216" s="236" t="s">
        <v>440</v>
      </c>
      <c r="I216" s="10"/>
      <c r="J216" s="10"/>
    </row>
    <row r="217" spans="1:10" ht="11.25" customHeight="1">
      <c r="A217" s="249"/>
      <c r="B217" s="249"/>
      <c r="C217" s="28" t="s">
        <v>28</v>
      </c>
      <c r="D217" s="28" t="s">
        <v>32</v>
      </c>
      <c r="E217" s="12" t="s">
        <v>33</v>
      </c>
      <c r="F217" s="249"/>
      <c r="G217" s="13">
        <v>9.2499999999999999E-2</v>
      </c>
      <c r="H217" s="241"/>
      <c r="I217" s="10"/>
      <c r="J217" s="10"/>
    </row>
    <row r="218" spans="1:10">
      <c r="B218" s="4"/>
      <c r="C218" s="4"/>
      <c r="D218" s="4"/>
      <c r="E218" s="6"/>
      <c r="G218" s="11"/>
      <c r="I218" s="10"/>
      <c r="J218" s="10"/>
    </row>
    <row r="219" spans="1:10">
      <c r="A219" s="18" t="s">
        <v>28</v>
      </c>
      <c r="B219" s="15">
        <f t="shared" ref="B219:H219" si="80">SUM(B220:B220)</f>
        <v>10832508.52</v>
      </c>
      <c r="C219" s="148"/>
      <c r="D219" s="148"/>
      <c r="E219" s="148"/>
      <c r="F219" s="15">
        <f t="shared" si="80"/>
        <v>10832508.52</v>
      </c>
      <c r="G219" s="15">
        <f t="shared" si="80"/>
        <v>1002007.0380999999</v>
      </c>
      <c r="H219" s="64">
        <f t="shared" si="80"/>
        <v>9830501.4818999991</v>
      </c>
      <c r="I219" s="10"/>
      <c r="J219" s="10"/>
    </row>
    <row r="220" spans="1:10">
      <c r="A220" s="14" t="s">
        <v>126</v>
      </c>
      <c r="B220" s="89">
        <v>10832508.52</v>
      </c>
      <c r="C220" s="149"/>
      <c r="D220" s="150"/>
      <c r="E220" s="149"/>
      <c r="F220" s="17">
        <f>B220-D220</f>
        <v>10832508.52</v>
      </c>
      <c r="G220" s="17">
        <f>F220*G$217</f>
        <v>1002007.0380999999</v>
      </c>
      <c r="H220" s="88">
        <f>F220-G220</f>
        <v>9830501.4818999991</v>
      </c>
      <c r="I220" s="10"/>
      <c r="J220" s="10"/>
    </row>
    <row r="222" spans="1:10">
      <c r="A222" s="5" t="s">
        <v>70</v>
      </c>
      <c r="C222" s="7"/>
      <c r="D222" s="8"/>
    </row>
    <row r="223" spans="1:10">
      <c r="A223" s="236" t="s">
        <v>72</v>
      </c>
      <c r="B223" s="236" t="s">
        <v>440</v>
      </c>
      <c r="C223" s="55"/>
      <c r="D223" s="55"/>
    </row>
    <row r="224" spans="1:10">
      <c r="A224" s="236"/>
      <c r="B224" s="241"/>
      <c r="C224" s="55"/>
      <c r="D224" s="55"/>
    </row>
    <row r="225" spans="1:8">
      <c r="B225" s="4"/>
      <c r="C225" s="54"/>
      <c r="D225" s="54"/>
      <c r="E225" s="110" t="s">
        <v>301</v>
      </c>
      <c r="F225" s="71"/>
      <c r="G225" s="54"/>
      <c r="H225" s="54"/>
    </row>
    <row r="226" spans="1:8">
      <c r="A226" s="18" t="s">
        <v>28</v>
      </c>
      <c r="B226" s="64">
        <f>E226*12</f>
        <v>206230471.07999998</v>
      </c>
      <c r="C226" s="243" t="s">
        <v>593</v>
      </c>
      <c r="D226" s="244"/>
      <c r="E226" s="155">
        <v>17185872.59</v>
      </c>
      <c r="F226" s="73"/>
      <c r="G226" s="111"/>
      <c r="H226" s="59"/>
    </row>
    <row r="227" spans="1:8">
      <c r="F227" s="24"/>
      <c r="G227" s="52"/>
      <c r="H227" s="52"/>
    </row>
    <row r="228" spans="1:8">
      <c r="A228" s="5" t="s">
        <v>71</v>
      </c>
      <c r="F228" s="24"/>
      <c r="G228" s="52"/>
      <c r="H228" s="52"/>
    </row>
    <row r="229" spans="1:8">
      <c r="A229" s="236" t="s">
        <v>48</v>
      </c>
      <c r="B229" s="236" t="s">
        <v>440</v>
      </c>
      <c r="F229" s="24"/>
      <c r="G229" s="52"/>
      <c r="H229" s="52"/>
    </row>
    <row r="230" spans="1:8">
      <c r="A230" s="236"/>
      <c r="B230" s="241"/>
      <c r="F230" s="24"/>
      <c r="G230" s="52"/>
      <c r="H230" s="52"/>
    </row>
    <row r="231" spans="1:8">
      <c r="B231" s="4"/>
      <c r="E231" s="110" t="s">
        <v>301</v>
      </c>
      <c r="F231" s="71"/>
      <c r="G231" s="54"/>
      <c r="H231" s="54"/>
    </row>
    <row r="232" spans="1:8">
      <c r="A232" s="18" t="s">
        <v>28</v>
      </c>
      <c r="B232" s="64">
        <f>E232*12</f>
        <v>32186518.200000003</v>
      </c>
      <c r="C232" s="243" t="s">
        <v>593</v>
      </c>
      <c r="D232" s="244"/>
      <c r="E232" s="155">
        <v>2682209.85</v>
      </c>
      <c r="F232" s="73"/>
      <c r="G232" s="111"/>
      <c r="H232" s="59"/>
    </row>
    <row r="233" spans="1:8">
      <c r="F233" s="24"/>
      <c r="G233" s="52"/>
      <c r="H233" s="52"/>
    </row>
    <row r="234" spans="1:8">
      <c r="A234" s="5" t="s">
        <v>17</v>
      </c>
      <c r="F234" s="24"/>
      <c r="G234" s="52"/>
      <c r="H234" s="52"/>
    </row>
    <row r="235" spans="1:8">
      <c r="A235" s="236" t="s">
        <v>48</v>
      </c>
      <c r="B235" s="236" t="s">
        <v>440</v>
      </c>
      <c r="F235" s="24"/>
      <c r="G235" s="52"/>
      <c r="H235" s="52"/>
    </row>
    <row r="236" spans="1:8">
      <c r="A236" s="236"/>
      <c r="B236" s="241"/>
      <c r="F236" s="24"/>
      <c r="G236" s="52"/>
      <c r="H236" s="52"/>
    </row>
    <row r="237" spans="1:8">
      <c r="B237" s="4"/>
      <c r="E237" s="110" t="s">
        <v>301</v>
      </c>
      <c r="F237" s="71"/>
      <c r="G237" s="54"/>
      <c r="H237" s="54"/>
    </row>
    <row r="238" spans="1:8">
      <c r="A238" s="18" t="s">
        <v>28</v>
      </c>
      <c r="B238" s="64">
        <f>E238*12</f>
        <v>3074859.12</v>
      </c>
      <c r="C238" s="243" t="s">
        <v>593</v>
      </c>
      <c r="D238" s="244"/>
      <c r="E238" s="155">
        <v>256238.26</v>
      </c>
      <c r="F238" s="73"/>
      <c r="G238" s="111"/>
      <c r="H238" s="59"/>
    </row>
    <row r="239" spans="1:8">
      <c r="F239" s="9"/>
    </row>
    <row r="240" spans="1:8">
      <c r="A240" s="5" t="s">
        <v>20</v>
      </c>
    </row>
    <row r="241" spans="1:4">
      <c r="A241" s="236" t="s">
        <v>48</v>
      </c>
      <c r="B241" s="236" t="s">
        <v>440</v>
      </c>
    </row>
    <row r="242" spans="1:4">
      <c r="A242" s="236"/>
      <c r="B242" s="241"/>
    </row>
    <row r="243" spans="1:4">
      <c r="B243" s="4"/>
    </row>
    <row r="244" spans="1:4">
      <c r="A244" s="18" t="s">
        <v>28</v>
      </c>
      <c r="B244" s="94">
        <v>5556000</v>
      </c>
    </row>
    <row r="254" spans="1:4">
      <c r="A254" s="5" t="s">
        <v>18</v>
      </c>
      <c r="C254" s="7"/>
      <c r="D254" s="8"/>
    </row>
    <row r="255" spans="1:4">
      <c r="A255" s="236" t="s">
        <v>26</v>
      </c>
      <c r="B255" s="236" t="s">
        <v>440</v>
      </c>
      <c r="C255" s="25"/>
      <c r="D255" s="25"/>
    </row>
    <row r="256" spans="1:4">
      <c r="A256" s="236"/>
      <c r="B256" s="241"/>
      <c r="C256" s="25"/>
      <c r="D256" s="25"/>
    </row>
    <row r="257" spans="1:7">
      <c r="B257" s="4"/>
      <c r="C257" s="71"/>
      <c r="D257" s="71"/>
    </row>
    <row r="258" spans="1:7">
      <c r="A258" s="18" t="s">
        <v>28</v>
      </c>
      <c r="B258" s="64">
        <f>SUM(B259:B272)</f>
        <v>28008745.789999999</v>
      </c>
      <c r="C258" s="49" t="s">
        <v>381</v>
      </c>
      <c r="D258" s="72"/>
    </row>
    <row r="259" spans="1:7">
      <c r="A259" s="14" t="s">
        <v>237</v>
      </c>
      <c r="B259" s="16">
        <v>1974652.41</v>
      </c>
      <c r="C259" s="108" t="s">
        <v>382</v>
      </c>
      <c r="D259" s="73"/>
      <c r="E259" s="10"/>
      <c r="F259" s="9"/>
      <c r="G259" s="235"/>
    </row>
    <row r="260" spans="1:7">
      <c r="A260" s="14" t="s">
        <v>237</v>
      </c>
      <c r="B260" s="16">
        <v>1979901.33</v>
      </c>
      <c r="C260" s="108" t="s">
        <v>375</v>
      </c>
      <c r="D260" s="73"/>
      <c r="E260" s="10"/>
      <c r="F260" s="9"/>
      <c r="G260" s="235"/>
    </row>
    <row r="261" spans="1:7">
      <c r="A261" s="14" t="s">
        <v>238</v>
      </c>
      <c r="B261" s="16">
        <v>1572673.8</v>
      </c>
      <c r="C261" s="108" t="s">
        <v>383</v>
      </c>
      <c r="D261" s="73"/>
      <c r="E261" s="10"/>
      <c r="F261" s="9"/>
      <c r="G261" s="235"/>
    </row>
    <row r="262" spans="1:7">
      <c r="A262" s="14" t="s">
        <v>238</v>
      </c>
      <c r="B262" s="16">
        <v>8780202.1300000008</v>
      </c>
      <c r="C262" s="108" t="s">
        <v>382</v>
      </c>
      <c r="D262" s="73"/>
      <c r="E262" s="10"/>
      <c r="F262" s="9"/>
      <c r="G262" s="235"/>
    </row>
    <row r="263" spans="1:7">
      <c r="A263" s="14" t="s">
        <v>147</v>
      </c>
      <c r="B263" s="16">
        <v>1005492.73</v>
      </c>
      <c r="C263" s="108" t="s">
        <v>384</v>
      </c>
      <c r="D263" s="73"/>
      <c r="E263" s="10"/>
      <c r="F263" s="9"/>
      <c r="G263" s="235"/>
    </row>
    <row r="264" spans="1:7">
      <c r="A264" s="14" t="s">
        <v>147</v>
      </c>
      <c r="B264" s="16">
        <v>976551.71</v>
      </c>
      <c r="C264" s="108" t="s">
        <v>385</v>
      </c>
      <c r="D264" s="73"/>
      <c r="E264" s="10"/>
      <c r="F264" s="9"/>
      <c r="G264" s="235"/>
    </row>
    <row r="265" spans="1:7">
      <c r="A265" s="14" t="s">
        <v>148</v>
      </c>
      <c r="B265" s="16">
        <v>956179.38</v>
      </c>
      <c r="C265" s="108" t="s">
        <v>386</v>
      </c>
      <c r="D265" s="73"/>
      <c r="E265" s="10"/>
      <c r="F265" s="9"/>
      <c r="G265" s="235"/>
    </row>
    <row r="266" spans="1:7">
      <c r="A266" s="14" t="s">
        <v>148</v>
      </c>
      <c r="B266" s="16">
        <v>956179.38</v>
      </c>
      <c r="C266" s="108" t="s">
        <v>387</v>
      </c>
      <c r="D266" s="73"/>
      <c r="E266" s="10"/>
      <c r="F266" s="9"/>
      <c r="G266" s="235"/>
    </row>
    <row r="267" spans="1:7">
      <c r="A267" s="14" t="s">
        <v>148</v>
      </c>
      <c r="B267" s="16">
        <v>970431.52</v>
      </c>
      <c r="C267" s="108" t="s">
        <v>383</v>
      </c>
      <c r="D267" s="73"/>
      <c r="E267" s="10"/>
      <c r="F267" s="9"/>
      <c r="G267" s="235"/>
    </row>
    <row r="268" spans="1:7">
      <c r="A268" s="14" t="s">
        <v>148</v>
      </c>
      <c r="B268" s="16">
        <v>1070978.9099999999</v>
      </c>
      <c r="C268" s="108" t="s">
        <v>388</v>
      </c>
      <c r="D268" s="73"/>
      <c r="E268" s="10"/>
      <c r="F268" s="9"/>
      <c r="G268" s="235"/>
    </row>
    <row r="269" spans="1:7">
      <c r="A269" s="14" t="s">
        <v>149</v>
      </c>
      <c r="B269" s="16">
        <v>1962921.25</v>
      </c>
      <c r="C269" s="108" t="s">
        <v>383</v>
      </c>
      <c r="D269" s="73"/>
      <c r="E269" s="10"/>
      <c r="F269" s="9"/>
      <c r="G269" s="235"/>
    </row>
    <row r="270" spans="1:7">
      <c r="A270" s="14" t="s">
        <v>149</v>
      </c>
      <c r="B270" s="16">
        <v>1307523.17</v>
      </c>
      <c r="C270" s="108" t="s">
        <v>388</v>
      </c>
      <c r="D270" s="73"/>
      <c r="E270" s="10"/>
      <c r="F270" s="9"/>
      <c r="G270" s="235"/>
    </row>
    <row r="271" spans="1:7">
      <c r="A271" s="14" t="s">
        <v>150</v>
      </c>
      <c r="B271" s="16">
        <v>1224896.45</v>
      </c>
      <c r="C271" s="108" t="s">
        <v>382</v>
      </c>
      <c r="D271" s="73"/>
      <c r="E271" s="10"/>
      <c r="F271" s="9"/>
      <c r="G271" s="235"/>
    </row>
    <row r="272" spans="1:7">
      <c r="A272" s="14" t="s">
        <v>151</v>
      </c>
      <c r="B272" s="16">
        <v>3270161.62</v>
      </c>
      <c r="C272" s="108" t="s">
        <v>389</v>
      </c>
      <c r="D272" s="73"/>
      <c r="E272" s="10"/>
      <c r="F272" s="9"/>
      <c r="G272" s="235"/>
    </row>
    <row r="273" spans="1:7">
      <c r="C273" s="24"/>
      <c r="D273" s="24"/>
      <c r="E273" s="9"/>
      <c r="F273" s="9"/>
      <c r="G273" s="10"/>
    </row>
    <row r="274" spans="1:7">
      <c r="A274" s="5" t="s">
        <v>19</v>
      </c>
      <c r="C274" s="74"/>
      <c r="D274" s="75"/>
    </row>
    <row r="275" spans="1:7">
      <c r="A275" s="236" t="s">
        <v>26</v>
      </c>
      <c r="B275" s="236" t="s">
        <v>440</v>
      </c>
      <c r="C275" s="25"/>
      <c r="D275" s="25"/>
    </row>
    <row r="276" spans="1:7">
      <c r="A276" s="236"/>
      <c r="B276" s="241"/>
      <c r="C276" s="25"/>
      <c r="D276" s="25"/>
    </row>
    <row r="277" spans="1:7">
      <c r="B277" s="4"/>
      <c r="C277" s="71"/>
      <c r="D277" s="71"/>
    </row>
    <row r="278" spans="1:7">
      <c r="A278" s="18" t="s">
        <v>28</v>
      </c>
      <c r="B278" s="64">
        <f>SUM(B279:B295)</f>
        <v>266286310.42000002</v>
      </c>
      <c r="C278" s="49" t="s">
        <v>391</v>
      </c>
      <c r="D278" s="72"/>
    </row>
    <row r="279" spans="1:7">
      <c r="A279" s="14" t="s">
        <v>390</v>
      </c>
      <c r="B279" s="16">
        <v>3311858.28</v>
      </c>
      <c r="C279" s="108" t="s">
        <v>392</v>
      </c>
      <c r="D279" s="73"/>
      <c r="E279" s="10"/>
      <c r="F279" s="9"/>
    </row>
    <row r="280" spans="1:7">
      <c r="A280" s="14" t="s">
        <v>390</v>
      </c>
      <c r="B280" s="16">
        <v>20700214.84</v>
      </c>
      <c r="C280" s="108" t="s">
        <v>393</v>
      </c>
      <c r="D280" s="73"/>
      <c r="E280" s="10"/>
      <c r="F280" s="9"/>
    </row>
    <row r="281" spans="1:7">
      <c r="A281" s="14" t="s">
        <v>390</v>
      </c>
      <c r="B281" s="16">
        <f>16392699.89+4098174.97</f>
        <v>20490874.859999999</v>
      </c>
      <c r="C281" s="108" t="s">
        <v>394</v>
      </c>
      <c r="D281" s="73"/>
      <c r="E281" s="10"/>
      <c r="F281" s="9"/>
    </row>
    <row r="282" spans="1:7">
      <c r="A282" s="14" t="s">
        <v>388</v>
      </c>
      <c r="B282" s="16">
        <v>2622844.7999999998</v>
      </c>
      <c r="C282" s="108" t="s">
        <v>395</v>
      </c>
      <c r="D282" s="73"/>
      <c r="E282" s="10"/>
      <c r="F282" s="9"/>
    </row>
    <row r="283" spans="1:7">
      <c r="A283" s="14" t="s">
        <v>388</v>
      </c>
      <c r="B283" s="16">
        <v>2331417.6000000001</v>
      </c>
      <c r="C283" s="108" t="s">
        <v>396</v>
      </c>
      <c r="D283" s="73"/>
      <c r="E283" s="10"/>
      <c r="F283" s="9"/>
    </row>
    <row r="284" spans="1:7">
      <c r="A284" s="14" t="s">
        <v>388</v>
      </c>
      <c r="B284" s="16">
        <v>2622844.7999999998</v>
      </c>
      <c r="C284" s="108" t="s">
        <v>397</v>
      </c>
      <c r="D284" s="73"/>
      <c r="E284" s="10"/>
      <c r="F284" s="9"/>
    </row>
    <row r="285" spans="1:7">
      <c r="A285" s="14" t="s">
        <v>388</v>
      </c>
      <c r="B285" s="16">
        <v>2331417.6000000001</v>
      </c>
      <c r="C285" s="108" t="s">
        <v>398</v>
      </c>
      <c r="D285" s="73"/>
      <c r="E285" s="10"/>
      <c r="F285" s="9"/>
    </row>
    <row r="286" spans="1:7">
      <c r="A286" s="14" t="s">
        <v>388</v>
      </c>
      <c r="B286" s="16">
        <v>1666656</v>
      </c>
      <c r="C286" s="108" t="s">
        <v>399</v>
      </c>
      <c r="D286" s="73"/>
      <c r="E286" s="10"/>
      <c r="F286" s="9"/>
    </row>
    <row r="287" spans="1:7">
      <c r="A287" s="14" t="s">
        <v>388</v>
      </c>
      <c r="B287" s="16">
        <v>1749988.8</v>
      </c>
      <c r="C287" s="108" t="s">
        <v>400</v>
      </c>
      <c r="D287" s="73"/>
      <c r="E287" s="10"/>
      <c r="F287" s="9"/>
    </row>
    <row r="288" spans="1:7">
      <c r="A288" s="14" t="s">
        <v>388</v>
      </c>
      <c r="B288" s="16">
        <f>17157236.41+4289309.1</f>
        <v>21446545.509999998</v>
      </c>
      <c r="C288" s="108" t="s">
        <v>401</v>
      </c>
      <c r="D288" s="73"/>
      <c r="E288" s="10"/>
      <c r="F288" s="9"/>
    </row>
    <row r="289" spans="1:6">
      <c r="A289" s="14" t="s">
        <v>383</v>
      </c>
      <c r="B289" s="16">
        <v>8661716.5199999996</v>
      </c>
      <c r="C289" s="108" t="s">
        <v>402</v>
      </c>
      <c r="D289" s="73"/>
      <c r="E289" s="10"/>
      <c r="F289" s="9"/>
    </row>
    <row r="290" spans="1:6">
      <c r="A290" s="14" t="s">
        <v>383</v>
      </c>
      <c r="B290" s="16">
        <v>17625498.350000001</v>
      </c>
      <c r="C290" s="108" t="s">
        <v>403</v>
      </c>
      <c r="D290" s="73"/>
      <c r="E290" s="10"/>
      <c r="F290" s="9"/>
    </row>
    <row r="291" spans="1:6">
      <c r="A291" s="14" t="s">
        <v>383</v>
      </c>
      <c r="B291" s="16">
        <v>10791831.779999999</v>
      </c>
      <c r="C291" s="108" t="s">
        <v>404</v>
      </c>
      <c r="D291" s="73"/>
      <c r="E291" s="10"/>
      <c r="F291" s="9"/>
    </row>
    <row r="292" spans="1:6">
      <c r="A292" s="14" t="s">
        <v>383</v>
      </c>
      <c r="B292" s="16">
        <f>15901331+3975332.75</f>
        <v>19876663.75</v>
      </c>
      <c r="C292" s="108" t="s">
        <v>405</v>
      </c>
      <c r="D292" s="73"/>
      <c r="E292" s="10"/>
      <c r="F292" s="9"/>
    </row>
    <row r="293" spans="1:6">
      <c r="A293" s="14" t="s">
        <v>469</v>
      </c>
      <c r="B293" s="16">
        <f>19208589.54+4802147.39</f>
        <v>24010736.93</v>
      </c>
      <c r="C293" s="108" t="s">
        <v>406</v>
      </c>
      <c r="D293" s="73"/>
      <c r="E293" s="10"/>
      <c r="F293" s="9"/>
    </row>
    <row r="294" spans="1:6">
      <c r="A294" s="14" t="s">
        <v>470</v>
      </c>
      <c r="B294" s="16">
        <v>54432000</v>
      </c>
      <c r="C294" s="168"/>
      <c r="D294" s="73"/>
      <c r="E294" s="10"/>
      <c r="F294" s="9"/>
    </row>
    <row r="295" spans="1:6">
      <c r="A295" s="14" t="s">
        <v>471</v>
      </c>
      <c r="B295" s="16">
        <v>51613200</v>
      </c>
      <c r="C295" s="168"/>
      <c r="D295" s="73"/>
      <c r="E295" s="10"/>
      <c r="F295" s="9"/>
    </row>
    <row r="296" spans="1:6">
      <c r="A296" s="52" t="s">
        <v>472</v>
      </c>
      <c r="B296" s="53"/>
      <c r="C296" s="163"/>
      <c r="D296" s="73"/>
      <c r="E296" s="9"/>
      <c r="F296" s="9"/>
    </row>
    <row r="297" spans="1:6">
      <c r="A297" s="52" t="s">
        <v>473</v>
      </c>
      <c r="B297" s="53"/>
      <c r="C297" s="163"/>
      <c r="D297" s="73"/>
    </row>
    <row r="299" spans="1:6">
      <c r="A299" s="5" t="s">
        <v>21</v>
      </c>
    </row>
    <row r="300" spans="1:6">
      <c r="A300" s="236" t="s">
        <v>26</v>
      </c>
      <c r="B300" s="236" t="s">
        <v>440</v>
      </c>
    </row>
    <row r="301" spans="1:6">
      <c r="A301" s="236"/>
      <c r="B301" s="241"/>
    </row>
    <row r="302" spans="1:6">
      <c r="B302" s="4"/>
    </row>
    <row r="303" spans="1:6">
      <c r="A303" s="18" t="s">
        <v>28</v>
      </c>
      <c r="B303" s="64">
        <f>SUM(B304:B408)</f>
        <v>130370349.05194998</v>
      </c>
      <c r="D303" s="3"/>
    </row>
    <row r="304" spans="1:6">
      <c r="A304" s="164" t="s">
        <v>161</v>
      </c>
      <c r="B304" s="16">
        <v>641257.5</v>
      </c>
      <c r="C304" s="9"/>
      <c r="D304" s="30"/>
      <c r="E304" s="235"/>
    </row>
    <row r="305" spans="1:6" ht="11.25" customHeight="1">
      <c r="A305" s="164" t="s">
        <v>474</v>
      </c>
      <c r="B305" s="16">
        <v>3510936</v>
      </c>
      <c r="C305" s="9"/>
      <c r="D305" s="30"/>
      <c r="E305" s="235"/>
    </row>
    <row r="306" spans="1:6">
      <c r="A306" s="164" t="s">
        <v>475</v>
      </c>
      <c r="B306" s="16">
        <v>2281104</v>
      </c>
      <c r="C306" s="9"/>
      <c r="D306" s="30"/>
      <c r="E306" s="30"/>
      <c r="F306" s="52"/>
    </row>
    <row r="307" spans="1:6">
      <c r="A307" s="164" t="s">
        <v>476</v>
      </c>
      <c r="B307" s="16">
        <v>0</v>
      </c>
      <c r="C307" s="9"/>
      <c r="D307" s="30"/>
      <c r="E307" s="30"/>
      <c r="F307" s="52"/>
    </row>
    <row r="308" spans="1:6">
      <c r="A308" s="165" t="s">
        <v>162</v>
      </c>
      <c r="B308" s="167">
        <v>134561.94207000002</v>
      </c>
      <c r="D308" s="166"/>
      <c r="E308" s="52"/>
      <c r="F308" s="52"/>
    </row>
    <row r="309" spans="1:6">
      <c r="A309" s="165" t="s">
        <v>191</v>
      </c>
      <c r="B309" s="167">
        <v>890887.2</v>
      </c>
      <c r="D309" s="166"/>
      <c r="E309" s="52"/>
      <c r="F309" s="52"/>
    </row>
    <row r="310" spans="1:6">
      <c r="A310" s="165" t="s">
        <v>192</v>
      </c>
      <c r="B310" s="167">
        <v>623006.97667999996</v>
      </c>
      <c r="D310" s="166"/>
      <c r="E310" s="52"/>
      <c r="F310" s="53"/>
    </row>
    <row r="311" spans="1:6">
      <c r="A311" s="165" t="s">
        <v>193</v>
      </c>
      <c r="B311" s="167">
        <v>804388.40720000002</v>
      </c>
      <c r="D311" s="166"/>
      <c r="E311" s="52"/>
      <c r="F311" s="53"/>
    </row>
    <row r="312" spans="1:6">
      <c r="A312" s="165" t="s">
        <v>428</v>
      </c>
      <c r="B312" s="167">
        <v>1320178.6131599999</v>
      </c>
      <c r="D312" s="166"/>
      <c r="E312" s="52"/>
      <c r="F312" s="53"/>
    </row>
    <row r="313" spans="1:6">
      <c r="A313" s="165" t="s">
        <v>477</v>
      </c>
      <c r="B313" s="167">
        <v>1517687.59644</v>
      </c>
      <c r="D313" s="166"/>
      <c r="E313" s="52"/>
      <c r="F313" s="53"/>
    </row>
    <row r="314" spans="1:6">
      <c r="A314" s="165" t="s">
        <v>478</v>
      </c>
      <c r="B314" s="167">
        <v>89606.394090000016</v>
      </c>
      <c r="D314" s="52"/>
      <c r="E314" s="52"/>
      <c r="F314" s="53"/>
    </row>
    <row r="315" spans="1:6">
      <c r="A315" s="165" t="s">
        <v>195</v>
      </c>
      <c r="B315" s="167">
        <v>753499.99904999998</v>
      </c>
      <c r="D315" s="166"/>
      <c r="E315" s="52"/>
      <c r="F315" s="53"/>
    </row>
    <row r="316" spans="1:6">
      <c r="A316" s="14" t="s">
        <v>479</v>
      </c>
      <c r="B316" s="167">
        <v>76188.122400000007</v>
      </c>
      <c r="D316" s="166"/>
      <c r="E316" s="169"/>
      <c r="F316" s="53"/>
    </row>
    <row r="317" spans="1:6">
      <c r="A317" s="165" t="s">
        <v>152</v>
      </c>
      <c r="B317" s="167">
        <v>2158941.5904000001</v>
      </c>
      <c r="D317" s="166"/>
      <c r="E317" s="52"/>
      <c r="F317" s="53"/>
    </row>
    <row r="318" spans="1:6">
      <c r="A318" s="165" t="s">
        <v>426</v>
      </c>
      <c r="B318" s="167">
        <v>159406.74480000001</v>
      </c>
      <c r="D318" s="166"/>
      <c r="E318" s="52"/>
      <c r="F318" s="53"/>
    </row>
    <row r="319" spans="1:6">
      <c r="A319" s="165" t="s">
        <v>480</v>
      </c>
      <c r="B319" s="167">
        <v>178592.55747</v>
      </c>
      <c r="D319" s="166"/>
      <c r="E319" s="52"/>
      <c r="F319" s="53"/>
    </row>
    <row r="320" spans="1:6">
      <c r="A320" s="165" t="s">
        <v>196</v>
      </c>
      <c r="B320" s="167">
        <v>1438093.2135000001</v>
      </c>
      <c r="D320" s="166"/>
      <c r="E320" s="52"/>
      <c r="F320" s="53"/>
    </row>
    <row r="321" spans="1:6">
      <c r="A321" s="165" t="s">
        <v>197</v>
      </c>
      <c r="B321" s="167">
        <v>1435578.76</v>
      </c>
      <c r="D321" s="166"/>
      <c r="E321" s="52"/>
      <c r="F321" s="53"/>
    </row>
    <row r="322" spans="1:6">
      <c r="A322" s="165" t="s">
        <v>198</v>
      </c>
      <c r="B322" s="167">
        <v>228004.27883</v>
      </c>
      <c r="D322" s="166"/>
      <c r="E322" s="52"/>
      <c r="F322" s="53"/>
    </row>
    <row r="323" spans="1:6">
      <c r="A323" s="165" t="s">
        <v>199</v>
      </c>
      <c r="B323" s="167">
        <v>65803.792680000013</v>
      </c>
      <c r="D323" s="166"/>
      <c r="E323" s="52"/>
      <c r="F323" s="53"/>
    </row>
    <row r="324" spans="1:6">
      <c r="A324" s="14" t="s">
        <v>507</v>
      </c>
      <c r="B324" s="167">
        <v>2407322.6630000002</v>
      </c>
      <c r="D324" s="166"/>
      <c r="E324" s="169"/>
      <c r="F324" s="53"/>
    </row>
    <row r="325" spans="1:6">
      <c r="A325" s="165" t="s">
        <v>481</v>
      </c>
      <c r="B325" s="167">
        <v>1052191.1471200001</v>
      </c>
      <c r="D325" s="166"/>
      <c r="E325" s="169"/>
      <c r="F325" s="53"/>
    </row>
    <row r="326" spans="1:6">
      <c r="A326" s="165" t="s">
        <v>202</v>
      </c>
      <c r="B326" s="167">
        <v>152814.24495000002</v>
      </c>
      <c r="D326" s="166"/>
      <c r="E326" s="169"/>
      <c r="F326" s="53"/>
    </row>
    <row r="327" spans="1:6">
      <c r="A327" s="14" t="s">
        <v>203</v>
      </c>
      <c r="B327" s="167">
        <v>953646.51911999995</v>
      </c>
      <c r="D327" s="166"/>
      <c r="E327" s="169"/>
      <c r="F327" s="53"/>
    </row>
    <row r="328" spans="1:6">
      <c r="A328" s="165" t="s">
        <v>157</v>
      </c>
      <c r="B328" s="167">
        <v>2543009.63</v>
      </c>
      <c r="D328" s="166"/>
      <c r="E328" s="52"/>
      <c r="F328" s="53"/>
    </row>
    <row r="329" spans="1:6">
      <c r="A329" s="165" t="s">
        <v>153</v>
      </c>
      <c r="B329" s="167">
        <v>2166840</v>
      </c>
      <c r="D329" s="166"/>
      <c r="E329" s="52"/>
      <c r="F329" s="53"/>
    </row>
    <row r="330" spans="1:6">
      <c r="A330" s="165" t="s">
        <v>204</v>
      </c>
      <c r="B330" s="167">
        <v>739942.77503999998</v>
      </c>
      <c r="D330" s="166"/>
      <c r="E330" s="52"/>
      <c r="F330" s="53"/>
    </row>
    <row r="331" spans="1:6">
      <c r="A331" s="165" t="s">
        <v>205</v>
      </c>
      <c r="B331" s="167">
        <v>318900.76996000001</v>
      </c>
      <c r="D331" s="166"/>
      <c r="E331" s="52"/>
      <c r="F331" s="53"/>
    </row>
    <row r="332" spans="1:6">
      <c r="A332" s="165" t="s">
        <v>206</v>
      </c>
      <c r="B332" s="167">
        <v>178182.97062000001</v>
      </c>
      <c r="D332" s="166"/>
      <c r="E332" s="52"/>
      <c r="F332" s="53"/>
    </row>
    <row r="333" spans="1:6">
      <c r="A333" s="165" t="s">
        <v>482</v>
      </c>
      <c r="B333" s="167">
        <v>81477.308160000015</v>
      </c>
      <c r="D333" s="166"/>
      <c r="E333" s="52"/>
      <c r="F333" s="53"/>
    </row>
    <row r="334" spans="1:6">
      <c r="A334" s="165" t="s">
        <v>207</v>
      </c>
      <c r="B334" s="167">
        <v>176716.03360999998</v>
      </c>
      <c r="D334" s="166"/>
      <c r="E334" s="52"/>
      <c r="F334" s="53"/>
    </row>
    <row r="335" spans="1:6">
      <c r="A335" s="165" t="s">
        <v>208</v>
      </c>
      <c r="B335" s="167">
        <v>94086.650519999996</v>
      </c>
      <c r="D335" s="166"/>
      <c r="E335" s="52"/>
      <c r="F335" s="53"/>
    </row>
    <row r="336" spans="1:6">
      <c r="A336" s="165" t="s">
        <v>209</v>
      </c>
      <c r="B336" s="167">
        <v>727282.35248</v>
      </c>
      <c r="D336" s="166"/>
      <c r="E336" s="52"/>
      <c r="F336" s="53"/>
    </row>
    <row r="337" spans="1:6">
      <c r="A337" s="165" t="s">
        <v>210</v>
      </c>
      <c r="B337" s="167">
        <v>2143067.0797999999</v>
      </c>
      <c r="D337" s="166"/>
      <c r="E337" s="52"/>
      <c r="F337" s="53"/>
    </row>
    <row r="338" spans="1:6">
      <c r="A338" s="165" t="s">
        <v>483</v>
      </c>
      <c r="B338" s="167">
        <v>940298.61743999994</v>
      </c>
      <c r="D338" s="166"/>
      <c r="E338" s="52"/>
      <c r="F338" s="53"/>
    </row>
    <row r="339" spans="1:6">
      <c r="A339" s="165" t="s">
        <v>212</v>
      </c>
      <c r="B339" s="167">
        <v>25431.005820000002</v>
      </c>
      <c r="D339" s="166"/>
      <c r="E339" s="52"/>
      <c r="F339" s="53"/>
    </row>
    <row r="340" spans="1:6">
      <c r="A340" s="165" t="s">
        <v>158</v>
      </c>
      <c r="B340" s="167">
        <v>3591553.9229900003</v>
      </c>
      <c r="D340" s="166"/>
      <c r="E340" s="52"/>
      <c r="F340" s="53"/>
    </row>
    <row r="341" spans="1:6">
      <c r="A341" s="165" t="s">
        <v>213</v>
      </c>
      <c r="B341" s="167">
        <v>209828.50653000001</v>
      </c>
      <c r="D341" s="166"/>
      <c r="E341" s="52"/>
      <c r="F341" s="53"/>
    </row>
    <row r="342" spans="1:6">
      <c r="A342" s="165" t="s">
        <v>214</v>
      </c>
      <c r="B342" s="167">
        <v>5766276.8213599995</v>
      </c>
      <c r="D342" s="166"/>
      <c r="E342" s="52"/>
      <c r="F342" s="53"/>
    </row>
    <row r="343" spans="1:6">
      <c r="A343" s="165" t="s">
        <v>215</v>
      </c>
      <c r="B343" s="167">
        <v>1611371.2142</v>
      </c>
      <c r="D343" s="166"/>
      <c r="E343" s="52"/>
      <c r="F343" s="53"/>
    </row>
    <row r="344" spans="1:6">
      <c r="A344" s="165" t="s">
        <v>216</v>
      </c>
      <c r="B344" s="167">
        <v>94928.623200000016</v>
      </c>
      <c r="D344" s="166"/>
      <c r="E344" s="52"/>
      <c r="F344" s="53"/>
    </row>
    <row r="345" spans="1:6">
      <c r="A345" s="165" t="s">
        <v>217</v>
      </c>
      <c r="B345" s="167">
        <v>1800706.70909</v>
      </c>
      <c r="D345" s="166"/>
      <c r="E345" s="52"/>
      <c r="F345" s="53"/>
    </row>
    <row r="346" spans="1:6">
      <c r="A346" s="165" t="s">
        <v>218</v>
      </c>
      <c r="B346" s="167">
        <v>976252.61435999989</v>
      </c>
      <c r="D346" s="166"/>
      <c r="E346" s="52"/>
      <c r="F346" s="53"/>
    </row>
    <row r="347" spans="1:6">
      <c r="A347" s="14" t="s">
        <v>219</v>
      </c>
      <c r="B347" s="167">
        <v>76805.82213</v>
      </c>
      <c r="D347" s="166"/>
      <c r="E347" s="169"/>
      <c r="F347" s="53"/>
    </row>
    <row r="348" spans="1:6">
      <c r="A348" s="165" t="s">
        <v>484</v>
      </c>
      <c r="B348" s="167">
        <v>101506.19559</v>
      </c>
      <c r="D348" s="166"/>
      <c r="E348" s="169"/>
      <c r="F348" s="53"/>
    </row>
    <row r="349" spans="1:6">
      <c r="A349" s="165" t="s">
        <v>221</v>
      </c>
      <c r="B349" s="167">
        <v>1635016.80008</v>
      </c>
      <c r="D349" s="166"/>
      <c r="E349" s="169"/>
      <c r="F349" s="53"/>
    </row>
    <row r="350" spans="1:6">
      <c r="A350" s="165" t="s">
        <v>154</v>
      </c>
      <c r="B350" s="167">
        <v>4183625.58</v>
      </c>
      <c r="D350" s="166"/>
      <c r="E350" s="169"/>
      <c r="F350" s="53"/>
    </row>
    <row r="351" spans="1:6">
      <c r="A351" s="165" t="s">
        <v>222</v>
      </c>
      <c r="B351" s="167">
        <v>154898.93985999998</v>
      </c>
      <c r="D351" s="166"/>
      <c r="E351" s="169"/>
      <c r="F351" s="53"/>
    </row>
    <row r="352" spans="1:6">
      <c r="A352" s="165" t="s">
        <v>485</v>
      </c>
      <c r="B352" s="167">
        <v>70312.592940000002</v>
      </c>
      <c r="D352" s="166"/>
      <c r="E352" s="169"/>
      <c r="F352" s="53"/>
    </row>
    <row r="353" spans="1:6">
      <c r="A353" s="165" t="s">
        <v>224</v>
      </c>
      <c r="B353" s="167">
        <v>750385.24572000001</v>
      </c>
      <c r="D353" s="166"/>
      <c r="E353" s="169"/>
      <c r="F353" s="53"/>
    </row>
    <row r="354" spans="1:6">
      <c r="A354" s="165" t="s">
        <v>486</v>
      </c>
      <c r="B354" s="167">
        <v>9328022.3722399995</v>
      </c>
      <c r="D354" s="166"/>
      <c r="E354" s="169"/>
      <c r="F354" s="53"/>
    </row>
    <row r="355" spans="1:6">
      <c r="A355" s="165" t="s">
        <v>487</v>
      </c>
      <c r="B355" s="167">
        <v>575682.43147000007</v>
      </c>
      <c r="D355" s="166"/>
      <c r="E355" s="169"/>
      <c r="F355" s="53"/>
    </row>
    <row r="356" spans="1:6">
      <c r="A356" s="165" t="s">
        <v>226</v>
      </c>
      <c r="B356" s="167">
        <v>215375.39124999999</v>
      </c>
      <c r="D356" s="166"/>
      <c r="E356" s="169"/>
      <c r="F356" s="53"/>
    </row>
    <row r="357" spans="1:6">
      <c r="A357" s="165" t="s">
        <v>227</v>
      </c>
      <c r="B357" s="167">
        <v>1366920.16</v>
      </c>
      <c r="D357" s="166"/>
      <c r="E357" s="169"/>
      <c r="F357" s="53"/>
    </row>
    <row r="358" spans="1:6">
      <c r="A358" s="165" t="s">
        <v>228</v>
      </c>
      <c r="B358" s="167">
        <v>47104.350000000006</v>
      </c>
      <c r="D358" s="166"/>
      <c r="E358" s="169"/>
      <c r="F358" s="53"/>
    </row>
    <row r="359" spans="1:6">
      <c r="A359" s="165" t="s">
        <v>488</v>
      </c>
      <c r="B359" s="167">
        <v>324958.00599000003</v>
      </c>
      <c r="D359" s="166"/>
      <c r="E359" s="169"/>
      <c r="F359" s="53"/>
    </row>
    <row r="360" spans="1:6">
      <c r="A360" s="165" t="s">
        <v>230</v>
      </c>
      <c r="B360" s="167">
        <v>79725.87000000001</v>
      </c>
      <c r="D360" s="166"/>
      <c r="E360" s="169"/>
      <c r="F360" s="53"/>
    </row>
    <row r="361" spans="1:6">
      <c r="A361" s="165" t="s">
        <v>231</v>
      </c>
      <c r="B361" s="167">
        <v>692150.02596</v>
      </c>
      <c r="D361" s="166"/>
      <c r="E361" s="169"/>
      <c r="F361" s="53"/>
    </row>
    <row r="362" spans="1:6">
      <c r="A362" s="165" t="s">
        <v>232</v>
      </c>
      <c r="B362" s="167">
        <v>1277259.95484</v>
      </c>
      <c r="D362" s="166"/>
      <c r="E362" s="169"/>
      <c r="F362" s="53"/>
    </row>
    <row r="363" spans="1:6">
      <c r="A363" s="165" t="s">
        <v>233</v>
      </c>
      <c r="B363" s="167">
        <v>2987904.6614000001</v>
      </c>
      <c r="D363" s="166"/>
      <c r="E363" s="169"/>
      <c r="F363" s="53"/>
    </row>
    <row r="364" spans="1:6">
      <c r="A364" s="165" t="s">
        <v>234</v>
      </c>
      <c r="B364" s="167">
        <v>485034.67</v>
      </c>
      <c r="D364" s="166"/>
      <c r="E364" s="169"/>
      <c r="F364" s="53"/>
    </row>
    <row r="365" spans="1:6">
      <c r="A365" s="165" t="s">
        <v>235</v>
      </c>
      <c r="B365" s="167">
        <v>1624781.43148</v>
      </c>
      <c r="D365" s="166"/>
      <c r="E365" s="169"/>
      <c r="F365" s="53"/>
    </row>
    <row r="366" spans="1:6">
      <c r="A366" s="165" t="s">
        <v>159</v>
      </c>
      <c r="B366" s="167">
        <v>2642804</v>
      </c>
      <c r="D366" s="166"/>
      <c r="E366" s="169"/>
      <c r="F366" s="53"/>
    </row>
    <row r="367" spans="1:6">
      <c r="A367" s="165" t="s">
        <v>236</v>
      </c>
      <c r="B367" s="167">
        <v>871973.77</v>
      </c>
      <c r="D367" s="166"/>
      <c r="E367" s="169"/>
      <c r="F367" s="53"/>
    </row>
    <row r="368" spans="1:6">
      <c r="A368" s="165" t="s">
        <v>156</v>
      </c>
      <c r="B368" s="167">
        <v>3506524.4985600002</v>
      </c>
      <c r="D368" s="166"/>
      <c r="E368" s="169"/>
      <c r="F368" s="53"/>
    </row>
    <row r="369" spans="1:6">
      <c r="A369" s="165" t="s">
        <v>239</v>
      </c>
      <c r="B369" s="167">
        <v>229507.77981000001</v>
      </c>
      <c r="D369" s="166"/>
      <c r="E369" s="169"/>
      <c r="F369" s="53"/>
    </row>
    <row r="370" spans="1:6">
      <c r="A370" s="165" t="s">
        <v>240</v>
      </c>
      <c r="B370" s="167">
        <v>89455.941390000007</v>
      </c>
      <c r="D370" s="166"/>
      <c r="E370" s="169"/>
      <c r="F370" s="53"/>
    </row>
    <row r="371" spans="1:6">
      <c r="A371" s="165" t="s">
        <v>241</v>
      </c>
      <c r="B371" s="167">
        <v>45760.821450000003</v>
      </c>
      <c r="D371" s="166"/>
      <c r="E371" s="169"/>
      <c r="F371" s="53"/>
    </row>
    <row r="372" spans="1:6">
      <c r="A372" s="165" t="s">
        <v>242</v>
      </c>
      <c r="B372" s="167">
        <v>1334284.3271600001</v>
      </c>
      <c r="D372" s="166"/>
      <c r="E372" s="169"/>
      <c r="F372" s="53"/>
    </row>
    <row r="373" spans="1:6">
      <c r="A373" s="14" t="s">
        <v>489</v>
      </c>
      <c r="B373" s="167">
        <v>1957471.4</v>
      </c>
      <c r="D373" s="166"/>
      <c r="E373" s="169"/>
      <c r="F373" s="53"/>
    </row>
    <row r="374" spans="1:6">
      <c r="A374" s="165" t="s">
        <v>243</v>
      </c>
      <c r="B374" s="167">
        <v>1580940.9616799999</v>
      </c>
      <c r="D374" s="166"/>
      <c r="E374" s="169"/>
      <c r="F374" s="53"/>
    </row>
    <row r="375" spans="1:6">
      <c r="A375" s="165" t="s">
        <v>490</v>
      </c>
      <c r="B375" s="167">
        <v>1711573.88598</v>
      </c>
      <c r="D375" s="166"/>
      <c r="E375" s="169"/>
      <c r="F375" s="53"/>
    </row>
    <row r="376" spans="1:6">
      <c r="A376" s="165" t="s">
        <v>491</v>
      </c>
      <c r="B376" s="167">
        <v>1005331.6799999999</v>
      </c>
      <c r="D376" s="166"/>
      <c r="E376" s="169"/>
      <c r="F376" s="53"/>
    </row>
    <row r="377" spans="1:6">
      <c r="A377" s="165" t="s">
        <v>246</v>
      </c>
      <c r="B377" s="167">
        <v>1925032.29932</v>
      </c>
      <c r="D377" s="166"/>
      <c r="E377" s="169"/>
      <c r="F377" s="53"/>
    </row>
    <row r="378" spans="1:6">
      <c r="A378" s="14" t="s">
        <v>492</v>
      </c>
      <c r="B378" s="167">
        <v>65946.090000000011</v>
      </c>
      <c r="D378" s="166"/>
      <c r="E378" s="169"/>
      <c r="F378" s="53"/>
    </row>
    <row r="379" spans="1:6">
      <c r="A379" s="165" t="s">
        <v>248</v>
      </c>
      <c r="B379" s="167">
        <v>138538.81470000002</v>
      </c>
      <c r="D379" s="166"/>
      <c r="E379" s="169"/>
      <c r="F379" s="53"/>
    </row>
    <row r="380" spans="1:6" ht="11.25" customHeight="1">
      <c r="A380" s="165" t="s">
        <v>249</v>
      </c>
      <c r="B380" s="167">
        <v>7850151.05688</v>
      </c>
      <c r="D380" s="166"/>
      <c r="E380" s="169"/>
      <c r="F380" s="53"/>
    </row>
    <row r="381" spans="1:6" ht="11.25" customHeight="1">
      <c r="A381" s="165" t="s">
        <v>250</v>
      </c>
      <c r="B381" s="167">
        <v>875443.36895999999</v>
      </c>
      <c r="D381" s="166"/>
      <c r="E381" s="169"/>
      <c r="F381" s="53"/>
    </row>
    <row r="382" spans="1:6" ht="11.25" customHeight="1">
      <c r="A382" s="165" t="s">
        <v>493</v>
      </c>
      <c r="B382" s="167">
        <v>146228.42744</v>
      </c>
      <c r="D382" s="166"/>
      <c r="E382" s="52"/>
      <c r="F382" s="53"/>
    </row>
    <row r="383" spans="1:6" ht="11.25" customHeight="1">
      <c r="A383" s="165" t="s">
        <v>155</v>
      </c>
      <c r="B383" s="167">
        <v>4187803.39</v>
      </c>
      <c r="D383" s="166"/>
      <c r="E383" s="52"/>
      <c r="F383" s="53"/>
    </row>
    <row r="384" spans="1:6" ht="11.25" customHeight="1">
      <c r="A384" s="165" t="s">
        <v>494</v>
      </c>
      <c r="B384" s="167">
        <v>97801.988550000009</v>
      </c>
      <c r="D384" s="166"/>
      <c r="E384" s="52"/>
      <c r="F384" s="53"/>
    </row>
    <row r="385" spans="1:6" ht="11.25" customHeight="1">
      <c r="A385" s="165" t="s">
        <v>495</v>
      </c>
      <c r="B385" s="167">
        <v>823260.60015999991</v>
      </c>
      <c r="D385" s="166"/>
      <c r="E385" s="52"/>
      <c r="F385" s="53"/>
    </row>
    <row r="386" spans="1:6" ht="11.25" customHeight="1">
      <c r="A386" s="165" t="s">
        <v>496</v>
      </c>
      <c r="B386" s="167">
        <v>281519.02133000002</v>
      </c>
      <c r="D386" s="166"/>
      <c r="E386" s="52"/>
      <c r="F386" s="53"/>
    </row>
    <row r="387" spans="1:6" ht="11.25" customHeight="1">
      <c r="A387" s="165" t="s">
        <v>497</v>
      </c>
      <c r="B387" s="167">
        <v>74804.52</v>
      </c>
      <c r="D387" s="166"/>
      <c r="E387" s="52"/>
      <c r="F387" s="53"/>
    </row>
    <row r="388" spans="1:6" ht="11.25" customHeight="1">
      <c r="A388" s="165" t="s">
        <v>498</v>
      </c>
      <c r="B388" s="167">
        <v>1351338.9001200001</v>
      </c>
      <c r="D388" s="166"/>
      <c r="E388" s="52"/>
      <c r="F388" s="53"/>
    </row>
    <row r="389" spans="1:6" ht="11.25" customHeight="1">
      <c r="A389" s="165" t="s">
        <v>499</v>
      </c>
      <c r="B389" s="167">
        <v>873748.72</v>
      </c>
      <c r="D389" s="166"/>
      <c r="E389" s="52"/>
      <c r="F389" s="53"/>
    </row>
    <row r="390" spans="1:6" ht="11.25" customHeight="1">
      <c r="A390" s="165" t="s">
        <v>500</v>
      </c>
      <c r="B390" s="167">
        <v>2881758.0282100001</v>
      </c>
      <c r="D390" s="166"/>
      <c r="E390" s="52"/>
      <c r="F390" s="53"/>
    </row>
    <row r="391" spans="1:6" ht="11.25" customHeight="1">
      <c r="A391" s="165" t="s">
        <v>501</v>
      </c>
      <c r="B391" s="167">
        <v>1236456.31632</v>
      </c>
      <c r="D391" s="166"/>
      <c r="E391" s="52"/>
      <c r="F391" s="53"/>
    </row>
    <row r="392" spans="1:6" ht="11.25" customHeight="1">
      <c r="A392" s="165" t="s">
        <v>502</v>
      </c>
      <c r="B392" s="167">
        <v>787781.63144000003</v>
      </c>
      <c r="D392" s="166"/>
      <c r="E392" s="52"/>
      <c r="F392" s="53"/>
    </row>
    <row r="393" spans="1:6" ht="11.25" customHeight="1">
      <c r="A393" s="165" t="s">
        <v>257</v>
      </c>
      <c r="B393" s="167">
        <v>708132.52</v>
      </c>
      <c r="D393" s="166"/>
      <c r="E393" s="52"/>
      <c r="F393" s="53"/>
    </row>
    <row r="394" spans="1:6" ht="11.25" customHeight="1">
      <c r="A394" s="165" t="s">
        <v>503</v>
      </c>
      <c r="B394" s="167">
        <v>85350.27</v>
      </c>
      <c r="D394" s="166"/>
      <c r="E394" s="52"/>
      <c r="F394" s="52"/>
    </row>
    <row r="395" spans="1:6" ht="11.25" customHeight="1">
      <c r="A395" s="165" t="s">
        <v>259</v>
      </c>
      <c r="B395" s="167">
        <v>4460440</v>
      </c>
      <c r="D395" s="166"/>
      <c r="E395" s="52"/>
      <c r="F395" s="52"/>
    </row>
    <row r="396" spans="1:6" ht="11.25" customHeight="1">
      <c r="A396" s="165" t="s">
        <v>260</v>
      </c>
      <c r="B396" s="167">
        <v>34449.450000000004</v>
      </c>
      <c r="D396" s="166"/>
      <c r="E396" s="52"/>
      <c r="F396" s="52"/>
    </row>
    <row r="397" spans="1:6" ht="11.25" customHeight="1">
      <c r="A397" s="165" t="s">
        <v>261</v>
      </c>
      <c r="B397" s="167">
        <v>1594584.59772</v>
      </c>
      <c r="D397" s="166"/>
      <c r="E397" s="52"/>
      <c r="F397" s="52"/>
    </row>
    <row r="398" spans="1:6" ht="11.25" customHeight="1">
      <c r="A398" s="165" t="s">
        <v>160</v>
      </c>
      <c r="B398" s="167">
        <v>6106209.2079999996</v>
      </c>
      <c r="D398" s="166"/>
      <c r="E398" s="52"/>
      <c r="F398" s="52"/>
    </row>
    <row r="399" spans="1:6" ht="11.25" customHeight="1">
      <c r="A399" s="165" t="s">
        <v>262</v>
      </c>
      <c r="B399" s="167">
        <v>955415.12</v>
      </c>
      <c r="D399" s="166"/>
      <c r="E399" s="52"/>
      <c r="F399" s="52"/>
    </row>
    <row r="400" spans="1:6" ht="11.25" customHeight="1">
      <c r="A400" s="165" t="s">
        <v>504</v>
      </c>
      <c r="B400" s="167">
        <v>143867.86226999998</v>
      </c>
      <c r="D400" s="166"/>
      <c r="E400" s="52"/>
      <c r="F400" s="52"/>
    </row>
    <row r="401" spans="1:9" ht="11.25" customHeight="1">
      <c r="A401" s="165" t="s">
        <v>505</v>
      </c>
      <c r="B401" s="167">
        <v>847062.13652000006</v>
      </c>
      <c r="D401" s="166"/>
      <c r="E401" s="52"/>
      <c r="F401" s="52"/>
    </row>
    <row r="402" spans="1:9" ht="11.25" customHeight="1">
      <c r="A402" s="165" t="s">
        <v>265</v>
      </c>
      <c r="B402" s="167">
        <v>1537107.5676299999</v>
      </c>
      <c r="D402" s="166"/>
      <c r="E402" s="52"/>
      <c r="F402" s="52"/>
    </row>
    <row r="403" spans="1:9" ht="11.25" customHeight="1">
      <c r="A403" s="165" t="s">
        <v>266</v>
      </c>
      <c r="B403" s="167">
        <v>1036912.32</v>
      </c>
      <c r="D403" s="166"/>
      <c r="E403" s="52"/>
      <c r="F403" s="52"/>
    </row>
    <row r="404" spans="1:9" ht="11.25" customHeight="1">
      <c r="A404" s="165" t="s">
        <v>267</v>
      </c>
      <c r="B404" s="167">
        <v>582286.78376000002</v>
      </c>
      <c r="D404" s="166"/>
      <c r="E404" s="52"/>
      <c r="F404" s="52"/>
    </row>
    <row r="405" spans="1:9" ht="11.25" customHeight="1">
      <c r="A405" s="165" t="s">
        <v>268</v>
      </c>
      <c r="B405" s="167">
        <v>105176.28000000001</v>
      </c>
      <c r="D405" s="166"/>
    </row>
    <row r="406" spans="1:9" ht="11.25" customHeight="1">
      <c r="A406" s="165" t="s">
        <v>467</v>
      </c>
      <c r="B406" s="167">
        <v>417308.61283</v>
      </c>
      <c r="D406" s="166"/>
    </row>
    <row r="407" spans="1:9" ht="11.25" customHeight="1">
      <c r="A407" s="165" t="s">
        <v>457</v>
      </c>
      <c r="B407" s="167">
        <v>90081.374670000019</v>
      </c>
      <c r="D407" s="166"/>
    </row>
    <row r="408" spans="1:9" ht="11.25" customHeight="1">
      <c r="A408" s="165" t="s">
        <v>506</v>
      </c>
      <c r="B408" s="167">
        <v>55400.340000000004</v>
      </c>
      <c r="D408" s="166"/>
    </row>
    <row r="410" spans="1:9">
      <c r="A410" s="5" t="s">
        <v>63</v>
      </c>
      <c r="C410" s="7"/>
      <c r="D410" s="8"/>
      <c r="E410" s="8"/>
      <c r="F410" s="3"/>
      <c r="G410" s="3"/>
      <c r="H410" s="3"/>
    </row>
    <row r="411" spans="1:9">
      <c r="A411" s="248" t="s">
        <v>26</v>
      </c>
      <c r="B411" s="248" t="s">
        <v>31</v>
      </c>
      <c r="C411" s="248" t="s">
        <v>27</v>
      </c>
      <c r="D411" s="248" t="s">
        <v>29</v>
      </c>
      <c r="E411" s="54"/>
      <c r="F411" s="55"/>
      <c r="G411" s="54"/>
      <c r="H411" s="55"/>
    </row>
    <row r="412" spans="1:9" ht="11.25" customHeight="1">
      <c r="A412" s="249"/>
      <c r="B412" s="249"/>
      <c r="C412" s="249"/>
      <c r="D412" s="249"/>
      <c r="E412" s="56"/>
      <c r="F412" s="57"/>
      <c r="G412" s="56"/>
      <c r="H412" s="57"/>
    </row>
    <row r="413" spans="1:9">
      <c r="B413" s="4"/>
      <c r="C413" s="4"/>
      <c r="D413" s="4"/>
      <c r="E413" s="56"/>
      <c r="F413" s="52"/>
      <c r="G413" s="56"/>
      <c r="H413" s="52"/>
    </row>
    <row r="414" spans="1:9">
      <c r="A414" s="18" t="s">
        <v>28</v>
      </c>
      <c r="B414" s="15">
        <f>SUM(B415:B422)</f>
        <v>602853229.73000002</v>
      </c>
      <c r="C414" s="15">
        <f>SUM(C415:C422)</f>
        <v>150713307.44</v>
      </c>
      <c r="D414" s="64">
        <f>SUM(D415:D422)</f>
        <v>452139922.28999996</v>
      </c>
      <c r="E414" s="49" t="s">
        <v>391</v>
      </c>
      <c r="F414" s="58"/>
      <c r="G414" s="58"/>
      <c r="H414" s="58"/>
    </row>
    <row r="415" spans="1:9">
      <c r="A415" s="14" t="s">
        <v>141</v>
      </c>
      <c r="B415" s="89">
        <v>120348846.18000001</v>
      </c>
      <c r="C415" s="89">
        <v>30087211.550000001</v>
      </c>
      <c r="D415" s="17">
        <f>B415-C415</f>
        <v>90261634.63000001</v>
      </c>
      <c r="E415" s="108" t="s">
        <v>407</v>
      </c>
      <c r="F415" s="73"/>
      <c r="G415" s="59"/>
      <c r="H415" s="59"/>
      <c r="I415" s="2"/>
    </row>
    <row r="416" spans="1:9">
      <c r="A416" s="14" t="s">
        <v>142</v>
      </c>
      <c r="B416" s="89">
        <v>120473105.91</v>
      </c>
      <c r="C416" s="89">
        <v>30118276.48</v>
      </c>
      <c r="D416" s="17">
        <f t="shared" ref="D416:D422" si="81">B416-C416</f>
        <v>90354829.429999992</v>
      </c>
      <c r="E416" s="108" t="s">
        <v>408</v>
      </c>
      <c r="F416" s="73"/>
      <c r="G416" s="59"/>
      <c r="H416" s="59"/>
      <c r="I416" s="2"/>
    </row>
    <row r="417" spans="1:9">
      <c r="A417" s="14" t="s">
        <v>143</v>
      </c>
      <c r="B417" s="89">
        <v>126585284.84</v>
      </c>
      <c r="C417" s="89">
        <v>31646321.210000001</v>
      </c>
      <c r="D417" s="17">
        <f t="shared" si="81"/>
        <v>94938963.629999995</v>
      </c>
      <c r="E417" s="108" t="s">
        <v>409</v>
      </c>
      <c r="F417" s="73"/>
      <c r="G417" s="59"/>
      <c r="H417" s="59"/>
      <c r="I417" s="2"/>
    </row>
    <row r="418" spans="1:9">
      <c r="A418" s="14" t="s">
        <v>90</v>
      </c>
      <c r="B418" s="89">
        <v>107218682.23999999</v>
      </c>
      <c r="C418" s="89">
        <v>26804670.559999999</v>
      </c>
      <c r="D418" s="17">
        <f t="shared" si="81"/>
        <v>80414011.679999992</v>
      </c>
      <c r="E418" s="108" t="s">
        <v>410</v>
      </c>
      <c r="F418" s="73"/>
      <c r="G418" s="59"/>
      <c r="H418" s="59"/>
      <c r="I418" s="2"/>
    </row>
    <row r="419" spans="1:9">
      <c r="A419" s="14" t="s">
        <v>89</v>
      </c>
      <c r="B419" s="89">
        <v>111839296.52</v>
      </c>
      <c r="C419" s="89">
        <v>27959824.129999999</v>
      </c>
      <c r="D419" s="17">
        <f t="shared" si="81"/>
        <v>83879472.390000001</v>
      </c>
      <c r="E419" s="108" t="s">
        <v>411</v>
      </c>
      <c r="F419" s="73"/>
      <c r="G419" s="59"/>
      <c r="H419" s="59"/>
      <c r="I419" s="2"/>
    </row>
    <row r="420" spans="1:9">
      <c r="A420" s="14" t="s">
        <v>144</v>
      </c>
      <c r="B420" s="89">
        <v>14203085.119999999</v>
      </c>
      <c r="C420" s="89">
        <v>3550771.28</v>
      </c>
      <c r="D420" s="17">
        <f t="shared" si="81"/>
        <v>10652313.84</v>
      </c>
      <c r="E420" s="108" t="s">
        <v>412</v>
      </c>
      <c r="F420" s="59"/>
      <c r="G420" s="59"/>
      <c r="H420" s="59"/>
      <c r="I420" s="2"/>
    </row>
    <row r="421" spans="1:9">
      <c r="A421" s="14" t="s">
        <v>145</v>
      </c>
      <c r="B421" s="89">
        <v>584776.92000000004</v>
      </c>
      <c r="C421" s="89">
        <v>146194.23000000001</v>
      </c>
      <c r="D421" s="17">
        <f t="shared" si="81"/>
        <v>438582.69000000006</v>
      </c>
      <c r="E421" s="108" t="s">
        <v>413</v>
      </c>
      <c r="F421" s="59"/>
      <c r="G421" s="59"/>
      <c r="H421" s="59"/>
      <c r="I421" s="2"/>
    </row>
    <row r="422" spans="1:9">
      <c r="A422" s="14" t="s">
        <v>146</v>
      </c>
      <c r="B422" s="89">
        <v>1600152</v>
      </c>
      <c r="C422" s="89">
        <v>400038</v>
      </c>
      <c r="D422" s="17">
        <f t="shared" si="81"/>
        <v>1200114</v>
      </c>
      <c r="E422" s="234" t="s">
        <v>612</v>
      </c>
      <c r="F422" s="59"/>
      <c r="G422" s="59"/>
      <c r="H422" s="59"/>
      <c r="I422" s="2"/>
    </row>
    <row r="424" spans="1:9">
      <c r="A424" s="5" t="s">
        <v>22</v>
      </c>
      <c r="C424" s="7"/>
      <c r="D424" s="8"/>
    </row>
    <row r="425" spans="1:9">
      <c r="A425" s="248" t="s">
        <v>26</v>
      </c>
      <c r="B425" s="248" t="s">
        <v>31</v>
      </c>
      <c r="C425" s="248" t="s">
        <v>27</v>
      </c>
      <c r="D425" s="236" t="s">
        <v>440</v>
      </c>
    </row>
    <row r="426" spans="1:9">
      <c r="A426" s="249"/>
      <c r="B426" s="249"/>
      <c r="C426" s="249"/>
      <c r="D426" s="241"/>
    </row>
    <row r="427" spans="1:9">
      <c r="B427" s="4"/>
      <c r="C427" s="4"/>
      <c r="D427" s="4"/>
    </row>
    <row r="428" spans="1:9">
      <c r="A428" s="18" t="s">
        <v>28</v>
      </c>
      <c r="B428" s="15"/>
      <c r="C428" s="15"/>
      <c r="D428" s="64"/>
    </row>
    <row r="429" spans="1:9">
      <c r="A429" s="14"/>
      <c r="B429" s="16"/>
      <c r="C429" s="16"/>
      <c r="D429" s="17"/>
    </row>
    <row r="431" spans="1:9">
      <c r="A431" s="5" t="s">
        <v>23</v>
      </c>
      <c r="C431" s="7"/>
      <c r="D431" s="8"/>
    </row>
    <row r="432" spans="1:9">
      <c r="A432" s="248" t="s">
        <v>26</v>
      </c>
      <c r="B432" s="248" t="s">
        <v>31</v>
      </c>
      <c r="C432" s="248" t="s">
        <v>27</v>
      </c>
      <c r="D432" s="236" t="s">
        <v>440</v>
      </c>
    </row>
    <row r="433" spans="1:4">
      <c r="A433" s="249"/>
      <c r="B433" s="249"/>
      <c r="C433" s="249"/>
      <c r="D433" s="241"/>
    </row>
    <row r="434" spans="1:4">
      <c r="B434" s="4"/>
      <c r="C434" s="4"/>
      <c r="D434" s="4"/>
    </row>
    <row r="435" spans="1:4">
      <c r="A435" s="18" t="s">
        <v>28</v>
      </c>
      <c r="B435" s="15"/>
      <c r="C435" s="15"/>
      <c r="D435" s="64"/>
    </row>
    <row r="436" spans="1:4">
      <c r="A436" s="14"/>
      <c r="B436" s="16"/>
      <c r="C436" s="16"/>
      <c r="D436" s="17"/>
    </row>
    <row r="438" spans="1:4">
      <c r="A438" s="5" t="s">
        <v>24</v>
      </c>
      <c r="C438" s="7"/>
      <c r="D438" s="8"/>
    </row>
    <row r="439" spans="1:4">
      <c r="A439" s="248" t="s">
        <v>26</v>
      </c>
      <c r="B439" s="248" t="s">
        <v>31</v>
      </c>
      <c r="C439" s="248" t="s">
        <v>27</v>
      </c>
      <c r="D439" s="236" t="s">
        <v>440</v>
      </c>
    </row>
    <row r="440" spans="1:4">
      <c r="A440" s="249"/>
      <c r="B440" s="249"/>
      <c r="C440" s="249"/>
      <c r="D440" s="241"/>
    </row>
    <row r="441" spans="1:4">
      <c r="B441" s="4"/>
      <c r="C441" s="4"/>
      <c r="D441" s="4"/>
    </row>
    <row r="442" spans="1:4">
      <c r="A442" s="18" t="s">
        <v>28</v>
      </c>
      <c r="B442" s="15"/>
      <c r="C442" s="15"/>
      <c r="D442" s="64"/>
    </row>
    <row r="443" spans="1:4">
      <c r="A443" s="14"/>
      <c r="B443" s="16"/>
      <c r="C443" s="16"/>
      <c r="D443" s="17"/>
    </row>
  </sheetData>
  <sortState ref="A353:B464">
    <sortCondition ref="A353"/>
  </sortState>
  <mergeCells count="118">
    <mergeCell ref="K1:M3"/>
    <mergeCell ref="A5:C5"/>
    <mergeCell ref="A6:C6"/>
    <mergeCell ref="A12:C12"/>
    <mergeCell ref="A32:A33"/>
    <mergeCell ref="B32:B33"/>
    <mergeCell ref="C32:C33"/>
    <mergeCell ref="D32:E32"/>
    <mergeCell ref="G32:H32"/>
    <mergeCell ref="I32:I33"/>
    <mergeCell ref="F21:H21"/>
    <mergeCell ref="F22:H22"/>
    <mergeCell ref="F16:H16"/>
    <mergeCell ref="F17:H17"/>
    <mergeCell ref="F18:H18"/>
    <mergeCell ref="F20:H20"/>
    <mergeCell ref="F24:I27"/>
    <mergeCell ref="K32:K33"/>
    <mergeCell ref="M32:M33"/>
    <mergeCell ref="A24:C24"/>
    <mergeCell ref="A16:C16"/>
    <mergeCell ref="F5:G14"/>
    <mergeCell ref="A29:C29"/>
    <mergeCell ref="A133:A134"/>
    <mergeCell ref="B133:B134"/>
    <mergeCell ref="C133:C134"/>
    <mergeCell ref="D133:E133"/>
    <mergeCell ref="G133:H133"/>
    <mergeCell ref="I133:I134"/>
    <mergeCell ref="K133:K134"/>
    <mergeCell ref="M133:M134"/>
    <mergeCell ref="A140:A141"/>
    <mergeCell ref="B140:B141"/>
    <mergeCell ref="C140:C141"/>
    <mergeCell ref="D140:E140"/>
    <mergeCell ref="G140:H140"/>
    <mergeCell ref="I140:I141"/>
    <mergeCell ref="K140:K141"/>
    <mergeCell ref="M140:M141"/>
    <mergeCell ref="A439:A440"/>
    <mergeCell ref="B439:B440"/>
    <mergeCell ref="C439:C440"/>
    <mergeCell ref="D439:D440"/>
    <mergeCell ref="C411:C412"/>
    <mergeCell ref="D411:D412"/>
    <mergeCell ref="A425:A426"/>
    <mergeCell ref="B425:B426"/>
    <mergeCell ref="C425:C426"/>
    <mergeCell ref="D425:D426"/>
    <mergeCell ref="B411:B412"/>
    <mergeCell ref="A411:A412"/>
    <mergeCell ref="A241:A242"/>
    <mergeCell ref="B241:B242"/>
    <mergeCell ref="C193:D193"/>
    <mergeCell ref="C194:D194"/>
    <mergeCell ref="C195:D195"/>
    <mergeCell ref="C196:D196"/>
    <mergeCell ref="C197:D197"/>
    <mergeCell ref="C198:D198"/>
    <mergeCell ref="D432:D433"/>
    <mergeCell ref="A432:A433"/>
    <mergeCell ref="B432:B433"/>
    <mergeCell ref="C432:C433"/>
    <mergeCell ref="A300:A301"/>
    <mergeCell ref="B300:B301"/>
    <mergeCell ref="A255:A256"/>
    <mergeCell ref="B255:B256"/>
    <mergeCell ref="A275:A276"/>
    <mergeCell ref="B275:B276"/>
    <mergeCell ref="C199:D199"/>
    <mergeCell ref="H216:H217"/>
    <mergeCell ref="C232:D232"/>
    <mergeCell ref="C238:D238"/>
    <mergeCell ref="C216:E216"/>
    <mergeCell ref="F216:F217"/>
    <mergeCell ref="C226:D226"/>
    <mergeCell ref="A202:A203"/>
    <mergeCell ref="B202:B203"/>
    <mergeCell ref="C202:E202"/>
    <mergeCell ref="F202:F203"/>
    <mergeCell ref="A229:A230"/>
    <mergeCell ref="B229:B230"/>
    <mergeCell ref="A235:A236"/>
    <mergeCell ref="B235:B236"/>
    <mergeCell ref="A223:A224"/>
    <mergeCell ref="B223:B224"/>
    <mergeCell ref="H202:H203"/>
    <mergeCell ref="A209:A210"/>
    <mergeCell ref="B209:B210"/>
    <mergeCell ref="C209:E209"/>
    <mergeCell ref="F209:F210"/>
    <mergeCell ref="H209:H210"/>
    <mergeCell ref="A216:A217"/>
    <mergeCell ref="B216:B217"/>
    <mergeCell ref="A166:A167"/>
    <mergeCell ref="B166:B167"/>
    <mergeCell ref="A190:A191"/>
    <mergeCell ref="B190:B191"/>
    <mergeCell ref="I150:I151"/>
    <mergeCell ref="K150:K151"/>
    <mergeCell ref="M150:M151"/>
    <mergeCell ref="A145:A146"/>
    <mergeCell ref="B145:B146"/>
    <mergeCell ref="C145:C146"/>
    <mergeCell ref="D145:E145"/>
    <mergeCell ref="A171:A172"/>
    <mergeCell ref="B171:B172"/>
    <mergeCell ref="A177:A178"/>
    <mergeCell ref="B177:B178"/>
    <mergeCell ref="G145:H145"/>
    <mergeCell ref="I145:I146"/>
    <mergeCell ref="K145:K146"/>
    <mergeCell ref="M145:M146"/>
    <mergeCell ref="A150:A151"/>
    <mergeCell ref="B150:B151"/>
    <mergeCell ref="C150:C151"/>
    <mergeCell ref="D150:E150"/>
    <mergeCell ref="G150:H15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9"/>
  <sheetViews>
    <sheetView showGridLines="0" workbookViewId="0">
      <selection activeCell="F8" sqref="F8"/>
    </sheetView>
  </sheetViews>
  <sheetFormatPr defaultColWidth="14.7109375" defaultRowHeight="15" customHeight="1"/>
  <cols>
    <col min="1" max="2" width="28.7109375" style="1" customWidth="1"/>
    <col min="3" max="8" width="15.7109375" style="1" customWidth="1"/>
    <col min="9" max="9" width="14.7109375" style="87"/>
    <col min="10" max="16384" width="14.7109375" style="1"/>
  </cols>
  <sheetData>
    <row r="1" spans="1:9" ht="15" customHeight="1">
      <c r="A1" s="138" t="s">
        <v>47</v>
      </c>
    </row>
    <row r="2" spans="1:9" ht="15" customHeight="1">
      <c r="A2" s="138" t="s">
        <v>461</v>
      </c>
    </row>
    <row r="3" spans="1:9" ht="15" customHeight="1">
      <c r="A3" s="138" t="s">
        <v>371</v>
      </c>
    </row>
    <row r="4" spans="1:9" ht="15" customHeight="1">
      <c r="A4" s="5"/>
    </row>
    <row r="5" spans="1:9" ht="15" customHeight="1">
      <c r="A5" s="200" t="s">
        <v>373</v>
      </c>
      <c r="B5" s="200" t="s">
        <v>374</v>
      </c>
      <c r="C5" s="201">
        <v>2014</v>
      </c>
      <c r="D5" s="202" t="s">
        <v>441</v>
      </c>
    </row>
    <row r="6" spans="1:9" ht="15" customHeight="1">
      <c r="A6" s="203"/>
      <c r="B6" s="204"/>
      <c r="C6" s="204"/>
      <c r="D6" s="204"/>
    </row>
    <row r="7" spans="1:9" s="113" customFormat="1" ht="15" customHeight="1">
      <c r="A7" s="377" t="s">
        <v>103</v>
      </c>
      <c r="B7" s="378"/>
      <c r="C7" s="205">
        <f>SUM(C8:C10)</f>
        <v>55035070.969999999</v>
      </c>
      <c r="D7" s="205">
        <f t="shared" ref="D7:D19" si="0">C7/C$19*100</f>
        <v>42.890176458941689</v>
      </c>
      <c r="I7" s="114"/>
    </row>
    <row r="8" spans="1:9" ht="15" customHeight="1">
      <c r="A8" s="206" t="s">
        <v>104</v>
      </c>
      <c r="B8" s="206" t="s">
        <v>105</v>
      </c>
      <c r="C8" s="207">
        <v>193853.07</v>
      </c>
      <c r="D8" s="208">
        <f t="shared" si="0"/>
        <v>0.15107443731543124</v>
      </c>
    </row>
    <row r="9" spans="1:9" ht="15" customHeight="1">
      <c r="A9" s="206" t="s">
        <v>607</v>
      </c>
      <c r="B9" s="225" t="s">
        <v>608</v>
      </c>
      <c r="C9" s="207">
        <v>45261624.280000001</v>
      </c>
      <c r="D9" s="208">
        <f t="shared" ref="D9" si="1">C9/C$19*100</f>
        <v>35.273490484744251</v>
      </c>
    </row>
    <row r="10" spans="1:9" ht="15" customHeight="1">
      <c r="A10" s="206" t="s">
        <v>95</v>
      </c>
      <c r="B10" s="206" t="s">
        <v>106</v>
      </c>
      <c r="C10" s="207">
        <v>9579593.6199999992</v>
      </c>
      <c r="D10" s="208">
        <f t="shared" si="0"/>
        <v>7.4656115368820055</v>
      </c>
    </row>
    <row r="11" spans="1:9" s="113" customFormat="1" ht="15" customHeight="1">
      <c r="A11" s="377" t="s">
        <v>101</v>
      </c>
      <c r="B11" s="378"/>
      <c r="C11" s="205">
        <f>SUM(C12:C14)</f>
        <v>3011787.4800000004</v>
      </c>
      <c r="D11" s="205">
        <f t="shared" si="0"/>
        <v>2.3471596238050845</v>
      </c>
      <c r="I11" s="114"/>
    </row>
    <row r="12" spans="1:9" ht="15" customHeight="1">
      <c r="A12" s="206" t="s">
        <v>107</v>
      </c>
      <c r="B12" s="206" t="s">
        <v>108</v>
      </c>
      <c r="C12" s="207">
        <v>813130.53</v>
      </c>
      <c r="D12" s="208">
        <f t="shared" si="0"/>
        <v>0.63369250372845987</v>
      </c>
    </row>
    <row r="13" spans="1:9" ht="15" customHeight="1">
      <c r="A13" s="206" t="s">
        <v>107</v>
      </c>
      <c r="B13" s="206" t="s">
        <v>361</v>
      </c>
      <c r="C13" s="207">
        <v>567838.38</v>
      </c>
      <c r="D13" s="208">
        <f t="shared" si="0"/>
        <v>0.44253033364189709</v>
      </c>
    </row>
    <row r="14" spans="1:9" ht="15" customHeight="1">
      <c r="A14" s="206" t="s">
        <v>107</v>
      </c>
      <c r="B14" s="206" t="s">
        <v>176</v>
      </c>
      <c r="C14" s="207">
        <v>1630818.57</v>
      </c>
      <c r="D14" s="208">
        <f t="shared" si="0"/>
        <v>1.2709367864347272</v>
      </c>
    </row>
    <row r="15" spans="1:9" s="113" customFormat="1" ht="15" customHeight="1">
      <c r="A15" s="377" t="s">
        <v>109</v>
      </c>
      <c r="B15" s="378"/>
      <c r="C15" s="205">
        <f>SUM(C16:C18)</f>
        <v>70269403.019999996</v>
      </c>
      <c r="D15" s="205">
        <f t="shared" si="0"/>
        <v>54.762663917253228</v>
      </c>
      <c r="I15" s="114"/>
    </row>
    <row r="16" spans="1:9" ht="15" customHeight="1">
      <c r="A16" s="206" t="s">
        <v>110</v>
      </c>
      <c r="B16" s="206" t="s">
        <v>111</v>
      </c>
      <c r="C16" s="207">
        <v>28927694.75</v>
      </c>
      <c r="D16" s="208">
        <f t="shared" si="0"/>
        <v>22.544059824220501</v>
      </c>
    </row>
    <row r="17" spans="1:9" ht="15" customHeight="1">
      <c r="A17" s="206" t="s">
        <v>112</v>
      </c>
      <c r="B17" s="206" t="s">
        <v>113</v>
      </c>
      <c r="C17" s="207">
        <v>24438287.210000001</v>
      </c>
      <c r="D17" s="208">
        <f t="shared" si="0"/>
        <v>19.045354758651232</v>
      </c>
    </row>
    <row r="18" spans="1:9" ht="15" customHeight="1">
      <c r="A18" s="206" t="s">
        <v>114</v>
      </c>
      <c r="B18" s="206" t="s">
        <v>115</v>
      </c>
      <c r="C18" s="207">
        <v>16903421.059999999</v>
      </c>
      <c r="D18" s="208">
        <f t="shared" si="0"/>
        <v>13.173249334381499</v>
      </c>
    </row>
    <row r="19" spans="1:9" s="115" customFormat="1" ht="15" customHeight="1">
      <c r="A19" s="379" t="s">
        <v>100</v>
      </c>
      <c r="B19" s="380"/>
      <c r="C19" s="209">
        <f>C7+C11+C15</f>
        <v>128316261.47</v>
      </c>
      <c r="D19" s="209">
        <f t="shared" si="0"/>
        <v>100</v>
      </c>
      <c r="I19" s="116"/>
    </row>
    <row r="21" spans="1:9" ht="15" customHeight="1">
      <c r="A21" s="102" t="s">
        <v>462</v>
      </c>
      <c r="C21" s="103"/>
      <c r="D21" s="103"/>
    </row>
    <row r="22" spans="1:9" ht="15" customHeight="1">
      <c r="A22" s="102" t="s">
        <v>609</v>
      </c>
      <c r="C22" s="161"/>
      <c r="D22" s="103"/>
    </row>
    <row r="23" spans="1:9" ht="15" customHeight="1">
      <c r="C23" s="103"/>
      <c r="D23" s="103"/>
    </row>
    <row r="29" spans="1:9" ht="15" customHeight="1">
      <c r="I29" s="3"/>
    </row>
    <row r="30" spans="1:9" ht="15" customHeight="1">
      <c r="I30" s="3"/>
    </row>
    <row r="31" spans="1:9" ht="15" customHeight="1">
      <c r="I31" s="3"/>
    </row>
    <row r="32" spans="1:9" ht="15" customHeight="1">
      <c r="I32" s="3"/>
    </row>
    <row r="33" spans="9:9" ht="15" customHeight="1">
      <c r="I33" s="3"/>
    </row>
    <row r="34" spans="9:9" ht="15" customHeight="1">
      <c r="I34" s="3"/>
    </row>
    <row r="35" spans="9:9" ht="15" customHeight="1">
      <c r="I35" s="3"/>
    </row>
    <row r="36" spans="9:9" ht="15" customHeight="1">
      <c r="I36" s="3"/>
    </row>
    <row r="37" spans="9:9" ht="15" customHeight="1">
      <c r="I37" s="3"/>
    </row>
    <row r="38" spans="9:9" ht="15" customHeight="1">
      <c r="I38" s="3"/>
    </row>
    <row r="39" spans="9:9" ht="15" customHeight="1">
      <c r="I39" s="3"/>
    </row>
  </sheetData>
  <mergeCells count="4">
    <mergeCell ref="A7:B7"/>
    <mergeCell ref="A11:B11"/>
    <mergeCell ref="A15:B15"/>
    <mergeCell ref="A19:B19"/>
  </mergeCells>
  <printOptions horizontalCentered="1" verticalCentered="1"/>
  <pageMargins left="0" right="0" top="0" bottom="0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35"/>
  <sheetViews>
    <sheetView showGridLines="0" tabSelected="1" workbookViewId="0">
      <selection activeCell="J1" sqref="J1"/>
    </sheetView>
  </sheetViews>
  <sheetFormatPr defaultColWidth="14.7109375" defaultRowHeight="15" customHeight="1"/>
  <cols>
    <col min="1" max="1" width="45.7109375" style="190" customWidth="1"/>
    <col min="2" max="4" width="25.7109375" style="190" customWidth="1"/>
    <col min="5" max="5" width="13.7109375" style="190" customWidth="1"/>
    <col min="6" max="16384" width="14.7109375" style="190"/>
  </cols>
  <sheetData>
    <row r="1" spans="1:5" ht="15" customHeight="1">
      <c r="A1" s="189" t="s">
        <v>47</v>
      </c>
    </row>
    <row r="2" spans="1:5" ht="15" customHeight="1">
      <c r="A2" s="189" t="s">
        <v>461</v>
      </c>
    </row>
    <row r="3" spans="1:5" ht="15" customHeight="1">
      <c r="A3" s="189" t="s">
        <v>613</v>
      </c>
    </row>
    <row r="4" spans="1:5" ht="15" customHeight="1">
      <c r="A4" s="189"/>
    </row>
    <row r="5" spans="1:5" ht="15" customHeight="1">
      <c r="A5" s="381" t="s">
        <v>76</v>
      </c>
      <c r="B5" s="381" t="s">
        <v>9</v>
      </c>
      <c r="C5" s="381" t="s">
        <v>370</v>
      </c>
      <c r="D5" s="381" t="s">
        <v>28</v>
      </c>
      <c r="E5" s="381" t="s">
        <v>441</v>
      </c>
    </row>
    <row r="6" spans="1:5" ht="15" customHeight="1">
      <c r="A6" s="381"/>
      <c r="B6" s="381"/>
      <c r="C6" s="381"/>
      <c r="D6" s="381"/>
      <c r="E6" s="381"/>
    </row>
    <row r="8" spans="1:5" ht="15" customHeight="1">
      <c r="A8" s="187" t="s">
        <v>85</v>
      </c>
      <c r="B8" s="183">
        <f>'CTG G AMAPARI'!I12</f>
        <v>65216700.697499998</v>
      </c>
      <c r="C8" s="184"/>
      <c r="D8" s="183">
        <f t="shared" ref="D8:D30" si="0">B8+C8</f>
        <v>65216700.697499998</v>
      </c>
      <c r="E8" s="185">
        <f t="shared" ref="E8:E31" si="1">D8/D$31*100</f>
        <v>1.528119231527453</v>
      </c>
    </row>
    <row r="9" spans="1:5" ht="15" customHeight="1">
      <c r="A9" s="187" t="s">
        <v>86</v>
      </c>
      <c r="B9" s="183">
        <f>'CTG G BR ALCOA'!I12</f>
        <v>27422902.155000001</v>
      </c>
      <c r="C9" s="184"/>
      <c r="D9" s="183">
        <f t="shared" si="0"/>
        <v>27422902.155000001</v>
      </c>
      <c r="E9" s="185">
        <f t="shared" si="1"/>
        <v>0.64255725480080172</v>
      </c>
    </row>
    <row r="10" spans="1:5" ht="15" customHeight="1">
      <c r="A10" s="187" t="s">
        <v>88</v>
      </c>
      <c r="B10" s="183">
        <f>'CTG G BJ'!I12</f>
        <v>2816950.6034999997</v>
      </c>
      <c r="C10" s="184"/>
      <c r="D10" s="183">
        <f t="shared" si="0"/>
        <v>2816950.6034999997</v>
      </c>
      <c r="E10" s="185">
        <f t="shared" si="1"/>
        <v>6.6005123617610836E-2</v>
      </c>
    </row>
    <row r="11" spans="1:5" ht="15" customHeight="1">
      <c r="A11" s="187" t="s">
        <v>87</v>
      </c>
      <c r="B11" s="183">
        <f>'CTG G BT'!I12</f>
        <v>5856426.9224999994</v>
      </c>
      <c r="C11" s="184"/>
      <c r="D11" s="183">
        <f t="shared" si="0"/>
        <v>5856426.9224999994</v>
      </c>
      <c r="E11" s="185">
        <f t="shared" si="1"/>
        <v>0.13722433843775306</v>
      </c>
    </row>
    <row r="12" spans="1:5" ht="15" customHeight="1">
      <c r="A12" s="187" t="s">
        <v>93</v>
      </c>
      <c r="B12" s="183">
        <f>'CTG CEA'!I22</f>
        <v>148128893.54999995</v>
      </c>
      <c r="C12" s="184"/>
      <c r="D12" s="183">
        <f t="shared" si="0"/>
        <v>148128893.54999995</v>
      </c>
      <c r="E12" s="185">
        <f t="shared" si="1"/>
        <v>3.4708687890940024</v>
      </c>
    </row>
    <row r="13" spans="1:5" ht="15" customHeight="1">
      <c r="A13" s="187" t="s">
        <v>94</v>
      </c>
      <c r="B13" s="183">
        <f>'CTG CELPA'!I22</f>
        <v>331763684.2335</v>
      </c>
      <c r="C13" s="184"/>
      <c r="D13" s="183">
        <f t="shared" si="0"/>
        <v>331763684.2335</v>
      </c>
      <c r="E13" s="185">
        <f t="shared" si="1"/>
        <v>7.7736907997102467</v>
      </c>
    </row>
    <row r="14" spans="1:5" ht="15" customHeight="1">
      <c r="A14" s="187" t="s">
        <v>96</v>
      </c>
      <c r="B14" s="183">
        <f>'CTG CELPE'!I22</f>
        <v>16413047.080000002</v>
      </c>
      <c r="C14" s="184"/>
      <c r="D14" s="183">
        <f t="shared" si="0"/>
        <v>16413047.080000002</v>
      </c>
      <c r="E14" s="185">
        <f t="shared" si="1"/>
        <v>0.38458083010438093</v>
      </c>
    </row>
    <row r="15" spans="1:5" ht="15" customHeight="1">
      <c r="A15" s="187" t="s">
        <v>95</v>
      </c>
      <c r="B15" s="183">
        <f>'CTG CEMAT'!I22</f>
        <v>39148426.125275008</v>
      </c>
      <c r="C15" s="183">
        <f>'SUBROG TOTAL'!C10</f>
        <v>9579593.6199999992</v>
      </c>
      <c r="D15" s="183">
        <f t="shared" si="0"/>
        <v>48728019.745275006</v>
      </c>
      <c r="E15" s="185">
        <f t="shared" si="1"/>
        <v>1.141766193177856</v>
      </c>
    </row>
    <row r="16" spans="1:5" ht="15" customHeight="1">
      <c r="A16" s="187" t="s">
        <v>92</v>
      </c>
      <c r="B16" s="183">
        <f>'CTG CERR'!I22</f>
        <v>39755256.760000005</v>
      </c>
      <c r="C16" s="183">
        <f>'SUBROG TOTAL'!C9</f>
        <v>45261624.280000001</v>
      </c>
      <c r="D16" s="183">
        <f t="shared" si="0"/>
        <v>85016881.040000007</v>
      </c>
      <c r="E16" s="185">
        <f t="shared" si="1"/>
        <v>1.99206536872059</v>
      </c>
    </row>
    <row r="17" spans="1:7" ht="15" customHeight="1">
      <c r="A17" s="187" t="s">
        <v>104</v>
      </c>
      <c r="B17" s="184"/>
      <c r="C17" s="183">
        <f>'SUBROG TOTAL'!C8</f>
        <v>193853.07</v>
      </c>
      <c r="D17" s="183">
        <f t="shared" si="0"/>
        <v>193853.07</v>
      </c>
      <c r="E17" s="185">
        <f t="shared" si="1"/>
        <v>4.542250699428485E-3</v>
      </c>
    </row>
    <row r="18" spans="1:7" ht="15" customHeight="1">
      <c r="A18" s="187" t="s">
        <v>110</v>
      </c>
      <c r="B18" s="184"/>
      <c r="C18" s="183">
        <f>'SUBROG TOTAL'!C16</f>
        <v>28927694.75</v>
      </c>
      <c r="D18" s="183">
        <f t="shared" si="0"/>
        <v>28927694.75</v>
      </c>
      <c r="E18" s="185">
        <f t="shared" si="1"/>
        <v>0.67781666656628758</v>
      </c>
    </row>
    <row r="19" spans="1:7" ht="15" customHeight="1">
      <c r="A19" s="187" t="s">
        <v>61</v>
      </c>
      <c r="B19" s="183">
        <f>'CTG D AMAZONAS'!I22</f>
        <v>2503392850.7279248</v>
      </c>
      <c r="C19" s="184"/>
      <c r="D19" s="183">
        <f t="shared" si="0"/>
        <v>2503392850.7279248</v>
      </c>
      <c r="E19" s="185">
        <f t="shared" si="1"/>
        <v>58.658023456441441</v>
      </c>
      <c r="G19" s="191"/>
    </row>
    <row r="20" spans="1:7" ht="15" customHeight="1">
      <c r="A20" s="187" t="s">
        <v>84</v>
      </c>
      <c r="B20" s="183">
        <f>'CTG D ACRE'!I22</f>
        <v>141649270.65000004</v>
      </c>
      <c r="C20" s="184"/>
      <c r="D20" s="183">
        <f t="shared" si="0"/>
        <v>141649270.65000004</v>
      </c>
      <c r="E20" s="185">
        <f t="shared" si="1"/>
        <v>3.3190420904012377</v>
      </c>
    </row>
    <row r="21" spans="1:7" ht="15" customHeight="1">
      <c r="A21" s="187" t="s">
        <v>82</v>
      </c>
      <c r="B21" s="183">
        <f>'CTG D RONDÔNIA'!I22</f>
        <v>533762084.06062508</v>
      </c>
      <c r="C21" s="184"/>
      <c r="D21" s="183">
        <f t="shared" si="0"/>
        <v>533762084.06062508</v>
      </c>
      <c r="E21" s="185">
        <f t="shared" si="1"/>
        <v>12.506798059235171</v>
      </c>
    </row>
    <row r="22" spans="1:7" ht="15" customHeight="1">
      <c r="A22" s="187" t="s">
        <v>83</v>
      </c>
      <c r="B22" s="183">
        <f>'CTG D RORAIMA'!I22</f>
        <v>121261409.8125</v>
      </c>
      <c r="C22" s="184"/>
      <c r="D22" s="183">
        <f t="shared" si="0"/>
        <v>121261409.8125</v>
      </c>
      <c r="E22" s="185">
        <f t="shared" si="1"/>
        <v>2.841325770773258</v>
      </c>
    </row>
    <row r="23" spans="1:7" ht="15" customHeight="1">
      <c r="A23" s="187" t="s">
        <v>49</v>
      </c>
      <c r="B23" s="183">
        <f>'CTG G ENORTE'!I12</f>
        <v>92625516</v>
      </c>
      <c r="C23" s="184"/>
      <c r="D23" s="183">
        <f t="shared" si="0"/>
        <v>92625516</v>
      </c>
      <c r="E23" s="185">
        <f t="shared" si="1"/>
        <v>2.170346411516332</v>
      </c>
    </row>
    <row r="24" spans="1:7" ht="15" customHeight="1">
      <c r="A24" s="187" t="s">
        <v>89</v>
      </c>
      <c r="B24" s="183">
        <f>'CTG G GERA'!I12</f>
        <v>19896982.875</v>
      </c>
      <c r="C24" s="184"/>
      <c r="D24" s="183">
        <f t="shared" si="0"/>
        <v>19896982.875</v>
      </c>
      <c r="E24" s="185">
        <f t="shared" si="1"/>
        <v>0.46621435698947317</v>
      </c>
    </row>
    <row r="25" spans="1:7" ht="15" customHeight="1">
      <c r="A25" s="187" t="s">
        <v>107</v>
      </c>
      <c r="B25" s="184"/>
      <c r="C25" s="183">
        <f>'SUBROG TOTAL'!C12+'SUBROG TOTAL'!C13+'SUBROG TOTAL'!C14</f>
        <v>3011787.4800000004</v>
      </c>
      <c r="D25" s="183">
        <f t="shared" si="0"/>
        <v>3011787.4800000004</v>
      </c>
      <c r="E25" s="185">
        <f t="shared" si="1"/>
        <v>7.0570426290179233E-2</v>
      </c>
    </row>
    <row r="26" spans="1:7" ht="15" customHeight="1">
      <c r="A26" s="187" t="s">
        <v>120</v>
      </c>
      <c r="B26" s="183">
        <f>'CTG G JARI'!I12</f>
        <v>9656577.7274999991</v>
      </c>
      <c r="C26" s="184"/>
      <c r="D26" s="183">
        <f t="shared" si="0"/>
        <v>9656577.7274999991</v>
      </c>
      <c r="E26" s="185">
        <f t="shared" si="1"/>
        <v>0.22626722876672731</v>
      </c>
    </row>
    <row r="27" spans="1:7" ht="15" customHeight="1">
      <c r="A27" s="187" t="s">
        <v>90</v>
      </c>
      <c r="B27" s="183">
        <f>'CTG G MANAUARA'!I12</f>
        <v>20079477.495000001</v>
      </c>
      <c r="C27" s="184"/>
      <c r="D27" s="183">
        <f t="shared" si="0"/>
        <v>20079477.495000001</v>
      </c>
      <c r="E27" s="185">
        <f t="shared" si="1"/>
        <v>0.47049046319370791</v>
      </c>
    </row>
    <row r="28" spans="1:7" ht="15" customHeight="1">
      <c r="A28" s="187" t="s">
        <v>112</v>
      </c>
      <c r="B28" s="184"/>
      <c r="C28" s="183">
        <f>'SUBROG TOTAL'!C17</f>
        <v>24438287.210000001</v>
      </c>
      <c r="D28" s="183">
        <f t="shared" si="0"/>
        <v>24438287.210000001</v>
      </c>
      <c r="E28" s="185">
        <f t="shared" si="1"/>
        <v>0.57262351931004596</v>
      </c>
    </row>
    <row r="29" spans="1:7" ht="15" customHeight="1">
      <c r="A29" s="187" t="s">
        <v>91</v>
      </c>
      <c r="B29" s="183">
        <f>'CTG G RAESA'!I12</f>
        <v>20612946.197249997</v>
      </c>
      <c r="C29" s="184"/>
      <c r="D29" s="183">
        <f t="shared" si="0"/>
        <v>20612946.197249997</v>
      </c>
      <c r="E29" s="185">
        <f t="shared" si="1"/>
        <v>0.48299038690354779</v>
      </c>
    </row>
    <row r="30" spans="1:7" ht="15" customHeight="1">
      <c r="A30" s="187" t="s">
        <v>114</v>
      </c>
      <c r="B30" s="184"/>
      <c r="C30" s="183">
        <f>'SUBROG TOTAL'!C18</f>
        <v>16903421.059999999</v>
      </c>
      <c r="D30" s="183">
        <f t="shared" si="0"/>
        <v>16903421.059999999</v>
      </c>
      <c r="E30" s="185">
        <f t="shared" si="1"/>
        <v>0.39607098372246141</v>
      </c>
    </row>
    <row r="31" spans="1:7" ht="15" customHeight="1">
      <c r="A31" s="188" t="s">
        <v>614</v>
      </c>
      <c r="B31" s="186">
        <f>SUM(B8:B30)</f>
        <v>4139459403.6730747</v>
      </c>
      <c r="C31" s="186">
        <f>SUM(C8:C30)</f>
        <v>128316261.47</v>
      </c>
      <c r="D31" s="186">
        <f>SUM(D8:D30)</f>
        <v>4267775665.143075</v>
      </c>
      <c r="E31" s="186">
        <f t="shared" si="1"/>
        <v>100</v>
      </c>
    </row>
    <row r="33" spans="2:4" ht="15" customHeight="1">
      <c r="D33" s="191"/>
    </row>
    <row r="34" spans="2:4" ht="15" customHeight="1">
      <c r="D34" s="191"/>
    </row>
    <row r="35" spans="2:4" ht="15" customHeight="1">
      <c r="B35" s="191"/>
    </row>
  </sheetData>
  <sortState ref="A7:D30">
    <sortCondition ref="A7"/>
  </sortState>
  <mergeCells count="5">
    <mergeCell ref="E5:E6"/>
    <mergeCell ref="A5:A6"/>
    <mergeCell ref="B5:B6"/>
    <mergeCell ref="C5:C6"/>
    <mergeCell ref="D5:D6"/>
  </mergeCells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S64"/>
  <sheetViews>
    <sheetView showGridLines="0" workbookViewId="0">
      <selection activeCell="E3" sqref="E3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92" t="s">
        <v>49</v>
      </c>
      <c r="L1" s="293"/>
      <c r="M1" s="294"/>
    </row>
    <row r="2" spans="1:19">
      <c r="A2" s="5" t="s">
        <v>461</v>
      </c>
      <c r="B2" s="5"/>
      <c r="K2" s="295"/>
      <c r="L2" s="296"/>
      <c r="M2" s="297"/>
    </row>
    <row r="3" spans="1:19">
      <c r="A3" s="5" t="s">
        <v>60</v>
      </c>
      <c r="B3" s="5"/>
      <c r="K3" s="298"/>
      <c r="L3" s="299"/>
      <c r="M3" s="300"/>
    </row>
    <row r="4" spans="1:19">
      <c r="A4" s="9"/>
      <c r="B4" s="9"/>
      <c r="C4" s="9"/>
      <c r="D4" s="9"/>
      <c r="E4" s="9"/>
      <c r="F4" s="10"/>
    </row>
    <row r="5" spans="1:19" ht="11.25" customHeight="1">
      <c r="A5" s="261" t="s">
        <v>9</v>
      </c>
      <c r="B5" s="261"/>
      <c r="C5" s="261"/>
      <c r="D5" s="64">
        <f>D6+D12</f>
        <v>92625516</v>
      </c>
      <c r="E5" s="9"/>
      <c r="F5" s="273" t="s">
        <v>74</v>
      </c>
      <c r="G5" s="274"/>
      <c r="H5" s="95" t="s">
        <v>28</v>
      </c>
      <c r="I5" s="68">
        <f>SUM(I6:I10)</f>
        <v>207663</v>
      </c>
      <c r="K5" s="86"/>
      <c r="L5" s="86"/>
      <c r="M5" s="86"/>
      <c r="N5" s="86"/>
    </row>
    <row r="6" spans="1:19" ht="12.75" customHeight="1">
      <c r="A6" s="261" t="s">
        <v>13</v>
      </c>
      <c r="B6" s="261"/>
      <c r="C6" s="261"/>
      <c r="D6" s="69">
        <f>SUM(D7:D11)</f>
        <v>92625516</v>
      </c>
      <c r="E6" s="9"/>
      <c r="F6" s="275"/>
      <c r="G6" s="276"/>
      <c r="H6" s="14" t="s">
        <v>2</v>
      </c>
      <c r="I6" s="51">
        <f>B20</f>
        <v>207663</v>
      </c>
      <c r="J6" s="25"/>
      <c r="K6" s="198"/>
      <c r="L6" s="86"/>
      <c r="M6" s="86"/>
      <c r="N6" s="86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92625516</v>
      </c>
      <c r="F7" s="275"/>
      <c r="G7" s="276"/>
      <c r="H7" s="14" t="s">
        <v>3</v>
      </c>
      <c r="I7" s="51">
        <f>B27</f>
        <v>0</v>
      </c>
      <c r="J7" s="24"/>
      <c r="K7" s="86"/>
      <c r="L7" s="86"/>
      <c r="M7" s="86"/>
      <c r="N7" s="86"/>
    </row>
    <row r="8" spans="1:19">
      <c r="C8" s="14" t="s">
        <v>3</v>
      </c>
      <c r="D8" s="16">
        <f>M27</f>
        <v>0</v>
      </c>
      <c r="F8" s="275"/>
      <c r="G8" s="276"/>
      <c r="H8" s="14" t="s">
        <v>4</v>
      </c>
      <c r="I8" s="51">
        <f>B32</f>
        <v>0</v>
      </c>
      <c r="J8" s="24"/>
      <c r="K8" s="85"/>
      <c r="L8" s="85"/>
      <c r="M8" s="85"/>
      <c r="N8" s="85"/>
    </row>
    <row r="9" spans="1:19" ht="11.25" customHeight="1">
      <c r="C9" s="14" t="s">
        <v>4</v>
      </c>
      <c r="D9" s="16">
        <f>M32</f>
        <v>0</v>
      </c>
      <c r="F9" s="275"/>
      <c r="G9" s="276"/>
      <c r="H9" s="14" t="s">
        <v>5</v>
      </c>
      <c r="I9" s="51">
        <f>B37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M37</f>
        <v>0</v>
      </c>
      <c r="F10" s="277"/>
      <c r="G10" s="278"/>
      <c r="H10" s="14" t="s">
        <v>6</v>
      </c>
      <c r="I10" s="51">
        <f>B42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M42</f>
        <v>0</v>
      </c>
      <c r="H11" s="24"/>
      <c r="I11" s="75"/>
      <c r="J11" s="32"/>
      <c r="K11" s="32"/>
      <c r="L11" s="31"/>
      <c r="M11" s="31"/>
      <c r="N11" s="31"/>
    </row>
    <row r="12" spans="1:19" ht="11.25" customHeight="1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92625516</v>
      </c>
      <c r="J12" s="32"/>
      <c r="K12" s="109"/>
      <c r="L12" s="109"/>
      <c r="M12" s="33"/>
      <c r="N12" s="31"/>
    </row>
    <row r="13" spans="1:19">
      <c r="C13" s="14" t="s">
        <v>10</v>
      </c>
      <c r="D13" s="16">
        <f>H49</f>
        <v>0</v>
      </c>
      <c r="H13" s="24"/>
      <c r="I13" s="75"/>
      <c r="J13" s="31"/>
      <c r="K13" s="31"/>
      <c r="L13" s="31"/>
      <c r="M13" s="31"/>
      <c r="N13" s="31"/>
    </row>
    <row r="14" spans="1:19" ht="12.75" customHeight="1">
      <c r="C14" s="14" t="s">
        <v>11</v>
      </c>
      <c r="D14" s="16">
        <f>H56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H63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19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199" t="s">
        <v>35</v>
      </c>
      <c r="M18" s="236" t="s">
        <v>440</v>
      </c>
    </row>
    <row r="19" spans="1:14" ht="11.25" customHeight="1">
      <c r="A19" s="236"/>
      <c r="B19" s="240"/>
      <c r="C19" s="240"/>
      <c r="D19" s="35" t="s">
        <v>40</v>
      </c>
      <c r="E19" s="35" t="s">
        <v>44</v>
      </c>
      <c r="F19" s="35" t="s">
        <v>40</v>
      </c>
      <c r="G19" s="36" t="s">
        <v>40</v>
      </c>
      <c r="H19" s="13" t="s">
        <v>42</v>
      </c>
      <c r="I19" s="236"/>
      <c r="J19" s="13">
        <v>1</v>
      </c>
      <c r="K19" s="236"/>
      <c r="L19" s="13">
        <v>0</v>
      </c>
      <c r="M19" s="241"/>
    </row>
    <row r="20" spans="1:14">
      <c r="A20" s="18" t="s">
        <v>28</v>
      </c>
      <c r="B20" s="68">
        <f>SUM(B23:B23)</f>
        <v>207663</v>
      </c>
      <c r="C20" s="70">
        <f>SUM(C23:C23)</f>
        <v>43609000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SUM(M23:M23)</f>
        <v>92625516</v>
      </c>
    </row>
    <row r="21" spans="1:14">
      <c r="A21" s="96" t="s">
        <v>527</v>
      </c>
      <c r="B21" s="151">
        <v>398249</v>
      </c>
      <c r="C21" s="152">
        <v>131422000</v>
      </c>
      <c r="D21" s="156">
        <v>2.2443</v>
      </c>
      <c r="E21" s="156">
        <v>0.4012</v>
      </c>
      <c r="F21" s="153">
        <v>2.1240000000000001</v>
      </c>
      <c r="G21" s="40">
        <f t="shared" ref="G21:G22" si="0">IF(F21&lt;=D21,F21,D21)</f>
        <v>2.1240000000000001</v>
      </c>
      <c r="H21" s="40">
        <f t="shared" ref="H21:H22" si="1">G21-E21</f>
        <v>1.7228000000000001</v>
      </c>
      <c r="I21" s="41">
        <f t="shared" ref="I21:I22" si="2">H21*C21</f>
        <v>226413821.60000002</v>
      </c>
      <c r="J21" s="41">
        <f t="shared" ref="J21:J22" si="3">C21*E21*J$19</f>
        <v>52726506.399999999</v>
      </c>
      <c r="K21" s="17">
        <f t="shared" ref="K21:K22" si="4">I21+J21</f>
        <v>279140328</v>
      </c>
      <c r="L21" s="17">
        <f t="shared" ref="L21:L22" si="5">K21*L$19</f>
        <v>0</v>
      </c>
      <c r="M21" s="17">
        <f t="shared" ref="M21:M22" si="6">K21-L21</f>
        <v>279140328</v>
      </c>
    </row>
    <row r="22" spans="1:14">
      <c r="A22" s="96" t="s">
        <v>528</v>
      </c>
      <c r="B22" s="151">
        <v>66299</v>
      </c>
      <c r="C22" s="152">
        <v>13923000</v>
      </c>
      <c r="D22" s="156">
        <v>2.2443</v>
      </c>
      <c r="E22" s="156">
        <v>0.4012</v>
      </c>
      <c r="F22" s="153">
        <v>2.1240000000000001</v>
      </c>
      <c r="G22" s="40">
        <f t="shared" si="0"/>
        <v>2.1240000000000001</v>
      </c>
      <c r="H22" s="40">
        <f t="shared" si="1"/>
        <v>1.7228000000000001</v>
      </c>
      <c r="I22" s="41">
        <f t="shared" si="2"/>
        <v>23986544.400000002</v>
      </c>
      <c r="J22" s="41">
        <f t="shared" si="3"/>
        <v>5585907.5999999996</v>
      </c>
      <c r="K22" s="17">
        <f t="shared" si="4"/>
        <v>29572452</v>
      </c>
      <c r="L22" s="17">
        <f t="shared" si="5"/>
        <v>0</v>
      </c>
      <c r="M22" s="17">
        <f t="shared" si="6"/>
        <v>29572452</v>
      </c>
    </row>
    <row r="23" spans="1:14">
      <c r="A23" s="96" t="s">
        <v>425</v>
      </c>
      <c r="B23" s="151">
        <v>207663</v>
      </c>
      <c r="C23" s="152">
        <v>43609000</v>
      </c>
      <c r="D23" s="156">
        <v>2.2443</v>
      </c>
      <c r="E23" s="156">
        <v>0.4012</v>
      </c>
      <c r="F23" s="153">
        <v>2.1240000000000001</v>
      </c>
      <c r="G23" s="40">
        <f>IF(F23&lt;=D23,F23,D23)</f>
        <v>2.1240000000000001</v>
      </c>
      <c r="H23" s="40">
        <f>G23-E23</f>
        <v>1.7228000000000001</v>
      </c>
      <c r="I23" s="41">
        <f>H23*C23</f>
        <v>75129585.200000003</v>
      </c>
      <c r="J23" s="41">
        <f>C23*E23*J$19</f>
        <v>17495930.800000001</v>
      </c>
      <c r="K23" s="17">
        <f>I23+J23</f>
        <v>92625516</v>
      </c>
      <c r="L23" s="17">
        <f>K23*L$19</f>
        <v>0</v>
      </c>
      <c r="M23" s="17">
        <f>K23-L23</f>
        <v>92625516</v>
      </c>
    </row>
    <row r="24" spans="1:14">
      <c r="C24" s="19"/>
      <c r="D24" s="4"/>
      <c r="F24" s="4"/>
      <c r="G24" s="4"/>
      <c r="H24" s="4"/>
      <c r="I24" s="4"/>
      <c r="J24" s="4"/>
    </row>
    <row r="25" spans="1:14">
      <c r="A25" s="248" t="s">
        <v>26</v>
      </c>
      <c r="B25" s="288" t="s">
        <v>56</v>
      </c>
      <c r="C25" s="288" t="s">
        <v>52</v>
      </c>
      <c r="D25" s="245" t="s">
        <v>38</v>
      </c>
      <c r="E25" s="247"/>
      <c r="F25" s="20" t="s">
        <v>39</v>
      </c>
      <c r="G25" s="290" t="s">
        <v>41</v>
      </c>
      <c r="H25" s="291"/>
      <c r="I25" s="248" t="s">
        <v>45</v>
      </c>
      <c r="J25" s="34" t="s">
        <v>43</v>
      </c>
      <c r="K25" s="248" t="s">
        <v>34</v>
      </c>
      <c r="L25" s="20" t="s">
        <v>35</v>
      </c>
      <c r="M25" s="236" t="s">
        <v>440</v>
      </c>
    </row>
    <row r="26" spans="1:14" ht="11.25" customHeight="1">
      <c r="A26" s="249"/>
      <c r="B26" s="289"/>
      <c r="C26" s="289"/>
      <c r="D26" s="35" t="s">
        <v>40</v>
      </c>
      <c r="E26" s="35" t="s">
        <v>44</v>
      </c>
      <c r="F26" s="35" t="s">
        <v>40</v>
      </c>
      <c r="G26" s="36" t="s">
        <v>40</v>
      </c>
      <c r="H26" s="13" t="s">
        <v>42</v>
      </c>
      <c r="I26" s="249"/>
      <c r="J26" s="13">
        <v>1</v>
      </c>
      <c r="K26" s="249"/>
      <c r="L26" s="13">
        <v>9.2499999999999999E-2</v>
      </c>
      <c r="M26" s="241"/>
    </row>
    <row r="27" spans="1:14">
      <c r="A27" s="18" t="s">
        <v>28</v>
      </c>
      <c r="B27" s="68"/>
      <c r="C27" s="70"/>
      <c r="D27" s="42"/>
      <c r="E27" s="43"/>
      <c r="F27" s="44"/>
      <c r="G27" s="44"/>
      <c r="H27" s="44"/>
      <c r="I27" s="44"/>
      <c r="J27" s="44"/>
      <c r="K27" s="43"/>
      <c r="L27" s="43"/>
      <c r="M27" s="64"/>
    </row>
    <row r="28" spans="1:14">
      <c r="A28" s="14"/>
      <c r="B28" s="51"/>
      <c r="C28" s="37"/>
      <c r="D28" s="38"/>
      <c r="E28" s="38"/>
      <c r="F28" s="39"/>
      <c r="G28" s="40"/>
      <c r="H28" s="40"/>
      <c r="I28" s="41"/>
      <c r="J28" s="41"/>
      <c r="K28" s="17"/>
      <c r="L28" s="17"/>
      <c r="M28" s="17"/>
    </row>
    <row r="29" spans="1:14">
      <c r="C29" s="7"/>
      <c r="D29" s="8"/>
      <c r="E29" s="8"/>
      <c r="F29" s="3"/>
      <c r="G29" s="3"/>
      <c r="H29" s="3"/>
      <c r="I29" s="2"/>
      <c r="J29" s="2"/>
    </row>
    <row r="30" spans="1:14" ht="11.25" customHeight="1">
      <c r="A30" s="248" t="s">
        <v>26</v>
      </c>
      <c r="B30" s="288" t="s">
        <v>57</v>
      </c>
      <c r="C30" s="288" t="s">
        <v>53</v>
      </c>
      <c r="D30" s="245" t="s">
        <v>38</v>
      </c>
      <c r="E30" s="247"/>
      <c r="F30" s="20" t="s">
        <v>39</v>
      </c>
      <c r="G30" s="290" t="s">
        <v>41</v>
      </c>
      <c r="H30" s="291"/>
      <c r="I30" s="248" t="s">
        <v>45</v>
      </c>
      <c r="J30" s="34" t="s">
        <v>43</v>
      </c>
      <c r="K30" s="248" t="s">
        <v>34</v>
      </c>
      <c r="L30" s="20" t="s">
        <v>35</v>
      </c>
      <c r="M30" s="236" t="s">
        <v>440</v>
      </c>
    </row>
    <row r="31" spans="1:14" ht="11.25" customHeight="1">
      <c r="A31" s="249"/>
      <c r="B31" s="289"/>
      <c r="C31" s="289"/>
      <c r="D31" s="35" t="s">
        <v>40</v>
      </c>
      <c r="E31" s="35" t="s">
        <v>44</v>
      </c>
      <c r="F31" s="35" t="s">
        <v>42</v>
      </c>
      <c r="G31" s="36" t="s">
        <v>40</v>
      </c>
      <c r="H31" s="13" t="s">
        <v>42</v>
      </c>
      <c r="I31" s="249"/>
      <c r="J31" s="13">
        <v>1</v>
      </c>
      <c r="K31" s="249"/>
      <c r="L31" s="13">
        <v>9.2499999999999999E-2</v>
      </c>
      <c r="M31" s="241"/>
    </row>
    <row r="32" spans="1:14">
      <c r="A32" s="18" t="s">
        <v>28</v>
      </c>
      <c r="B32" s="68"/>
      <c r="C32" s="70"/>
      <c r="D32" s="42"/>
      <c r="E32" s="43"/>
      <c r="F32" s="44"/>
      <c r="G32" s="44"/>
      <c r="H32" s="44"/>
      <c r="I32" s="44"/>
      <c r="J32" s="44"/>
      <c r="K32" s="43"/>
      <c r="L32" s="43"/>
      <c r="M32" s="64"/>
    </row>
    <row r="33" spans="1:13">
      <c r="A33" s="14"/>
      <c r="B33" s="51"/>
      <c r="C33" s="37"/>
      <c r="D33" s="38"/>
      <c r="E33" s="38"/>
      <c r="F33" s="39"/>
      <c r="G33" s="45"/>
      <c r="H33" s="40"/>
      <c r="I33" s="46"/>
      <c r="J33" s="46"/>
      <c r="K33" s="47"/>
      <c r="L33" s="17"/>
      <c r="M33" s="17"/>
    </row>
    <row r="34" spans="1:13">
      <c r="C34" s="7"/>
      <c r="D34" s="8"/>
      <c r="E34" s="8"/>
      <c r="F34" s="3"/>
      <c r="G34" s="3"/>
      <c r="H34" s="3"/>
      <c r="I34" s="2"/>
      <c r="J34" s="2"/>
    </row>
    <row r="35" spans="1:13">
      <c r="A35" s="248" t="s">
        <v>26</v>
      </c>
      <c r="B35" s="288" t="s">
        <v>58</v>
      </c>
      <c r="C35" s="288" t="s">
        <v>54</v>
      </c>
      <c r="D35" s="245" t="s">
        <v>38</v>
      </c>
      <c r="E35" s="247"/>
      <c r="F35" s="20" t="s">
        <v>39</v>
      </c>
      <c r="G35" s="290" t="s">
        <v>41</v>
      </c>
      <c r="H35" s="291"/>
      <c r="I35" s="248" t="s">
        <v>45</v>
      </c>
      <c r="J35" s="34" t="s">
        <v>43</v>
      </c>
      <c r="K35" s="248" t="s">
        <v>34</v>
      </c>
      <c r="L35" s="20" t="s">
        <v>35</v>
      </c>
      <c r="M35" s="236" t="s">
        <v>440</v>
      </c>
    </row>
    <row r="36" spans="1:13" ht="11.25" customHeight="1">
      <c r="A36" s="249"/>
      <c r="B36" s="289"/>
      <c r="C36" s="289"/>
      <c r="D36" s="35" t="s">
        <v>40</v>
      </c>
      <c r="E36" s="35" t="s">
        <v>44</v>
      </c>
      <c r="F36" s="35" t="s">
        <v>42</v>
      </c>
      <c r="G36" s="36" t="s">
        <v>40</v>
      </c>
      <c r="H36" s="13" t="s">
        <v>42</v>
      </c>
      <c r="I36" s="249"/>
      <c r="J36" s="13">
        <v>1</v>
      </c>
      <c r="K36" s="249"/>
      <c r="L36" s="13">
        <v>9.2499999999999999E-2</v>
      </c>
      <c r="M36" s="241"/>
    </row>
    <row r="37" spans="1:13">
      <c r="A37" s="18" t="s">
        <v>28</v>
      </c>
      <c r="B37" s="68"/>
      <c r="C37" s="70"/>
      <c r="D37" s="42"/>
      <c r="E37" s="43"/>
      <c r="F37" s="44"/>
      <c r="G37" s="44"/>
      <c r="H37" s="44"/>
      <c r="I37" s="44"/>
      <c r="J37" s="44"/>
      <c r="K37" s="43"/>
      <c r="L37" s="43"/>
      <c r="M37" s="64"/>
    </row>
    <row r="38" spans="1:13">
      <c r="A38" s="14"/>
      <c r="B38" s="51"/>
      <c r="C38" s="37"/>
      <c r="D38" s="38"/>
      <c r="E38" s="38"/>
      <c r="F38" s="39"/>
      <c r="G38" s="45"/>
      <c r="H38" s="40"/>
      <c r="I38" s="46"/>
      <c r="J38" s="46"/>
      <c r="K38" s="47"/>
      <c r="L38" s="17"/>
      <c r="M38" s="17"/>
    </row>
    <row r="39" spans="1:13">
      <c r="C39" s="7"/>
      <c r="D39" s="8"/>
      <c r="E39" s="8"/>
      <c r="F39" s="3"/>
      <c r="G39" s="3"/>
      <c r="H39" s="3"/>
      <c r="I39" s="2"/>
      <c r="J39" s="2"/>
    </row>
    <row r="40" spans="1:13" ht="11.25" customHeight="1">
      <c r="A40" s="248" t="s">
        <v>26</v>
      </c>
      <c r="B40" s="288" t="s">
        <v>59</v>
      </c>
      <c r="C40" s="288" t="s">
        <v>55</v>
      </c>
      <c r="D40" s="245" t="s">
        <v>38</v>
      </c>
      <c r="E40" s="247"/>
      <c r="F40" s="79" t="s">
        <v>46</v>
      </c>
      <c r="G40" s="290" t="s">
        <v>41</v>
      </c>
      <c r="H40" s="291"/>
      <c r="I40" s="248" t="s">
        <v>45</v>
      </c>
      <c r="J40" s="34" t="s">
        <v>43</v>
      </c>
      <c r="K40" s="248" t="s">
        <v>34</v>
      </c>
      <c r="L40" s="79" t="s">
        <v>35</v>
      </c>
      <c r="M40" s="236" t="s">
        <v>440</v>
      </c>
    </row>
    <row r="41" spans="1:13" ht="11.25" customHeight="1">
      <c r="A41" s="249"/>
      <c r="B41" s="289"/>
      <c r="C41" s="289"/>
      <c r="D41" s="80" t="s">
        <v>40</v>
      </c>
      <c r="E41" s="80" t="s">
        <v>44</v>
      </c>
      <c r="F41" s="80" t="s">
        <v>42</v>
      </c>
      <c r="G41" s="81" t="s">
        <v>40</v>
      </c>
      <c r="H41" s="13" t="s">
        <v>42</v>
      </c>
      <c r="I41" s="249"/>
      <c r="J41" s="13">
        <v>1</v>
      </c>
      <c r="K41" s="249"/>
      <c r="L41" s="13">
        <v>9.2499999999999999E-2</v>
      </c>
      <c r="M41" s="241"/>
    </row>
    <row r="42" spans="1:13">
      <c r="A42" s="18" t="s">
        <v>28</v>
      </c>
      <c r="B42" s="68"/>
      <c r="C42" s="70"/>
      <c r="D42" s="42"/>
      <c r="E42" s="43"/>
      <c r="F42" s="44"/>
      <c r="G42" s="44"/>
      <c r="H42" s="44"/>
      <c r="I42" s="44"/>
      <c r="J42" s="44"/>
      <c r="K42" s="43"/>
      <c r="L42" s="43"/>
      <c r="M42" s="64"/>
    </row>
    <row r="43" spans="1:13">
      <c r="A43" s="14"/>
      <c r="B43" s="51"/>
      <c r="C43" s="37"/>
      <c r="D43" s="38"/>
      <c r="E43" s="38"/>
      <c r="F43" s="39"/>
      <c r="G43" s="45"/>
      <c r="H43" s="48"/>
      <c r="I43" s="46"/>
      <c r="J43" s="46"/>
      <c r="K43" s="47"/>
      <c r="L43" s="17"/>
      <c r="M43" s="17"/>
    </row>
    <row r="44" spans="1:13">
      <c r="C44" s="7"/>
      <c r="D44" s="8"/>
      <c r="E44" s="8"/>
      <c r="F44" s="3"/>
      <c r="G44" s="3"/>
      <c r="H44" s="3"/>
      <c r="I44" s="2"/>
      <c r="J44" s="2"/>
    </row>
    <row r="45" spans="1:13">
      <c r="A45" s="5" t="s">
        <v>30</v>
      </c>
      <c r="C45" s="7"/>
      <c r="D45" s="8"/>
      <c r="E45" s="8"/>
      <c r="F45" s="3"/>
      <c r="G45" s="3"/>
      <c r="H45" s="3"/>
      <c r="I45" s="2"/>
      <c r="J45" s="2"/>
    </row>
    <row r="46" spans="1:13">
      <c r="A46" s="236" t="s">
        <v>26</v>
      </c>
      <c r="B46" s="248" t="s">
        <v>31</v>
      </c>
      <c r="C46" s="245" t="s">
        <v>27</v>
      </c>
      <c r="D46" s="246"/>
      <c r="E46" s="247"/>
      <c r="F46" s="248" t="s">
        <v>34</v>
      </c>
      <c r="G46" s="28" t="s">
        <v>35</v>
      </c>
      <c r="H46" s="236" t="s">
        <v>440</v>
      </c>
      <c r="I46" s="2"/>
      <c r="J46" s="2"/>
    </row>
    <row r="47" spans="1:13" ht="11.25" customHeight="1">
      <c r="A47" s="236"/>
      <c r="B47" s="249"/>
      <c r="C47" s="28" t="s">
        <v>28</v>
      </c>
      <c r="D47" s="28" t="s">
        <v>32</v>
      </c>
      <c r="E47" s="12" t="s">
        <v>33</v>
      </c>
      <c r="F47" s="249"/>
      <c r="G47" s="13">
        <v>9.2499999999999999E-2</v>
      </c>
      <c r="H47" s="241"/>
      <c r="I47" s="2"/>
      <c r="J47" s="2"/>
    </row>
    <row r="48" spans="1:13">
      <c r="B48" s="4"/>
      <c r="C48" s="4"/>
      <c r="D48" s="4"/>
      <c r="E48" s="6"/>
      <c r="G48" s="11"/>
      <c r="I48" s="2"/>
      <c r="J48" s="2"/>
    </row>
    <row r="49" spans="1:10">
      <c r="A49" s="18" t="s">
        <v>28</v>
      </c>
      <c r="B49" s="15"/>
      <c r="C49" s="158"/>
      <c r="D49" s="158"/>
      <c r="E49" s="158"/>
      <c r="F49" s="15"/>
      <c r="G49" s="15"/>
      <c r="H49" s="64"/>
      <c r="I49" s="2"/>
      <c r="J49" s="2"/>
    </row>
    <row r="50" spans="1:10">
      <c r="A50" s="14"/>
      <c r="B50" s="16"/>
      <c r="C50" s="97"/>
      <c r="D50" s="159"/>
      <c r="E50" s="97"/>
      <c r="F50" s="17"/>
      <c r="G50" s="17"/>
      <c r="H50" s="17"/>
      <c r="I50" s="2"/>
      <c r="J50" s="2"/>
    </row>
    <row r="51" spans="1:10">
      <c r="C51" s="7"/>
      <c r="D51" s="8"/>
      <c r="E51" s="8"/>
      <c r="F51" s="3"/>
      <c r="G51" s="3"/>
      <c r="H51" s="3"/>
      <c r="I51" s="2"/>
      <c r="J51" s="2"/>
    </row>
    <row r="52" spans="1:10">
      <c r="A52" s="5" t="s">
        <v>36</v>
      </c>
      <c r="C52" s="7"/>
      <c r="D52" s="8"/>
      <c r="E52" s="8"/>
      <c r="F52" s="3"/>
      <c r="G52" s="3"/>
      <c r="H52" s="3"/>
      <c r="I52" s="2"/>
      <c r="J52" s="2"/>
    </row>
    <row r="53" spans="1:10">
      <c r="A53" s="236" t="s">
        <v>26</v>
      </c>
      <c r="B53" s="236" t="s">
        <v>31</v>
      </c>
      <c r="C53" s="242" t="s">
        <v>27</v>
      </c>
      <c r="D53" s="242"/>
      <c r="E53" s="242"/>
      <c r="F53" s="236" t="s">
        <v>34</v>
      </c>
      <c r="G53" s="28" t="s">
        <v>35</v>
      </c>
      <c r="H53" s="236" t="s">
        <v>440</v>
      </c>
      <c r="I53" s="2"/>
      <c r="J53" s="2"/>
    </row>
    <row r="54" spans="1:10" ht="11.25" customHeight="1">
      <c r="A54" s="236"/>
      <c r="B54" s="236"/>
      <c r="C54" s="28" t="s">
        <v>28</v>
      </c>
      <c r="D54" s="28" t="s">
        <v>32</v>
      </c>
      <c r="E54" s="12" t="s">
        <v>33</v>
      </c>
      <c r="F54" s="236"/>
      <c r="G54" s="13">
        <v>9.2499999999999999E-2</v>
      </c>
      <c r="H54" s="241"/>
      <c r="I54" s="2"/>
      <c r="J54" s="2"/>
    </row>
    <row r="55" spans="1:10">
      <c r="B55" s="4"/>
      <c r="C55" s="4"/>
      <c r="D55" s="4"/>
      <c r="E55" s="6"/>
      <c r="G55" s="11"/>
      <c r="I55" s="2"/>
      <c r="J55" s="2"/>
    </row>
    <row r="56" spans="1:10">
      <c r="A56" s="18" t="s">
        <v>28</v>
      </c>
      <c r="B56" s="15"/>
      <c r="C56" s="15"/>
      <c r="D56" s="15"/>
      <c r="E56" s="15"/>
      <c r="F56" s="15"/>
      <c r="G56" s="15"/>
      <c r="H56" s="64"/>
      <c r="I56" s="2"/>
      <c r="J56" s="2"/>
    </row>
    <row r="57" spans="1:10">
      <c r="A57" s="14"/>
      <c r="B57" s="16"/>
      <c r="C57" s="16"/>
      <c r="D57" s="17"/>
      <c r="E57" s="16"/>
      <c r="F57" s="17"/>
      <c r="G57" s="17"/>
      <c r="H57" s="17"/>
      <c r="I57" s="2"/>
      <c r="J57" s="2"/>
    </row>
    <row r="58" spans="1:10">
      <c r="C58" s="7"/>
      <c r="D58" s="8"/>
      <c r="E58" s="8"/>
      <c r="F58" s="3"/>
      <c r="G58" s="3"/>
      <c r="H58" s="3"/>
      <c r="I58" s="2"/>
      <c r="J58" s="2"/>
    </row>
    <row r="59" spans="1:10">
      <c r="A59" s="5" t="s">
        <v>37</v>
      </c>
      <c r="C59" s="7"/>
      <c r="D59" s="8"/>
      <c r="E59" s="8"/>
      <c r="F59" s="3"/>
      <c r="G59" s="3"/>
      <c r="H59" s="3"/>
      <c r="I59" s="2"/>
      <c r="J59" s="2"/>
    </row>
    <row r="60" spans="1:10">
      <c r="A60" s="236" t="s">
        <v>26</v>
      </c>
      <c r="B60" s="236" t="s">
        <v>31</v>
      </c>
      <c r="C60" s="242" t="s">
        <v>27</v>
      </c>
      <c r="D60" s="242"/>
      <c r="E60" s="242"/>
      <c r="F60" s="236" t="s">
        <v>34</v>
      </c>
      <c r="G60" s="28" t="s">
        <v>35</v>
      </c>
      <c r="H60" s="236" t="s">
        <v>440</v>
      </c>
      <c r="I60" s="2"/>
      <c r="J60" s="2"/>
    </row>
    <row r="61" spans="1:10" ht="11.25" customHeight="1">
      <c r="A61" s="236"/>
      <c r="B61" s="236"/>
      <c r="C61" s="28" t="s">
        <v>28</v>
      </c>
      <c r="D61" s="28" t="s">
        <v>32</v>
      </c>
      <c r="E61" s="12" t="s">
        <v>33</v>
      </c>
      <c r="F61" s="236"/>
      <c r="G61" s="13">
        <v>9.2499999999999999E-2</v>
      </c>
      <c r="H61" s="241"/>
      <c r="I61" s="2"/>
      <c r="J61" s="2"/>
    </row>
    <row r="62" spans="1:10">
      <c r="B62" s="4"/>
      <c r="C62" s="4"/>
      <c r="D62" s="4"/>
      <c r="E62" s="6"/>
      <c r="G62" s="11"/>
      <c r="I62" s="2"/>
      <c r="J62" s="2"/>
    </row>
    <row r="63" spans="1:10">
      <c r="A63" s="18" t="s">
        <v>28</v>
      </c>
      <c r="B63" s="15"/>
      <c r="C63" s="15"/>
      <c r="D63" s="15"/>
      <c r="E63" s="15"/>
      <c r="F63" s="15"/>
      <c r="G63" s="15"/>
      <c r="H63" s="64"/>
      <c r="I63" s="2"/>
      <c r="J63" s="2"/>
    </row>
    <row r="64" spans="1:10">
      <c r="A64" s="14"/>
      <c r="B64" s="16"/>
      <c r="C64" s="16"/>
      <c r="D64" s="17"/>
      <c r="E64" s="16"/>
      <c r="F64" s="17"/>
      <c r="G64" s="17"/>
      <c r="H64" s="17"/>
      <c r="I64" s="2"/>
      <c r="J64" s="2"/>
    </row>
  </sheetData>
  <mergeCells count="62">
    <mergeCell ref="K1:M3"/>
    <mergeCell ref="K40:K41"/>
    <mergeCell ref="M40:M41"/>
    <mergeCell ref="A5:C5"/>
    <mergeCell ref="A12:C12"/>
    <mergeCell ref="A6:C6"/>
    <mergeCell ref="A40:A41"/>
    <mergeCell ref="C40:C41"/>
    <mergeCell ref="D40:E40"/>
    <mergeCell ref="G40:H40"/>
    <mergeCell ref="I40:I41"/>
    <mergeCell ref="A35:A36"/>
    <mergeCell ref="C35:C36"/>
    <mergeCell ref="D35:E35"/>
    <mergeCell ref="G35:H35"/>
    <mergeCell ref="I35:I36"/>
    <mergeCell ref="K35:K36"/>
    <mergeCell ref="M35:M36"/>
    <mergeCell ref="G25:H25"/>
    <mergeCell ref="I25:I26"/>
    <mergeCell ref="K25:K26"/>
    <mergeCell ref="M25:M26"/>
    <mergeCell ref="K30:K31"/>
    <mergeCell ref="M30:M31"/>
    <mergeCell ref="A30:A31"/>
    <mergeCell ref="C30:C31"/>
    <mergeCell ref="D30:E30"/>
    <mergeCell ref="G30:H30"/>
    <mergeCell ref="I30:I31"/>
    <mergeCell ref="B30:B31"/>
    <mergeCell ref="B40:B41"/>
    <mergeCell ref="A46:A47"/>
    <mergeCell ref="B46:B47"/>
    <mergeCell ref="C46:E46"/>
    <mergeCell ref="M18:M19"/>
    <mergeCell ref="G18:H18"/>
    <mergeCell ref="K18:K19"/>
    <mergeCell ref="I18:I19"/>
    <mergeCell ref="C18:C19"/>
    <mergeCell ref="D18:E18"/>
    <mergeCell ref="A18:A19"/>
    <mergeCell ref="A25:A26"/>
    <mergeCell ref="C25:C26"/>
    <mergeCell ref="D25:E25"/>
    <mergeCell ref="B18:B19"/>
    <mergeCell ref="B25:B26"/>
    <mergeCell ref="F5:G10"/>
    <mergeCell ref="F14:I16"/>
    <mergeCell ref="F12:H12"/>
    <mergeCell ref="A60:A61"/>
    <mergeCell ref="B60:B61"/>
    <mergeCell ref="C60:E60"/>
    <mergeCell ref="F60:F61"/>
    <mergeCell ref="H60:H61"/>
    <mergeCell ref="F46:F47"/>
    <mergeCell ref="H46:H47"/>
    <mergeCell ref="A53:A54"/>
    <mergeCell ref="B53:B54"/>
    <mergeCell ref="C53:E53"/>
    <mergeCell ref="F53:F54"/>
    <mergeCell ref="H53:H54"/>
    <mergeCell ref="B35:B36"/>
  </mergeCells>
  <printOptions horizontalCentered="1" verticalCentered="1"/>
  <pageMargins left="0" right="0" top="0.59055118110236227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S62"/>
  <sheetViews>
    <sheetView showGridLines="0" workbookViewId="0">
      <selection activeCell="D36" sqref="D36"/>
    </sheetView>
  </sheetViews>
  <sheetFormatPr defaultColWidth="14.7109375" defaultRowHeight="11.25"/>
  <cols>
    <col min="1" max="16384" width="14.7109375" style="1"/>
  </cols>
  <sheetData>
    <row r="1" spans="1:19" ht="11.25" customHeight="1">
      <c r="A1" s="5" t="s">
        <v>47</v>
      </c>
      <c r="B1" s="5"/>
      <c r="K1" s="301" t="s">
        <v>85</v>
      </c>
      <c r="L1" s="302"/>
      <c r="M1" s="303"/>
    </row>
    <row r="2" spans="1:19" ht="11.25" customHeight="1">
      <c r="A2" s="5" t="s">
        <v>461</v>
      </c>
      <c r="B2" s="5"/>
      <c r="K2" s="304"/>
      <c r="L2" s="305"/>
      <c r="M2" s="306"/>
    </row>
    <row r="3" spans="1:19" ht="11.25" customHeight="1">
      <c r="A3" s="5" t="s">
        <v>60</v>
      </c>
      <c r="B3" s="5"/>
      <c r="K3" s="307"/>
      <c r="L3" s="308"/>
      <c r="M3" s="309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65216700.697499998</v>
      </c>
      <c r="E5" s="9"/>
      <c r="F5" s="273" t="s">
        <v>74</v>
      </c>
      <c r="G5" s="274"/>
      <c r="H5" s="95" t="s">
        <v>28</v>
      </c>
      <c r="I5" s="68">
        <f>SUM(I6:I10)</f>
        <v>154775</v>
      </c>
    </row>
    <row r="6" spans="1:19" ht="12.75" customHeight="1">
      <c r="A6" s="261" t="s">
        <v>13</v>
      </c>
      <c r="B6" s="261"/>
      <c r="C6" s="261"/>
      <c r="D6" s="69">
        <f>SUM(D7:D11)</f>
        <v>65216700.697499998</v>
      </c>
      <c r="E6" s="9"/>
      <c r="F6" s="275"/>
      <c r="G6" s="276"/>
      <c r="H6" s="14" t="s">
        <v>2</v>
      </c>
      <c r="I6" s="51">
        <f>B20</f>
        <v>154775</v>
      </c>
      <c r="J6" s="25"/>
      <c r="K6" s="129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65216700.697499998</v>
      </c>
      <c r="F7" s="275"/>
      <c r="G7" s="276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75"/>
      <c r="G8" s="276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0</v>
      </c>
      <c r="F9" s="275"/>
      <c r="G9" s="276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77"/>
      <c r="G10" s="278"/>
      <c r="H10" s="14" t="s">
        <v>6</v>
      </c>
      <c r="I10" s="51">
        <f>B40</f>
        <v>0</v>
      </c>
      <c r="J10" s="32"/>
      <c r="K10" s="32"/>
      <c r="L10" s="130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65216700.697499998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19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7" t="s">
        <v>35</v>
      </c>
      <c r="M18" s="236" t="s">
        <v>440</v>
      </c>
    </row>
    <row r="19" spans="1:14" ht="11.25" customHeight="1">
      <c r="A19" s="236"/>
      <c r="B19" s="240"/>
      <c r="C19" s="240"/>
      <c r="D19" s="83" t="s">
        <v>40</v>
      </c>
      <c r="E19" s="83" t="s">
        <v>44</v>
      </c>
      <c r="F19" s="83" t="s">
        <v>40</v>
      </c>
      <c r="G19" s="162" t="s">
        <v>40</v>
      </c>
      <c r="H19" s="13" t="s">
        <v>42</v>
      </c>
      <c r="I19" s="236"/>
      <c r="J19" s="13">
        <v>1</v>
      </c>
      <c r="K19" s="236"/>
      <c r="L19" s="13">
        <v>9.2499999999999999E-2</v>
      </c>
      <c r="M19" s="241"/>
    </row>
    <row r="20" spans="1:14">
      <c r="A20" s="18" t="s">
        <v>28</v>
      </c>
      <c r="B20" s="68">
        <f>SUM(B21:B21)</f>
        <v>154775</v>
      </c>
      <c r="C20" s="70">
        <f>SUM(C21:C21)</f>
        <v>32503000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65216700.697499998</v>
      </c>
    </row>
    <row r="21" spans="1:14">
      <c r="A21" s="14" t="s">
        <v>116</v>
      </c>
      <c r="B21" s="151">
        <v>154775</v>
      </c>
      <c r="C21" s="152">
        <v>32503000</v>
      </c>
      <c r="D21" s="154">
        <v>2.5499999999999998</v>
      </c>
      <c r="E21" s="154">
        <v>0.43</v>
      </c>
      <c r="F21" s="153">
        <f>2.141+0.07</f>
        <v>2.2109999999999999</v>
      </c>
      <c r="G21" s="40">
        <f>IF(F21&lt;=D21,F21,D21)</f>
        <v>2.2109999999999999</v>
      </c>
      <c r="H21" s="40">
        <f>G21-E21</f>
        <v>1.7809999999999999</v>
      </c>
      <c r="I21" s="41">
        <f>H21*C21</f>
        <v>57887843</v>
      </c>
      <c r="J21" s="41">
        <f>C21*E21*J$19</f>
        <v>13976290</v>
      </c>
      <c r="K21" s="17">
        <f>I21+J21</f>
        <v>71864133</v>
      </c>
      <c r="L21" s="17">
        <f>K21*L$19</f>
        <v>6647432.3025000002</v>
      </c>
      <c r="M21" s="17">
        <f>K21-L21</f>
        <v>65216700.697499998</v>
      </c>
    </row>
    <row r="22" spans="1:14">
      <c r="C22" s="19"/>
      <c r="D22" s="4"/>
      <c r="F22" s="174"/>
      <c r="G22" s="4"/>
      <c r="H22" s="4"/>
      <c r="I22" s="4"/>
      <c r="J22" s="4"/>
    </row>
    <row r="23" spans="1:14">
      <c r="A23" s="236" t="s">
        <v>26</v>
      </c>
      <c r="B23" s="240" t="s">
        <v>56</v>
      </c>
      <c r="C23" s="240" t="s">
        <v>52</v>
      </c>
      <c r="D23" s="242" t="s">
        <v>38</v>
      </c>
      <c r="E23" s="242"/>
      <c r="F23" s="77" t="s">
        <v>39</v>
      </c>
      <c r="G23" s="236" t="s">
        <v>41</v>
      </c>
      <c r="H23" s="236"/>
      <c r="I23" s="236" t="s">
        <v>45</v>
      </c>
      <c r="J23" s="34" t="s">
        <v>43</v>
      </c>
      <c r="K23" s="236" t="s">
        <v>34</v>
      </c>
      <c r="L23" s="77" t="s">
        <v>35</v>
      </c>
      <c r="M23" s="236" t="s">
        <v>440</v>
      </c>
    </row>
    <row r="24" spans="1:14" ht="11.25" customHeight="1">
      <c r="A24" s="236"/>
      <c r="B24" s="240"/>
      <c r="C24" s="240"/>
      <c r="D24" s="78" t="s">
        <v>40</v>
      </c>
      <c r="E24" s="78" t="s">
        <v>44</v>
      </c>
      <c r="F24" s="78" t="s">
        <v>40</v>
      </c>
      <c r="G24" s="76" t="s">
        <v>40</v>
      </c>
      <c r="H24" s="13" t="s">
        <v>42</v>
      </c>
      <c r="I24" s="236"/>
      <c r="J24" s="13">
        <v>1</v>
      </c>
      <c r="K24" s="236"/>
      <c r="L24" s="13">
        <v>9.2499999999999999E-2</v>
      </c>
      <c r="M24" s="241"/>
    </row>
    <row r="25" spans="1:14">
      <c r="A25" s="18" t="s">
        <v>28</v>
      </c>
      <c r="B25" s="68"/>
      <c r="C25" s="70"/>
      <c r="D25" s="42"/>
      <c r="E25" s="43"/>
      <c r="F25" s="44"/>
      <c r="G25" s="44"/>
      <c r="H25" s="44"/>
      <c r="I25" s="44"/>
      <c r="J25" s="44"/>
      <c r="K25" s="43"/>
      <c r="L25" s="43"/>
      <c r="M25" s="64"/>
    </row>
    <row r="26" spans="1:14">
      <c r="A26" s="14"/>
      <c r="B26" s="51"/>
      <c r="C26" s="37"/>
      <c r="D26" s="38"/>
      <c r="E26" s="38"/>
      <c r="F26" s="39"/>
      <c r="G26" s="39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236" t="s">
        <v>26</v>
      </c>
      <c r="B28" s="240" t="s">
        <v>57</v>
      </c>
      <c r="C28" s="240" t="s">
        <v>53</v>
      </c>
      <c r="D28" s="242" t="s">
        <v>38</v>
      </c>
      <c r="E28" s="242"/>
      <c r="F28" s="77" t="s">
        <v>39</v>
      </c>
      <c r="G28" s="236" t="s">
        <v>41</v>
      </c>
      <c r="H28" s="236"/>
      <c r="I28" s="236" t="s">
        <v>45</v>
      </c>
      <c r="J28" s="34" t="s">
        <v>43</v>
      </c>
      <c r="K28" s="236" t="s">
        <v>34</v>
      </c>
      <c r="L28" s="77" t="s">
        <v>35</v>
      </c>
      <c r="M28" s="236" t="s">
        <v>440</v>
      </c>
    </row>
    <row r="29" spans="1:14" ht="11.25" customHeight="1">
      <c r="A29" s="236"/>
      <c r="B29" s="240"/>
      <c r="C29" s="240"/>
      <c r="D29" s="78" t="s">
        <v>40</v>
      </c>
      <c r="E29" s="78" t="s">
        <v>44</v>
      </c>
      <c r="F29" s="78" t="s">
        <v>42</v>
      </c>
      <c r="G29" s="76" t="s">
        <v>40</v>
      </c>
      <c r="H29" s="13" t="s">
        <v>42</v>
      </c>
      <c r="I29" s="236"/>
      <c r="J29" s="13">
        <v>1</v>
      </c>
      <c r="K29" s="236"/>
      <c r="L29" s="13">
        <v>9.2499999999999999E-2</v>
      </c>
      <c r="M29" s="241"/>
    </row>
    <row r="30" spans="1:14">
      <c r="A30" s="18" t="s">
        <v>28</v>
      </c>
      <c r="B30" s="68"/>
      <c r="C30" s="70"/>
      <c r="D30" s="42"/>
      <c r="E30" s="43"/>
      <c r="F30" s="44"/>
      <c r="G30" s="44"/>
      <c r="H30" s="44"/>
      <c r="I30" s="44"/>
      <c r="J30" s="44"/>
      <c r="K30" s="43"/>
      <c r="L30" s="43"/>
      <c r="M30" s="64"/>
    </row>
    <row r="31" spans="1:14">
      <c r="A31" s="14"/>
      <c r="B31" s="51"/>
      <c r="C31" s="37"/>
      <c r="D31" s="38"/>
      <c r="E31" s="38"/>
      <c r="F31" s="39"/>
      <c r="G31" s="45"/>
      <c r="H31" s="40"/>
      <c r="I31" s="46"/>
      <c r="J31" s="46"/>
      <c r="K31" s="47"/>
      <c r="L31" s="17"/>
      <c r="M31" s="17"/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236" t="s">
        <v>26</v>
      </c>
      <c r="B33" s="240" t="s">
        <v>58</v>
      </c>
      <c r="C33" s="240" t="s">
        <v>54</v>
      </c>
      <c r="D33" s="242" t="s">
        <v>38</v>
      </c>
      <c r="E33" s="242"/>
      <c r="F33" s="77" t="s">
        <v>39</v>
      </c>
      <c r="G33" s="236" t="s">
        <v>41</v>
      </c>
      <c r="H33" s="236"/>
      <c r="I33" s="236" t="s">
        <v>45</v>
      </c>
      <c r="J33" s="34" t="s">
        <v>43</v>
      </c>
      <c r="K33" s="236" t="s">
        <v>34</v>
      </c>
      <c r="L33" s="77" t="s">
        <v>35</v>
      </c>
      <c r="M33" s="236" t="s">
        <v>440</v>
      </c>
    </row>
    <row r="34" spans="1:13" ht="11.25" customHeight="1">
      <c r="A34" s="236"/>
      <c r="B34" s="240"/>
      <c r="C34" s="240"/>
      <c r="D34" s="78" t="s">
        <v>40</v>
      </c>
      <c r="E34" s="78" t="s">
        <v>44</v>
      </c>
      <c r="F34" s="78" t="s">
        <v>42</v>
      </c>
      <c r="G34" s="76" t="s">
        <v>40</v>
      </c>
      <c r="H34" s="13" t="s">
        <v>42</v>
      </c>
      <c r="I34" s="236"/>
      <c r="J34" s="13">
        <v>1</v>
      </c>
      <c r="K34" s="236"/>
      <c r="L34" s="13">
        <v>9.2499999999999999E-2</v>
      </c>
      <c r="M34" s="241"/>
    </row>
    <row r="35" spans="1:13">
      <c r="A35" s="18" t="s">
        <v>28</v>
      </c>
      <c r="B35" s="68"/>
      <c r="C35" s="70"/>
      <c r="D35" s="42"/>
      <c r="E35" s="43"/>
      <c r="F35" s="44"/>
      <c r="G35" s="44"/>
      <c r="H35" s="44"/>
      <c r="I35" s="44"/>
      <c r="J35" s="44"/>
      <c r="K35" s="43"/>
      <c r="L35" s="43"/>
      <c r="M35" s="64"/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236" t="s">
        <v>26</v>
      </c>
      <c r="B38" s="240" t="s">
        <v>59</v>
      </c>
      <c r="C38" s="240" t="s">
        <v>55</v>
      </c>
      <c r="D38" s="242" t="s">
        <v>38</v>
      </c>
      <c r="E38" s="242"/>
      <c r="F38" s="79" t="s">
        <v>46</v>
      </c>
      <c r="G38" s="236" t="s">
        <v>41</v>
      </c>
      <c r="H38" s="236"/>
      <c r="I38" s="236" t="s">
        <v>45</v>
      </c>
      <c r="J38" s="34" t="s">
        <v>43</v>
      </c>
      <c r="K38" s="236" t="s">
        <v>34</v>
      </c>
      <c r="L38" s="79" t="s">
        <v>35</v>
      </c>
      <c r="M38" s="236" t="s">
        <v>440</v>
      </c>
    </row>
    <row r="39" spans="1:13" ht="11.25" customHeight="1">
      <c r="A39" s="236"/>
      <c r="B39" s="240"/>
      <c r="C39" s="240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236"/>
      <c r="J39" s="13">
        <v>1</v>
      </c>
      <c r="K39" s="236"/>
      <c r="L39" s="13">
        <v>9.2499999999999999E-2</v>
      </c>
      <c r="M39" s="241"/>
    </row>
    <row r="40" spans="1:13">
      <c r="A40" s="18" t="s">
        <v>28</v>
      </c>
      <c r="B40" s="68"/>
      <c r="C40" s="70"/>
      <c r="D40" s="42"/>
      <c r="E40" s="43"/>
      <c r="F40" s="44"/>
      <c r="G40" s="44"/>
      <c r="H40" s="44"/>
      <c r="I40" s="44"/>
      <c r="J40" s="44"/>
      <c r="K40" s="43"/>
      <c r="L40" s="43"/>
      <c r="M40" s="64"/>
    </row>
    <row r="41" spans="1:13">
      <c r="A41" s="14"/>
      <c r="B41" s="51"/>
      <c r="C41" s="37"/>
      <c r="D41" s="38"/>
      <c r="E41" s="38"/>
      <c r="F41" s="39"/>
      <c r="G41" s="45"/>
      <c r="H41" s="48"/>
      <c r="I41" s="46"/>
      <c r="J41" s="46"/>
      <c r="K41" s="47"/>
      <c r="L41" s="17"/>
      <c r="M41" s="17"/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236" t="s">
        <v>26</v>
      </c>
      <c r="B44" s="248" t="s">
        <v>31</v>
      </c>
      <c r="C44" s="245" t="s">
        <v>27</v>
      </c>
      <c r="D44" s="246"/>
      <c r="E44" s="247"/>
      <c r="F44" s="248" t="s">
        <v>34</v>
      </c>
      <c r="G44" s="77" t="s">
        <v>35</v>
      </c>
      <c r="H44" s="236" t="s">
        <v>440</v>
      </c>
      <c r="I44" s="2"/>
      <c r="J44" s="2"/>
    </row>
    <row r="45" spans="1:13" ht="11.25" customHeight="1">
      <c r="A45" s="236"/>
      <c r="B45" s="249"/>
      <c r="C45" s="77" t="s">
        <v>28</v>
      </c>
      <c r="D45" s="77" t="s">
        <v>32</v>
      </c>
      <c r="E45" s="12" t="s">
        <v>33</v>
      </c>
      <c r="F45" s="249"/>
      <c r="G45" s="13">
        <v>9.2499999999999999E-2</v>
      </c>
      <c r="H45" s="241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/>
      <c r="C47" s="145"/>
      <c r="D47" s="145"/>
      <c r="E47" s="145"/>
      <c r="F47" s="15"/>
      <c r="G47" s="15"/>
      <c r="H47" s="64"/>
      <c r="I47" s="2"/>
      <c r="J47" s="2"/>
    </row>
    <row r="48" spans="1:13">
      <c r="A48" s="14"/>
      <c r="B48" s="16"/>
      <c r="C48" s="146"/>
      <c r="D48" s="147"/>
      <c r="E48" s="146"/>
      <c r="F48" s="17"/>
      <c r="G48" s="17"/>
      <c r="H48" s="17"/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236" t="s">
        <v>26</v>
      </c>
      <c r="B51" s="236" t="s">
        <v>31</v>
      </c>
      <c r="C51" s="242" t="s">
        <v>27</v>
      </c>
      <c r="D51" s="242"/>
      <c r="E51" s="242"/>
      <c r="F51" s="236" t="s">
        <v>34</v>
      </c>
      <c r="G51" s="77" t="s">
        <v>35</v>
      </c>
      <c r="H51" s="236" t="s">
        <v>440</v>
      </c>
      <c r="I51" s="2"/>
      <c r="J51" s="2"/>
    </row>
    <row r="52" spans="1:10" ht="11.25" customHeight="1">
      <c r="A52" s="236"/>
      <c r="B52" s="236"/>
      <c r="C52" s="77" t="s">
        <v>28</v>
      </c>
      <c r="D52" s="77" t="s">
        <v>32</v>
      </c>
      <c r="E52" s="12" t="s">
        <v>33</v>
      </c>
      <c r="F52" s="236"/>
      <c r="G52" s="13">
        <v>9.2499999999999999E-2</v>
      </c>
      <c r="H52" s="241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/>
      <c r="C54" s="15"/>
      <c r="D54" s="15"/>
      <c r="E54" s="15"/>
      <c r="F54" s="15"/>
      <c r="G54" s="15"/>
      <c r="H54" s="64"/>
      <c r="I54" s="2"/>
      <c r="J54" s="2"/>
    </row>
    <row r="55" spans="1:10">
      <c r="A55" s="14"/>
      <c r="B55" s="16"/>
      <c r="C55" s="16"/>
      <c r="D55" s="17"/>
      <c r="E55" s="16"/>
      <c r="F55" s="17"/>
      <c r="G55" s="17"/>
      <c r="H55" s="17"/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236" t="s">
        <v>26</v>
      </c>
      <c r="B58" s="236" t="s">
        <v>31</v>
      </c>
      <c r="C58" s="242" t="s">
        <v>27</v>
      </c>
      <c r="D58" s="242"/>
      <c r="E58" s="242"/>
      <c r="F58" s="236" t="s">
        <v>34</v>
      </c>
      <c r="G58" s="77" t="s">
        <v>35</v>
      </c>
      <c r="H58" s="236" t="s">
        <v>440</v>
      </c>
      <c r="I58" s="2"/>
      <c r="J58" s="2"/>
    </row>
    <row r="59" spans="1:10" ht="11.25" customHeight="1">
      <c r="A59" s="236"/>
      <c r="B59" s="236"/>
      <c r="C59" s="77" t="s">
        <v>28</v>
      </c>
      <c r="D59" s="77" t="s">
        <v>32</v>
      </c>
      <c r="E59" s="12" t="s">
        <v>33</v>
      </c>
      <c r="F59" s="236"/>
      <c r="G59" s="13">
        <v>9.2499999999999999E-2</v>
      </c>
      <c r="H59" s="241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/>
      <c r="C61" s="15"/>
      <c r="D61" s="15"/>
      <c r="E61" s="15"/>
      <c r="F61" s="15"/>
      <c r="G61" s="15"/>
      <c r="H61" s="64"/>
      <c r="I61" s="2"/>
      <c r="J61" s="2"/>
    </row>
    <row r="62" spans="1:10">
      <c r="A62" s="14"/>
      <c r="B62" s="16"/>
      <c r="C62" s="16"/>
      <c r="D62" s="17"/>
      <c r="E62" s="16"/>
      <c r="F62" s="17"/>
      <c r="G62" s="17"/>
      <c r="H62" s="17"/>
      <c r="I62" s="2"/>
      <c r="J62" s="2"/>
    </row>
  </sheetData>
  <mergeCells count="62">
    <mergeCell ref="K1:M3"/>
    <mergeCell ref="A51:A52"/>
    <mergeCell ref="B51:B52"/>
    <mergeCell ref="C51:E51"/>
    <mergeCell ref="F51:F52"/>
    <mergeCell ref="H51:H52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A58:A59"/>
    <mergeCell ref="B58:B59"/>
    <mergeCell ref="C58:E58"/>
    <mergeCell ref="F58:F59"/>
    <mergeCell ref="H58:H59"/>
    <mergeCell ref="D38:E38"/>
    <mergeCell ref="G38:H38"/>
    <mergeCell ref="I38:I39"/>
    <mergeCell ref="K28:K29"/>
    <mergeCell ref="M28:M29"/>
    <mergeCell ref="I33:I34"/>
    <mergeCell ref="K33:K34"/>
    <mergeCell ref="M33:M34"/>
    <mergeCell ref="I28:I29"/>
    <mergeCell ref="A33:A34"/>
    <mergeCell ref="B33:B34"/>
    <mergeCell ref="C33:C34"/>
    <mergeCell ref="D33:E33"/>
    <mergeCell ref="G33:H33"/>
    <mergeCell ref="A28:A29"/>
    <mergeCell ref="B28:B29"/>
    <mergeCell ref="C28:C29"/>
    <mergeCell ref="D28:E28"/>
    <mergeCell ref="G28:H28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S63"/>
  <sheetViews>
    <sheetView showGridLines="0" workbookViewId="0">
      <selection activeCell="F18" sqref="F18"/>
    </sheetView>
  </sheetViews>
  <sheetFormatPr defaultColWidth="14.7109375" defaultRowHeight="11.25"/>
  <cols>
    <col min="1" max="16384" width="14.7109375" style="1"/>
  </cols>
  <sheetData>
    <row r="1" spans="1:19" ht="11.25" customHeight="1">
      <c r="A1" s="5" t="s">
        <v>47</v>
      </c>
      <c r="B1" s="5"/>
      <c r="K1" s="310" t="s">
        <v>167</v>
      </c>
      <c r="L1" s="311"/>
      <c r="M1" s="312"/>
    </row>
    <row r="2" spans="1:19" ht="11.25" customHeight="1">
      <c r="A2" s="5" t="s">
        <v>461</v>
      </c>
      <c r="B2" s="5"/>
      <c r="K2" s="313"/>
      <c r="L2" s="314"/>
      <c r="M2" s="315"/>
    </row>
    <row r="3" spans="1:19" ht="11.25" customHeight="1">
      <c r="A3" s="5" t="s">
        <v>60</v>
      </c>
      <c r="B3" s="5"/>
      <c r="K3" s="316"/>
      <c r="L3" s="317"/>
      <c r="M3" s="318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27422902.155000001</v>
      </c>
      <c r="E5" s="9"/>
      <c r="F5" s="273" t="s">
        <v>74</v>
      </c>
      <c r="G5" s="274"/>
      <c r="H5" s="95" t="s">
        <v>28</v>
      </c>
      <c r="I5" s="68">
        <f>SUM(I6:I10)</f>
        <v>49873</v>
      </c>
    </row>
    <row r="6" spans="1:19" ht="12.75" customHeight="1">
      <c r="A6" s="261" t="s">
        <v>13</v>
      </c>
      <c r="B6" s="261"/>
      <c r="C6" s="261"/>
      <c r="D6" s="69">
        <f>SUM(D7:D11)</f>
        <v>27422902.155000001</v>
      </c>
      <c r="E6" s="9"/>
      <c r="F6" s="275"/>
      <c r="G6" s="276"/>
      <c r="H6" s="14" t="s">
        <v>2</v>
      </c>
      <c r="I6" s="51">
        <f>B20</f>
        <v>49873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27422902.155000001</v>
      </c>
      <c r="F7" s="275"/>
      <c r="G7" s="276"/>
      <c r="H7" s="14" t="s">
        <v>3</v>
      </c>
      <c r="I7" s="51">
        <f>B26</f>
        <v>0</v>
      </c>
      <c r="J7" s="24"/>
      <c r="K7" s="24"/>
      <c r="L7" s="24"/>
    </row>
    <row r="8" spans="1:19">
      <c r="C8" s="14" t="s">
        <v>3</v>
      </c>
      <c r="D8" s="16">
        <f>M26</f>
        <v>0</v>
      </c>
      <c r="F8" s="275"/>
      <c r="G8" s="276"/>
      <c r="H8" s="14" t="s">
        <v>4</v>
      </c>
      <c r="I8" s="51">
        <f>B31</f>
        <v>0</v>
      </c>
      <c r="J8" s="24"/>
      <c r="K8" s="24"/>
      <c r="L8" s="24"/>
    </row>
    <row r="9" spans="1:19" ht="11.25" customHeight="1">
      <c r="C9" s="14" t="s">
        <v>4</v>
      </c>
      <c r="D9" s="16">
        <f>M31</f>
        <v>0</v>
      </c>
      <c r="F9" s="275"/>
      <c r="G9" s="276"/>
      <c r="H9" s="14" t="s">
        <v>5</v>
      </c>
      <c r="I9" s="51">
        <f>B36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M36</f>
        <v>0</v>
      </c>
      <c r="F10" s="277"/>
      <c r="G10" s="278"/>
      <c r="H10" s="14" t="s">
        <v>6</v>
      </c>
      <c r="I10" s="51">
        <f>B41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M41</f>
        <v>0</v>
      </c>
      <c r="H11" s="24"/>
      <c r="I11" s="75"/>
      <c r="J11" s="32"/>
      <c r="K11" s="131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27422902.155000001</v>
      </c>
      <c r="J12" s="131"/>
      <c r="K12" s="32"/>
      <c r="L12" s="31"/>
      <c r="M12" s="33"/>
      <c r="N12" s="31"/>
    </row>
    <row r="13" spans="1:19" ht="12" customHeight="1">
      <c r="C13" s="14" t="s">
        <v>10</v>
      </c>
      <c r="D13" s="16">
        <f>H48</f>
        <v>0</v>
      </c>
      <c r="H13" s="24"/>
      <c r="I13" s="75"/>
      <c r="J13" s="31"/>
      <c r="K13" s="124"/>
      <c r="L13" s="124"/>
      <c r="M13" s="31"/>
      <c r="N13" s="31"/>
    </row>
    <row r="14" spans="1:19" ht="12.75">
      <c r="C14" s="14" t="s">
        <v>11</v>
      </c>
      <c r="D14" s="16">
        <f>H55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H62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19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7" t="s">
        <v>35</v>
      </c>
      <c r="M18" s="236" t="s">
        <v>440</v>
      </c>
    </row>
    <row r="19" spans="1:14" ht="11.25" customHeight="1">
      <c r="A19" s="236"/>
      <c r="B19" s="240"/>
      <c r="C19" s="240"/>
      <c r="D19" s="78" t="s">
        <v>40</v>
      </c>
      <c r="E19" s="78" t="s">
        <v>44</v>
      </c>
      <c r="F19" s="78" t="s">
        <v>40</v>
      </c>
      <c r="G19" s="76" t="s">
        <v>40</v>
      </c>
      <c r="H19" s="13" t="s">
        <v>42</v>
      </c>
      <c r="I19" s="236"/>
      <c r="J19" s="13">
        <v>1</v>
      </c>
      <c r="K19" s="236"/>
      <c r="L19" s="13">
        <v>9.2499999999999999E-2</v>
      </c>
      <c r="M19" s="241"/>
    </row>
    <row r="20" spans="1:14">
      <c r="A20" s="18" t="s">
        <v>28</v>
      </c>
      <c r="B20" s="68">
        <f>SUM(B21:B22)</f>
        <v>49873</v>
      </c>
      <c r="C20" s="70">
        <f>SUM(C21:C22)</f>
        <v>14114000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SUM(M21:M22)</f>
        <v>27422902.155000001</v>
      </c>
    </row>
    <row r="21" spans="1:14">
      <c r="A21" s="14" t="s">
        <v>442</v>
      </c>
      <c r="B21" s="151">
        <v>40659</v>
      </c>
      <c r="C21" s="152">
        <v>11506000</v>
      </c>
      <c r="D21" s="154">
        <v>2.7919999999999998</v>
      </c>
      <c r="E21" s="154">
        <v>0.41299999999999998</v>
      </c>
      <c r="F21" s="153">
        <f>2.141</f>
        <v>2.141</v>
      </c>
      <c r="G21" s="40">
        <f>IF(F21&lt;=D21,F21,D21)</f>
        <v>2.141</v>
      </c>
      <c r="H21" s="40">
        <f>G21-E21</f>
        <v>1.728</v>
      </c>
      <c r="I21" s="41">
        <f>H21*C21</f>
        <v>19882368</v>
      </c>
      <c r="J21" s="41">
        <f>C21*E21*J$19</f>
        <v>4751978</v>
      </c>
      <c r="K21" s="17">
        <f>I21+J21</f>
        <v>24634346</v>
      </c>
      <c r="L21" s="17">
        <f>K21*L$19</f>
        <v>2278677.0049999999</v>
      </c>
      <c r="M21" s="17">
        <f>K21-L21</f>
        <v>22355668.995000001</v>
      </c>
    </row>
    <row r="22" spans="1:14">
      <c r="A22" s="14" t="s">
        <v>117</v>
      </c>
      <c r="B22" s="151">
        <v>9214</v>
      </c>
      <c r="C22" s="152">
        <v>2608000</v>
      </c>
      <c r="D22" s="154">
        <v>2.7930000000000001</v>
      </c>
      <c r="E22" s="154">
        <v>0.41299999999999998</v>
      </c>
      <c r="F22" s="153">
        <f>2.141</f>
        <v>2.141</v>
      </c>
      <c r="G22" s="40">
        <f>IF(F22&lt;=D22,F22,D22)</f>
        <v>2.141</v>
      </c>
      <c r="H22" s="40">
        <f>G22-E22</f>
        <v>1.728</v>
      </c>
      <c r="I22" s="41">
        <f>H22*C22</f>
        <v>4506624</v>
      </c>
      <c r="J22" s="41">
        <f>C22*E22*J$19</f>
        <v>1077104</v>
      </c>
      <c r="K22" s="17">
        <f>I22+J22</f>
        <v>5583728</v>
      </c>
      <c r="L22" s="17">
        <f>K22*L$19</f>
        <v>516494.83999999997</v>
      </c>
      <c r="M22" s="17">
        <f>K22-L22</f>
        <v>5067233.16</v>
      </c>
    </row>
    <row r="23" spans="1:14">
      <c r="C23" s="19"/>
      <c r="D23" s="4"/>
      <c r="F23" s="4"/>
      <c r="G23" s="4"/>
      <c r="H23" s="4"/>
      <c r="I23" s="4"/>
      <c r="J23" s="4"/>
    </row>
    <row r="24" spans="1:14">
      <c r="A24" s="236" t="s">
        <v>26</v>
      </c>
      <c r="B24" s="240" t="s">
        <v>56</v>
      </c>
      <c r="C24" s="240" t="s">
        <v>52</v>
      </c>
      <c r="D24" s="242" t="s">
        <v>38</v>
      </c>
      <c r="E24" s="242"/>
      <c r="F24" s="77" t="s">
        <v>39</v>
      </c>
      <c r="G24" s="236" t="s">
        <v>41</v>
      </c>
      <c r="H24" s="236"/>
      <c r="I24" s="236" t="s">
        <v>45</v>
      </c>
      <c r="J24" s="34" t="s">
        <v>43</v>
      </c>
      <c r="K24" s="236" t="s">
        <v>34</v>
      </c>
      <c r="L24" s="77" t="s">
        <v>35</v>
      </c>
      <c r="M24" s="236" t="s">
        <v>440</v>
      </c>
    </row>
    <row r="25" spans="1:14" ht="11.25" customHeight="1">
      <c r="A25" s="236"/>
      <c r="B25" s="240"/>
      <c r="C25" s="240"/>
      <c r="D25" s="78" t="s">
        <v>40</v>
      </c>
      <c r="E25" s="78" t="s">
        <v>44</v>
      </c>
      <c r="F25" s="78" t="s">
        <v>40</v>
      </c>
      <c r="G25" s="76" t="s">
        <v>40</v>
      </c>
      <c r="H25" s="13" t="s">
        <v>42</v>
      </c>
      <c r="I25" s="236"/>
      <c r="J25" s="13">
        <v>1</v>
      </c>
      <c r="K25" s="236"/>
      <c r="L25" s="13">
        <v>9.2499999999999999E-2</v>
      </c>
      <c r="M25" s="241"/>
    </row>
    <row r="26" spans="1:14">
      <c r="A26" s="18" t="s">
        <v>28</v>
      </c>
      <c r="B26" s="68"/>
      <c r="C26" s="70"/>
      <c r="D26" s="42"/>
      <c r="E26" s="43"/>
      <c r="F26" s="44"/>
      <c r="G26" s="44"/>
      <c r="H26" s="44"/>
      <c r="I26" s="44"/>
      <c r="J26" s="44"/>
      <c r="K26" s="43"/>
      <c r="L26" s="43"/>
      <c r="M26" s="64"/>
    </row>
    <row r="27" spans="1:14">
      <c r="A27" s="14"/>
      <c r="B27" s="51"/>
      <c r="C27" s="37"/>
      <c r="D27" s="38"/>
      <c r="E27" s="38"/>
      <c r="F27" s="39"/>
      <c r="G27" s="40"/>
      <c r="H27" s="40"/>
      <c r="I27" s="41"/>
      <c r="J27" s="41"/>
      <c r="K27" s="17"/>
      <c r="L27" s="17"/>
      <c r="M27" s="17"/>
    </row>
    <row r="28" spans="1:14">
      <c r="C28" s="7"/>
      <c r="D28" s="8"/>
      <c r="E28" s="8"/>
      <c r="F28" s="3"/>
      <c r="G28" s="3"/>
      <c r="H28" s="3"/>
      <c r="I28" s="2"/>
      <c r="J28" s="2"/>
    </row>
    <row r="29" spans="1:14" ht="11.25" customHeight="1">
      <c r="A29" s="236" t="s">
        <v>26</v>
      </c>
      <c r="B29" s="240" t="s">
        <v>57</v>
      </c>
      <c r="C29" s="240" t="s">
        <v>53</v>
      </c>
      <c r="D29" s="242" t="s">
        <v>38</v>
      </c>
      <c r="E29" s="242"/>
      <c r="F29" s="77" t="s">
        <v>39</v>
      </c>
      <c r="G29" s="236" t="s">
        <v>41</v>
      </c>
      <c r="H29" s="236"/>
      <c r="I29" s="236" t="s">
        <v>45</v>
      </c>
      <c r="J29" s="34" t="s">
        <v>43</v>
      </c>
      <c r="K29" s="236" t="s">
        <v>34</v>
      </c>
      <c r="L29" s="77" t="s">
        <v>35</v>
      </c>
      <c r="M29" s="236" t="s">
        <v>440</v>
      </c>
    </row>
    <row r="30" spans="1:14" ht="11.25" customHeight="1">
      <c r="A30" s="236"/>
      <c r="B30" s="240"/>
      <c r="C30" s="240"/>
      <c r="D30" s="78" t="s">
        <v>40</v>
      </c>
      <c r="E30" s="78" t="s">
        <v>44</v>
      </c>
      <c r="F30" s="78" t="s">
        <v>42</v>
      </c>
      <c r="G30" s="76" t="s">
        <v>40</v>
      </c>
      <c r="H30" s="13" t="s">
        <v>42</v>
      </c>
      <c r="I30" s="236"/>
      <c r="J30" s="13">
        <v>1</v>
      </c>
      <c r="K30" s="236"/>
      <c r="L30" s="13">
        <v>9.2499999999999999E-2</v>
      </c>
      <c r="M30" s="241"/>
    </row>
    <row r="31" spans="1:14">
      <c r="A31" s="18" t="s">
        <v>28</v>
      </c>
      <c r="B31" s="68"/>
      <c r="C31" s="70"/>
      <c r="D31" s="42"/>
      <c r="E31" s="43"/>
      <c r="F31" s="44"/>
      <c r="G31" s="44"/>
      <c r="H31" s="44"/>
      <c r="I31" s="44"/>
      <c r="J31" s="44"/>
      <c r="K31" s="43"/>
      <c r="L31" s="43"/>
      <c r="M31" s="64"/>
    </row>
    <row r="32" spans="1:14">
      <c r="A32" s="14"/>
      <c r="B32" s="125"/>
      <c r="C32" s="121"/>
      <c r="D32" s="38"/>
      <c r="E32" s="38"/>
      <c r="F32" s="39"/>
      <c r="G32" s="45"/>
      <c r="H32" s="40"/>
      <c r="I32" s="46"/>
      <c r="J32" s="46"/>
      <c r="K32" s="47"/>
      <c r="L32" s="17"/>
      <c r="M32" s="17"/>
    </row>
    <row r="33" spans="1:13">
      <c r="C33" s="7"/>
      <c r="D33" s="8"/>
      <c r="E33" s="8"/>
      <c r="F33" s="3"/>
      <c r="G33" s="3"/>
      <c r="H33" s="3"/>
      <c r="I33" s="2"/>
      <c r="J33" s="2"/>
    </row>
    <row r="34" spans="1:13">
      <c r="A34" s="236" t="s">
        <v>26</v>
      </c>
      <c r="B34" s="240" t="s">
        <v>58</v>
      </c>
      <c r="C34" s="240" t="s">
        <v>54</v>
      </c>
      <c r="D34" s="242" t="s">
        <v>38</v>
      </c>
      <c r="E34" s="242"/>
      <c r="F34" s="77" t="s">
        <v>39</v>
      </c>
      <c r="G34" s="236" t="s">
        <v>41</v>
      </c>
      <c r="H34" s="236"/>
      <c r="I34" s="236" t="s">
        <v>45</v>
      </c>
      <c r="J34" s="34" t="s">
        <v>43</v>
      </c>
      <c r="K34" s="236" t="s">
        <v>34</v>
      </c>
      <c r="L34" s="77" t="s">
        <v>35</v>
      </c>
      <c r="M34" s="236" t="s">
        <v>440</v>
      </c>
    </row>
    <row r="35" spans="1:13" ht="11.25" customHeight="1">
      <c r="A35" s="236"/>
      <c r="B35" s="240"/>
      <c r="C35" s="240"/>
      <c r="D35" s="78" t="s">
        <v>40</v>
      </c>
      <c r="E35" s="78" t="s">
        <v>44</v>
      </c>
      <c r="F35" s="78" t="s">
        <v>42</v>
      </c>
      <c r="G35" s="76" t="s">
        <v>40</v>
      </c>
      <c r="H35" s="13" t="s">
        <v>42</v>
      </c>
      <c r="I35" s="236"/>
      <c r="J35" s="13">
        <v>1</v>
      </c>
      <c r="K35" s="236"/>
      <c r="L35" s="13">
        <v>9.2499999999999999E-2</v>
      </c>
      <c r="M35" s="241"/>
    </row>
    <row r="36" spans="1:13">
      <c r="A36" s="18" t="s">
        <v>28</v>
      </c>
      <c r="B36" s="68"/>
      <c r="C36" s="70"/>
      <c r="D36" s="42"/>
      <c r="E36" s="43"/>
      <c r="F36" s="44"/>
      <c r="G36" s="44"/>
      <c r="H36" s="44"/>
      <c r="I36" s="44"/>
      <c r="J36" s="44"/>
      <c r="K36" s="43"/>
      <c r="L36" s="43"/>
      <c r="M36" s="64"/>
    </row>
    <row r="37" spans="1:13">
      <c r="A37" s="14"/>
      <c r="B37" s="51"/>
      <c r="C37" s="37"/>
      <c r="D37" s="38"/>
      <c r="E37" s="38"/>
      <c r="F37" s="39"/>
      <c r="G37" s="45"/>
      <c r="H37" s="40"/>
      <c r="I37" s="46"/>
      <c r="J37" s="46"/>
      <c r="K37" s="47"/>
      <c r="L37" s="17"/>
      <c r="M37" s="17"/>
    </row>
    <row r="38" spans="1:13">
      <c r="C38" s="7"/>
      <c r="D38" s="8"/>
      <c r="E38" s="8"/>
      <c r="F38" s="3"/>
      <c r="G38" s="3"/>
      <c r="H38" s="3"/>
      <c r="I38" s="2"/>
      <c r="J38" s="2"/>
    </row>
    <row r="39" spans="1:13" ht="11.25" customHeight="1">
      <c r="A39" s="236" t="s">
        <v>26</v>
      </c>
      <c r="B39" s="240" t="s">
        <v>59</v>
      </c>
      <c r="C39" s="240" t="s">
        <v>55</v>
      </c>
      <c r="D39" s="242" t="s">
        <v>38</v>
      </c>
      <c r="E39" s="242"/>
      <c r="F39" s="79" t="s">
        <v>46</v>
      </c>
      <c r="G39" s="236" t="s">
        <v>41</v>
      </c>
      <c r="H39" s="236"/>
      <c r="I39" s="236" t="s">
        <v>45</v>
      </c>
      <c r="J39" s="34" t="s">
        <v>43</v>
      </c>
      <c r="K39" s="236" t="s">
        <v>34</v>
      </c>
      <c r="L39" s="79" t="s">
        <v>35</v>
      </c>
      <c r="M39" s="236" t="s">
        <v>440</v>
      </c>
    </row>
    <row r="40" spans="1:13" ht="11.25" customHeight="1">
      <c r="A40" s="236"/>
      <c r="B40" s="240"/>
      <c r="C40" s="240"/>
      <c r="D40" s="80" t="s">
        <v>40</v>
      </c>
      <c r="E40" s="80" t="s">
        <v>44</v>
      </c>
      <c r="F40" s="80" t="s">
        <v>42</v>
      </c>
      <c r="G40" s="81" t="s">
        <v>40</v>
      </c>
      <c r="H40" s="13" t="s">
        <v>42</v>
      </c>
      <c r="I40" s="236"/>
      <c r="J40" s="13">
        <v>1</v>
      </c>
      <c r="K40" s="236"/>
      <c r="L40" s="13">
        <v>9.2499999999999999E-2</v>
      </c>
      <c r="M40" s="241"/>
    </row>
    <row r="41" spans="1:13">
      <c r="A41" s="18" t="s">
        <v>28</v>
      </c>
      <c r="B41" s="68"/>
      <c r="C41" s="70"/>
      <c r="D41" s="42"/>
      <c r="E41" s="43"/>
      <c r="F41" s="44"/>
      <c r="G41" s="44"/>
      <c r="H41" s="44"/>
      <c r="I41" s="44"/>
      <c r="J41" s="44"/>
      <c r="K41" s="43"/>
      <c r="L41" s="43"/>
      <c r="M41" s="64"/>
    </row>
    <row r="42" spans="1:13">
      <c r="A42" s="14"/>
      <c r="B42" s="51"/>
      <c r="C42" s="37"/>
      <c r="D42" s="38"/>
      <c r="E42" s="38"/>
      <c r="F42" s="39"/>
      <c r="G42" s="45"/>
      <c r="H42" s="48"/>
      <c r="I42" s="46"/>
      <c r="J42" s="46"/>
      <c r="K42" s="47"/>
      <c r="L42" s="17"/>
      <c r="M42" s="17"/>
    </row>
    <row r="43" spans="1:13">
      <c r="C43" s="7"/>
      <c r="D43" s="8"/>
      <c r="E43" s="8"/>
      <c r="F43" s="3"/>
      <c r="G43" s="3"/>
      <c r="H43" s="3"/>
      <c r="I43" s="2"/>
      <c r="J43" s="2"/>
    </row>
    <row r="44" spans="1:13">
      <c r="A44" s="5" t="s">
        <v>30</v>
      </c>
      <c r="C44" s="7"/>
      <c r="D44" s="8"/>
      <c r="E44" s="8"/>
      <c r="F44" s="3"/>
      <c r="G44" s="3"/>
      <c r="H44" s="3"/>
      <c r="I44" s="2"/>
      <c r="J44" s="2"/>
    </row>
    <row r="45" spans="1:13">
      <c r="A45" s="236" t="s">
        <v>26</v>
      </c>
      <c r="B45" s="248" t="s">
        <v>31</v>
      </c>
      <c r="C45" s="245" t="s">
        <v>27</v>
      </c>
      <c r="D45" s="246"/>
      <c r="E45" s="247"/>
      <c r="F45" s="248" t="s">
        <v>34</v>
      </c>
      <c r="G45" s="77" t="s">
        <v>35</v>
      </c>
      <c r="H45" s="236" t="s">
        <v>440</v>
      </c>
      <c r="I45" s="2"/>
      <c r="J45" s="2"/>
    </row>
    <row r="46" spans="1:13" ht="11.25" customHeight="1">
      <c r="A46" s="236"/>
      <c r="B46" s="249"/>
      <c r="C46" s="77" t="s">
        <v>28</v>
      </c>
      <c r="D46" s="77" t="s">
        <v>32</v>
      </c>
      <c r="E46" s="12" t="s">
        <v>33</v>
      </c>
      <c r="F46" s="249"/>
      <c r="G46" s="13">
        <v>9.2499999999999999E-2</v>
      </c>
      <c r="H46" s="241"/>
      <c r="I46" s="2"/>
      <c r="J46" s="2"/>
    </row>
    <row r="47" spans="1:13">
      <c r="B47" s="4"/>
      <c r="C47" s="4"/>
      <c r="D47" s="4"/>
      <c r="E47" s="6"/>
      <c r="G47" s="11"/>
      <c r="I47" s="2"/>
      <c r="J47" s="2"/>
    </row>
    <row r="48" spans="1:13">
      <c r="A48" s="18" t="s">
        <v>28</v>
      </c>
      <c r="B48" s="15"/>
      <c r="C48" s="148"/>
      <c r="D48" s="148"/>
      <c r="E48" s="148"/>
      <c r="F48" s="15"/>
      <c r="G48" s="15"/>
      <c r="H48" s="64"/>
      <c r="I48" s="2"/>
      <c r="J48" s="2"/>
    </row>
    <row r="49" spans="1:10">
      <c r="A49" s="14"/>
      <c r="B49" s="16"/>
      <c r="C49" s="149"/>
      <c r="D49" s="150"/>
      <c r="E49" s="149"/>
      <c r="F49" s="17"/>
      <c r="G49" s="17"/>
      <c r="H49" s="17"/>
      <c r="I49" s="2"/>
      <c r="J49" s="2"/>
    </row>
    <row r="50" spans="1:10">
      <c r="C50" s="7"/>
      <c r="D50" s="8"/>
      <c r="E50" s="8"/>
      <c r="F50" s="3"/>
      <c r="G50" s="3"/>
      <c r="H50" s="3"/>
      <c r="I50" s="2"/>
      <c r="J50" s="2"/>
    </row>
    <row r="51" spans="1:10">
      <c r="A51" s="5" t="s">
        <v>36</v>
      </c>
      <c r="C51" s="7"/>
      <c r="D51" s="8"/>
      <c r="E51" s="8"/>
      <c r="F51" s="3"/>
      <c r="G51" s="3"/>
      <c r="H51" s="3"/>
      <c r="I51" s="2"/>
      <c r="J51" s="2"/>
    </row>
    <row r="52" spans="1:10">
      <c r="A52" s="236" t="s">
        <v>26</v>
      </c>
      <c r="B52" s="236" t="s">
        <v>31</v>
      </c>
      <c r="C52" s="242" t="s">
        <v>27</v>
      </c>
      <c r="D52" s="242"/>
      <c r="E52" s="242"/>
      <c r="F52" s="236" t="s">
        <v>34</v>
      </c>
      <c r="G52" s="77" t="s">
        <v>35</v>
      </c>
      <c r="H52" s="236" t="s">
        <v>440</v>
      </c>
      <c r="I52" s="2"/>
      <c r="J52" s="2"/>
    </row>
    <row r="53" spans="1:10" ht="11.25" customHeight="1">
      <c r="A53" s="236"/>
      <c r="B53" s="236"/>
      <c r="C53" s="77" t="s">
        <v>28</v>
      </c>
      <c r="D53" s="77" t="s">
        <v>32</v>
      </c>
      <c r="E53" s="12" t="s">
        <v>33</v>
      </c>
      <c r="F53" s="236"/>
      <c r="G53" s="13">
        <v>9.2499999999999999E-2</v>
      </c>
      <c r="H53" s="241"/>
      <c r="I53" s="2"/>
      <c r="J53" s="2"/>
    </row>
    <row r="54" spans="1:10">
      <c r="B54" s="4"/>
      <c r="C54" s="4"/>
      <c r="D54" s="4"/>
      <c r="E54" s="6"/>
      <c r="G54" s="11"/>
      <c r="I54" s="2"/>
      <c r="J54" s="2"/>
    </row>
    <row r="55" spans="1:10">
      <c r="A55" s="18" t="s">
        <v>28</v>
      </c>
      <c r="B55" s="15"/>
      <c r="C55" s="15"/>
      <c r="D55" s="15"/>
      <c r="E55" s="15"/>
      <c r="F55" s="15"/>
      <c r="G55" s="15"/>
      <c r="H55" s="64"/>
      <c r="I55" s="2"/>
      <c r="J55" s="2"/>
    </row>
    <row r="56" spans="1:10">
      <c r="A56" s="14"/>
      <c r="B56" s="16"/>
      <c r="C56" s="16"/>
      <c r="D56" s="17"/>
      <c r="E56" s="16"/>
      <c r="F56" s="17"/>
      <c r="G56" s="17"/>
      <c r="H56" s="17"/>
      <c r="I56" s="2"/>
      <c r="J56" s="2"/>
    </row>
    <row r="57" spans="1:10">
      <c r="C57" s="7"/>
      <c r="D57" s="8"/>
      <c r="E57" s="8"/>
      <c r="F57" s="3"/>
      <c r="G57" s="3"/>
      <c r="H57" s="3"/>
      <c r="I57" s="2"/>
      <c r="J57" s="2"/>
    </row>
    <row r="58" spans="1:10">
      <c r="A58" s="5" t="s">
        <v>37</v>
      </c>
      <c r="C58" s="7"/>
      <c r="D58" s="8"/>
      <c r="E58" s="8"/>
      <c r="F58" s="3"/>
      <c r="G58" s="3"/>
      <c r="H58" s="3"/>
      <c r="I58" s="2"/>
      <c r="J58" s="2"/>
    </row>
    <row r="59" spans="1:10">
      <c r="A59" s="236" t="s">
        <v>26</v>
      </c>
      <c r="B59" s="236" t="s">
        <v>31</v>
      </c>
      <c r="C59" s="242" t="s">
        <v>27</v>
      </c>
      <c r="D59" s="242"/>
      <c r="E59" s="242"/>
      <c r="F59" s="236" t="s">
        <v>34</v>
      </c>
      <c r="G59" s="77" t="s">
        <v>35</v>
      </c>
      <c r="H59" s="236" t="s">
        <v>440</v>
      </c>
      <c r="I59" s="2"/>
      <c r="J59" s="2"/>
    </row>
    <row r="60" spans="1:10" ht="11.25" customHeight="1">
      <c r="A60" s="236"/>
      <c r="B60" s="236"/>
      <c r="C60" s="77" t="s">
        <v>28</v>
      </c>
      <c r="D60" s="77" t="s">
        <v>32</v>
      </c>
      <c r="E60" s="12" t="s">
        <v>33</v>
      </c>
      <c r="F60" s="236"/>
      <c r="G60" s="13">
        <v>9.2499999999999999E-2</v>
      </c>
      <c r="H60" s="241"/>
      <c r="I60" s="2"/>
      <c r="J60" s="2"/>
    </row>
    <row r="61" spans="1:10">
      <c r="B61" s="4"/>
      <c r="C61" s="4"/>
      <c r="D61" s="4"/>
      <c r="E61" s="6"/>
      <c r="G61" s="11"/>
      <c r="I61" s="2"/>
      <c r="J61" s="2"/>
    </row>
    <row r="62" spans="1:10">
      <c r="A62" s="18" t="s">
        <v>28</v>
      </c>
      <c r="B62" s="15"/>
      <c r="C62" s="15"/>
      <c r="D62" s="15"/>
      <c r="E62" s="15"/>
      <c r="F62" s="15"/>
      <c r="G62" s="15"/>
      <c r="H62" s="64"/>
      <c r="I62" s="2"/>
      <c r="J62" s="2"/>
    </row>
    <row r="63" spans="1:10">
      <c r="A63" s="14"/>
      <c r="B63" s="16"/>
      <c r="C63" s="16"/>
      <c r="D63" s="17"/>
      <c r="E63" s="16"/>
      <c r="F63" s="17"/>
      <c r="G63" s="17"/>
      <c r="H63" s="17"/>
      <c r="I63" s="2"/>
      <c r="J63" s="2"/>
    </row>
  </sheetData>
  <mergeCells count="62">
    <mergeCell ref="K1:M3"/>
    <mergeCell ref="A52:A53"/>
    <mergeCell ref="B52:B53"/>
    <mergeCell ref="C52:E52"/>
    <mergeCell ref="F52:F53"/>
    <mergeCell ref="H52:H53"/>
    <mergeCell ref="K39:K40"/>
    <mergeCell ref="M39:M40"/>
    <mergeCell ref="A45:A46"/>
    <mergeCell ref="B45:B46"/>
    <mergeCell ref="C45:E45"/>
    <mergeCell ref="F45:F46"/>
    <mergeCell ref="H45:H46"/>
    <mergeCell ref="A39:A40"/>
    <mergeCell ref="B39:B40"/>
    <mergeCell ref="C39:C40"/>
    <mergeCell ref="A59:A60"/>
    <mergeCell ref="B59:B60"/>
    <mergeCell ref="C59:E59"/>
    <mergeCell ref="F59:F60"/>
    <mergeCell ref="H59:H60"/>
    <mergeCell ref="D39:E39"/>
    <mergeCell ref="G39:H39"/>
    <mergeCell ref="I39:I40"/>
    <mergeCell ref="K29:K30"/>
    <mergeCell ref="M29:M30"/>
    <mergeCell ref="I34:I35"/>
    <mergeCell ref="K34:K35"/>
    <mergeCell ref="M34:M35"/>
    <mergeCell ref="I29:I30"/>
    <mergeCell ref="A34:A35"/>
    <mergeCell ref="B34:B35"/>
    <mergeCell ref="C34:C35"/>
    <mergeCell ref="D34:E34"/>
    <mergeCell ref="G34:H34"/>
    <mergeCell ref="A29:A30"/>
    <mergeCell ref="B29:B30"/>
    <mergeCell ref="C29:C30"/>
    <mergeCell ref="D29:E29"/>
    <mergeCell ref="G29:H29"/>
    <mergeCell ref="K18:K19"/>
    <mergeCell ref="M18:M19"/>
    <mergeCell ref="A24:A25"/>
    <mergeCell ref="B24:B25"/>
    <mergeCell ref="C24:C25"/>
    <mergeCell ref="D24:E24"/>
    <mergeCell ref="G24:H24"/>
    <mergeCell ref="I24:I25"/>
    <mergeCell ref="K24:K25"/>
    <mergeCell ref="M24:M25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S64"/>
  <sheetViews>
    <sheetView showGridLines="0" topLeftCell="A37" workbookViewId="0">
      <selection activeCell="K6" sqref="K6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319" t="s">
        <v>418</v>
      </c>
      <c r="L1" s="320"/>
      <c r="M1" s="321"/>
    </row>
    <row r="2" spans="1:19">
      <c r="A2" s="5" t="s">
        <v>461</v>
      </c>
      <c r="B2" s="5"/>
      <c r="K2" s="322"/>
      <c r="L2" s="323"/>
      <c r="M2" s="324"/>
    </row>
    <row r="3" spans="1:19">
      <c r="A3" s="5" t="s">
        <v>60</v>
      </c>
      <c r="B3" s="5"/>
      <c r="K3" s="325"/>
      <c r="L3" s="326"/>
      <c r="M3" s="327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9656577.7274999991</v>
      </c>
      <c r="E5" s="9"/>
      <c r="F5" s="273" t="s">
        <v>74</v>
      </c>
      <c r="G5" s="274"/>
      <c r="H5" s="95" t="s">
        <v>28</v>
      </c>
      <c r="I5" s="68">
        <f>SUM(I6:I10)</f>
        <v>21652</v>
      </c>
    </row>
    <row r="6" spans="1:19" ht="12.75" customHeight="1">
      <c r="A6" s="261" t="s">
        <v>13</v>
      </c>
      <c r="B6" s="261"/>
      <c r="C6" s="261"/>
      <c r="D6" s="69">
        <f>SUM(D7:D11)</f>
        <v>9641649.3524999991</v>
      </c>
      <c r="E6" s="9"/>
      <c r="F6" s="275"/>
      <c r="G6" s="276"/>
      <c r="H6" s="14" t="s">
        <v>2</v>
      </c>
      <c r="I6" s="51">
        <f>B20</f>
        <v>19355</v>
      </c>
      <c r="J6" s="25"/>
      <c r="K6" s="129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9009452.1824999992</v>
      </c>
      <c r="F7" s="275"/>
      <c r="G7" s="276"/>
      <c r="H7" s="14" t="s">
        <v>3</v>
      </c>
      <c r="I7" s="51">
        <f>B27</f>
        <v>0</v>
      </c>
      <c r="J7" s="24"/>
      <c r="K7" s="24"/>
      <c r="L7" s="24"/>
    </row>
    <row r="8" spans="1:19">
      <c r="C8" s="14" t="s">
        <v>3</v>
      </c>
      <c r="D8" s="16">
        <f>M27</f>
        <v>0</v>
      </c>
      <c r="F8" s="275"/>
      <c r="G8" s="276"/>
      <c r="H8" s="14" t="s">
        <v>4</v>
      </c>
      <c r="I8" s="51">
        <f>B32</f>
        <v>2297</v>
      </c>
      <c r="J8" s="24"/>
      <c r="K8" s="24"/>
      <c r="L8" s="24"/>
    </row>
    <row r="9" spans="1:19" ht="11.25" customHeight="1">
      <c r="C9" s="14" t="s">
        <v>4</v>
      </c>
      <c r="D9" s="16">
        <f>M32</f>
        <v>632197.17000000004</v>
      </c>
      <c r="F9" s="275"/>
      <c r="G9" s="276"/>
      <c r="H9" s="14" t="s">
        <v>5</v>
      </c>
      <c r="I9" s="51">
        <f>B37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M37</f>
        <v>0</v>
      </c>
      <c r="F10" s="277"/>
      <c r="G10" s="278"/>
      <c r="H10" s="14" t="s">
        <v>6</v>
      </c>
      <c r="I10" s="51">
        <f>B42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M42</f>
        <v>0</v>
      </c>
      <c r="H11" s="24"/>
      <c r="I11" s="75"/>
      <c r="J11" s="32"/>
      <c r="K11" s="131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14928.375</v>
      </c>
      <c r="F12" s="263" t="s">
        <v>75</v>
      </c>
      <c r="G12" s="263"/>
      <c r="H12" s="263"/>
      <c r="I12" s="67">
        <f>D5</f>
        <v>9656577.7274999991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H49</f>
        <v>14928.375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H56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H63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19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7" t="s">
        <v>35</v>
      </c>
      <c r="M18" s="236" t="s">
        <v>440</v>
      </c>
    </row>
    <row r="19" spans="1:14" ht="11.25" customHeight="1">
      <c r="A19" s="236"/>
      <c r="B19" s="240"/>
      <c r="C19" s="240"/>
      <c r="D19" s="78" t="s">
        <v>40</v>
      </c>
      <c r="E19" s="78" t="s">
        <v>44</v>
      </c>
      <c r="F19" s="78" t="s">
        <v>40</v>
      </c>
      <c r="G19" s="76" t="s">
        <v>40</v>
      </c>
      <c r="H19" s="13" t="s">
        <v>42</v>
      </c>
      <c r="I19" s="236"/>
      <c r="J19" s="13">
        <v>0</v>
      </c>
      <c r="K19" s="236"/>
      <c r="L19" s="13">
        <v>9.2499999999999999E-2</v>
      </c>
      <c r="M19" s="241"/>
    </row>
    <row r="20" spans="1:14">
      <c r="A20" s="18" t="s">
        <v>28</v>
      </c>
      <c r="B20" s="68">
        <f>SUM(B21:B23)</f>
        <v>19355</v>
      </c>
      <c r="C20" s="70">
        <f>SUM(C21:C23)</f>
        <v>5504000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SUM(M21:M23)</f>
        <v>9009452.1824999992</v>
      </c>
    </row>
    <row r="21" spans="1:14">
      <c r="A21" s="14" t="s">
        <v>118</v>
      </c>
      <c r="B21" s="151">
        <v>18528</v>
      </c>
      <c r="C21" s="152">
        <v>5243000</v>
      </c>
      <c r="D21" s="154">
        <v>2.5318999999999998</v>
      </c>
      <c r="E21" s="154">
        <v>0.4304</v>
      </c>
      <c r="F21" s="153">
        <v>2.234</v>
      </c>
      <c r="G21" s="40">
        <f>IF(F21&lt;=D21,F21,D21)</f>
        <v>2.234</v>
      </c>
      <c r="H21" s="40">
        <f>G21-E21</f>
        <v>1.8035999999999999</v>
      </c>
      <c r="I21" s="41">
        <f>H21*C21</f>
        <v>9456274.7999999989</v>
      </c>
      <c r="J21" s="41">
        <f>C21*E21*J$19</f>
        <v>0</v>
      </c>
      <c r="K21" s="17">
        <f>I21+J21</f>
        <v>9456274.7999999989</v>
      </c>
      <c r="L21" s="17">
        <f>K21*L$19</f>
        <v>874705.41899999988</v>
      </c>
      <c r="M21" s="17">
        <f>K21-L21</f>
        <v>8581569.3809999991</v>
      </c>
    </row>
    <row r="22" spans="1:14">
      <c r="A22" s="14" t="s">
        <v>463</v>
      </c>
      <c r="B22" s="151">
        <v>236</v>
      </c>
      <c r="C22" s="152">
        <v>67000</v>
      </c>
      <c r="D22" s="154">
        <v>2.5318999999999998</v>
      </c>
      <c r="E22" s="154">
        <v>0.4304</v>
      </c>
      <c r="F22" s="153">
        <v>2.234</v>
      </c>
      <c r="G22" s="40">
        <f t="shared" ref="G22" si="0">IF(F22&lt;=D22,F22,D22)</f>
        <v>2.234</v>
      </c>
      <c r="H22" s="40">
        <f t="shared" ref="H22" si="1">G22-E22</f>
        <v>1.8035999999999999</v>
      </c>
      <c r="I22" s="41">
        <f t="shared" ref="I22" si="2">H22*C22</f>
        <v>120841.2</v>
      </c>
      <c r="J22" s="41">
        <f t="shared" ref="J22" si="3">C22*E22*J$19</f>
        <v>0</v>
      </c>
      <c r="K22" s="17">
        <f t="shared" ref="K22" si="4">I22+J22</f>
        <v>120841.2</v>
      </c>
      <c r="L22" s="17">
        <f t="shared" ref="L22" si="5">K22*L$19</f>
        <v>11177.811</v>
      </c>
      <c r="M22" s="17">
        <f t="shared" ref="M22" si="6">K22-L22</f>
        <v>109663.389</v>
      </c>
    </row>
    <row r="23" spans="1:14">
      <c r="A23" s="14" t="s">
        <v>119</v>
      </c>
      <c r="B23" s="151">
        <v>591</v>
      </c>
      <c r="C23" s="152">
        <v>194000</v>
      </c>
      <c r="D23" s="154">
        <v>2.5091000000000001</v>
      </c>
      <c r="E23" s="154">
        <v>0.42649999999999999</v>
      </c>
      <c r="F23" s="153">
        <v>2.234</v>
      </c>
      <c r="G23" s="40">
        <f t="shared" ref="G23" si="7">IF(F23&lt;=D23,F23,D23)</f>
        <v>2.234</v>
      </c>
      <c r="H23" s="40">
        <f t="shared" ref="H23" si="8">G23-E23</f>
        <v>1.8075000000000001</v>
      </c>
      <c r="I23" s="41">
        <f t="shared" ref="I23" si="9">H23*C23</f>
        <v>350655</v>
      </c>
      <c r="J23" s="41">
        <f t="shared" ref="J23" si="10">C23*E23*J$19</f>
        <v>0</v>
      </c>
      <c r="K23" s="17">
        <f t="shared" ref="K23" si="11">I23+J23</f>
        <v>350655</v>
      </c>
      <c r="L23" s="17">
        <f t="shared" ref="L23" si="12">K23*L$19</f>
        <v>32435.587499999998</v>
      </c>
      <c r="M23" s="17">
        <f t="shared" ref="M23" si="13">K23-L23</f>
        <v>318219.41249999998</v>
      </c>
    </row>
    <row r="24" spans="1:14">
      <c r="C24" s="19"/>
      <c r="D24" s="174"/>
      <c r="F24" s="4"/>
      <c r="G24" s="4"/>
      <c r="H24" s="4"/>
      <c r="I24" s="4"/>
      <c r="J24" s="4"/>
    </row>
    <row r="25" spans="1:14">
      <c r="A25" s="236" t="s">
        <v>26</v>
      </c>
      <c r="B25" s="240" t="s">
        <v>56</v>
      </c>
      <c r="C25" s="240" t="s">
        <v>52</v>
      </c>
      <c r="D25" s="242" t="s">
        <v>38</v>
      </c>
      <c r="E25" s="242"/>
      <c r="F25" s="77" t="s">
        <v>39</v>
      </c>
      <c r="G25" s="236" t="s">
        <v>41</v>
      </c>
      <c r="H25" s="236"/>
      <c r="I25" s="236" t="s">
        <v>45</v>
      </c>
      <c r="J25" s="34" t="s">
        <v>43</v>
      </c>
      <c r="K25" s="236" t="s">
        <v>34</v>
      </c>
      <c r="L25" s="77" t="s">
        <v>35</v>
      </c>
      <c r="M25" s="236" t="s">
        <v>440</v>
      </c>
    </row>
    <row r="26" spans="1:14" ht="11.25" customHeight="1">
      <c r="A26" s="236"/>
      <c r="B26" s="240"/>
      <c r="C26" s="240"/>
      <c r="D26" s="78" t="s">
        <v>40</v>
      </c>
      <c r="E26" s="78" t="s">
        <v>44</v>
      </c>
      <c r="F26" s="78" t="s">
        <v>40</v>
      </c>
      <c r="G26" s="76" t="s">
        <v>40</v>
      </c>
      <c r="H26" s="13" t="s">
        <v>42</v>
      </c>
      <c r="I26" s="236"/>
      <c r="J26" s="13">
        <v>1</v>
      </c>
      <c r="K26" s="236"/>
      <c r="L26" s="13">
        <v>9.2499999999999999E-2</v>
      </c>
      <c r="M26" s="241"/>
    </row>
    <row r="27" spans="1:14">
      <c r="A27" s="18" t="s">
        <v>28</v>
      </c>
      <c r="B27" s="68"/>
      <c r="C27" s="70"/>
      <c r="D27" s="42"/>
      <c r="E27" s="43"/>
      <c r="F27" s="44"/>
      <c r="G27" s="44"/>
      <c r="H27" s="44"/>
      <c r="I27" s="44"/>
      <c r="J27" s="44"/>
      <c r="K27" s="43"/>
      <c r="L27" s="43"/>
      <c r="M27" s="64"/>
    </row>
    <row r="28" spans="1:14">
      <c r="A28" s="14"/>
      <c r="B28" s="51"/>
      <c r="C28" s="37"/>
      <c r="D28" s="38"/>
      <c r="E28" s="38"/>
      <c r="F28" s="39"/>
      <c r="G28" s="40"/>
      <c r="H28" s="40"/>
      <c r="I28" s="41"/>
      <c r="J28" s="41"/>
      <c r="K28" s="17"/>
      <c r="L28" s="17"/>
      <c r="M28" s="17"/>
    </row>
    <row r="29" spans="1:14">
      <c r="C29" s="7"/>
      <c r="D29" s="8"/>
      <c r="E29" s="8"/>
      <c r="F29" s="3"/>
      <c r="G29" s="3"/>
      <c r="H29" s="3"/>
      <c r="I29" s="2"/>
      <c r="J29" s="2"/>
    </row>
    <row r="30" spans="1:14" ht="11.25" customHeight="1">
      <c r="A30" s="236" t="s">
        <v>26</v>
      </c>
      <c r="B30" s="240" t="s">
        <v>57</v>
      </c>
      <c r="C30" s="240" t="s">
        <v>53</v>
      </c>
      <c r="D30" s="242" t="s">
        <v>38</v>
      </c>
      <c r="E30" s="242"/>
      <c r="F30" s="199" t="s">
        <v>39</v>
      </c>
      <c r="G30" s="236" t="s">
        <v>41</v>
      </c>
      <c r="H30" s="236"/>
      <c r="I30" s="236" t="s">
        <v>45</v>
      </c>
      <c r="J30" s="34" t="s">
        <v>43</v>
      </c>
      <c r="K30" s="236" t="s">
        <v>34</v>
      </c>
      <c r="L30" s="77" t="s">
        <v>35</v>
      </c>
      <c r="M30" s="236" t="s">
        <v>440</v>
      </c>
    </row>
    <row r="31" spans="1:14" ht="11.25" customHeight="1">
      <c r="A31" s="236"/>
      <c r="B31" s="240"/>
      <c r="C31" s="240"/>
      <c r="D31" s="78" t="s">
        <v>40</v>
      </c>
      <c r="E31" s="78" t="s">
        <v>44</v>
      </c>
      <c r="F31" s="78" t="s">
        <v>42</v>
      </c>
      <c r="G31" s="76" t="s">
        <v>40</v>
      </c>
      <c r="H31" s="13" t="s">
        <v>42</v>
      </c>
      <c r="I31" s="236"/>
      <c r="J31" s="13">
        <v>0</v>
      </c>
      <c r="K31" s="236"/>
      <c r="L31" s="13">
        <v>9.2499999999999999E-2</v>
      </c>
      <c r="M31" s="241"/>
    </row>
    <row r="32" spans="1:14">
      <c r="A32" s="18" t="s">
        <v>28</v>
      </c>
      <c r="B32" s="68">
        <f>SUM(B33:B33)</f>
        <v>2297</v>
      </c>
      <c r="C32" s="70">
        <f>SUM(C33:C33)</f>
        <v>666000</v>
      </c>
      <c r="D32" s="42"/>
      <c r="E32" s="43"/>
      <c r="F32" s="44"/>
      <c r="G32" s="44"/>
      <c r="H32" s="44"/>
      <c r="I32" s="44"/>
      <c r="J32" s="44"/>
      <c r="K32" s="43"/>
      <c r="L32" s="43"/>
      <c r="M32" s="64">
        <f>SUM(M33:M33)</f>
        <v>632197.17000000004</v>
      </c>
    </row>
    <row r="33" spans="1:13">
      <c r="A33" s="14" t="s">
        <v>120</v>
      </c>
      <c r="B33" s="151">
        <v>2297</v>
      </c>
      <c r="C33" s="152">
        <v>666000</v>
      </c>
      <c r="D33" s="154">
        <v>1.2602</v>
      </c>
      <c r="E33" s="154">
        <v>0.2142</v>
      </c>
      <c r="F33" s="153">
        <v>1.2065999999999999</v>
      </c>
      <c r="G33" s="45"/>
      <c r="H33" s="40">
        <f t="shared" ref="H33" si="14">IF(F33&lt;=D33-E33,F33,D33-E33)</f>
        <v>1.046</v>
      </c>
      <c r="I33" s="46">
        <f t="shared" ref="I33" si="15">H33*C33</f>
        <v>696636</v>
      </c>
      <c r="J33" s="46">
        <f>C33*E33*J$31</f>
        <v>0</v>
      </c>
      <c r="K33" s="47">
        <f t="shared" ref="K33" si="16">I33+J33</f>
        <v>696636</v>
      </c>
      <c r="L33" s="17">
        <f>K33*L$31</f>
        <v>64438.83</v>
      </c>
      <c r="M33" s="17">
        <f>K33-L33</f>
        <v>632197.17000000004</v>
      </c>
    </row>
    <row r="34" spans="1:13">
      <c r="C34" s="7"/>
      <c r="D34" s="8"/>
      <c r="E34" s="8"/>
      <c r="F34" s="104"/>
      <c r="G34" s="3"/>
      <c r="H34" s="3"/>
      <c r="I34" s="2"/>
      <c r="J34" s="2"/>
    </row>
    <row r="35" spans="1:13">
      <c r="A35" s="236" t="s">
        <v>26</v>
      </c>
      <c r="B35" s="240" t="s">
        <v>58</v>
      </c>
      <c r="C35" s="240" t="s">
        <v>54</v>
      </c>
      <c r="D35" s="242" t="s">
        <v>38</v>
      </c>
      <c r="E35" s="242"/>
      <c r="F35" s="77" t="s">
        <v>39</v>
      </c>
      <c r="G35" s="236" t="s">
        <v>41</v>
      </c>
      <c r="H35" s="236"/>
      <c r="I35" s="236" t="s">
        <v>45</v>
      </c>
      <c r="J35" s="34" t="s">
        <v>43</v>
      </c>
      <c r="K35" s="236" t="s">
        <v>34</v>
      </c>
      <c r="L35" s="77" t="s">
        <v>35</v>
      </c>
      <c r="M35" s="236" t="s">
        <v>440</v>
      </c>
    </row>
    <row r="36" spans="1:13" ht="11.25" customHeight="1">
      <c r="A36" s="236"/>
      <c r="B36" s="240"/>
      <c r="C36" s="240"/>
      <c r="D36" s="78" t="s">
        <v>40</v>
      </c>
      <c r="E36" s="78" t="s">
        <v>44</v>
      </c>
      <c r="F36" s="78" t="s">
        <v>42</v>
      </c>
      <c r="G36" s="76" t="s">
        <v>40</v>
      </c>
      <c r="H36" s="13" t="s">
        <v>42</v>
      </c>
      <c r="I36" s="236"/>
      <c r="J36" s="13">
        <v>1</v>
      </c>
      <c r="K36" s="236"/>
      <c r="L36" s="13">
        <v>9.2499999999999999E-2</v>
      </c>
      <c r="M36" s="241"/>
    </row>
    <row r="37" spans="1:13">
      <c r="A37" s="18" t="s">
        <v>28</v>
      </c>
      <c r="B37" s="68"/>
      <c r="C37" s="70"/>
      <c r="D37" s="42"/>
      <c r="E37" s="43"/>
      <c r="F37" s="44"/>
      <c r="G37" s="44"/>
      <c r="H37" s="44"/>
      <c r="I37" s="44"/>
      <c r="J37" s="44"/>
      <c r="K37" s="43"/>
      <c r="L37" s="43"/>
      <c r="M37" s="64"/>
    </row>
    <row r="38" spans="1:13">
      <c r="A38" s="14"/>
      <c r="B38" s="51"/>
      <c r="C38" s="37"/>
      <c r="D38" s="38"/>
      <c r="E38" s="38"/>
      <c r="F38" s="39"/>
      <c r="G38" s="45"/>
      <c r="H38" s="40"/>
      <c r="I38" s="46"/>
      <c r="J38" s="46"/>
      <c r="K38" s="47"/>
      <c r="L38" s="17"/>
      <c r="M38" s="17"/>
    </row>
    <row r="39" spans="1:13">
      <c r="C39" s="7"/>
      <c r="D39" s="8"/>
      <c r="E39" s="8"/>
      <c r="F39" s="3"/>
      <c r="G39" s="3"/>
      <c r="H39" s="3"/>
      <c r="I39" s="2"/>
      <c r="J39" s="2"/>
    </row>
    <row r="40" spans="1:13" ht="11.25" customHeight="1">
      <c r="A40" s="236" t="s">
        <v>26</v>
      </c>
      <c r="B40" s="240" t="s">
        <v>59</v>
      </c>
      <c r="C40" s="240" t="s">
        <v>55</v>
      </c>
      <c r="D40" s="242" t="s">
        <v>38</v>
      </c>
      <c r="E40" s="242"/>
      <c r="F40" s="79" t="s">
        <v>46</v>
      </c>
      <c r="G40" s="236" t="s">
        <v>41</v>
      </c>
      <c r="H40" s="236"/>
      <c r="I40" s="236" t="s">
        <v>45</v>
      </c>
      <c r="J40" s="34" t="s">
        <v>43</v>
      </c>
      <c r="K40" s="236" t="s">
        <v>34</v>
      </c>
      <c r="L40" s="79" t="s">
        <v>35</v>
      </c>
      <c r="M40" s="236" t="s">
        <v>440</v>
      </c>
    </row>
    <row r="41" spans="1:13" ht="11.25" customHeight="1">
      <c r="A41" s="236"/>
      <c r="B41" s="240"/>
      <c r="C41" s="240"/>
      <c r="D41" s="80" t="s">
        <v>40</v>
      </c>
      <c r="E41" s="80" t="s">
        <v>44</v>
      </c>
      <c r="F41" s="80" t="s">
        <v>42</v>
      </c>
      <c r="G41" s="81" t="s">
        <v>40</v>
      </c>
      <c r="H41" s="13" t="s">
        <v>42</v>
      </c>
      <c r="I41" s="236"/>
      <c r="J41" s="13">
        <v>1</v>
      </c>
      <c r="K41" s="236"/>
      <c r="L41" s="13">
        <v>9.2499999999999999E-2</v>
      </c>
      <c r="M41" s="241"/>
    </row>
    <row r="42" spans="1:13">
      <c r="A42" s="18" t="s">
        <v>28</v>
      </c>
      <c r="B42" s="68"/>
      <c r="C42" s="70"/>
      <c r="D42" s="42"/>
      <c r="E42" s="43"/>
      <c r="F42" s="44"/>
      <c r="G42" s="44"/>
      <c r="H42" s="44"/>
      <c r="I42" s="44"/>
      <c r="J42" s="44"/>
      <c r="K42" s="43"/>
      <c r="L42" s="43"/>
      <c r="M42" s="64"/>
    </row>
    <row r="43" spans="1:13">
      <c r="A43" s="14"/>
      <c r="B43" s="51"/>
      <c r="C43" s="37"/>
      <c r="D43" s="38"/>
      <c r="E43" s="38"/>
      <c r="F43" s="39"/>
      <c r="G43" s="45"/>
      <c r="H43" s="48"/>
      <c r="I43" s="46"/>
      <c r="J43" s="46"/>
      <c r="K43" s="47"/>
      <c r="L43" s="17"/>
      <c r="M43" s="17"/>
    </row>
    <row r="44" spans="1:13">
      <c r="C44" s="7"/>
      <c r="D44" s="8"/>
      <c r="E44" s="8"/>
      <c r="F44" s="3"/>
      <c r="G44" s="3"/>
      <c r="H44" s="3"/>
      <c r="I44" s="2"/>
      <c r="J44" s="2"/>
    </row>
    <row r="45" spans="1:13">
      <c r="A45" s="5" t="s">
        <v>30</v>
      </c>
      <c r="C45" s="7"/>
      <c r="D45" s="8"/>
      <c r="E45" s="8"/>
      <c r="F45" s="3"/>
      <c r="G45" s="3"/>
      <c r="H45" s="3"/>
      <c r="I45" s="2"/>
      <c r="J45" s="2"/>
    </row>
    <row r="46" spans="1:13">
      <c r="A46" s="236" t="s">
        <v>26</v>
      </c>
      <c r="B46" s="248" t="s">
        <v>31</v>
      </c>
      <c r="C46" s="245" t="s">
        <v>27</v>
      </c>
      <c r="D46" s="246"/>
      <c r="E46" s="247"/>
      <c r="F46" s="248" t="s">
        <v>34</v>
      </c>
      <c r="G46" s="77" t="s">
        <v>35</v>
      </c>
      <c r="H46" s="236" t="s">
        <v>440</v>
      </c>
      <c r="I46" s="2"/>
      <c r="J46" s="2"/>
    </row>
    <row r="47" spans="1:13" ht="11.25" customHeight="1">
      <c r="A47" s="236"/>
      <c r="B47" s="249"/>
      <c r="C47" s="77" t="s">
        <v>28</v>
      </c>
      <c r="D47" s="77" t="s">
        <v>32</v>
      </c>
      <c r="E47" s="12" t="s">
        <v>33</v>
      </c>
      <c r="F47" s="249"/>
      <c r="G47" s="13">
        <v>9.2499999999999999E-2</v>
      </c>
      <c r="H47" s="241"/>
      <c r="I47" s="2"/>
      <c r="J47" s="2"/>
    </row>
    <row r="48" spans="1:13">
      <c r="B48" s="4"/>
      <c r="C48" s="4"/>
      <c r="D48" s="4"/>
      <c r="E48" s="6"/>
      <c r="G48" s="11"/>
      <c r="I48" s="2"/>
      <c r="J48" s="2"/>
    </row>
    <row r="49" spans="1:10">
      <c r="A49" s="18" t="s">
        <v>28</v>
      </c>
      <c r="B49" s="15">
        <f t="shared" ref="B49:H49" si="17">SUM(B50:B50)</f>
        <v>16450</v>
      </c>
      <c r="C49" s="148"/>
      <c r="D49" s="148"/>
      <c r="E49" s="148"/>
      <c r="F49" s="15">
        <f t="shared" si="17"/>
        <v>16450</v>
      </c>
      <c r="G49" s="15">
        <f t="shared" si="17"/>
        <v>1521.625</v>
      </c>
      <c r="H49" s="64">
        <f t="shared" si="17"/>
        <v>14928.375</v>
      </c>
      <c r="I49" s="2"/>
      <c r="J49" s="2"/>
    </row>
    <row r="50" spans="1:10">
      <c r="A50" s="14" t="s">
        <v>119</v>
      </c>
      <c r="B50" s="155">
        <v>16450</v>
      </c>
      <c r="C50" s="149"/>
      <c r="D50" s="150"/>
      <c r="E50" s="149"/>
      <c r="F50" s="17">
        <f>B50-D50</f>
        <v>16450</v>
      </c>
      <c r="G50" s="17">
        <f>F50*G$47</f>
        <v>1521.625</v>
      </c>
      <c r="H50" s="17">
        <f>F50-G50</f>
        <v>14928.375</v>
      </c>
      <c r="I50" s="2"/>
      <c r="J50" s="2"/>
    </row>
    <row r="51" spans="1:10">
      <c r="C51" s="7"/>
      <c r="D51" s="8"/>
      <c r="E51" s="8"/>
      <c r="F51" s="3"/>
      <c r="G51" s="3"/>
      <c r="H51" s="3"/>
      <c r="I51" s="2"/>
      <c r="J51" s="2"/>
    </row>
    <row r="52" spans="1:10">
      <c r="A52" s="5" t="s">
        <v>36</v>
      </c>
      <c r="C52" s="7"/>
      <c r="D52" s="8"/>
      <c r="E52" s="8"/>
      <c r="F52" s="3"/>
      <c r="G52" s="3"/>
      <c r="H52" s="3"/>
      <c r="I52" s="2"/>
      <c r="J52" s="2"/>
    </row>
    <row r="53" spans="1:10">
      <c r="A53" s="236" t="s">
        <v>26</v>
      </c>
      <c r="B53" s="236" t="s">
        <v>31</v>
      </c>
      <c r="C53" s="242" t="s">
        <v>27</v>
      </c>
      <c r="D53" s="242"/>
      <c r="E53" s="242"/>
      <c r="F53" s="236" t="s">
        <v>34</v>
      </c>
      <c r="G53" s="77" t="s">
        <v>35</v>
      </c>
      <c r="H53" s="236" t="s">
        <v>440</v>
      </c>
      <c r="I53" s="2"/>
      <c r="J53" s="2"/>
    </row>
    <row r="54" spans="1:10" ht="11.25" customHeight="1">
      <c r="A54" s="236"/>
      <c r="B54" s="236"/>
      <c r="C54" s="77" t="s">
        <v>28</v>
      </c>
      <c r="D54" s="77" t="s">
        <v>32</v>
      </c>
      <c r="E54" s="12" t="s">
        <v>33</v>
      </c>
      <c r="F54" s="236"/>
      <c r="G54" s="13">
        <v>9.2499999999999999E-2</v>
      </c>
      <c r="H54" s="241"/>
      <c r="I54" s="2"/>
      <c r="J54" s="2"/>
    </row>
    <row r="55" spans="1:10">
      <c r="B55" s="4"/>
      <c r="C55" s="4"/>
      <c r="D55" s="4"/>
      <c r="E55" s="6"/>
      <c r="G55" s="11"/>
      <c r="I55" s="2"/>
      <c r="J55" s="2"/>
    </row>
    <row r="56" spans="1:10">
      <c r="A56" s="18" t="s">
        <v>28</v>
      </c>
      <c r="B56" s="15"/>
      <c r="C56" s="15"/>
      <c r="D56" s="15"/>
      <c r="E56" s="15"/>
      <c r="F56" s="15"/>
      <c r="G56" s="15"/>
      <c r="H56" s="64"/>
      <c r="I56" s="2"/>
      <c r="J56" s="2"/>
    </row>
    <row r="57" spans="1:10">
      <c r="A57" s="14"/>
      <c r="B57" s="16"/>
      <c r="C57" s="16"/>
      <c r="D57" s="17"/>
      <c r="E57" s="16"/>
      <c r="F57" s="17"/>
      <c r="G57" s="17"/>
      <c r="H57" s="17"/>
      <c r="I57" s="2"/>
      <c r="J57" s="2"/>
    </row>
    <row r="58" spans="1:10">
      <c r="C58" s="7"/>
      <c r="D58" s="8"/>
      <c r="E58" s="8"/>
      <c r="F58" s="3"/>
      <c r="G58" s="3"/>
      <c r="H58" s="3"/>
      <c r="I58" s="2"/>
      <c r="J58" s="2"/>
    </row>
    <row r="59" spans="1:10">
      <c r="A59" s="5" t="s">
        <v>37</v>
      </c>
      <c r="C59" s="7"/>
      <c r="D59" s="8"/>
      <c r="E59" s="8"/>
      <c r="F59" s="3"/>
      <c r="G59" s="3"/>
      <c r="H59" s="3"/>
      <c r="I59" s="2"/>
      <c r="J59" s="2"/>
    </row>
    <row r="60" spans="1:10">
      <c r="A60" s="236" t="s">
        <v>26</v>
      </c>
      <c r="B60" s="236" t="s">
        <v>31</v>
      </c>
      <c r="C60" s="242" t="s">
        <v>27</v>
      </c>
      <c r="D60" s="242"/>
      <c r="E60" s="242"/>
      <c r="F60" s="236" t="s">
        <v>34</v>
      </c>
      <c r="G60" s="77" t="s">
        <v>35</v>
      </c>
      <c r="H60" s="236" t="s">
        <v>440</v>
      </c>
      <c r="I60" s="2"/>
      <c r="J60" s="2"/>
    </row>
    <row r="61" spans="1:10" ht="11.25" customHeight="1">
      <c r="A61" s="236"/>
      <c r="B61" s="236"/>
      <c r="C61" s="77" t="s">
        <v>28</v>
      </c>
      <c r="D61" s="77" t="s">
        <v>32</v>
      </c>
      <c r="E61" s="12" t="s">
        <v>33</v>
      </c>
      <c r="F61" s="236"/>
      <c r="G61" s="13">
        <v>9.2499999999999999E-2</v>
      </c>
      <c r="H61" s="241"/>
      <c r="I61" s="2"/>
      <c r="J61" s="2"/>
    </row>
    <row r="62" spans="1:10">
      <c r="B62" s="4"/>
      <c r="C62" s="4"/>
      <c r="D62" s="4"/>
      <c r="E62" s="6"/>
      <c r="G62" s="11"/>
      <c r="I62" s="2"/>
      <c r="J62" s="2"/>
    </row>
    <row r="63" spans="1:10">
      <c r="A63" s="18" t="s">
        <v>28</v>
      </c>
      <c r="B63" s="15"/>
      <c r="C63" s="15"/>
      <c r="D63" s="15"/>
      <c r="E63" s="15"/>
      <c r="F63" s="15"/>
      <c r="G63" s="15"/>
      <c r="H63" s="64"/>
      <c r="I63" s="2"/>
      <c r="J63" s="2"/>
    </row>
    <row r="64" spans="1:10">
      <c r="A64" s="14"/>
      <c r="B64" s="16"/>
      <c r="C64" s="16"/>
      <c r="D64" s="17"/>
      <c r="E64" s="16"/>
      <c r="F64" s="17"/>
      <c r="G64" s="17"/>
      <c r="H64" s="17"/>
      <c r="I64" s="2"/>
      <c r="J64" s="2"/>
    </row>
  </sheetData>
  <mergeCells count="62">
    <mergeCell ref="K1:M3"/>
    <mergeCell ref="A53:A54"/>
    <mergeCell ref="B53:B54"/>
    <mergeCell ref="C53:E53"/>
    <mergeCell ref="F53:F54"/>
    <mergeCell ref="H53:H54"/>
    <mergeCell ref="K40:K41"/>
    <mergeCell ref="M40:M41"/>
    <mergeCell ref="A46:A47"/>
    <mergeCell ref="B46:B47"/>
    <mergeCell ref="C46:E46"/>
    <mergeCell ref="F46:F47"/>
    <mergeCell ref="H46:H47"/>
    <mergeCell ref="A40:A41"/>
    <mergeCell ref="B40:B41"/>
    <mergeCell ref="C40:C41"/>
    <mergeCell ref="A60:A61"/>
    <mergeCell ref="B60:B61"/>
    <mergeCell ref="C60:E60"/>
    <mergeCell ref="F60:F61"/>
    <mergeCell ref="H60:H61"/>
    <mergeCell ref="D40:E40"/>
    <mergeCell ref="G40:H40"/>
    <mergeCell ref="I40:I41"/>
    <mergeCell ref="K30:K31"/>
    <mergeCell ref="M30:M31"/>
    <mergeCell ref="I35:I36"/>
    <mergeCell ref="K35:K36"/>
    <mergeCell ref="M35:M36"/>
    <mergeCell ref="I30:I31"/>
    <mergeCell ref="A35:A36"/>
    <mergeCell ref="B35:B36"/>
    <mergeCell ref="C35:C36"/>
    <mergeCell ref="D35:E35"/>
    <mergeCell ref="G35:H35"/>
    <mergeCell ref="A30:A31"/>
    <mergeCell ref="B30:B31"/>
    <mergeCell ref="C30:C31"/>
    <mergeCell ref="D30:E30"/>
    <mergeCell ref="G30:H30"/>
    <mergeCell ref="K18:K19"/>
    <mergeCell ref="M18:M19"/>
    <mergeCell ref="A25:A26"/>
    <mergeCell ref="B25:B26"/>
    <mergeCell ref="C25:C26"/>
    <mergeCell ref="D25:E25"/>
    <mergeCell ref="G25:H25"/>
    <mergeCell ref="I25:I26"/>
    <mergeCell ref="K25:K26"/>
    <mergeCell ref="M25:M26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S62"/>
  <sheetViews>
    <sheetView showGridLines="0" topLeftCell="A28" workbookViewId="0">
      <selection activeCell="C32" sqref="C3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310" t="s">
        <v>91</v>
      </c>
      <c r="L1" s="311"/>
      <c r="M1" s="312"/>
    </row>
    <row r="2" spans="1:19">
      <c r="A2" s="5" t="s">
        <v>461</v>
      </c>
      <c r="B2" s="5"/>
      <c r="K2" s="313"/>
      <c r="L2" s="314"/>
      <c r="M2" s="315"/>
    </row>
    <row r="3" spans="1:19">
      <c r="A3" s="5" t="s">
        <v>60</v>
      </c>
      <c r="B3" s="5"/>
      <c r="K3" s="316"/>
      <c r="L3" s="317"/>
      <c r="M3" s="318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20612946.197249997</v>
      </c>
      <c r="E5" s="9"/>
      <c r="F5" s="273" t="s">
        <v>74</v>
      </c>
      <c r="G5" s="274"/>
      <c r="H5" s="95" t="s">
        <v>28</v>
      </c>
      <c r="I5" s="68">
        <f>SUM(I6:I10)</f>
        <v>0</v>
      </c>
    </row>
    <row r="6" spans="1:19" ht="12.75" customHeight="1">
      <c r="A6" s="261" t="s">
        <v>13</v>
      </c>
      <c r="B6" s="261"/>
      <c r="C6" s="261"/>
      <c r="D6" s="69">
        <f>SUM(D7:D11)</f>
        <v>20612946.197249997</v>
      </c>
      <c r="E6" s="9"/>
      <c r="F6" s="275"/>
      <c r="G6" s="276"/>
      <c r="H6" s="14" t="s">
        <v>2</v>
      </c>
      <c r="I6" s="51">
        <f>B20</f>
        <v>0</v>
      </c>
      <c r="J6" s="25"/>
      <c r="K6" s="129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75"/>
      <c r="G7" s="276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75"/>
      <c r="G8" s="276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20612946.197249997</v>
      </c>
      <c r="F9" s="275"/>
      <c r="G9" s="276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77"/>
      <c r="G10" s="278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20612946.197249997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77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7" t="s">
        <v>35</v>
      </c>
      <c r="M18" s="236" t="s">
        <v>440</v>
      </c>
    </row>
    <row r="19" spans="1:14" ht="11.25" customHeight="1">
      <c r="A19" s="236"/>
      <c r="B19" s="240"/>
      <c r="C19" s="240"/>
      <c r="D19" s="78" t="s">
        <v>40</v>
      </c>
      <c r="E19" s="78" t="s">
        <v>44</v>
      </c>
      <c r="F19" s="78" t="s">
        <v>40</v>
      </c>
      <c r="G19" s="76" t="s">
        <v>40</v>
      </c>
      <c r="H19" s="13" t="s">
        <v>42</v>
      </c>
      <c r="I19" s="236"/>
      <c r="J19" s="13">
        <v>1</v>
      </c>
      <c r="K19" s="236"/>
      <c r="L19" s="13">
        <v>9.2499999999999999E-2</v>
      </c>
      <c r="M19" s="241"/>
    </row>
    <row r="20" spans="1:14">
      <c r="A20" s="18" t="s">
        <v>28</v>
      </c>
      <c r="B20" s="68"/>
      <c r="C20" s="70"/>
      <c r="D20" s="42"/>
      <c r="E20" s="43"/>
      <c r="F20" s="44"/>
      <c r="G20" s="44"/>
      <c r="H20" s="44"/>
      <c r="I20" s="44"/>
      <c r="J20" s="44"/>
      <c r="K20" s="43"/>
      <c r="L20" s="43"/>
      <c r="M20" s="64"/>
    </row>
    <row r="21" spans="1:14">
      <c r="A21" s="14" t="s">
        <v>366</v>
      </c>
      <c r="B21" s="51"/>
      <c r="C21" s="37"/>
      <c r="D21" s="101"/>
      <c r="E21" s="101"/>
      <c r="F21" s="39"/>
      <c r="G21" s="40"/>
      <c r="H21" s="40"/>
      <c r="I21" s="41"/>
      <c r="J21" s="41"/>
      <c r="K21" s="17"/>
      <c r="L21" s="17"/>
      <c r="M21" s="17"/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236" t="s">
        <v>26</v>
      </c>
      <c r="B23" s="240" t="s">
        <v>56</v>
      </c>
      <c r="C23" s="240" t="s">
        <v>52</v>
      </c>
      <c r="D23" s="242" t="s">
        <v>38</v>
      </c>
      <c r="E23" s="242"/>
      <c r="F23" s="77" t="s">
        <v>39</v>
      </c>
      <c r="G23" s="236" t="s">
        <v>41</v>
      </c>
      <c r="H23" s="236"/>
      <c r="I23" s="236" t="s">
        <v>45</v>
      </c>
      <c r="J23" s="34" t="s">
        <v>43</v>
      </c>
      <c r="K23" s="236" t="s">
        <v>34</v>
      </c>
      <c r="L23" s="77" t="s">
        <v>35</v>
      </c>
      <c r="M23" s="236" t="s">
        <v>440</v>
      </c>
    </row>
    <row r="24" spans="1:14" ht="11.25" customHeight="1">
      <c r="A24" s="236"/>
      <c r="B24" s="240"/>
      <c r="C24" s="240"/>
      <c r="D24" s="78" t="s">
        <v>40</v>
      </c>
      <c r="E24" s="78" t="s">
        <v>44</v>
      </c>
      <c r="F24" s="78" t="s">
        <v>40</v>
      </c>
      <c r="G24" s="76" t="s">
        <v>40</v>
      </c>
      <c r="H24" s="13" t="s">
        <v>42</v>
      </c>
      <c r="I24" s="236"/>
      <c r="J24" s="13">
        <v>1</v>
      </c>
      <c r="K24" s="236"/>
      <c r="L24" s="13">
        <v>9.2499999999999999E-2</v>
      </c>
      <c r="M24" s="241"/>
    </row>
    <row r="25" spans="1:14">
      <c r="A25" s="18" t="s">
        <v>28</v>
      </c>
      <c r="B25" s="68"/>
      <c r="C25" s="70"/>
      <c r="D25" s="42"/>
      <c r="E25" s="43"/>
      <c r="F25" s="44"/>
      <c r="G25" s="44"/>
      <c r="H25" s="44"/>
      <c r="I25" s="44"/>
      <c r="J25" s="44"/>
      <c r="K25" s="43"/>
      <c r="L25" s="43"/>
      <c r="M25" s="64"/>
    </row>
    <row r="26" spans="1:14">
      <c r="A26" s="14" t="s">
        <v>366</v>
      </c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236" t="s">
        <v>26</v>
      </c>
      <c r="B28" s="240" t="s">
        <v>57</v>
      </c>
      <c r="C28" s="240" t="s">
        <v>53</v>
      </c>
      <c r="D28" s="242" t="s">
        <v>38</v>
      </c>
      <c r="E28" s="242"/>
      <c r="F28" s="182" t="s">
        <v>39</v>
      </c>
      <c r="G28" s="236" t="s">
        <v>41</v>
      </c>
      <c r="H28" s="236"/>
      <c r="I28" s="236" t="s">
        <v>45</v>
      </c>
      <c r="J28" s="34" t="s">
        <v>43</v>
      </c>
      <c r="K28" s="236" t="s">
        <v>34</v>
      </c>
      <c r="L28" s="143" t="s">
        <v>35</v>
      </c>
      <c r="M28" s="236" t="s">
        <v>440</v>
      </c>
    </row>
    <row r="29" spans="1:14" ht="11.25" customHeight="1">
      <c r="A29" s="236"/>
      <c r="B29" s="240"/>
      <c r="C29" s="240"/>
      <c r="D29" s="83" t="s">
        <v>40</v>
      </c>
      <c r="E29" s="83" t="s">
        <v>44</v>
      </c>
      <c r="F29" s="83" t="s">
        <v>42</v>
      </c>
      <c r="G29" s="181" t="s">
        <v>40</v>
      </c>
      <c r="H29" s="13" t="s">
        <v>42</v>
      </c>
      <c r="I29" s="236"/>
      <c r="J29" s="13">
        <v>1</v>
      </c>
      <c r="K29" s="236"/>
      <c r="L29" s="13">
        <v>9.2499999999999999E-2</v>
      </c>
      <c r="M29" s="241"/>
    </row>
    <row r="30" spans="1:14">
      <c r="A30" s="18" t="s">
        <v>28</v>
      </c>
      <c r="B30" s="68"/>
      <c r="C30" s="70">
        <f>SUM(C31:C31)</f>
        <v>14913000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20612946.197249997</v>
      </c>
    </row>
    <row r="31" spans="1:14">
      <c r="A31" s="14" t="s">
        <v>366</v>
      </c>
      <c r="B31" s="151"/>
      <c r="C31" s="152">
        <v>14913000</v>
      </c>
      <c r="D31" s="154">
        <v>1.8620000000000001</v>
      </c>
      <c r="E31" s="154">
        <v>0.3165</v>
      </c>
      <c r="F31" s="153">
        <v>1.2065999999999999</v>
      </c>
      <c r="G31" s="45"/>
      <c r="H31" s="40">
        <f t="shared" ref="H31" si="0">IF(F31&lt;=D31-E31,F31,D31-E31)</f>
        <v>1.2065999999999999</v>
      </c>
      <c r="I31" s="46">
        <f t="shared" ref="I31" si="1">H31*C31</f>
        <v>17994025.799999997</v>
      </c>
      <c r="J31" s="46">
        <f>C31*E31*J$29</f>
        <v>4719964.5</v>
      </c>
      <c r="K31" s="47">
        <f t="shared" ref="K31" si="2">I31+J31</f>
        <v>22713990.299999997</v>
      </c>
      <c r="L31" s="17">
        <f>K31*L$29</f>
        <v>2101044.1027499996</v>
      </c>
      <c r="M31" s="17">
        <f>K31-L31</f>
        <v>20612946.197249997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236" t="s">
        <v>26</v>
      </c>
      <c r="B33" s="240" t="s">
        <v>58</v>
      </c>
      <c r="C33" s="240" t="s">
        <v>54</v>
      </c>
      <c r="D33" s="242" t="s">
        <v>38</v>
      </c>
      <c r="E33" s="242"/>
      <c r="F33" s="77" t="s">
        <v>39</v>
      </c>
      <c r="G33" s="236" t="s">
        <v>41</v>
      </c>
      <c r="H33" s="236"/>
      <c r="I33" s="236" t="s">
        <v>45</v>
      </c>
      <c r="J33" s="34" t="s">
        <v>43</v>
      </c>
      <c r="K33" s="236" t="s">
        <v>34</v>
      </c>
      <c r="L33" s="77" t="s">
        <v>35</v>
      </c>
      <c r="M33" s="236" t="s">
        <v>440</v>
      </c>
    </row>
    <row r="34" spans="1:13" ht="11.25" customHeight="1">
      <c r="A34" s="236"/>
      <c r="B34" s="240"/>
      <c r="C34" s="240"/>
      <c r="D34" s="78" t="s">
        <v>40</v>
      </c>
      <c r="E34" s="78" t="s">
        <v>44</v>
      </c>
      <c r="F34" s="78" t="s">
        <v>42</v>
      </c>
      <c r="G34" s="76" t="s">
        <v>40</v>
      </c>
      <c r="H34" s="13" t="s">
        <v>42</v>
      </c>
      <c r="I34" s="236"/>
      <c r="J34" s="13">
        <v>1</v>
      </c>
      <c r="K34" s="236"/>
      <c r="L34" s="13">
        <v>9.2499999999999999E-2</v>
      </c>
      <c r="M34" s="241"/>
    </row>
    <row r="35" spans="1:13">
      <c r="A35" s="18" t="s">
        <v>28</v>
      </c>
      <c r="B35" s="68"/>
      <c r="C35" s="70"/>
      <c r="D35" s="42"/>
      <c r="E35" s="43"/>
      <c r="F35" s="44"/>
      <c r="G35" s="44"/>
      <c r="H35" s="44"/>
      <c r="I35" s="44"/>
      <c r="J35" s="44"/>
      <c r="K35" s="43"/>
      <c r="L35" s="43"/>
      <c r="M35" s="64"/>
    </row>
    <row r="36" spans="1:13">
      <c r="A36" s="14" t="s">
        <v>366</v>
      </c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236" t="s">
        <v>26</v>
      </c>
      <c r="B38" s="240" t="s">
        <v>59</v>
      </c>
      <c r="C38" s="240" t="s">
        <v>55</v>
      </c>
      <c r="D38" s="242" t="s">
        <v>38</v>
      </c>
      <c r="E38" s="242"/>
      <c r="F38" s="77" t="s">
        <v>46</v>
      </c>
      <c r="G38" s="236" t="s">
        <v>41</v>
      </c>
      <c r="H38" s="236"/>
      <c r="I38" s="236" t="s">
        <v>45</v>
      </c>
      <c r="J38" s="34" t="s">
        <v>43</v>
      </c>
      <c r="K38" s="236" t="s">
        <v>34</v>
      </c>
      <c r="L38" s="77" t="s">
        <v>35</v>
      </c>
      <c r="M38" s="236" t="s">
        <v>440</v>
      </c>
    </row>
    <row r="39" spans="1:13" ht="11.25" customHeight="1">
      <c r="A39" s="236"/>
      <c r="B39" s="240"/>
      <c r="C39" s="240"/>
      <c r="D39" s="78" t="s">
        <v>40</v>
      </c>
      <c r="E39" s="78" t="s">
        <v>44</v>
      </c>
      <c r="F39" s="78" t="s">
        <v>42</v>
      </c>
      <c r="G39" s="76" t="s">
        <v>40</v>
      </c>
      <c r="H39" s="13" t="s">
        <v>42</v>
      </c>
      <c r="I39" s="236"/>
      <c r="J39" s="13">
        <v>1</v>
      </c>
      <c r="K39" s="236"/>
      <c r="L39" s="13">
        <v>9.2499999999999999E-2</v>
      </c>
      <c r="M39" s="241"/>
    </row>
    <row r="40" spans="1:13">
      <c r="A40" s="18" t="s">
        <v>28</v>
      </c>
      <c r="B40" s="68"/>
      <c r="C40" s="70"/>
      <c r="D40" s="42"/>
      <c r="E40" s="43"/>
      <c r="F40" s="44"/>
      <c r="G40" s="44"/>
      <c r="H40" s="44"/>
      <c r="I40" s="44"/>
      <c r="J40" s="44"/>
      <c r="K40" s="43"/>
      <c r="L40" s="43"/>
      <c r="M40" s="64"/>
    </row>
    <row r="41" spans="1:13">
      <c r="A41" s="14" t="s">
        <v>366</v>
      </c>
      <c r="B41" s="51"/>
      <c r="C41" s="37"/>
      <c r="D41" s="38"/>
      <c r="E41" s="38"/>
      <c r="F41" s="38"/>
      <c r="G41" s="45"/>
      <c r="H41" s="48"/>
      <c r="I41" s="46"/>
      <c r="J41" s="46"/>
      <c r="K41" s="47"/>
      <c r="L41" s="17"/>
      <c r="M41" s="17"/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236" t="s">
        <v>26</v>
      </c>
      <c r="B44" s="248" t="s">
        <v>31</v>
      </c>
      <c r="C44" s="245" t="s">
        <v>27</v>
      </c>
      <c r="D44" s="246"/>
      <c r="E44" s="247"/>
      <c r="F44" s="248" t="s">
        <v>34</v>
      </c>
      <c r="G44" s="77" t="s">
        <v>35</v>
      </c>
      <c r="H44" s="236" t="s">
        <v>440</v>
      </c>
      <c r="I44" s="2"/>
      <c r="J44" s="2"/>
    </row>
    <row r="45" spans="1:13" ht="11.25" customHeight="1">
      <c r="A45" s="236"/>
      <c r="B45" s="249"/>
      <c r="C45" s="77" t="s">
        <v>28</v>
      </c>
      <c r="D45" s="77" t="s">
        <v>32</v>
      </c>
      <c r="E45" s="12" t="s">
        <v>33</v>
      </c>
      <c r="F45" s="249"/>
      <c r="G45" s="13">
        <v>9.2499999999999999E-2</v>
      </c>
      <c r="H45" s="241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/>
      <c r="C47" s="148"/>
      <c r="D47" s="148"/>
      <c r="E47" s="148"/>
      <c r="F47" s="15"/>
      <c r="G47" s="15"/>
      <c r="H47" s="64"/>
      <c r="I47" s="2"/>
      <c r="J47" s="2"/>
    </row>
    <row r="48" spans="1:13">
      <c r="A48" s="14" t="s">
        <v>366</v>
      </c>
      <c r="B48" s="16"/>
      <c r="C48" s="149"/>
      <c r="D48" s="150"/>
      <c r="E48" s="149"/>
      <c r="F48" s="17"/>
      <c r="G48" s="17"/>
      <c r="H48" s="17"/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236" t="s">
        <v>26</v>
      </c>
      <c r="B51" s="236" t="s">
        <v>31</v>
      </c>
      <c r="C51" s="242" t="s">
        <v>27</v>
      </c>
      <c r="D51" s="242"/>
      <c r="E51" s="242"/>
      <c r="F51" s="236" t="s">
        <v>34</v>
      </c>
      <c r="G51" s="77" t="s">
        <v>35</v>
      </c>
      <c r="H51" s="236" t="s">
        <v>440</v>
      </c>
      <c r="I51" s="2"/>
      <c r="J51" s="2"/>
    </row>
    <row r="52" spans="1:10" ht="11.25" customHeight="1">
      <c r="A52" s="236"/>
      <c r="B52" s="236"/>
      <c r="C52" s="77" t="s">
        <v>28</v>
      </c>
      <c r="D52" s="77" t="s">
        <v>32</v>
      </c>
      <c r="E52" s="12" t="s">
        <v>33</v>
      </c>
      <c r="F52" s="236"/>
      <c r="G52" s="13">
        <v>9.2499999999999999E-2</v>
      </c>
      <c r="H52" s="241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/>
      <c r="C54" s="15"/>
      <c r="D54" s="15"/>
      <c r="E54" s="15"/>
      <c r="F54" s="15"/>
      <c r="G54" s="15"/>
      <c r="H54" s="64"/>
      <c r="I54" s="2"/>
      <c r="J54" s="2"/>
    </row>
    <row r="55" spans="1:10">
      <c r="A55" s="14" t="s">
        <v>366</v>
      </c>
      <c r="B55" s="16"/>
      <c r="C55" s="16"/>
      <c r="D55" s="17"/>
      <c r="E55" s="16"/>
      <c r="F55" s="17"/>
      <c r="G55" s="17"/>
      <c r="H55" s="17"/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236" t="s">
        <v>26</v>
      </c>
      <c r="B58" s="236" t="s">
        <v>31</v>
      </c>
      <c r="C58" s="242" t="s">
        <v>27</v>
      </c>
      <c r="D58" s="242"/>
      <c r="E58" s="242"/>
      <c r="F58" s="236" t="s">
        <v>34</v>
      </c>
      <c r="G58" s="77" t="s">
        <v>35</v>
      </c>
      <c r="H58" s="236" t="s">
        <v>440</v>
      </c>
      <c r="I58" s="2"/>
      <c r="J58" s="2"/>
    </row>
    <row r="59" spans="1:10" ht="11.25" customHeight="1">
      <c r="A59" s="236"/>
      <c r="B59" s="236"/>
      <c r="C59" s="77" t="s">
        <v>28</v>
      </c>
      <c r="D59" s="77" t="s">
        <v>32</v>
      </c>
      <c r="E59" s="12" t="s">
        <v>33</v>
      </c>
      <c r="F59" s="236"/>
      <c r="G59" s="13">
        <v>9.2499999999999999E-2</v>
      </c>
      <c r="H59" s="241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/>
      <c r="C61" s="15"/>
      <c r="D61" s="15"/>
      <c r="E61" s="15"/>
      <c r="F61" s="15"/>
      <c r="G61" s="15"/>
      <c r="H61" s="64"/>
      <c r="I61" s="2"/>
      <c r="J61" s="2"/>
    </row>
    <row r="62" spans="1:10">
      <c r="A62" s="14" t="s">
        <v>366</v>
      </c>
      <c r="B62" s="16"/>
      <c r="C62" s="16"/>
      <c r="D62" s="17"/>
      <c r="E62" s="16"/>
      <c r="F62" s="17"/>
      <c r="G62" s="17"/>
      <c r="H62" s="17"/>
      <c r="I62" s="2"/>
      <c r="J62" s="2"/>
    </row>
  </sheetData>
  <mergeCells count="62">
    <mergeCell ref="K1:M3"/>
    <mergeCell ref="A51:A52"/>
    <mergeCell ref="B51:B52"/>
    <mergeCell ref="C51:E51"/>
    <mergeCell ref="F51:F52"/>
    <mergeCell ref="H51:H52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A58:A59"/>
    <mergeCell ref="B58:B59"/>
    <mergeCell ref="C58:E58"/>
    <mergeCell ref="F58:F59"/>
    <mergeCell ref="H58:H59"/>
    <mergeCell ref="D38:E38"/>
    <mergeCell ref="G38:H38"/>
    <mergeCell ref="I38:I39"/>
    <mergeCell ref="K28:K29"/>
    <mergeCell ref="M28:M29"/>
    <mergeCell ref="I33:I34"/>
    <mergeCell ref="K33:K34"/>
    <mergeCell ref="M33:M34"/>
    <mergeCell ref="I28:I29"/>
    <mergeCell ref="A33:A34"/>
    <mergeCell ref="B33:B34"/>
    <mergeCell ref="C33:C34"/>
    <mergeCell ref="D33:E33"/>
    <mergeCell ref="G33:H33"/>
    <mergeCell ref="A28:A29"/>
    <mergeCell ref="B28:B29"/>
    <mergeCell ref="C28:C29"/>
    <mergeCell ref="D28:E28"/>
    <mergeCell ref="G28:H28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S62"/>
  <sheetViews>
    <sheetView showGridLines="0" topLeftCell="A7" workbookViewId="0">
      <selection activeCell="C32" sqref="C3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92" t="s">
        <v>121</v>
      </c>
      <c r="L1" s="293"/>
      <c r="M1" s="294"/>
    </row>
    <row r="2" spans="1:19">
      <c r="A2" s="5" t="s">
        <v>461</v>
      </c>
      <c r="B2" s="5"/>
      <c r="K2" s="295"/>
      <c r="L2" s="296"/>
      <c r="M2" s="297"/>
    </row>
    <row r="3" spans="1:19">
      <c r="A3" s="5" t="s">
        <v>60</v>
      </c>
      <c r="B3" s="5"/>
      <c r="K3" s="298"/>
      <c r="L3" s="299"/>
      <c r="M3" s="300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19896982.875</v>
      </c>
      <c r="E5" s="9"/>
      <c r="F5" s="273" t="s">
        <v>74</v>
      </c>
      <c r="G5" s="274"/>
      <c r="H5" s="95" t="s">
        <v>28</v>
      </c>
      <c r="I5" s="68">
        <f>SUM(I6:I10)</f>
        <v>0</v>
      </c>
    </row>
    <row r="6" spans="1:19" ht="12.75" customHeight="1">
      <c r="A6" s="261" t="s">
        <v>13</v>
      </c>
      <c r="B6" s="261"/>
      <c r="C6" s="261"/>
      <c r="D6" s="69">
        <f>SUM(D7:D11)</f>
        <v>19896982.875</v>
      </c>
      <c r="E6" s="9"/>
      <c r="F6" s="275"/>
      <c r="G6" s="276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75"/>
      <c r="G7" s="276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75"/>
      <c r="G8" s="276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19896982.875</v>
      </c>
      <c r="F9" s="275"/>
      <c r="G9" s="276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77"/>
      <c r="G10" s="278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19896982.875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7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9" t="s">
        <v>35</v>
      </c>
      <c r="M18" s="236" t="s">
        <v>440</v>
      </c>
    </row>
    <row r="19" spans="1:14" ht="11.25" customHeight="1">
      <c r="A19" s="236"/>
      <c r="B19" s="240"/>
      <c r="C19" s="240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236"/>
      <c r="J19" s="13">
        <v>1</v>
      </c>
      <c r="K19" s="236"/>
      <c r="L19" s="13">
        <v>9.2499999999999999E-2</v>
      </c>
      <c r="M19" s="241"/>
    </row>
    <row r="20" spans="1:14">
      <c r="A20" s="18" t="s">
        <v>28</v>
      </c>
      <c r="B20" s="68"/>
      <c r="C20" s="70"/>
      <c r="D20" s="42"/>
      <c r="E20" s="43"/>
      <c r="F20" s="44"/>
      <c r="G20" s="44"/>
      <c r="H20" s="44"/>
      <c r="I20" s="44"/>
      <c r="J20" s="44"/>
      <c r="K20" s="43"/>
      <c r="L20" s="43"/>
      <c r="M20" s="64"/>
    </row>
    <row r="21" spans="1:14">
      <c r="A21" s="14" t="s">
        <v>459</v>
      </c>
      <c r="B21" s="51"/>
      <c r="C21" s="37"/>
      <c r="D21" s="101"/>
      <c r="E21" s="101"/>
      <c r="F21" s="39"/>
      <c r="G21" s="40"/>
      <c r="H21" s="40"/>
      <c r="I21" s="41"/>
      <c r="J21" s="41"/>
      <c r="K21" s="17"/>
      <c r="L21" s="17"/>
      <c r="M21" s="17"/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236" t="s">
        <v>26</v>
      </c>
      <c r="B23" s="240" t="s">
        <v>56</v>
      </c>
      <c r="C23" s="240" t="s">
        <v>52</v>
      </c>
      <c r="D23" s="242" t="s">
        <v>38</v>
      </c>
      <c r="E23" s="242"/>
      <c r="F23" s="79" t="s">
        <v>39</v>
      </c>
      <c r="G23" s="236" t="s">
        <v>41</v>
      </c>
      <c r="H23" s="236"/>
      <c r="I23" s="236" t="s">
        <v>45</v>
      </c>
      <c r="J23" s="34" t="s">
        <v>43</v>
      </c>
      <c r="K23" s="236" t="s">
        <v>34</v>
      </c>
      <c r="L23" s="79" t="s">
        <v>35</v>
      </c>
      <c r="M23" s="236" t="s">
        <v>440</v>
      </c>
    </row>
    <row r="24" spans="1:14" ht="11.25" customHeight="1">
      <c r="A24" s="236"/>
      <c r="B24" s="240"/>
      <c r="C24" s="240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236"/>
      <c r="J24" s="13">
        <v>1</v>
      </c>
      <c r="K24" s="236"/>
      <c r="L24" s="13">
        <v>9.2499999999999999E-2</v>
      </c>
      <c r="M24" s="241"/>
    </row>
    <row r="25" spans="1:14">
      <c r="A25" s="18" t="s">
        <v>28</v>
      </c>
      <c r="B25" s="68"/>
      <c r="C25" s="70"/>
      <c r="D25" s="42"/>
      <c r="E25" s="43"/>
      <c r="F25" s="44"/>
      <c r="G25" s="44"/>
      <c r="H25" s="44"/>
      <c r="I25" s="44"/>
      <c r="J25" s="44"/>
      <c r="K25" s="43"/>
      <c r="L25" s="43"/>
      <c r="M25" s="64"/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236" t="s">
        <v>26</v>
      </c>
      <c r="B28" s="240" t="s">
        <v>57</v>
      </c>
      <c r="C28" s="240" t="s">
        <v>53</v>
      </c>
      <c r="D28" s="242" t="s">
        <v>38</v>
      </c>
      <c r="E28" s="242"/>
      <c r="F28" s="100" t="s">
        <v>380</v>
      </c>
      <c r="G28" s="236" t="s">
        <v>41</v>
      </c>
      <c r="H28" s="236"/>
      <c r="I28" s="236" t="s">
        <v>45</v>
      </c>
      <c r="J28" s="34" t="s">
        <v>43</v>
      </c>
      <c r="K28" s="236" t="s">
        <v>34</v>
      </c>
      <c r="L28" s="143" t="s">
        <v>35</v>
      </c>
      <c r="M28" s="236" t="s">
        <v>440</v>
      </c>
    </row>
    <row r="29" spans="1:14" ht="11.25" customHeight="1">
      <c r="A29" s="236"/>
      <c r="B29" s="240"/>
      <c r="C29" s="240"/>
      <c r="D29" s="83" t="s">
        <v>40</v>
      </c>
      <c r="E29" s="83" t="s">
        <v>44</v>
      </c>
      <c r="F29" s="83" t="s">
        <v>42</v>
      </c>
      <c r="G29" s="144" t="s">
        <v>40</v>
      </c>
      <c r="H29" s="13" t="s">
        <v>42</v>
      </c>
      <c r="I29" s="236"/>
      <c r="J29" s="13">
        <v>1</v>
      </c>
      <c r="K29" s="236"/>
      <c r="L29" s="13">
        <v>9.2499999999999999E-2</v>
      </c>
      <c r="M29" s="241"/>
    </row>
    <row r="30" spans="1:14">
      <c r="A30" s="18" t="s">
        <v>28</v>
      </c>
      <c r="B30" s="68"/>
      <c r="C30" s="70">
        <f>SUM(C31:C31)</f>
        <v>11775000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19896982.875</v>
      </c>
    </row>
    <row r="31" spans="1:14">
      <c r="A31" s="14" t="s">
        <v>459</v>
      </c>
      <c r="B31" s="151"/>
      <c r="C31" s="152">
        <v>11775000</v>
      </c>
      <c r="D31" s="154">
        <v>1.8620000000000001</v>
      </c>
      <c r="E31" s="154">
        <v>0.3165</v>
      </c>
      <c r="F31" s="154">
        <f>D31-E31</f>
        <v>1.5455000000000001</v>
      </c>
      <c r="G31" s="45"/>
      <c r="H31" s="40">
        <f t="shared" ref="H31" si="0">IF(F31&lt;=D31-E31,F31,D31-E31)</f>
        <v>1.5455000000000001</v>
      </c>
      <c r="I31" s="46">
        <f t="shared" ref="I31" si="1">H31*C31</f>
        <v>18198262.5</v>
      </c>
      <c r="J31" s="46">
        <f>C31*E31*J$29</f>
        <v>3726787.5</v>
      </c>
      <c r="K31" s="47">
        <f t="shared" ref="K31" si="2">I31+J31</f>
        <v>21925050</v>
      </c>
      <c r="L31" s="17">
        <f>K31*L$29</f>
        <v>2028067.125</v>
      </c>
      <c r="M31" s="17">
        <f>K31-L31</f>
        <v>19896982.875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236" t="s">
        <v>26</v>
      </c>
      <c r="B33" s="240" t="s">
        <v>58</v>
      </c>
      <c r="C33" s="240" t="s">
        <v>54</v>
      </c>
      <c r="D33" s="242" t="s">
        <v>38</v>
      </c>
      <c r="E33" s="242"/>
      <c r="F33" s="79" t="s">
        <v>39</v>
      </c>
      <c r="G33" s="236" t="s">
        <v>41</v>
      </c>
      <c r="H33" s="236"/>
      <c r="I33" s="236" t="s">
        <v>45</v>
      </c>
      <c r="J33" s="34" t="s">
        <v>43</v>
      </c>
      <c r="K33" s="236" t="s">
        <v>34</v>
      </c>
      <c r="L33" s="79" t="s">
        <v>35</v>
      </c>
      <c r="M33" s="236" t="s">
        <v>440</v>
      </c>
    </row>
    <row r="34" spans="1:13" ht="11.25" customHeight="1">
      <c r="A34" s="236"/>
      <c r="B34" s="240"/>
      <c r="C34" s="240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236"/>
      <c r="J34" s="13">
        <v>1</v>
      </c>
      <c r="K34" s="236"/>
      <c r="L34" s="13">
        <v>9.2499999999999999E-2</v>
      </c>
      <c r="M34" s="241"/>
    </row>
    <row r="35" spans="1:13">
      <c r="A35" s="14" t="s">
        <v>459</v>
      </c>
      <c r="B35" s="68"/>
      <c r="C35" s="70"/>
      <c r="D35" s="42"/>
      <c r="E35" s="43"/>
      <c r="F35" s="44"/>
      <c r="G35" s="44"/>
      <c r="H35" s="44"/>
      <c r="I35" s="44"/>
      <c r="J35" s="44"/>
      <c r="K35" s="43"/>
      <c r="L35" s="43"/>
      <c r="M35" s="64"/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236" t="s">
        <v>26</v>
      </c>
      <c r="B38" s="240" t="s">
        <v>59</v>
      </c>
      <c r="C38" s="240" t="s">
        <v>55</v>
      </c>
      <c r="D38" s="242" t="s">
        <v>38</v>
      </c>
      <c r="E38" s="242"/>
      <c r="F38" s="79" t="s">
        <v>46</v>
      </c>
      <c r="G38" s="236" t="s">
        <v>41</v>
      </c>
      <c r="H38" s="236"/>
      <c r="I38" s="236" t="s">
        <v>45</v>
      </c>
      <c r="J38" s="34" t="s">
        <v>43</v>
      </c>
      <c r="K38" s="236" t="s">
        <v>34</v>
      </c>
      <c r="L38" s="79" t="s">
        <v>35</v>
      </c>
      <c r="M38" s="236" t="s">
        <v>440</v>
      </c>
    </row>
    <row r="39" spans="1:13" ht="11.25" customHeight="1">
      <c r="A39" s="236"/>
      <c r="B39" s="240"/>
      <c r="C39" s="240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236"/>
      <c r="J39" s="13">
        <v>1</v>
      </c>
      <c r="K39" s="236"/>
      <c r="L39" s="13">
        <v>9.2499999999999999E-2</v>
      </c>
      <c r="M39" s="241"/>
    </row>
    <row r="40" spans="1:13">
      <c r="A40" s="18" t="s">
        <v>28</v>
      </c>
      <c r="B40" s="68"/>
      <c r="C40" s="70"/>
      <c r="D40" s="42"/>
      <c r="E40" s="43"/>
      <c r="F40" s="44"/>
      <c r="G40" s="44"/>
      <c r="H40" s="44"/>
      <c r="I40" s="44"/>
      <c r="J40" s="44"/>
      <c r="K40" s="43"/>
      <c r="L40" s="43"/>
      <c r="M40" s="64"/>
    </row>
    <row r="41" spans="1:13">
      <c r="A41" s="14" t="s">
        <v>459</v>
      </c>
      <c r="B41" s="51"/>
      <c r="C41" s="37"/>
      <c r="D41" s="38"/>
      <c r="E41" s="38"/>
      <c r="F41" s="38"/>
      <c r="G41" s="45"/>
      <c r="H41" s="48"/>
      <c r="I41" s="46"/>
      <c r="J41" s="46"/>
      <c r="K41" s="47"/>
      <c r="L41" s="17"/>
      <c r="M41" s="17"/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236" t="s">
        <v>26</v>
      </c>
      <c r="B44" s="248" t="s">
        <v>31</v>
      </c>
      <c r="C44" s="245" t="s">
        <v>27</v>
      </c>
      <c r="D44" s="246"/>
      <c r="E44" s="247"/>
      <c r="F44" s="248" t="s">
        <v>34</v>
      </c>
      <c r="G44" s="79" t="s">
        <v>35</v>
      </c>
      <c r="H44" s="236" t="s">
        <v>440</v>
      </c>
      <c r="I44" s="2"/>
      <c r="J44" s="2"/>
    </row>
    <row r="45" spans="1:13" ht="11.25" customHeight="1">
      <c r="A45" s="236"/>
      <c r="B45" s="249"/>
      <c r="C45" s="79" t="s">
        <v>28</v>
      </c>
      <c r="D45" s="79" t="s">
        <v>32</v>
      </c>
      <c r="E45" s="12" t="s">
        <v>33</v>
      </c>
      <c r="F45" s="249"/>
      <c r="G45" s="13">
        <v>9.2499999999999999E-2</v>
      </c>
      <c r="H45" s="241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/>
      <c r="C47" s="145"/>
      <c r="D47" s="145"/>
      <c r="E47" s="145"/>
      <c r="F47" s="15"/>
      <c r="G47" s="15"/>
      <c r="H47" s="64"/>
      <c r="I47" s="2"/>
      <c r="J47" s="2"/>
    </row>
    <row r="48" spans="1:13">
      <c r="A48" s="14"/>
      <c r="B48" s="16"/>
      <c r="C48" s="146"/>
      <c r="D48" s="147"/>
      <c r="E48" s="146"/>
      <c r="F48" s="17"/>
      <c r="G48" s="17"/>
      <c r="H48" s="17"/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236" t="s">
        <v>26</v>
      </c>
      <c r="B51" s="236" t="s">
        <v>31</v>
      </c>
      <c r="C51" s="242" t="s">
        <v>27</v>
      </c>
      <c r="D51" s="242"/>
      <c r="E51" s="242"/>
      <c r="F51" s="236" t="s">
        <v>34</v>
      </c>
      <c r="G51" s="79" t="s">
        <v>35</v>
      </c>
      <c r="H51" s="236" t="s">
        <v>440</v>
      </c>
      <c r="I51" s="2"/>
      <c r="J51" s="2"/>
    </row>
    <row r="52" spans="1:10" ht="11.25" customHeight="1">
      <c r="A52" s="236"/>
      <c r="B52" s="236"/>
      <c r="C52" s="79" t="s">
        <v>28</v>
      </c>
      <c r="D52" s="79" t="s">
        <v>32</v>
      </c>
      <c r="E52" s="12" t="s">
        <v>33</v>
      </c>
      <c r="F52" s="236"/>
      <c r="G52" s="13">
        <v>9.2499999999999999E-2</v>
      </c>
      <c r="H52" s="241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/>
      <c r="C54" s="15"/>
      <c r="D54" s="15"/>
      <c r="E54" s="15"/>
      <c r="F54" s="15"/>
      <c r="G54" s="15"/>
      <c r="H54" s="64"/>
      <c r="I54" s="2"/>
      <c r="J54" s="2"/>
    </row>
    <row r="55" spans="1:10">
      <c r="A55" s="14"/>
      <c r="B55" s="16"/>
      <c r="C55" s="16"/>
      <c r="D55" s="17"/>
      <c r="E55" s="16"/>
      <c r="F55" s="17"/>
      <c r="G55" s="17"/>
      <c r="H55" s="17"/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236" t="s">
        <v>26</v>
      </c>
      <c r="B58" s="236" t="s">
        <v>31</v>
      </c>
      <c r="C58" s="242" t="s">
        <v>27</v>
      </c>
      <c r="D58" s="242"/>
      <c r="E58" s="242"/>
      <c r="F58" s="236" t="s">
        <v>34</v>
      </c>
      <c r="G58" s="79" t="s">
        <v>35</v>
      </c>
      <c r="H58" s="236" t="s">
        <v>440</v>
      </c>
      <c r="I58" s="2"/>
      <c r="J58" s="2"/>
    </row>
    <row r="59" spans="1:10" ht="11.25" customHeight="1">
      <c r="A59" s="236"/>
      <c r="B59" s="236"/>
      <c r="C59" s="79" t="s">
        <v>28</v>
      </c>
      <c r="D59" s="79" t="s">
        <v>32</v>
      </c>
      <c r="E59" s="12" t="s">
        <v>33</v>
      </c>
      <c r="F59" s="236"/>
      <c r="G59" s="13">
        <v>9.2499999999999999E-2</v>
      </c>
      <c r="H59" s="241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/>
      <c r="C61" s="15"/>
      <c r="D61" s="15"/>
      <c r="E61" s="15"/>
      <c r="F61" s="15"/>
      <c r="G61" s="15"/>
      <c r="H61" s="64"/>
      <c r="I61" s="2"/>
      <c r="J61" s="2"/>
    </row>
    <row r="62" spans="1:10">
      <c r="A62" s="14"/>
      <c r="B62" s="16"/>
      <c r="C62" s="16"/>
      <c r="D62" s="17"/>
      <c r="E62" s="16"/>
      <c r="F62" s="17"/>
      <c r="G62" s="17"/>
      <c r="H62" s="17"/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S62"/>
  <sheetViews>
    <sheetView showGridLines="0" topLeftCell="A8" workbookViewId="0">
      <selection activeCell="C31" sqref="C31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328" t="s">
        <v>90</v>
      </c>
      <c r="L1" s="329"/>
      <c r="M1" s="330"/>
    </row>
    <row r="2" spans="1:19">
      <c r="A2" s="5" t="s">
        <v>461</v>
      </c>
      <c r="B2" s="5"/>
      <c r="K2" s="331"/>
      <c r="L2" s="332"/>
      <c r="M2" s="333"/>
    </row>
    <row r="3" spans="1:19">
      <c r="A3" s="5" t="s">
        <v>60</v>
      </c>
      <c r="B3" s="5"/>
      <c r="K3" s="334"/>
      <c r="L3" s="335"/>
      <c r="M3" s="336"/>
    </row>
    <row r="4" spans="1:19">
      <c r="A4" s="9"/>
      <c r="B4" s="9"/>
      <c r="C4" s="9"/>
      <c r="D4" s="9"/>
      <c r="E4" s="9"/>
      <c r="F4" s="10"/>
    </row>
    <row r="5" spans="1:19">
      <c r="A5" s="261" t="s">
        <v>9</v>
      </c>
      <c r="B5" s="261"/>
      <c r="C5" s="261"/>
      <c r="D5" s="64">
        <f>D6+D12</f>
        <v>20079477.495000001</v>
      </c>
      <c r="E5" s="9"/>
      <c r="F5" s="273" t="s">
        <v>74</v>
      </c>
      <c r="G5" s="274"/>
      <c r="H5" s="95" t="s">
        <v>28</v>
      </c>
      <c r="I5" s="68">
        <f>SUM(I6:I10)</f>
        <v>0</v>
      </c>
    </row>
    <row r="6" spans="1:19" ht="12.75" customHeight="1">
      <c r="A6" s="261" t="s">
        <v>13</v>
      </c>
      <c r="B6" s="261"/>
      <c r="C6" s="261"/>
      <c r="D6" s="69">
        <f>SUM(D7:D11)</f>
        <v>20079477.495000001</v>
      </c>
      <c r="E6" s="9"/>
      <c r="F6" s="275"/>
      <c r="G6" s="276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75"/>
      <c r="G7" s="276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75"/>
      <c r="G8" s="276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20079477.495000001</v>
      </c>
      <c r="F9" s="275"/>
      <c r="G9" s="276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77"/>
      <c r="G10" s="278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61" t="s">
        <v>14</v>
      </c>
      <c r="B12" s="261"/>
      <c r="C12" s="261"/>
      <c r="D12" s="69">
        <f>SUM(D13:D15)</f>
        <v>0</v>
      </c>
      <c r="F12" s="263" t="s">
        <v>75</v>
      </c>
      <c r="G12" s="263"/>
      <c r="H12" s="263"/>
      <c r="I12" s="67">
        <f>D5</f>
        <v>20079477.495000001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79" t="s">
        <v>300</v>
      </c>
      <c r="G14" s="280"/>
      <c r="H14" s="280"/>
      <c r="I14" s="281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82"/>
      <c r="G15" s="283"/>
      <c r="H15" s="283"/>
      <c r="I15" s="284"/>
      <c r="J15" s="21"/>
      <c r="K15" s="21"/>
      <c r="L15" s="22"/>
      <c r="M15" s="22"/>
      <c r="N15" s="23"/>
    </row>
    <row r="16" spans="1:19" ht="12.75">
      <c r="C16" s="52"/>
      <c r="D16" s="53"/>
      <c r="F16" s="285"/>
      <c r="G16" s="286"/>
      <c r="H16" s="286"/>
      <c r="I16" s="287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236" t="s">
        <v>26</v>
      </c>
      <c r="B18" s="240" t="s">
        <v>51</v>
      </c>
      <c r="C18" s="240" t="s">
        <v>50</v>
      </c>
      <c r="D18" s="242" t="s">
        <v>38</v>
      </c>
      <c r="E18" s="242"/>
      <c r="F18" s="79" t="s">
        <v>39</v>
      </c>
      <c r="G18" s="236" t="s">
        <v>41</v>
      </c>
      <c r="H18" s="236"/>
      <c r="I18" s="236" t="s">
        <v>45</v>
      </c>
      <c r="J18" s="34" t="s">
        <v>43</v>
      </c>
      <c r="K18" s="236" t="s">
        <v>34</v>
      </c>
      <c r="L18" s="79" t="s">
        <v>35</v>
      </c>
      <c r="M18" s="236" t="s">
        <v>440</v>
      </c>
    </row>
    <row r="19" spans="1:14" ht="11.25" customHeight="1">
      <c r="A19" s="236"/>
      <c r="B19" s="240"/>
      <c r="C19" s="240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236"/>
      <c r="J19" s="13">
        <v>1</v>
      </c>
      <c r="K19" s="236"/>
      <c r="L19" s="13">
        <v>9.2499999999999999E-2</v>
      </c>
      <c r="M19" s="241"/>
    </row>
    <row r="20" spans="1:14">
      <c r="A20" s="18" t="s">
        <v>28</v>
      </c>
      <c r="B20" s="68"/>
      <c r="C20" s="70"/>
      <c r="D20" s="42"/>
      <c r="E20" s="43"/>
      <c r="F20" s="44"/>
      <c r="G20" s="44"/>
      <c r="H20" s="44"/>
      <c r="I20" s="44"/>
      <c r="J20" s="44"/>
      <c r="K20" s="43"/>
      <c r="L20" s="43"/>
      <c r="M20" s="64"/>
    </row>
    <row r="21" spans="1:14">
      <c r="A21" s="14" t="s">
        <v>90</v>
      </c>
      <c r="B21" s="51"/>
      <c r="C21" s="37"/>
      <c r="D21" s="101"/>
      <c r="E21" s="101"/>
      <c r="F21" s="39"/>
      <c r="G21" s="40"/>
      <c r="H21" s="40"/>
      <c r="I21" s="41"/>
      <c r="J21" s="41"/>
      <c r="K21" s="17"/>
      <c r="L21" s="17"/>
      <c r="M21" s="17"/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236" t="s">
        <v>26</v>
      </c>
      <c r="B23" s="240" t="s">
        <v>56</v>
      </c>
      <c r="C23" s="240" t="s">
        <v>52</v>
      </c>
      <c r="D23" s="242" t="s">
        <v>38</v>
      </c>
      <c r="E23" s="242"/>
      <c r="F23" s="79" t="s">
        <v>39</v>
      </c>
      <c r="G23" s="236" t="s">
        <v>41</v>
      </c>
      <c r="H23" s="236"/>
      <c r="I23" s="236" t="s">
        <v>45</v>
      </c>
      <c r="J23" s="34" t="s">
        <v>43</v>
      </c>
      <c r="K23" s="236" t="s">
        <v>34</v>
      </c>
      <c r="L23" s="79" t="s">
        <v>35</v>
      </c>
      <c r="M23" s="236" t="s">
        <v>440</v>
      </c>
    </row>
    <row r="24" spans="1:14" ht="11.25" customHeight="1">
      <c r="A24" s="236"/>
      <c r="B24" s="240"/>
      <c r="C24" s="240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236"/>
      <c r="J24" s="13">
        <v>1</v>
      </c>
      <c r="K24" s="236"/>
      <c r="L24" s="13">
        <v>9.2499999999999999E-2</v>
      </c>
      <c r="M24" s="241"/>
    </row>
    <row r="25" spans="1:14">
      <c r="A25" s="18" t="s">
        <v>28</v>
      </c>
      <c r="B25" s="68"/>
      <c r="C25" s="70"/>
      <c r="D25" s="42"/>
      <c r="E25" s="43"/>
      <c r="F25" s="44"/>
      <c r="G25" s="44"/>
      <c r="H25" s="44"/>
      <c r="I25" s="44"/>
      <c r="J25" s="44"/>
      <c r="K25" s="43"/>
      <c r="L25" s="43"/>
      <c r="M25" s="64"/>
    </row>
    <row r="26" spans="1:14">
      <c r="A26" s="14" t="s">
        <v>90</v>
      </c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236" t="s">
        <v>26</v>
      </c>
      <c r="B28" s="240" t="s">
        <v>57</v>
      </c>
      <c r="C28" s="240" t="s">
        <v>53</v>
      </c>
      <c r="D28" s="242" t="s">
        <v>38</v>
      </c>
      <c r="E28" s="242"/>
      <c r="F28" s="100" t="s">
        <v>380</v>
      </c>
      <c r="G28" s="236" t="s">
        <v>41</v>
      </c>
      <c r="H28" s="236"/>
      <c r="I28" s="236" t="s">
        <v>45</v>
      </c>
      <c r="J28" s="34" t="s">
        <v>43</v>
      </c>
      <c r="K28" s="236" t="s">
        <v>34</v>
      </c>
      <c r="L28" s="143" t="s">
        <v>35</v>
      </c>
      <c r="M28" s="236" t="s">
        <v>440</v>
      </c>
    </row>
    <row r="29" spans="1:14" ht="11.25" customHeight="1">
      <c r="A29" s="236"/>
      <c r="B29" s="240"/>
      <c r="C29" s="240"/>
      <c r="D29" s="83" t="s">
        <v>40</v>
      </c>
      <c r="E29" s="83" t="s">
        <v>44</v>
      </c>
      <c r="F29" s="83" t="s">
        <v>42</v>
      </c>
      <c r="G29" s="173" t="s">
        <v>40</v>
      </c>
      <c r="H29" s="13" t="s">
        <v>42</v>
      </c>
      <c r="I29" s="236"/>
      <c r="J29" s="13">
        <v>1</v>
      </c>
      <c r="K29" s="236"/>
      <c r="L29" s="13">
        <v>9.2499999999999999E-2</v>
      </c>
      <c r="M29" s="241"/>
    </row>
    <row r="30" spans="1:14">
      <c r="A30" s="18" t="s">
        <v>28</v>
      </c>
      <c r="B30" s="68"/>
      <c r="C30" s="70">
        <f>SUM(C31:C31)</f>
        <v>11883000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20079477.495000001</v>
      </c>
    </row>
    <row r="31" spans="1:14">
      <c r="A31" s="14" t="s">
        <v>90</v>
      </c>
      <c r="B31" s="151"/>
      <c r="C31" s="152">
        <v>11883000</v>
      </c>
      <c r="D31" s="154">
        <v>1.8620000000000001</v>
      </c>
      <c r="E31" s="154">
        <v>0.3165</v>
      </c>
      <c r="F31" s="154">
        <f>D31-E31</f>
        <v>1.5455000000000001</v>
      </c>
      <c r="G31" s="45"/>
      <c r="H31" s="40">
        <f t="shared" ref="H31" si="0">IF(F31&lt;=D31-E31,F31,D31-E31)</f>
        <v>1.5455000000000001</v>
      </c>
      <c r="I31" s="46">
        <f t="shared" ref="I31" si="1">H31*C31</f>
        <v>18365176.5</v>
      </c>
      <c r="J31" s="46">
        <f>C31*E31*J$29</f>
        <v>3760969.5</v>
      </c>
      <c r="K31" s="47">
        <f t="shared" ref="K31" si="2">I31+J31</f>
        <v>22126146</v>
      </c>
      <c r="L31" s="17">
        <f>K31*L$29</f>
        <v>2046668.5049999999</v>
      </c>
      <c r="M31" s="17">
        <f>K31-L31</f>
        <v>20079477.495000001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236" t="s">
        <v>26</v>
      </c>
      <c r="B33" s="240" t="s">
        <v>58</v>
      </c>
      <c r="C33" s="240" t="s">
        <v>54</v>
      </c>
      <c r="D33" s="242" t="s">
        <v>38</v>
      </c>
      <c r="E33" s="242"/>
      <c r="F33" s="79" t="s">
        <v>39</v>
      </c>
      <c r="G33" s="236" t="s">
        <v>41</v>
      </c>
      <c r="H33" s="236"/>
      <c r="I33" s="236" t="s">
        <v>45</v>
      </c>
      <c r="J33" s="34" t="s">
        <v>43</v>
      </c>
      <c r="K33" s="236" t="s">
        <v>34</v>
      </c>
      <c r="L33" s="79" t="s">
        <v>35</v>
      </c>
      <c r="M33" s="236" t="s">
        <v>440</v>
      </c>
    </row>
    <row r="34" spans="1:13" ht="11.25" customHeight="1">
      <c r="A34" s="236"/>
      <c r="B34" s="240"/>
      <c r="C34" s="240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236"/>
      <c r="J34" s="13">
        <v>1</v>
      </c>
      <c r="K34" s="236"/>
      <c r="L34" s="13">
        <v>9.2499999999999999E-2</v>
      </c>
      <c r="M34" s="241"/>
    </row>
    <row r="35" spans="1:13">
      <c r="A35" s="18" t="s">
        <v>28</v>
      </c>
      <c r="B35" s="68"/>
      <c r="C35" s="70"/>
      <c r="D35" s="42"/>
      <c r="E35" s="43"/>
      <c r="F35" s="44"/>
      <c r="G35" s="44"/>
      <c r="H35" s="44"/>
      <c r="I35" s="44"/>
      <c r="J35" s="44"/>
      <c r="K35" s="43"/>
      <c r="L35" s="43"/>
      <c r="M35" s="64"/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236" t="s">
        <v>26</v>
      </c>
      <c r="B38" s="240" t="s">
        <v>59</v>
      </c>
      <c r="C38" s="240" t="s">
        <v>55</v>
      </c>
      <c r="D38" s="242" t="s">
        <v>38</v>
      </c>
      <c r="E38" s="242"/>
      <c r="F38" s="79" t="s">
        <v>46</v>
      </c>
      <c r="G38" s="236" t="s">
        <v>41</v>
      </c>
      <c r="H38" s="236"/>
      <c r="I38" s="236" t="s">
        <v>45</v>
      </c>
      <c r="J38" s="34" t="s">
        <v>43</v>
      </c>
      <c r="K38" s="236" t="s">
        <v>34</v>
      </c>
      <c r="L38" s="79" t="s">
        <v>35</v>
      </c>
      <c r="M38" s="236" t="s">
        <v>440</v>
      </c>
    </row>
    <row r="39" spans="1:13" ht="11.25" customHeight="1">
      <c r="A39" s="236"/>
      <c r="B39" s="240"/>
      <c r="C39" s="240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236"/>
      <c r="J39" s="13">
        <v>1</v>
      </c>
      <c r="K39" s="236"/>
      <c r="L39" s="13">
        <v>9.2499999999999999E-2</v>
      </c>
      <c r="M39" s="241"/>
    </row>
    <row r="40" spans="1:13">
      <c r="A40" s="18" t="s">
        <v>28</v>
      </c>
      <c r="B40" s="68"/>
      <c r="C40" s="70"/>
      <c r="D40" s="42"/>
      <c r="E40" s="43"/>
      <c r="F40" s="44"/>
      <c r="G40" s="44"/>
      <c r="H40" s="44"/>
      <c r="I40" s="44"/>
      <c r="J40" s="44"/>
      <c r="K40" s="43"/>
      <c r="L40" s="43"/>
      <c r="M40" s="64"/>
    </row>
    <row r="41" spans="1:13">
      <c r="A41" s="14" t="s">
        <v>90</v>
      </c>
      <c r="B41" s="51"/>
      <c r="C41" s="37"/>
      <c r="D41" s="38"/>
      <c r="E41" s="38"/>
      <c r="F41" s="38"/>
      <c r="G41" s="45"/>
      <c r="H41" s="48"/>
      <c r="I41" s="46"/>
      <c r="J41" s="46"/>
      <c r="K41" s="47"/>
      <c r="L41" s="17"/>
      <c r="M41" s="17"/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236" t="s">
        <v>26</v>
      </c>
      <c r="B44" s="248" t="s">
        <v>31</v>
      </c>
      <c r="C44" s="245" t="s">
        <v>27</v>
      </c>
      <c r="D44" s="246"/>
      <c r="E44" s="247"/>
      <c r="F44" s="248" t="s">
        <v>34</v>
      </c>
      <c r="G44" s="79" t="s">
        <v>35</v>
      </c>
      <c r="H44" s="236" t="s">
        <v>440</v>
      </c>
      <c r="I44" s="2"/>
      <c r="J44" s="2"/>
    </row>
    <row r="45" spans="1:13" ht="11.25" customHeight="1">
      <c r="A45" s="236"/>
      <c r="B45" s="249"/>
      <c r="C45" s="79" t="s">
        <v>28</v>
      </c>
      <c r="D45" s="79" t="s">
        <v>32</v>
      </c>
      <c r="E45" s="12" t="s">
        <v>33</v>
      </c>
      <c r="F45" s="249"/>
      <c r="G45" s="13">
        <v>9.2499999999999999E-2</v>
      </c>
      <c r="H45" s="241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/>
      <c r="C47" s="148"/>
      <c r="D47" s="148"/>
      <c r="E47" s="148"/>
      <c r="F47" s="15"/>
      <c r="G47" s="15"/>
      <c r="H47" s="64"/>
      <c r="I47" s="2"/>
      <c r="J47" s="2"/>
    </row>
    <row r="48" spans="1:13">
      <c r="A48" s="14"/>
      <c r="B48" s="16"/>
      <c r="C48" s="149"/>
      <c r="D48" s="150"/>
      <c r="E48" s="149"/>
      <c r="F48" s="17"/>
      <c r="G48" s="17"/>
      <c r="H48" s="17"/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236" t="s">
        <v>26</v>
      </c>
      <c r="B51" s="236" t="s">
        <v>31</v>
      </c>
      <c r="C51" s="242" t="s">
        <v>27</v>
      </c>
      <c r="D51" s="242"/>
      <c r="E51" s="242"/>
      <c r="F51" s="236" t="s">
        <v>34</v>
      </c>
      <c r="G51" s="79" t="s">
        <v>35</v>
      </c>
      <c r="H51" s="236" t="s">
        <v>440</v>
      </c>
      <c r="I51" s="2"/>
      <c r="J51" s="2"/>
    </row>
    <row r="52" spans="1:10" ht="11.25" customHeight="1">
      <c r="A52" s="236"/>
      <c r="B52" s="236"/>
      <c r="C52" s="79" t="s">
        <v>28</v>
      </c>
      <c r="D52" s="79" t="s">
        <v>32</v>
      </c>
      <c r="E52" s="12" t="s">
        <v>33</v>
      </c>
      <c r="F52" s="236"/>
      <c r="G52" s="13">
        <v>9.2499999999999999E-2</v>
      </c>
      <c r="H52" s="241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/>
      <c r="C54" s="15"/>
      <c r="D54" s="15"/>
      <c r="E54" s="15"/>
      <c r="F54" s="15"/>
      <c r="G54" s="15"/>
      <c r="H54" s="64"/>
      <c r="I54" s="2"/>
      <c r="J54" s="2"/>
    </row>
    <row r="55" spans="1:10">
      <c r="A55" s="14"/>
      <c r="B55" s="16"/>
      <c r="C55" s="16"/>
      <c r="D55" s="17"/>
      <c r="E55" s="16"/>
      <c r="F55" s="17"/>
      <c r="G55" s="17"/>
      <c r="H55" s="17"/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236" t="s">
        <v>26</v>
      </c>
      <c r="B58" s="236" t="s">
        <v>31</v>
      </c>
      <c r="C58" s="242" t="s">
        <v>27</v>
      </c>
      <c r="D58" s="242"/>
      <c r="E58" s="242"/>
      <c r="F58" s="236" t="s">
        <v>34</v>
      </c>
      <c r="G58" s="79" t="s">
        <v>35</v>
      </c>
      <c r="H58" s="236" t="s">
        <v>440</v>
      </c>
      <c r="I58" s="2"/>
      <c r="J58" s="2"/>
    </row>
    <row r="59" spans="1:10" ht="11.25" customHeight="1">
      <c r="A59" s="236"/>
      <c r="B59" s="236"/>
      <c r="C59" s="79" t="s">
        <v>28</v>
      </c>
      <c r="D59" s="79" t="s">
        <v>32</v>
      </c>
      <c r="E59" s="12" t="s">
        <v>33</v>
      </c>
      <c r="F59" s="236"/>
      <c r="G59" s="13">
        <v>9.2499999999999999E-2</v>
      </c>
      <c r="H59" s="241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/>
      <c r="C61" s="15"/>
      <c r="D61" s="15"/>
      <c r="E61" s="15"/>
      <c r="F61" s="15"/>
      <c r="G61" s="15"/>
      <c r="H61" s="64"/>
      <c r="I61" s="2"/>
      <c r="J61" s="2"/>
    </row>
    <row r="62" spans="1:10">
      <c r="A62" s="14"/>
      <c r="B62" s="16"/>
      <c r="C62" s="16"/>
      <c r="D62" s="17"/>
      <c r="E62" s="16"/>
      <c r="F62" s="17"/>
      <c r="G62" s="17"/>
      <c r="H62" s="17"/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3779df64-c8bf-4c1a-9edf-db220404c6b6">2014</Ano>
    <TipoCCC xmlns="3779df64-c8bf-4c1a-9edf-db220404c6b6">1</TipoCCC>
    <CCC xmlns="3779df64-c8bf-4c1a-9edf-db220404c6b6">Plano Anual de Custos</CC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E0AE7F5E52045A21994222BE62944" ma:contentTypeVersion="14" ma:contentTypeDescription="Crie um novo documento." ma:contentTypeScope="" ma:versionID="e7433665e29618ac620eae645f4d04e2">
  <xsd:schema xmlns:xsd="http://www.w3.org/2001/XMLSchema" xmlns:xs="http://www.w3.org/2001/XMLSchema" xmlns:p="http://schemas.microsoft.com/office/2006/metadata/properties" xmlns:ns2="3779df64-c8bf-4c1a-9edf-db220404c6b6" targetNamespace="http://schemas.microsoft.com/office/2006/metadata/properties" ma:root="true" ma:fieldsID="efe45f113b736301a4f1ab39819cc5c9" ns2:_="">
    <xsd:import namespace="3779df64-c8bf-4c1a-9edf-db220404c6b6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CC" minOccurs="0"/>
                <xsd:element ref="ns2:CC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9df64-c8bf-4c1a-9edf-db220404c6b6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default="2017" ma:format="Dropdown" ma:internalName="Ano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TipoCCC" ma:index="9" nillable="true" ma:displayName="Tipo CCC" ma:list="{d3c7ba62-5767-4c9c-93cb-a18eba1478b0}" ma:internalName="TipoCCC" ma:readOnly="false" ma:showField="Title">
      <xsd:simpleType>
        <xsd:restriction base="dms:Lookup"/>
      </xsd:simpleType>
    </xsd:element>
    <xsd:element name="CCC" ma:index="10" nillable="true" ma:displayName="CCC" ma:default="Custo Total de Geração" ma:format="Dropdown" ma:internalName="CCC">
      <xsd:simpleType>
        <xsd:restriction base="dms:Choice">
          <xsd:enumeration value="Custo Total de Geração"/>
          <xsd:enumeration value="Impostos e Tributos"/>
          <xsd:enumeration value="Movimentação Financeira"/>
          <xsd:enumeration value="Plano Anual de Custos"/>
          <xsd:enumeration value="Preços de Combustíveis"/>
          <xsd:enumeration value="Sub-Rogaçõ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68A213-DF00-4AD2-AE2C-CB94F6FA00EF}"/>
</file>

<file path=customXml/itemProps2.xml><?xml version="1.0" encoding="utf-8"?>
<ds:datastoreItem xmlns:ds="http://schemas.openxmlformats.org/officeDocument/2006/customXml" ds:itemID="{1FB750DF-E4BB-441F-B4FA-1659FDC0A870}"/>
</file>

<file path=customXml/itemProps3.xml><?xml version="1.0" encoding="utf-8"?>
<ds:datastoreItem xmlns:ds="http://schemas.openxmlformats.org/officeDocument/2006/customXml" ds:itemID="{41B43559-BC81-442B-9F88-0DBEBAE2FA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CTG</vt:lpstr>
      <vt:lpstr>CTG D AMAZONAS</vt:lpstr>
      <vt:lpstr>CTG G ENORTE</vt:lpstr>
      <vt:lpstr>CTG G AMAPARI</vt:lpstr>
      <vt:lpstr>CTG G BR ALCOA</vt:lpstr>
      <vt:lpstr>CTG G JARI</vt:lpstr>
      <vt:lpstr>CTG G RAESA</vt:lpstr>
      <vt:lpstr>CTG G GERA</vt:lpstr>
      <vt:lpstr>CTG G MANAUARA</vt:lpstr>
      <vt:lpstr>CTG G BT</vt:lpstr>
      <vt:lpstr>CTG G BJ</vt:lpstr>
      <vt:lpstr>CTG D RORAIMA</vt:lpstr>
      <vt:lpstr>CTG D RONDÔNIA</vt:lpstr>
      <vt:lpstr>CTG D ACRE</vt:lpstr>
      <vt:lpstr>CTG CELPA</vt:lpstr>
      <vt:lpstr>CTG CEMAT</vt:lpstr>
      <vt:lpstr>CTG CEA</vt:lpstr>
      <vt:lpstr>CTG CELPE</vt:lpstr>
      <vt:lpstr>CTG CERR</vt:lpstr>
      <vt:lpstr>SUBROG TOTAL</vt:lpstr>
      <vt:lpstr>PAC 2014</vt:lpstr>
    </vt:vector>
  </TitlesOfParts>
  <Company>Eletrobras - Centrais Eletricas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Plano Anual de Custos (Tabelas) - 2014 </dc:title>
  <dc:creator>doaxnxr</dc:creator>
  <cp:lastModifiedBy>amoraes</cp:lastModifiedBy>
  <cp:lastPrinted>2013-10-30T20:35:21Z</cp:lastPrinted>
  <dcterms:created xsi:type="dcterms:W3CDTF">2012-08-07T14:16:17Z</dcterms:created>
  <dcterms:modified xsi:type="dcterms:W3CDTF">2014-04-30T18:40:53Z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0x0101000ACE0AE7F5E52045A21994222BE62944</vt:lpwstr>
  </property>
  <property fmtid="{D5CDD505-2E9C-101B-9397-08002B2CF9AE}" pid="3" name="TipoInforme">
    <vt:lpwstr>1</vt:lpwstr>
  </property>
  <property fmtid="{D5CDD505-2E9C-101B-9397-08002B2CF9AE}" pid="4" name="Categoria-CCC">
    <vt:lpwstr>Plano Anual de Custos</vt:lpwstr>
  </property>
</Properties>
</file>