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firstSheet="13" activeTab="20"/>
  </bookViews>
  <sheets>
    <sheet name="CTG" sheetId="1" r:id="rId1"/>
    <sheet name="CTG D AMAZONAS" sheetId="2" r:id="rId2"/>
    <sheet name="CTG G ENORTE" sheetId="3" r:id="rId3"/>
    <sheet name="CTG G AMAPARI" sheetId="5" r:id="rId4"/>
    <sheet name="CTG G BR ALCOA" sheetId="6" r:id="rId5"/>
    <sheet name="CTG G JARI" sheetId="7" r:id="rId6"/>
    <sheet name="CTG G RAESA" sheetId="8" r:id="rId7"/>
    <sheet name="CTG G GERA" sheetId="10" r:id="rId8"/>
    <sheet name="CTG G MANAUARA" sheetId="11" r:id="rId9"/>
    <sheet name="CTG G BT" sheetId="12" r:id="rId10"/>
    <sheet name="CTG G BJ" sheetId="13" r:id="rId11"/>
    <sheet name="CTG D RORAIMA" sheetId="14" r:id="rId12"/>
    <sheet name="CTG D RONDÔNIA" sheetId="15" r:id="rId13"/>
    <sheet name="CTG D ACRE" sheetId="16" r:id="rId14"/>
    <sheet name="CTG CELPA" sheetId="17" r:id="rId15"/>
    <sheet name="CTG CEMAT" sheetId="18" r:id="rId16"/>
    <sheet name="CTG CEA" sheetId="19" r:id="rId17"/>
    <sheet name="CTG CELPE" sheetId="20" r:id="rId18"/>
    <sheet name="CTG CERR" sheetId="21" r:id="rId19"/>
    <sheet name="SUBROG TOTAL" sheetId="22" r:id="rId20"/>
    <sheet name="PAC 2013" sheetId="23" r:id="rId21"/>
  </sheets>
  <calcPr calcId="125725"/>
</workbook>
</file>

<file path=xl/calcChain.xml><?xml version="1.0" encoding="utf-8"?>
<calcChain xmlns="http://schemas.openxmlformats.org/spreadsheetml/2006/main">
  <c r="F16" i="1"/>
  <c r="F15"/>
  <c r="F14"/>
  <c r="F13"/>
  <c r="F12"/>
  <c r="F11"/>
  <c r="F10"/>
  <c r="F9"/>
  <c r="F8"/>
  <c r="J41" i="19"/>
  <c r="G41"/>
  <c r="H41" s="1"/>
  <c r="I41" s="1"/>
  <c r="K41" s="1"/>
  <c r="F31" i="10"/>
  <c r="B34" i="2"/>
  <c r="F167"/>
  <c r="H167" s="1"/>
  <c r="I167" s="1"/>
  <c r="K167" s="1"/>
  <c r="J167"/>
  <c r="C161"/>
  <c r="B161"/>
  <c r="J169"/>
  <c r="J170"/>
  <c r="J171"/>
  <c r="J172"/>
  <c r="J173"/>
  <c r="F170"/>
  <c r="H170" s="1"/>
  <c r="I170" s="1"/>
  <c r="F171"/>
  <c r="H171" s="1"/>
  <c r="I171" s="1"/>
  <c r="F172"/>
  <c r="H172" s="1"/>
  <c r="I172" s="1"/>
  <c r="F173"/>
  <c r="H173" s="1"/>
  <c r="I173" s="1"/>
  <c r="K173" s="1"/>
  <c r="F169"/>
  <c r="H169" s="1"/>
  <c r="I169" s="1"/>
  <c r="F163"/>
  <c r="H163" s="1"/>
  <c r="I163" s="1"/>
  <c r="J163"/>
  <c r="G40" i="19"/>
  <c r="H40" s="1"/>
  <c r="I40" s="1"/>
  <c r="J40"/>
  <c r="G42"/>
  <c r="H42" s="1"/>
  <c r="I42" s="1"/>
  <c r="J42"/>
  <c r="G43"/>
  <c r="H43" s="1"/>
  <c r="I43" s="1"/>
  <c r="J43"/>
  <c r="G44"/>
  <c r="H44" s="1"/>
  <c r="I44" s="1"/>
  <c r="J44"/>
  <c r="G38" i="18"/>
  <c r="H38" s="1"/>
  <c r="I38" s="1"/>
  <c r="J38"/>
  <c r="G36" i="21"/>
  <c r="H36" s="1"/>
  <c r="I36" s="1"/>
  <c r="J36"/>
  <c r="G63"/>
  <c r="H63" s="1"/>
  <c r="I63" s="1"/>
  <c r="K63" s="1"/>
  <c r="J63"/>
  <c r="G42"/>
  <c r="H42" s="1"/>
  <c r="I42" s="1"/>
  <c r="J42"/>
  <c r="B143"/>
  <c r="I14" s="1"/>
  <c r="G50"/>
  <c r="H50" s="1"/>
  <c r="I50" s="1"/>
  <c r="J50"/>
  <c r="G98" i="2"/>
  <c r="H98" s="1"/>
  <c r="I98" s="1"/>
  <c r="J98"/>
  <c r="G94"/>
  <c r="H94" s="1"/>
  <c r="I94" s="1"/>
  <c r="J94"/>
  <c r="F164"/>
  <c r="H164" s="1"/>
  <c r="I164" s="1"/>
  <c r="J164"/>
  <c r="F165"/>
  <c r="H165" s="1"/>
  <c r="I165" s="1"/>
  <c r="J165"/>
  <c r="F166"/>
  <c r="H166" s="1"/>
  <c r="I166" s="1"/>
  <c r="J166"/>
  <c r="F168"/>
  <c r="H168" s="1"/>
  <c r="I168" s="1"/>
  <c r="J168"/>
  <c r="G39" i="19"/>
  <c r="H39" s="1"/>
  <c r="I39" s="1"/>
  <c r="J39"/>
  <c r="C159"/>
  <c r="D161"/>
  <c r="B139"/>
  <c r="B138"/>
  <c r="B114" i="20"/>
  <c r="B108"/>
  <c r="B102"/>
  <c r="B119" i="18"/>
  <c r="B113"/>
  <c r="B107"/>
  <c r="D17" s="1"/>
  <c r="B149" i="17"/>
  <c r="D19" s="1"/>
  <c r="B143"/>
  <c r="B137"/>
  <c r="D17" s="1"/>
  <c r="B156" i="15"/>
  <c r="B150"/>
  <c r="B144"/>
  <c r="B239" i="2"/>
  <c r="D19" s="1"/>
  <c r="B233"/>
  <c r="D18" s="1"/>
  <c r="B227"/>
  <c r="D196" i="15"/>
  <c r="D200"/>
  <c r="D204"/>
  <c r="D208"/>
  <c r="D212"/>
  <c r="D216"/>
  <c r="D220"/>
  <c r="B106"/>
  <c r="F21" i="5"/>
  <c r="F157" i="2"/>
  <c r="H157" s="1"/>
  <c r="F152"/>
  <c r="H152" s="1"/>
  <c r="F31" i="11"/>
  <c r="C31" i="23"/>
  <c r="D31" s="1"/>
  <c r="C29"/>
  <c r="C26"/>
  <c r="C19"/>
  <c r="C18"/>
  <c r="C16"/>
  <c r="C15"/>
  <c r="C16" i="22"/>
  <c r="C182" i="17"/>
  <c r="B182"/>
  <c r="G61"/>
  <c r="H61" s="1"/>
  <c r="I61" s="1"/>
  <c r="J61"/>
  <c r="G62"/>
  <c r="H62" s="1"/>
  <c r="I62" s="1"/>
  <c r="J62"/>
  <c r="D310" i="2"/>
  <c r="D311"/>
  <c r="D312"/>
  <c r="D313"/>
  <c r="D314"/>
  <c r="F162"/>
  <c r="H162" s="1"/>
  <c r="E49" i="6"/>
  <c r="J142" i="2"/>
  <c r="J41" i="15"/>
  <c r="J43"/>
  <c r="J44"/>
  <c r="J47"/>
  <c r="J51"/>
  <c r="J52"/>
  <c r="J55"/>
  <c r="J58"/>
  <c r="C194"/>
  <c r="D197"/>
  <c r="D198"/>
  <c r="D199"/>
  <c r="D201"/>
  <c r="D202"/>
  <c r="D203"/>
  <c r="D205"/>
  <c r="D206"/>
  <c r="D207"/>
  <c r="D209"/>
  <c r="D210"/>
  <c r="D211"/>
  <c r="D213"/>
  <c r="D214"/>
  <c r="D215"/>
  <c r="D217"/>
  <c r="D218"/>
  <c r="D219"/>
  <c r="D221"/>
  <c r="D222"/>
  <c r="D223"/>
  <c r="D195"/>
  <c r="E107"/>
  <c r="F107" s="1"/>
  <c r="E108"/>
  <c r="F108" s="1"/>
  <c r="E109"/>
  <c r="F109" s="1"/>
  <c r="E110"/>
  <c r="F110" s="1"/>
  <c r="E111"/>
  <c r="F111" s="1"/>
  <c r="E112"/>
  <c r="F112" s="1"/>
  <c r="E113"/>
  <c r="F113" s="1"/>
  <c r="E114"/>
  <c r="F114" s="1"/>
  <c r="E115"/>
  <c r="F115" s="1"/>
  <c r="E116"/>
  <c r="F116" s="1"/>
  <c r="C106"/>
  <c r="D106"/>
  <c r="G50"/>
  <c r="H50" s="1"/>
  <c r="I50" s="1"/>
  <c r="J50"/>
  <c r="G51"/>
  <c r="H51" s="1"/>
  <c r="D19" i="23"/>
  <c r="C34" i="14"/>
  <c r="B34"/>
  <c r="I6" s="1"/>
  <c r="B79"/>
  <c r="I14" s="1"/>
  <c r="D29" i="2"/>
  <c r="D29" i="21"/>
  <c r="D29" i="20"/>
  <c r="D29" i="19"/>
  <c r="D29" i="18"/>
  <c r="D29" i="17"/>
  <c r="D29" i="14"/>
  <c r="D30" i="16"/>
  <c r="D29"/>
  <c r="D30" i="15"/>
  <c r="D29" s="1"/>
  <c r="J40" i="21"/>
  <c r="J43"/>
  <c r="J44"/>
  <c r="J46"/>
  <c r="J48"/>
  <c r="J52"/>
  <c r="J55"/>
  <c r="J56"/>
  <c r="J58"/>
  <c r="J61"/>
  <c r="J72"/>
  <c r="J73"/>
  <c r="J77"/>
  <c r="J78"/>
  <c r="J80"/>
  <c r="J82"/>
  <c r="J86"/>
  <c r="J90"/>
  <c r="J92"/>
  <c r="J94"/>
  <c r="J97"/>
  <c r="J100"/>
  <c r="J39"/>
  <c r="J54"/>
  <c r="J57"/>
  <c r="J68"/>
  <c r="J69"/>
  <c r="J75"/>
  <c r="J89"/>
  <c r="J93"/>
  <c r="C157" i="16"/>
  <c r="D159"/>
  <c r="D160"/>
  <c r="D161"/>
  <c r="D162"/>
  <c r="D163"/>
  <c r="D164"/>
  <c r="D165"/>
  <c r="D166"/>
  <c r="D158"/>
  <c r="B157"/>
  <c r="J37" i="19"/>
  <c r="G37"/>
  <c r="H37" s="1"/>
  <c r="G38"/>
  <c r="H38" s="1"/>
  <c r="J38"/>
  <c r="D19" i="18"/>
  <c r="D17" i="20"/>
  <c r="D19" i="15"/>
  <c r="D17"/>
  <c r="J37" i="21"/>
  <c r="J38"/>
  <c r="J45"/>
  <c r="J47"/>
  <c r="J49"/>
  <c r="J51"/>
  <c r="J53"/>
  <c r="J59"/>
  <c r="J60"/>
  <c r="J62"/>
  <c r="J64"/>
  <c r="J65"/>
  <c r="J66"/>
  <c r="J71"/>
  <c r="J74"/>
  <c r="J76"/>
  <c r="J79"/>
  <c r="J81"/>
  <c r="J83"/>
  <c r="J84"/>
  <c r="J85"/>
  <c r="J87"/>
  <c r="J91"/>
  <c r="J95"/>
  <c r="J96"/>
  <c r="J98"/>
  <c r="J101"/>
  <c r="G40"/>
  <c r="H40" s="1"/>
  <c r="G41"/>
  <c r="H41" s="1"/>
  <c r="J41"/>
  <c r="J39" i="17"/>
  <c r="J42"/>
  <c r="J48"/>
  <c r="J50"/>
  <c r="J54"/>
  <c r="J60"/>
  <c r="J35" i="20"/>
  <c r="G37" i="21"/>
  <c r="H37" s="1"/>
  <c r="G38"/>
  <c r="H38" s="1"/>
  <c r="G39"/>
  <c r="H39" s="1"/>
  <c r="G43"/>
  <c r="H43" s="1"/>
  <c r="G44"/>
  <c r="H44" s="1"/>
  <c r="G45"/>
  <c r="H45" s="1"/>
  <c r="G46"/>
  <c r="H46" s="1"/>
  <c r="G47"/>
  <c r="H47" s="1"/>
  <c r="G48"/>
  <c r="H48" s="1"/>
  <c r="G49"/>
  <c r="H49" s="1"/>
  <c r="G51"/>
  <c r="H51" s="1"/>
  <c r="G52"/>
  <c r="H52" s="1"/>
  <c r="G53"/>
  <c r="H53" s="1"/>
  <c r="G54"/>
  <c r="H54" s="1"/>
  <c r="G55"/>
  <c r="H55" s="1"/>
  <c r="G56"/>
  <c r="H56" s="1"/>
  <c r="I56" s="1"/>
  <c r="G57"/>
  <c r="H57" s="1"/>
  <c r="G58"/>
  <c r="H58" s="1"/>
  <c r="G59"/>
  <c r="H59" s="1"/>
  <c r="G60"/>
  <c r="H60" s="1"/>
  <c r="I60" s="1"/>
  <c r="G61"/>
  <c r="H61" s="1"/>
  <c r="G62"/>
  <c r="H62" s="1"/>
  <c r="I62" s="1"/>
  <c r="G64"/>
  <c r="H64" s="1"/>
  <c r="G65"/>
  <c r="H65" s="1"/>
  <c r="G66"/>
  <c r="H66" s="1"/>
  <c r="G67"/>
  <c r="H67" s="1"/>
  <c r="J67"/>
  <c r="G68"/>
  <c r="H68" s="1"/>
  <c r="G69"/>
  <c r="H69" s="1"/>
  <c r="G70"/>
  <c r="H70" s="1"/>
  <c r="J70"/>
  <c r="G71"/>
  <c r="H71" s="1"/>
  <c r="G72"/>
  <c r="H72" s="1"/>
  <c r="G73"/>
  <c r="H73" s="1"/>
  <c r="G74"/>
  <c r="H74" s="1"/>
  <c r="G75"/>
  <c r="H75" s="1"/>
  <c r="G76"/>
  <c r="H76" s="1"/>
  <c r="G77"/>
  <c r="H77" s="1"/>
  <c r="G78"/>
  <c r="H78" s="1"/>
  <c r="G79"/>
  <c r="H79" s="1"/>
  <c r="G80"/>
  <c r="H80" s="1"/>
  <c r="G81"/>
  <c r="H81" s="1"/>
  <c r="G82"/>
  <c r="H82" s="1"/>
  <c r="G83"/>
  <c r="H83" s="1"/>
  <c r="G84"/>
  <c r="H84" s="1"/>
  <c r="G85"/>
  <c r="H85" s="1"/>
  <c r="G86"/>
  <c r="H86" s="1"/>
  <c r="G87"/>
  <c r="H87" s="1"/>
  <c r="G88"/>
  <c r="H88" s="1"/>
  <c r="J88"/>
  <c r="G89"/>
  <c r="H89" s="1"/>
  <c r="G90"/>
  <c r="H90" s="1"/>
  <c r="G91"/>
  <c r="H91" s="1"/>
  <c r="G92"/>
  <c r="H92" s="1"/>
  <c r="G93"/>
  <c r="H93" s="1"/>
  <c r="G94"/>
  <c r="H94" s="1"/>
  <c r="G95"/>
  <c r="H95" s="1"/>
  <c r="G96"/>
  <c r="H96" s="1"/>
  <c r="G97"/>
  <c r="H97" s="1"/>
  <c r="G98"/>
  <c r="H98" s="1"/>
  <c r="G99"/>
  <c r="H99" s="1"/>
  <c r="J99"/>
  <c r="G100"/>
  <c r="H100" s="1"/>
  <c r="G101"/>
  <c r="H101" s="1"/>
  <c r="J38" i="17"/>
  <c r="J41"/>
  <c r="J43"/>
  <c r="J44"/>
  <c r="J45"/>
  <c r="J46"/>
  <c r="J51"/>
  <c r="J52"/>
  <c r="J53"/>
  <c r="J55"/>
  <c r="J36" i="19"/>
  <c r="J35"/>
  <c r="G35" i="14"/>
  <c r="H35" s="1"/>
  <c r="I35" s="1"/>
  <c r="J35"/>
  <c r="G36"/>
  <c r="H36" s="1"/>
  <c r="I36" s="1"/>
  <c r="J36"/>
  <c r="G38" i="15"/>
  <c r="H38" s="1"/>
  <c r="I38" s="1"/>
  <c r="J38"/>
  <c r="G39"/>
  <c r="H39" s="1"/>
  <c r="I39" s="1"/>
  <c r="J39"/>
  <c r="G40"/>
  <c r="H40" s="1"/>
  <c r="I40" s="1"/>
  <c r="J40"/>
  <c r="G41"/>
  <c r="H41" s="1"/>
  <c r="I41" s="1"/>
  <c r="G42"/>
  <c r="H42" s="1"/>
  <c r="I42" s="1"/>
  <c r="J42"/>
  <c r="G43"/>
  <c r="H43" s="1"/>
  <c r="I43" s="1"/>
  <c r="G44"/>
  <c r="H44" s="1"/>
  <c r="G45"/>
  <c r="H45" s="1"/>
  <c r="I45" s="1"/>
  <c r="J45"/>
  <c r="G46"/>
  <c r="H46" s="1"/>
  <c r="I46" s="1"/>
  <c r="J46"/>
  <c r="G47"/>
  <c r="H47" s="1"/>
  <c r="I47" s="1"/>
  <c r="G48"/>
  <c r="H48" s="1"/>
  <c r="I48" s="1"/>
  <c r="J48"/>
  <c r="G49"/>
  <c r="H49" s="1"/>
  <c r="I49" s="1"/>
  <c r="J49"/>
  <c r="G52"/>
  <c r="H52" s="1"/>
  <c r="I52" s="1"/>
  <c r="G53"/>
  <c r="H53" s="1"/>
  <c r="I53" s="1"/>
  <c r="J53"/>
  <c r="G54"/>
  <c r="H54" s="1"/>
  <c r="I54" s="1"/>
  <c r="J54"/>
  <c r="G55"/>
  <c r="H55" s="1"/>
  <c r="I55" s="1"/>
  <c r="G56"/>
  <c r="H56" s="1"/>
  <c r="I56" s="1"/>
  <c r="J56"/>
  <c r="B64" i="18"/>
  <c r="I11" s="1"/>
  <c r="J37" i="17"/>
  <c r="J40"/>
  <c r="J47"/>
  <c r="J58"/>
  <c r="J63"/>
  <c r="B152" i="19"/>
  <c r="D23" s="1"/>
  <c r="B34"/>
  <c r="I6" s="1"/>
  <c r="D309" i="2"/>
  <c r="C34"/>
  <c r="G117"/>
  <c r="H117" s="1"/>
  <c r="I117" s="1"/>
  <c r="J117"/>
  <c r="G118"/>
  <c r="H118" s="1"/>
  <c r="I118" s="1"/>
  <c r="J118"/>
  <c r="G119"/>
  <c r="H119" s="1"/>
  <c r="I119" s="1"/>
  <c r="J119"/>
  <c r="G120"/>
  <c r="H120" s="1"/>
  <c r="I120" s="1"/>
  <c r="J120"/>
  <c r="G121"/>
  <c r="H121" s="1"/>
  <c r="I121" s="1"/>
  <c r="J121"/>
  <c r="G122"/>
  <c r="H122" s="1"/>
  <c r="I122" s="1"/>
  <c r="J122"/>
  <c r="G123"/>
  <c r="H123" s="1"/>
  <c r="I123" s="1"/>
  <c r="J123"/>
  <c r="G124"/>
  <c r="H124" s="1"/>
  <c r="I124" s="1"/>
  <c r="J124"/>
  <c r="G125"/>
  <c r="H125" s="1"/>
  <c r="I125" s="1"/>
  <c r="J125"/>
  <c r="G126"/>
  <c r="H126" s="1"/>
  <c r="I126" s="1"/>
  <c r="J126"/>
  <c r="G127"/>
  <c r="H127" s="1"/>
  <c r="I127" s="1"/>
  <c r="J127"/>
  <c r="G128"/>
  <c r="H128" s="1"/>
  <c r="I128" s="1"/>
  <c r="J128"/>
  <c r="G129"/>
  <c r="H129" s="1"/>
  <c r="I129" s="1"/>
  <c r="J129"/>
  <c r="G130"/>
  <c r="H130" s="1"/>
  <c r="I130" s="1"/>
  <c r="J130"/>
  <c r="G131"/>
  <c r="H131" s="1"/>
  <c r="I131" s="1"/>
  <c r="J131"/>
  <c r="G132"/>
  <c r="H132" s="1"/>
  <c r="I132" s="1"/>
  <c r="J132"/>
  <c r="G133"/>
  <c r="H133" s="1"/>
  <c r="I133" s="1"/>
  <c r="J133"/>
  <c r="G134"/>
  <c r="H134" s="1"/>
  <c r="I134" s="1"/>
  <c r="J134"/>
  <c r="G135"/>
  <c r="H135" s="1"/>
  <c r="I135" s="1"/>
  <c r="J135"/>
  <c r="G136"/>
  <c r="H136" s="1"/>
  <c r="I136" s="1"/>
  <c r="J136"/>
  <c r="G137"/>
  <c r="H137" s="1"/>
  <c r="I137" s="1"/>
  <c r="J137"/>
  <c r="G138"/>
  <c r="H138" s="1"/>
  <c r="I138" s="1"/>
  <c r="J138"/>
  <c r="G139"/>
  <c r="H139" s="1"/>
  <c r="I139" s="1"/>
  <c r="J139"/>
  <c r="G140"/>
  <c r="H140" s="1"/>
  <c r="I140" s="1"/>
  <c r="J140"/>
  <c r="G141"/>
  <c r="H141" s="1"/>
  <c r="I141" s="1"/>
  <c r="J141"/>
  <c r="G142"/>
  <c r="H142" s="1"/>
  <c r="G91"/>
  <c r="H91" s="1"/>
  <c r="I91" s="1"/>
  <c r="J91"/>
  <c r="G92"/>
  <c r="H92" s="1"/>
  <c r="I92" s="1"/>
  <c r="J92"/>
  <c r="G93"/>
  <c r="H93" s="1"/>
  <c r="I93" s="1"/>
  <c r="J93"/>
  <c r="G95"/>
  <c r="H95" s="1"/>
  <c r="I95" s="1"/>
  <c r="J95"/>
  <c r="G96"/>
  <c r="H96" s="1"/>
  <c r="I96" s="1"/>
  <c r="J96"/>
  <c r="G97"/>
  <c r="H97" s="1"/>
  <c r="I97" s="1"/>
  <c r="J97"/>
  <c r="G99"/>
  <c r="H99" s="1"/>
  <c r="I99" s="1"/>
  <c r="J99"/>
  <c r="G100"/>
  <c r="H100" s="1"/>
  <c r="I100" s="1"/>
  <c r="J100"/>
  <c r="G101"/>
  <c r="H101" s="1"/>
  <c r="I101" s="1"/>
  <c r="J101"/>
  <c r="G102"/>
  <c r="H102" s="1"/>
  <c r="I102" s="1"/>
  <c r="J102"/>
  <c r="G103"/>
  <c r="H103" s="1"/>
  <c r="I103" s="1"/>
  <c r="J103"/>
  <c r="G104"/>
  <c r="H104" s="1"/>
  <c r="I104" s="1"/>
  <c r="J104"/>
  <c r="G105"/>
  <c r="H105" s="1"/>
  <c r="I105" s="1"/>
  <c r="J105"/>
  <c r="G106"/>
  <c r="H106" s="1"/>
  <c r="I106" s="1"/>
  <c r="J106"/>
  <c r="G107"/>
  <c r="H107" s="1"/>
  <c r="I107" s="1"/>
  <c r="J107"/>
  <c r="G108"/>
  <c r="H108" s="1"/>
  <c r="I108" s="1"/>
  <c r="J108"/>
  <c r="G109"/>
  <c r="H109" s="1"/>
  <c r="I109" s="1"/>
  <c r="J109"/>
  <c r="G110"/>
  <c r="H110" s="1"/>
  <c r="I110" s="1"/>
  <c r="J110"/>
  <c r="G111"/>
  <c r="H111" s="1"/>
  <c r="I111" s="1"/>
  <c r="J111"/>
  <c r="G112"/>
  <c r="H112" s="1"/>
  <c r="I112" s="1"/>
  <c r="J112"/>
  <c r="G113"/>
  <c r="H113" s="1"/>
  <c r="I113" s="1"/>
  <c r="J113"/>
  <c r="G114"/>
  <c r="H114" s="1"/>
  <c r="I114" s="1"/>
  <c r="J114"/>
  <c r="G115"/>
  <c r="H115" s="1"/>
  <c r="I115" s="1"/>
  <c r="J115"/>
  <c r="G116"/>
  <c r="H116" s="1"/>
  <c r="I116" s="1"/>
  <c r="J116"/>
  <c r="G71"/>
  <c r="H71" s="1"/>
  <c r="I71" s="1"/>
  <c r="J71"/>
  <c r="G72"/>
  <c r="H72" s="1"/>
  <c r="I72" s="1"/>
  <c r="J72"/>
  <c r="G73"/>
  <c r="H73" s="1"/>
  <c r="I73" s="1"/>
  <c r="J73"/>
  <c r="G74"/>
  <c r="H74" s="1"/>
  <c r="I74" s="1"/>
  <c r="J74"/>
  <c r="G75"/>
  <c r="H75" s="1"/>
  <c r="I75" s="1"/>
  <c r="J75"/>
  <c r="G76"/>
  <c r="H76" s="1"/>
  <c r="I76" s="1"/>
  <c r="J76"/>
  <c r="G77"/>
  <c r="H77" s="1"/>
  <c r="I77" s="1"/>
  <c r="J77"/>
  <c r="G78"/>
  <c r="H78" s="1"/>
  <c r="I78" s="1"/>
  <c r="J78"/>
  <c r="G79"/>
  <c r="H79" s="1"/>
  <c r="I79" s="1"/>
  <c r="J79"/>
  <c r="G80"/>
  <c r="H80" s="1"/>
  <c r="I80" s="1"/>
  <c r="J80"/>
  <c r="G81"/>
  <c r="H81" s="1"/>
  <c r="I81" s="1"/>
  <c r="J81"/>
  <c r="G82"/>
  <c r="H82" s="1"/>
  <c r="I82" s="1"/>
  <c r="J82"/>
  <c r="G83"/>
  <c r="H83" s="1"/>
  <c r="I83" s="1"/>
  <c r="J83"/>
  <c r="G84"/>
  <c r="H84" s="1"/>
  <c r="I84" s="1"/>
  <c r="J84"/>
  <c r="G85"/>
  <c r="H85" s="1"/>
  <c r="I85" s="1"/>
  <c r="J85"/>
  <c r="G86"/>
  <c r="H86" s="1"/>
  <c r="I86" s="1"/>
  <c r="J86"/>
  <c r="G87"/>
  <c r="H87" s="1"/>
  <c r="I87" s="1"/>
  <c r="J87"/>
  <c r="G88"/>
  <c r="H88" s="1"/>
  <c r="I88" s="1"/>
  <c r="J88"/>
  <c r="G89"/>
  <c r="H89" s="1"/>
  <c r="I89" s="1"/>
  <c r="J89"/>
  <c r="G90"/>
  <c r="H90" s="1"/>
  <c r="I90" s="1"/>
  <c r="J90"/>
  <c r="G59"/>
  <c r="H59" s="1"/>
  <c r="I59" s="1"/>
  <c r="J59"/>
  <c r="G60"/>
  <c r="H60" s="1"/>
  <c r="I60" s="1"/>
  <c r="J60"/>
  <c r="G61"/>
  <c r="H61" s="1"/>
  <c r="I61" s="1"/>
  <c r="J61"/>
  <c r="G62"/>
  <c r="H62" s="1"/>
  <c r="I62" s="1"/>
  <c r="J62"/>
  <c r="G63"/>
  <c r="H63" s="1"/>
  <c r="I63" s="1"/>
  <c r="J63"/>
  <c r="G64"/>
  <c r="H64" s="1"/>
  <c r="I64" s="1"/>
  <c r="J64"/>
  <c r="G65"/>
  <c r="H65" s="1"/>
  <c r="I65" s="1"/>
  <c r="J65"/>
  <c r="G66"/>
  <c r="H66" s="1"/>
  <c r="I66" s="1"/>
  <c r="J66"/>
  <c r="G67"/>
  <c r="H67" s="1"/>
  <c r="I67" s="1"/>
  <c r="J67"/>
  <c r="G68"/>
  <c r="H68" s="1"/>
  <c r="I68" s="1"/>
  <c r="J68"/>
  <c r="G69"/>
  <c r="H69" s="1"/>
  <c r="I69" s="1"/>
  <c r="J69"/>
  <c r="G70"/>
  <c r="H70" s="1"/>
  <c r="I70" s="1"/>
  <c r="J70"/>
  <c r="G36"/>
  <c r="H36" s="1"/>
  <c r="I36" s="1"/>
  <c r="G37"/>
  <c r="H37" s="1"/>
  <c r="I37" s="1"/>
  <c r="J37"/>
  <c r="G38"/>
  <c r="H38" s="1"/>
  <c r="I38" s="1"/>
  <c r="J38"/>
  <c r="G39"/>
  <c r="H39" s="1"/>
  <c r="I39" s="1"/>
  <c r="J39"/>
  <c r="G40"/>
  <c r="H40" s="1"/>
  <c r="I40" s="1"/>
  <c r="J40"/>
  <c r="G41"/>
  <c r="H41" s="1"/>
  <c r="I41" s="1"/>
  <c r="J41"/>
  <c r="G42"/>
  <c r="H42" s="1"/>
  <c r="I42" s="1"/>
  <c r="J42"/>
  <c r="G43"/>
  <c r="H43" s="1"/>
  <c r="I43" s="1"/>
  <c r="J43"/>
  <c r="G44"/>
  <c r="H44" s="1"/>
  <c r="I44" s="1"/>
  <c r="J44"/>
  <c r="G45"/>
  <c r="H45" s="1"/>
  <c r="I45" s="1"/>
  <c r="J45"/>
  <c r="G46"/>
  <c r="H46" s="1"/>
  <c r="I46" s="1"/>
  <c r="J46"/>
  <c r="G47"/>
  <c r="H47" s="1"/>
  <c r="I47" s="1"/>
  <c r="J47"/>
  <c r="G48"/>
  <c r="H48" s="1"/>
  <c r="I48" s="1"/>
  <c r="J48"/>
  <c r="G49"/>
  <c r="H49" s="1"/>
  <c r="I49" s="1"/>
  <c r="J49"/>
  <c r="G50"/>
  <c r="H50" s="1"/>
  <c r="I50" s="1"/>
  <c r="J50"/>
  <c r="G51"/>
  <c r="H51" s="1"/>
  <c r="I51" s="1"/>
  <c r="J51"/>
  <c r="G52"/>
  <c r="H52" s="1"/>
  <c r="I52" s="1"/>
  <c r="J52"/>
  <c r="G53"/>
  <c r="H53" s="1"/>
  <c r="I53" s="1"/>
  <c r="J53"/>
  <c r="G54"/>
  <c r="H54" s="1"/>
  <c r="I54" s="1"/>
  <c r="J54"/>
  <c r="G55"/>
  <c r="H55" s="1"/>
  <c r="I55" s="1"/>
  <c r="J55"/>
  <c r="G56"/>
  <c r="H56" s="1"/>
  <c r="I56" s="1"/>
  <c r="J56"/>
  <c r="G57"/>
  <c r="H57" s="1"/>
  <c r="I57" s="1"/>
  <c r="J57"/>
  <c r="G58"/>
  <c r="H58" s="1"/>
  <c r="I58" s="1"/>
  <c r="J58"/>
  <c r="B175" i="17"/>
  <c r="D23" s="1"/>
  <c r="D183"/>
  <c r="G38"/>
  <c r="H38" s="1"/>
  <c r="I38" s="1"/>
  <c r="G39"/>
  <c r="H39" s="1"/>
  <c r="G40"/>
  <c r="H40" s="1"/>
  <c r="G41"/>
  <c r="H41" s="1"/>
  <c r="G42"/>
  <c r="H42" s="1"/>
  <c r="G43"/>
  <c r="H43" s="1"/>
  <c r="G44"/>
  <c r="H44" s="1"/>
  <c r="G45"/>
  <c r="H45" s="1"/>
  <c r="I45" s="1"/>
  <c r="G46"/>
  <c r="H46" s="1"/>
  <c r="G47"/>
  <c r="H47" s="1"/>
  <c r="G48"/>
  <c r="H48" s="1"/>
  <c r="I48" s="1"/>
  <c r="G49"/>
  <c r="H49" s="1"/>
  <c r="J49"/>
  <c r="G50"/>
  <c r="H50" s="1"/>
  <c r="G51"/>
  <c r="H51" s="1"/>
  <c r="I51" s="1"/>
  <c r="G52"/>
  <c r="H52" s="1"/>
  <c r="G53"/>
  <c r="H53" s="1"/>
  <c r="G54"/>
  <c r="H54" s="1"/>
  <c r="G37"/>
  <c r="H37" s="1"/>
  <c r="D273" i="21"/>
  <c r="D272" s="1"/>
  <c r="D26" s="1"/>
  <c r="J162" i="2"/>
  <c r="J157"/>
  <c r="J152"/>
  <c r="B220"/>
  <c r="B213"/>
  <c r="B299"/>
  <c r="D23" s="1"/>
  <c r="J35" i="16"/>
  <c r="D266" i="21"/>
  <c r="D265" s="1"/>
  <c r="D25" s="1"/>
  <c r="B154"/>
  <c r="B34"/>
  <c r="I6" s="1"/>
  <c r="D286"/>
  <c r="D28" s="1"/>
  <c r="C286"/>
  <c r="B286"/>
  <c r="D279"/>
  <c r="D27" s="1"/>
  <c r="C279"/>
  <c r="B279"/>
  <c r="C272"/>
  <c r="B272"/>
  <c r="C265"/>
  <c r="B265"/>
  <c r="B258"/>
  <c r="D23" s="1"/>
  <c r="B245"/>
  <c r="D22" s="1"/>
  <c r="B238"/>
  <c r="D21" s="1"/>
  <c r="F208"/>
  <c r="G208" s="1"/>
  <c r="G207" s="1"/>
  <c r="E207"/>
  <c r="E190" s="1"/>
  <c r="D207"/>
  <c r="D191" s="1"/>
  <c r="C207"/>
  <c r="C191" s="1"/>
  <c r="B207"/>
  <c r="F201"/>
  <c r="G201" s="1"/>
  <c r="G200" s="1"/>
  <c r="E200"/>
  <c r="D200"/>
  <c r="C200"/>
  <c r="B200"/>
  <c r="B138"/>
  <c r="I13" s="1"/>
  <c r="B133"/>
  <c r="I12" s="1"/>
  <c r="B128"/>
  <c r="I11" s="1"/>
  <c r="J121"/>
  <c r="H121"/>
  <c r="I121" s="1"/>
  <c r="C120"/>
  <c r="B120"/>
  <c r="J116"/>
  <c r="H116"/>
  <c r="I116" s="1"/>
  <c r="C115"/>
  <c r="B115"/>
  <c r="I9" s="1"/>
  <c r="J111"/>
  <c r="H111"/>
  <c r="I111" s="1"/>
  <c r="C110"/>
  <c r="B110"/>
  <c r="I8" s="1"/>
  <c r="J106"/>
  <c r="G106"/>
  <c r="H106" s="1"/>
  <c r="I106" s="1"/>
  <c r="C105"/>
  <c r="B105"/>
  <c r="I7" s="1"/>
  <c r="J35"/>
  <c r="G35"/>
  <c r="H35" s="1"/>
  <c r="I35" s="1"/>
  <c r="D20"/>
  <c r="D19"/>
  <c r="D18"/>
  <c r="D17"/>
  <c r="I10"/>
  <c r="E10" i="1"/>
  <c r="F82" i="20"/>
  <c r="E82"/>
  <c r="D82"/>
  <c r="C81"/>
  <c r="D172"/>
  <c r="C172"/>
  <c r="B172"/>
  <c r="D165"/>
  <c r="C165"/>
  <c r="B165"/>
  <c r="D158"/>
  <c r="D26" s="1"/>
  <c r="C158"/>
  <c r="B158"/>
  <c r="D151"/>
  <c r="D25" s="1"/>
  <c r="C151"/>
  <c r="B151"/>
  <c r="B144"/>
  <c r="D23" s="1"/>
  <c r="B137"/>
  <c r="B130"/>
  <c r="F96"/>
  <c r="E95"/>
  <c r="D95"/>
  <c r="C95"/>
  <c r="B95"/>
  <c r="F89"/>
  <c r="G89" s="1"/>
  <c r="G88" s="1"/>
  <c r="E88"/>
  <c r="D88"/>
  <c r="C88"/>
  <c r="B88"/>
  <c r="E81"/>
  <c r="D81"/>
  <c r="B81"/>
  <c r="B74"/>
  <c r="I14" s="1"/>
  <c r="B69"/>
  <c r="I13" s="1"/>
  <c r="B64"/>
  <c r="I12" s="1"/>
  <c r="B59"/>
  <c r="J55"/>
  <c r="I55"/>
  <c r="H55"/>
  <c r="C54"/>
  <c r="B54"/>
  <c r="I10" s="1"/>
  <c r="J50"/>
  <c r="H50"/>
  <c r="I50" s="1"/>
  <c r="C49"/>
  <c r="B49"/>
  <c r="J45"/>
  <c r="H45"/>
  <c r="I45" s="1"/>
  <c r="C44"/>
  <c r="B44"/>
  <c r="I8" s="1"/>
  <c r="J40"/>
  <c r="H40"/>
  <c r="I40" s="1"/>
  <c r="G40"/>
  <c r="C39"/>
  <c r="B39"/>
  <c r="I7" s="1"/>
  <c r="G35"/>
  <c r="H35" s="1"/>
  <c r="I35" s="1"/>
  <c r="B34"/>
  <c r="I6" s="1"/>
  <c r="D28"/>
  <c r="D27"/>
  <c r="D22"/>
  <c r="D21"/>
  <c r="D20"/>
  <c r="I11"/>
  <c r="I9"/>
  <c r="D181" i="19"/>
  <c r="D28" s="1"/>
  <c r="C181"/>
  <c r="B181"/>
  <c r="D174"/>
  <c r="D27" s="1"/>
  <c r="B174"/>
  <c r="D167"/>
  <c r="D26" s="1"/>
  <c r="C167"/>
  <c r="B167"/>
  <c r="B145"/>
  <c r="D22" s="1"/>
  <c r="F107"/>
  <c r="F106" s="1"/>
  <c r="E106"/>
  <c r="D106"/>
  <c r="C106"/>
  <c r="B106"/>
  <c r="F100"/>
  <c r="G100" s="1"/>
  <c r="E99"/>
  <c r="D99"/>
  <c r="C99"/>
  <c r="B99"/>
  <c r="F93"/>
  <c r="G93" s="1"/>
  <c r="G92" s="1"/>
  <c r="E92"/>
  <c r="D92"/>
  <c r="C92"/>
  <c r="B92"/>
  <c r="B85"/>
  <c r="I14" s="1"/>
  <c r="B80"/>
  <c r="I13" s="1"/>
  <c r="B75"/>
  <c r="I12" s="1"/>
  <c r="B70"/>
  <c r="I11" s="1"/>
  <c r="J66"/>
  <c r="H66"/>
  <c r="I66" s="1"/>
  <c r="C65"/>
  <c r="B65"/>
  <c r="I10" s="1"/>
  <c r="J59"/>
  <c r="H59"/>
  <c r="I59" s="1"/>
  <c r="C58"/>
  <c r="B58"/>
  <c r="I9" s="1"/>
  <c r="J54"/>
  <c r="H54"/>
  <c r="I54" s="1"/>
  <c r="C53"/>
  <c r="B53"/>
  <c r="I8" s="1"/>
  <c r="J49"/>
  <c r="G49"/>
  <c r="H49" s="1"/>
  <c r="I49" s="1"/>
  <c r="C48"/>
  <c r="B48"/>
  <c r="I7" s="1"/>
  <c r="G36"/>
  <c r="H36" s="1"/>
  <c r="G35"/>
  <c r="H35" s="1"/>
  <c r="D20"/>
  <c r="D19"/>
  <c r="D18"/>
  <c r="D17"/>
  <c r="B150" i="18"/>
  <c r="D23" s="1"/>
  <c r="D182"/>
  <c r="D28" s="1"/>
  <c r="C182"/>
  <c r="B182"/>
  <c r="D175"/>
  <c r="D27" s="1"/>
  <c r="C175"/>
  <c r="B175"/>
  <c r="D168"/>
  <c r="C168"/>
  <c r="B168"/>
  <c r="D161"/>
  <c r="D25" s="1"/>
  <c r="C161"/>
  <c r="B161"/>
  <c r="B143"/>
  <c r="D22" s="1"/>
  <c r="B136"/>
  <c r="D21" s="1"/>
  <c r="F101"/>
  <c r="E100"/>
  <c r="D100"/>
  <c r="C100"/>
  <c r="B100"/>
  <c r="F94"/>
  <c r="G94" s="1"/>
  <c r="E93"/>
  <c r="D93"/>
  <c r="C93"/>
  <c r="B93"/>
  <c r="F87"/>
  <c r="E86"/>
  <c r="D86"/>
  <c r="C86"/>
  <c r="B86"/>
  <c r="B79"/>
  <c r="I14" s="1"/>
  <c r="B74"/>
  <c r="B69"/>
  <c r="I12" s="1"/>
  <c r="J59"/>
  <c r="H59"/>
  <c r="I59" s="1"/>
  <c r="C58"/>
  <c r="B58"/>
  <c r="I10" s="1"/>
  <c r="J54"/>
  <c r="H54"/>
  <c r="I54" s="1"/>
  <c r="C53"/>
  <c r="B53"/>
  <c r="I9" s="1"/>
  <c r="J49"/>
  <c r="H49"/>
  <c r="I49" s="1"/>
  <c r="C48"/>
  <c r="B48"/>
  <c r="I8" s="1"/>
  <c r="J44"/>
  <c r="G44"/>
  <c r="H44" s="1"/>
  <c r="I44" s="1"/>
  <c r="C43"/>
  <c r="B43"/>
  <c r="I7" s="1"/>
  <c r="J39"/>
  <c r="G39"/>
  <c r="H39" s="1"/>
  <c r="I39" s="1"/>
  <c r="J37"/>
  <c r="G37"/>
  <c r="H37" s="1"/>
  <c r="I37" s="1"/>
  <c r="J36"/>
  <c r="G36"/>
  <c r="H36" s="1"/>
  <c r="I36" s="1"/>
  <c r="J35"/>
  <c r="G35"/>
  <c r="H35" s="1"/>
  <c r="I35" s="1"/>
  <c r="C34"/>
  <c r="B34"/>
  <c r="I6" s="1"/>
  <c r="D26"/>
  <c r="D20"/>
  <c r="I13"/>
  <c r="D208" i="17"/>
  <c r="D28" s="1"/>
  <c r="C208"/>
  <c r="B208"/>
  <c r="D201"/>
  <c r="D27" s="1"/>
  <c r="C201"/>
  <c r="B201"/>
  <c r="D194"/>
  <c r="D26" s="1"/>
  <c r="C194"/>
  <c r="B194"/>
  <c r="B168"/>
  <c r="D22" s="1"/>
  <c r="B161"/>
  <c r="F131"/>
  <c r="G131" s="1"/>
  <c r="E130"/>
  <c r="D130"/>
  <c r="C130"/>
  <c r="B130"/>
  <c r="F117"/>
  <c r="E116"/>
  <c r="D116"/>
  <c r="C116"/>
  <c r="B116"/>
  <c r="F110"/>
  <c r="G110" s="1"/>
  <c r="E109"/>
  <c r="D109"/>
  <c r="C109"/>
  <c r="B109"/>
  <c r="B102"/>
  <c r="I14" s="1"/>
  <c r="B97"/>
  <c r="I13" s="1"/>
  <c r="B92"/>
  <c r="I12" s="1"/>
  <c r="B87"/>
  <c r="I11" s="1"/>
  <c r="J83"/>
  <c r="H83"/>
  <c r="I83" s="1"/>
  <c r="C82"/>
  <c r="B82"/>
  <c r="I10" s="1"/>
  <c r="J78"/>
  <c r="H78"/>
  <c r="I78" s="1"/>
  <c r="C77"/>
  <c r="B77"/>
  <c r="I9" s="1"/>
  <c r="J73"/>
  <c r="H73"/>
  <c r="I73" s="1"/>
  <c r="C72"/>
  <c r="B72"/>
  <c r="I8" s="1"/>
  <c r="J68"/>
  <c r="G68"/>
  <c r="H68" s="1"/>
  <c r="I68" s="1"/>
  <c r="C67"/>
  <c r="B67"/>
  <c r="I7" s="1"/>
  <c r="G63"/>
  <c r="H63" s="1"/>
  <c r="I63" s="1"/>
  <c r="G60"/>
  <c r="H60" s="1"/>
  <c r="J59"/>
  <c r="G59"/>
  <c r="H59" s="1"/>
  <c r="I59" s="1"/>
  <c r="G58"/>
  <c r="H58" s="1"/>
  <c r="I58" s="1"/>
  <c r="J57"/>
  <c r="G57"/>
  <c r="H57" s="1"/>
  <c r="I57" s="1"/>
  <c r="J56"/>
  <c r="G56"/>
  <c r="H56" s="1"/>
  <c r="I56" s="1"/>
  <c r="G55"/>
  <c r="H55" s="1"/>
  <c r="I55" s="1"/>
  <c r="J36"/>
  <c r="G36"/>
  <c r="H36" s="1"/>
  <c r="J35"/>
  <c r="G35"/>
  <c r="H35" s="1"/>
  <c r="D21"/>
  <c r="D20"/>
  <c r="C91" i="16"/>
  <c r="D91"/>
  <c r="E91"/>
  <c r="B91"/>
  <c r="F92"/>
  <c r="D186"/>
  <c r="D28" s="1"/>
  <c r="C186"/>
  <c r="B186"/>
  <c r="D179"/>
  <c r="D27" s="1"/>
  <c r="C179"/>
  <c r="B179"/>
  <c r="D172"/>
  <c r="D26" s="1"/>
  <c r="C172"/>
  <c r="B172"/>
  <c r="B150"/>
  <c r="D23" s="1"/>
  <c r="B143"/>
  <c r="D22" s="1"/>
  <c r="B136"/>
  <c r="D21" s="1"/>
  <c r="F106"/>
  <c r="G106" s="1"/>
  <c r="G105" s="1"/>
  <c r="E105"/>
  <c r="D105"/>
  <c r="C105"/>
  <c r="B105"/>
  <c r="F99"/>
  <c r="E98"/>
  <c r="D98"/>
  <c r="C98"/>
  <c r="B98"/>
  <c r="B84"/>
  <c r="I14" s="1"/>
  <c r="B79"/>
  <c r="I13" s="1"/>
  <c r="B74"/>
  <c r="I12" s="1"/>
  <c r="B69"/>
  <c r="I11" s="1"/>
  <c r="J65"/>
  <c r="H65"/>
  <c r="I65" s="1"/>
  <c r="C64"/>
  <c r="B64"/>
  <c r="I10" s="1"/>
  <c r="J58"/>
  <c r="H58"/>
  <c r="I58" s="1"/>
  <c r="C57"/>
  <c r="B57"/>
  <c r="J53"/>
  <c r="H53"/>
  <c r="I53" s="1"/>
  <c r="C52"/>
  <c r="B52"/>
  <c r="I8" s="1"/>
  <c r="J48"/>
  <c r="G48"/>
  <c r="H48" s="1"/>
  <c r="I48" s="1"/>
  <c r="C47"/>
  <c r="B47"/>
  <c r="I7" s="1"/>
  <c r="J43"/>
  <c r="G43"/>
  <c r="H43" s="1"/>
  <c r="I43" s="1"/>
  <c r="J42"/>
  <c r="G42"/>
  <c r="H42" s="1"/>
  <c r="I42" s="1"/>
  <c r="J41"/>
  <c r="G41"/>
  <c r="H41" s="1"/>
  <c r="I41" s="1"/>
  <c r="J40"/>
  <c r="G40"/>
  <c r="H40" s="1"/>
  <c r="I40" s="1"/>
  <c r="J39"/>
  <c r="G39"/>
  <c r="H39" s="1"/>
  <c r="I39" s="1"/>
  <c r="J38"/>
  <c r="G38"/>
  <c r="H38" s="1"/>
  <c r="I38" s="1"/>
  <c r="J37"/>
  <c r="G37"/>
  <c r="H37" s="1"/>
  <c r="I37" s="1"/>
  <c r="J36"/>
  <c r="G36"/>
  <c r="H36" s="1"/>
  <c r="G35"/>
  <c r="H35" s="1"/>
  <c r="I35" s="1"/>
  <c r="C34"/>
  <c r="B34"/>
  <c r="I6" s="1"/>
  <c r="D20"/>
  <c r="D19"/>
  <c r="D18"/>
  <c r="D17"/>
  <c r="I9"/>
  <c r="B175" i="15"/>
  <c r="D22" s="1"/>
  <c r="B168"/>
  <c r="D21" s="1"/>
  <c r="G35"/>
  <c r="H35" s="1"/>
  <c r="I35" s="1"/>
  <c r="J35"/>
  <c r="G36"/>
  <c r="H36" s="1"/>
  <c r="I36" s="1"/>
  <c r="J36"/>
  <c r="G37"/>
  <c r="H37" s="1"/>
  <c r="J37"/>
  <c r="G57"/>
  <c r="H57" s="1"/>
  <c r="I57" s="1"/>
  <c r="J57"/>
  <c r="G58"/>
  <c r="H58" s="1"/>
  <c r="G59"/>
  <c r="H59" s="1"/>
  <c r="I59" s="1"/>
  <c r="J59"/>
  <c r="G60"/>
  <c r="H60" s="1"/>
  <c r="I60" s="1"/>
  <c r="J60"/>
  <c r="D243"/>
  <c r="D28" s="1"/>
  <c r="C243"/>
  <c r="B243"/>
  <c r="C236"/>
  <c r="B236"/>
  <c r="D229"/>
  <c r="D26" s="1"/>
  <c r="C229"/>
  <c r="B229"/>
  <c r="B182"/>
  <c r="D23" s="1"/>
  <c r="F138"/>
  <c r="G138" s="1"/>
  <c r="G137" s="1"/>
  <c r="E137"/>
  <c r="D137"/>
  <c r="C137"/>
  <c r="B137"/>
  <c r="F131"/>
  <c r="G131" s="1"/>
  <c r="E130"/>
  <c r="D130"/>
  <c r="C130"/>
  <c r="B130"/>
  <c r="B99"/>
  <c r="I14" s="1"/>
  <c r="B94"/>
  <c r="I13" s="1"/>
  <c r="B89"/>
  <c r="I12" s="1"/>
  <c r="B84"/>
  <c r="I11" s="1"/>
  <c r="J80"/>
  <c r="H80"/>
  <c r="I80" s="1"/>
  <c r="C79"/>
  <c r="B79"/>
  <c r="I10" s="1"/>
  <c r="J75"/>
  <c r="H75"/>
  <c r="I75" s="1"/>
  <c r="C74"/>
  <c r="B74"/>
  <c r="I9" s="1"/>
  <c r="J70"/>
  <c r="H70"/>
  <c r="I70" s="1"/>
  <c r="C69"/>
  <c r="B69"/>
  <c r="I8" s="1"/>
  <c r="J65"/>
  <c r="G65"/>
  <c r="H65" s="1"/>
  <c r="I65" s="1"/>
  <c r="C64"/>
  <c r="B64"/>
  <c r="I7" s="1"/>
  <c r="D20"/>
  <c r="C166" i="14"/>
  <c r="B166"/>
  <c r="D167"/>
  <c r="B173"/>
  <c r="B159"/>
  <c r="D153"/>
  <c r="B152"/>
  <c r="B145"/>
  <c r="D23" s="1"/>
  <c r="B138"/>
  <c r="D22" s="1"/>
  <c r="B131"/>
  <c r="D21" s="1"/>
  <c r="C100"/>
  <c r="B100"/>
  <c r="B93"/>
  <c r="F87"/>
  <c r="G87" s="1"/>
  <c r="E86"/>
  <c r="D86"/>
  <c r="C86"/>
  <c r="B86"/>
  <c r="B74"/>
  <c r="I13" s="1"/>
  <c r="B69"/>
  <c r="I12" s="1"/>
  <c r="B64"/>
  <c r="I11" s="1"/>
  <c r="J57"/>
  <c r="H57"/>
  <c r="I57" s="1"/>
  <c r="C56"/>
  <c r="B56"/>
  <c r="I10" s="1"/>
  <c r="J52"/>
  <c r="H52"/>
  <c r="I52" s="1"/>
  <c r="C51"/>
  <c r="B51"/>
  <c r="I9" s="1"/>
  <c r="J47"/>
  <c r="H47"/>
  <c r="I47" s="1"/>
  <c r="C46"/>
  <c r="B46"/>
  <c r="I8" s="1"/>
  <c r="J42"/>
  <c r="G42"/>
  <c r="H42" s="1"/>
  <c r="I42" s="1"/>
  <c r="C41"/>
  <c r="B41"/>
  <c r="I7" s="1"/>
  <c r="J37"/>
  <c r="G37"/>
  <c r="D20"/>
  <c r="D19"/>
  <c r="D18"/>
  <c r="D17"/>
  <c r="C26" i="1"/>
  <c r="C25"/>
  <c r="C23"/>
  <c r="C21"/>
  <c r="C20"/>
  <c r="G62" i="13"/>
  <c r="G61" s="1"/>
  <c r="F62"/>
  <c r="H62" s="1"/>
  <c r="H61" s="1"/>
  <c r="D15" s="1"/>
  <c r="F61"/>
  <c r="E61"/>
  <c r="D61"/>
  <c r="C61"/>
  <c r="B61"/>
  <c r="H55"/>
  <c r="G55"/>
  <c r="F55"/>
  <c r="H54"/>
  <c r="D14" s="1"/>
  <c r="G54"/>
  <c r="F54"/>
  <c r="E54"/>
  <c r="D54"/>
  <c r="C54"/>
  <c r="B54"/>
  <c r="G48"/>
  <c r="G47" s="1"/>
  <c r="F48"/>
  <c r="H48" s="1"/>
  <c r="H47" s="1"/>
  <c r="D13" s="1"/>
  <c r="D12" s="1"/>
  <c r="F47"/>
  <c r="E47"/>
  <c r="D47"/>
  <c r="C47"/>
  <c r="B47"/>
  <c r="J41"/>
  <c r="H41"/>
  <c r="I41" s="1"/>
  <c r="C40"/>
  <c r="B40"/>
  <c r="I10" s="1"/>
  <c r="M35"/>
  <c r="C35"/>
  <c r="B35"/>
  <c r="J31"/>
  <c r="H31"/>
  <c r="I31" s="1"/>
  <c r="C30"/>
  <c r="B30"/>
  <c r="I8" s="1"/>
  <c r="M25"/>
  <c r="C25"/>
  <c r="B25"/>
  <c r="G21"/>
  <c r="H21" s="1"/>
  <c r="I21" s="1"/>
  <c r="K21" s="1"/>
  <c r="J21"/>
  <c r="C20"/>
  <c r="B20"/>
  <c r="I6" s="1"/>
  <c r="D10"/>
  <c r="I9"/>
  <c r="D8"/>
  <c r="I7"/>
  <c r="F62" i="12"/>
  <c r="G62" s="1"/>
  <c r="G61" s="1"/>
  <c r="F61"/>
  <c r="E61"/>
  <c r="D61"/>
  <c r="C61"/>
  <c r="B61"/>
  <c r="G55"/>
  <c r="G54" s="1"/>
  <c r="F55"/>
  <c r="H55" s="1"/>
  <c r="H54" s="1"/>
  <c r="D14" s="1"/>
  <c r="F54"/>
  <c r="E54"/>
  <c r="D54"/>
  <c r="C54"/>
  <c r="B54"/>
  <c r="F48"/>
  <c r="G48" s="1"/>
  <c r="G47" s="1"/>
  <c r="F47"/>
  <c r="E47"/>
  <c r="D47"/>
  <c r="C47"/>
  <c r="B47"/>
  <c r="J41"/>
  <c r="H41"/>
  <c r="I41" s="1"/>
  <c r="C40"/>
  <c r="B40"/>
  <c r="I10" s="1"/>
  <c r="M35"/>
  <c r="C35"/>
  <c r="B35"/>
  <c r="J31"/>
  <c r="H31"/>
  <c r="I31" s="1"/>
  <c r="C30"/>
  <c r="B30"/>
  <c r="I8" s="1"/>
  <c r="M25"/>
  <c r="C25"/>
  <c r="B25"/>
  <c r="G21"/>
  <c r="H21" s="1"/>
  <c r="I21" s="1"/>
  <c r="J21"/>
  <c r="C20"/>
  <c r="B20"/>
  <c r="I6" s="1"/>
  <c r="D10"/>
  <c r="I9"/>
  <c r="D8"/>
  <c r="I7"/>
  <c r="G62" i="11"/>
  <c r="G61" s="1"/>
  <c r="F62"/>
  <c r="H62" s="1"/>
  <c r="H61" s="1"/>
  <c r="D15" s="1"/>
  <c r="F61"/>
  <c r="E61"/>
  <c r="D61"/>
  <c r="C61"/>
  <c r="B61"/>
  <c r="G55"/>
  <c r="G54" s="1"/>
  <c r="F55"/>
  <c r="H55" s="1"/>
  <c r="H54" s="1"/>
  <c r="D14" s="1"/>
  <c r="F54"/>
  <c r="E54"/>
  <c r="D54"/>
  <c r="C54"/>
  <c r="B54"/>
  <c r="G48"/>
  <c r="G47" s="1"/>
  <c r="F48"/>
  <c r="H48" s="1"/>
  <c r="H47" s="1"/>
  <c r="D13" s="1"/>
  <c r="F47"/>
  <c r="E47"/>
  <c r="D47"/>
  <c r="C47"/>
  <c r="B47"/>
  <c r="J41"/>
  <c r="H41"/>
  <c r="I41" s="1"/>
  <c r="C40"/>
  <c r="B40"/>
  <c r="I10" s="1"/>
  <c r="M35"/>
  <c r="C35"/>
  <c r="B35"/>
  <c r="J31"/>
  <c r="H31"/>
  <c r="I31" s="1"/>
  <c r="C30"/>
  <c r="B30"/>
  <c r="I8" s="1"/>
  <c r="M25"/>
  <c r="C25"/>
  <c r="B25"/>
  <c r="G21"/>
  <c r="H21" s="1"/>
  <c r="I21" s="1"/>
  <c r="J21"/>
  <c r="C20"/>
  <c r="B20"/>
  <c r="I6" s="1"/>
  <c r="I5" s="1"/>
  <c r="D10"/>
  <c r="I9"/>
  <c r="D8"/>
  <c r="I7"/>
  <c r="G62" i="10"/>
  <c r="G61" s="1"/>
  <c r="F62"/>
  <c r="H62" s="1"/>
  <c r="H61" s="1"/>
  <c r="D15" s="1"/>
  <c r="F61"/>
  <c r="E61"/>
  <c r="D61"/>
  <c r="C61"/>
  <c r="B61"/>
  <c r="H55"/>
  <c r="G55"/>
  <c r="F55"/>
  <c r="H54"/>
  <c r="G54"/>
  <c r="F54"/>
  <c r="E54"/>
  <c r="D54"/>
  <c r="C54"/>
  <c r="B54"/>
  <c r="G48"/>
  <c r="G47" s="1"/>
  <c r="F48"/>
  <c r="H48" s="1"/>
  <c r="H47" s="1"/>
  <c r="D13" s="1"/>
  <c r="F47"/>
  <c r="E47"/>
  <c r="D47"/>
  <c r="C47"/>
  <c r="B47"/>
  <c r="J41"/>
  <c r="H41"/>
  <c r="I41" s="1"/>
  <c r="K41" s="1"/>
  <c r="C40"/>
  <c r="B40"/>
  <c r="I10" s="1"/>
  <c r="M35"/>
  <c r="C35"/>
  <c r="B35"/>
  <c r="J31"/>
  <c r="H31"/>
  <c r="I31" s="1"/>
  <c r="K31" s="1"/>
  <c r="C30"/>
  <c r="B30"/>
  <c r="I8" s="1"/>
  <c r="M25"/>
  <c r="C25"/>
  <c r="B25"/>
  <c r="G21"/>
  <c r="H21" s="1"/>
  <c r="I21" s="1"/>
  <c r="J21"/>
  <c r="C20"/>
  <c r="B20"/>
  <c r="I6" s="1"/>
  <c r="D14"/>
  <c r="D10"/>
  <c r="I9"/>
  <c r="D8"/>
  <c r="I7"/>
  <c r="B27" i="3"/>
  <c r="C27"/>
  <c r="B32"/>
  <c r="C32"/>
  <c r="B37"/>
  <c r="I9" s="1"/>
  <c r="C37"/>
  <c r="B42"/>
  <c r="C42"/>
  <c r="I10" i="2"/>
  <c r="C40" i="5"/>
  <c r="B40"/>
  <c r="C41" i="6"/>
  <c r="B41"/>
  <c r="I10" s="1"/>
  <c r="H42" i="7"/>
  <c r="I42" s="1"/>
  <c r="C41"/>
  <c r="B41"/>
  <c r="H41" i="8"/>
  <c r="I41" s="1"/>
  <c r="F62"/>
  <c r="G62" s="1"/>
  <c r="G61" s="1"/>
  <c r="E61"/>
  <c r="D61"/>
  <c r="C61"/>
  <c r="B61"/>
  <c r="F55"/>
  <c r="G55" s="1"/>
  <c r="G54" s="1"/>
  <c r="E54"/>
  <c r="D54"/>
  <c r="C54"/>
  <c r="B54"/>
  <c r="G48"/>
  <c r="G47" s="1"/>
  <c r="F48"/>
  <c r="F47" s="1"/>
  <c r="E47"/>
  <c r="D47"/>
  <c r="C47"/>
  <c r="B47"/>
  <c r="J41"/>
  <c r="C40"/>
  <c r="B40"/>
  <c r="I10" s="1"/>
  <c r="C35"/>
  <c r="B35"/>
  <c r="I9" s="1"/>
  <c r="J31"/>
  <c r="H31"/>
  <c r="I31" s="1"/>
  <c r="C30"/>
  <c r="B30"/>
  <c r="I8" s="1"/>
  <c r="C25"/>
  <c r="B25"/>
  <c r="I7" s="1"/>
  <c r="G21"/>
  <c r="H21" s="1"/>
  <c r="I21" s="1"/>
  <c r="J21"/>
  <c r="C20"/>
  <c r="B20"/>
  <c r="I6" s="1"/>
  <c r="J32" i="7"/>
  <c r="C20"/>
  <c r="G63"/>
  <c r="G62" s="1"/>
  <c r="F63"/>
  <c r="E62"/>
  <c r="D62"/>
  <c r="C62"/>
  <c r="B62"/>
  <c r="H56"/>
  <c r="H55" s="1"/>
  <c r="D14" s="1"/>
  <c r="G56"/>
  <c r="F56"/>
  <c r="G55"/>
  <c r="F55"/>
  <c r="E55"/>
  <c r="D55"/>
  <c r="C55"/>
  <c r="B55"/>
  <c r="F49"/>
  <c r="F48" s="1"/>
  <c r="E48"/>
  <c r="D48"/>
  <c r="C48"/>
  <c r="B48"/>
  <c r="I10"/>
  <c r="J37"/>
  <c r="I37"/>
  <c r="K37" s="1"/>
  <c r="H37"/>
  <c r="C36"/>
  <c r="B36"/>
  <c r="H32"/>
  <c r="I32" s="1"/>
  <c r="C31"/>
  <c r="B31"/>
  <c r="I8" s="1"/>
  <c r="J27"/>
  <c r="I27"/>
  <c r="H27"/>
  <c r="G27"/>
  <c r="C26"/>
  <c r="B26"/>
  <c r="I7" s="1"/>
  <c r="G22"/>
  <c r="H22" s="1"/>
  <c r="I22" s="1"/>
  <c r="J22"/>
  <c r="G21"/>
  <c r="H21" s="1"/>
  <c r="B20"/>
  <c r="I6" s="1"/>
  <c r="I9"/>
  <c r="C20" i="6"/>
  <c r="B20"/>
  <c r="I6" s="1"/>
  <c r="G21"/>
  <c r="H21" s="1"/>
  <c r="I21" s="1"/>
  <c r="J21"/>
  <c r="G63"/>
  <c r="G62" s="1"/>
  <c r="F63"/>
  <c r="H63" s="1"/>
  <c r="H62" s="1"/>
  <c r="D15" s="1"/>
  <c r="F62"/>
  <c r="E62"/>
  <c r="D62"/>
  <c r="C62"/>
  <c r="B62"/>
  <c r="H56"/>
  <c r="G56"/>
  <c r="F56"/>
  <c r="H55"/>
  <c r="D14" s="1"/>
  <c r="G55"/>
  <c r="F55"/>
  <c r="E55"/>
  <c r="D55"/>
  <c r="C55"/>
  <c r="B55"/>
  <c r="F49"/>
  <c r="F48" s="1"/>
  <c r="E48"/>
  <c r="D48"/>
  <c r="C48"/>
  <c r="B48"/>
  <c r="C36"/>
  <c r="B36"/>
  <c r="C31"/>
  <c r="B31"/>
  <c r="C26"/>
  <c r="B26"/>
  <c r="I7" s="1"/>
  <c r="G22"/>
  <c r="H22" s="1"/>
  <c r="I22" s="1"/>
  <c r="J22"/>
  <c r="I9"/>
  <c r="I8"/>
  <c r="F62" i="5"/>
  <c r="G62" s="1"/>
  <c r="G61" s="1"/>
  <c r="E61"/>
  <c r="D61"/>
  <c r="C61"/>
  <c r="B61"/>
  <c r="H55"/>
  <c r="H54" s="1"/>
  <c r="D14" s="1"/>
  <c r="G55"/>
  <c r="F55"/>
  <c r="G54"/>
  <c r="F54"/>
  <c r="E54"/>
  <c r="D54"/>
  <c r="C54"/>
  <c r="B54"/>
  <c r="F48"/>
  <c r="G48" s="1"/>
  <c r="G47" s="1"/>
  <c r="F47"/>
  <c r="E47"/>
  <c r="D47"/>
  <c r="C47"/>
  <c r="B47"/>
  <c r="I10"/>
  <c r="C35"/>
  <c r="B35"/>
  <c r="I9" s="1"/>
  <c r="C30"/>
  <c r="B30"/>
  <c r="C25"/>
  <c r="B25"/>
  <c r="I7" s="1"/>
  <c r="G21"/>
  <c r="J21"/>
  <c r="C20"/>
  <c r="B20"/>
  <c r="I6" s="1"/>
  <c r="I8"/>
  <c r="J22" i="3"/>
  <c r="B322" i="2"/>
  <c r="B329"/>
  <c r="B336"/>
  <c r="B193"/>
  <c r="I14" s="1"/>
  <c r="B188"/>
  <c r="I13" s="1"/>
  <c r="B183"/>
  <c r="I12" s="1"/>
  <c r="B178"/>
  <c r="I11" s="1"/>
  <c r="D20"/>
  <c r="B278"/>
  <c r="D22" s="1"/>
  <c r="B206"/>
  <c r="B156"/>
  <c r="I9" s="1"/>
  <c r="B151"/>
  <c r="I8" s="1"/>
  <c r="G147"/>
  <c r="H147" s="1"/>
  <c r="B146"/>
  <c r="I7" s="1"/>
  <c r="J35"/>
  <c r="G35"/>
  <c r="H35" s="1"/>
  <c r="I35" s="1"/>
  <c r="B63" i="3"/>
  <c r="B56"/>
  <c r="B49"/>
  <c r="I10"/>
  <c r="I8"/>
  <c r="I7"/>
  <c r="B20"/>
  <c r="I6" s="1"/>
  <c r="G22"/>
  <c r="G23"/>
  <c r="G21"/>
  <c r="F17" i="1" l="1"/>
  <c r="F28" s="1"/>
  <c r="L41" i="19"/>
  <c r="M41" s="1"/>
  <c r="L167" i="2"/>
  <c r="M167"/>
  <c r="K40" i="19"/>
  <c r="L40" s="1"/>
  <c r="M40" s="1"/>
  <c r="K170" i="2"/>
  <c r="L170" s="1"/>
  <c r="M170" s="1"/>
  <c r="K166"/>
  <c r="L166" s="1"/>
  <c r="M166" s="1"/>
  <c r="K98"/>
  <c r="E188" i="21"/>
  <c r="C182"/>
  <c r="C190"/>
  <c r="K50"/>
  <c r="L50" s="1"/>
  <c r="M50" s="1"/>
  <c r="K172" i="2"/>
  <c r="L172" s="1"/>
  <c r="M172" s="1"/>
  <c r="K171"/>
  <c r="L171" s="1"/>
  <c r="M171" s="1"/>
  <c r="K169"/>
  <c r="L169" s="1"/>
  <c r="M169" s="1"/>
  <c r="L173"/>
  <c r="M173" s="1"/>
  <c r="K163"/>
  <c r="L163" s="1"/>
  <c r="M163" s="1"/>
  <c r="B137" i="19"/>
  <c r="D21" s="1"/>
  <c r="K44"/>
  <c r="L44" s="1"/>
  <c r="M44" s="1"/>
  <c r="K43"/>
  <c r="L43" s="1"/>
  <c r="M43" s="1"/>
  <c r="K42"/>
  <c r="L42" s="1"/>
  <c r="M42" s="1"/>
  <c r="K38" i="18"/>
  <c r="L38" s="1"/>
  <c r="M38" s="1"/>
  <c r="K36" i="21"/>
  <c r="L36" s="1"/>
  <c r="M36" s="1"/>
  <c r="L63"/>
  <c r="M63" s="1"/>
  <c r="D186"/>
  <c r="F186" s="1"/>
  <c r="G186" s="1"/>
  <c r="H186" s="1"/>
  <c r="C188"/>
  <c r="K42"/>
  <c r="L42" s="1"/>
  <c r="M42" s="1"/>
  <c r="K165" i="2"/>
  <c r="L165" s="1"/>
  <c r="M165" s="1"/>
  <c r="L98"/>
  <c r="M98" s="1"/>
  <c r="K94"/>
  <c r="L94" s="1"/>
  <c r="K164"/>
  <c r="L164" s="1"/>
  <c r="M164" s="1"/>
  <c r="K168"/>
  <c r="L168" s="1"/>
  <c r="M168" s="1"/>
  <c r="K39" i="19"/>
  <c r="L39" s="1"/>
  <c r="M39" s="1"/>
  <c r="D159"/>
  <c r="D25" s="1"/>
  <c r="D24" s="1"/>
  <c r="E8" i="1" s="1"/>
  <c r="B159" i="19"/>
  <c r="D19" i="20"/>
  <c r="D17" i="2"/>
  <c r="D157" i="16"/>
  <c r="D25" s="1"/>
  <c r="D18" i="20"/>
  <c r="D18" i="18"/>
  <c r="D16" s="1"/>
  <c r="D11" i="1" s="1"/>
  <c r="D18" i="17"/>
  <c r="D18" i="15"/>
  <c r="D16" s="1"/>
  <c r="B194"/>
  <c r="D194"/>
  <c r="D25" s="1"/>
  <c r="E191" i="21"/>
  <c r="E189"/>
  <c r="E187"/>
  <c r="E186"/>
  <c r="D185"/>
  <c r="F185" s="1"/>
  <c r="G185" s="1"/>
  <c r="H185" s="1"/>
  <c r="D184"/>
  <c r="F184" s="1"/>
  <c r="G184" s="1"/>
  <c r="H184" s="1"/>
  <c r="C183"/>
  <c r="D182"/>
  <c r="F182" s="1"/>
  <c r="G182" s="1"/>
  <c r="C181"/>
  <c r="C180"/>
  <c r="E185"/>
  <c r="E184"/>
  <c r="D183"/>
  <c r="F183" s="1"/>
  <c r="G183" s="1"/>
  <c r="H183" s="1"/>
  <c r="E182"/>
  <c r="D181"/>
  <c r="F181" s="1"/>
  <c r="G181" s="1"/>
  <c r="H181" s="1"/>
  <c r="D180"/>
  <c r="F180" s="1"/>
  <c r="G180" s="1"/>
  <c r="D190"/>
  <c r="F190" s="1"/>
  <c r="G190" s="1"/>
  <c r="C189"/>
  <c r="D188"/>
  <c r="F188" s="1"/>
  <c r="G188" s="1"/>
  <c r="C187"/>
  <c r="C186"/>
  <c r="E183"/>
  <c r="E181"/>
  <c r="E180"/>
  <c r="D189"/>
  <c r="F189" s="1"/>
  <c r="G189" s="1"/>
  <c r="H189" s="1"/>
  <c r="D187"/>
  <c r="F187" s="1"/>
  <c r="G187" s="1"/>
  <c r="H187" s="1"/>
  <c r="C185"/>
  <c r="C184"/>
  <c r="H190"/>
  <c r="F191"/>
  <c r="K36" i="14"/>
  <c r="L36" s="1"/>
  <c r="M36" s="1"/>
  <c r="H37"/>
  <c r="I37" s="1"/>
  <c r="K31" i="13"/>
  <c r="D29" i="23"/>
  <c r="D18"/>
  <c r="C12" i="22"/>
  <c r="C7"/>
  <c r="K61" i="17"/>
  <c r="L61" s="1"/>
  <c r="M61" s="1"/>
  <c r="K62"/>
  <c r="L62" s="1"/>
  <c r="M62" s="1"/>
  <c r="K41" i="13"/>
  <c r="L41" s="1"/>
  <c r="M41" s="1"/>
  <c r="M40" s="1"/>
  <c r="D11" s="1"/>
  <c r="G49" i="6"/>
  <c r="G48" s="1"/>
  <c r="I142" i="2"/>
  <c r="K142" s="1"/>
  <c r="L142" s="1"/>
  <c r="M142" s="1"/>
  <c r="C34" i="15"/>
  <c r="I44"/>
  <c r="K44" s="1"/>
  <c r="L44" s="1"/>
  <c r="M44" s="1"/>
  <c r="I58"/>
  <c r="K58" s="1"/>
  <c r="L58" s="1"/>
  <c r="M58" s="1"/>
  <c r="I37"/>
  <c r="K37" s="1"/>
  <c r="L37" s="1"/>
  <c r="M37" s="1"/>
  <c r="I51"/>
  <c r="K51" s="1"/>
  <c r="L51" s="1"/>
  <c r="M51" s="1"/>
  <c r="G115"/>
  <c r="H115" s="1"/>
  <c r="G107"/>
  <c r="H107" s="1"/>
  <c r="G116"/>
  <c r="H116" s="1"/>
  <c r="G110"/>
  <c r="H110" s="1"/>
  <c r="G109"/>
  <c r="H109" s="1"/>
  <c r="G113"/>
  <c r="H113" s="1"/>
  <c r="G111"/>
  <c r="H111" s="1"/>
  <c r="G114"/>
  <c r="H114" s="1"/>
  <c r="G112"/>
  <c r="H112" s="1"/>
  <c r="G108"/>
  <c r="H108" s="1"/>
  <c r="F106"/>
  <c r="E106"/>
  <c r="K50"/>
  <c r="L50" s="1"/>
  <c r="M50" s="1"/>
  <c r="K60"/>
  <c r="L60" s="1"/>
  <c r="M60" s="1"/>
  <c r="K42"/>
  <c r="L42" s="1"/>
  <c r="M42" s="1"/>
  <c r="K52"/>
  <c r="L52" s="1"/>
  <c r="M52" s="1"/>
  <c r="K48"/>
  <c r="L48" s="1"/>
  <c r="M48" s="1"/>
  <c r="K46"/>
  <c r="L46" s="1"/>
  <c r="M46" s="1"/>
  <c r="K43"/>
  <c r="L43" s="1"/>
  <c r="M43" s="1"/>
  <c r="K39"/>
  <c r="L39" s="1"/>
  <c r="M39" s="1"/>
  <c r="K38"/>
  <c r="L38" s="1"/>
  <c r="M38" s="1"/>
  <c r="K54"/>
  <c r="L54" s="1"/>
  <c r="M54" s="1"/>
  <c r="K53"/>
  <c r="L53" s="1"/>
  <c r="M53" s="1"/>
  <c r="K45"/>
  <c r="L45" s="1"/>
  <c r="M45" s="1"/>
  <c r="D166" i="14"/>
  <c r="D26" i="23"/>
  <c r="D15"/>
  <c r="J21" i="3"/>
  <c r="J23"/>
  <c r="H21"/>
  <c r="I21" s="1"/>
  <c r="I88" i="21"/>
  <c r="K88" s="1"/>
  <c r="L88" s="1"/>
  <c r="M88" s="1"/>
  <c r="I84"/>
  <c r="K84" s="1"/>
  <c r="L84" s="1"/>
  <c r="M84" s="1"/>
  <c r="I51"/>
  <c r="K51" s="1"/>
  <c r="L51" s="1"/>
  <c r="M51" s="1"/>
  <c r="I74"/>
  <c r="K74" s="1"/>
  <c r="L74" s="1"/>
  <c r="M74" s="1"/>
  <c r="I99"/>
  <c r="K99" s="1"/>
  <c r="L99" s="1"/>
  <c r="M99" s="1"/>
  <c r="I96"/>
  <c r="K96" s="1"/>
  <c r="L96" s="1"/>
  <c r="M96" s="1"/>
  <c r="I49"/>
  <c r="K49" s="1"/>
  <c r="L49" s="1"/>
  <c r="M49" s="1"/>
  <c r="I46"/>
  <c r="K46" s="1"/>
  <c r="L46" s="1"/>
  <c r="M46" s="1"/>
  <c r="I93"/>
  <c r="K93" s="1"/>
  <c r="L93" s="1"/>
  <c r="M93" s="1"/>
  <c r="I85"/>
  <c r="K85" s="1"/>
  <c r="L85" s="1"/>
  <c r="M85" s="1"/>
  <c r="I79"/>
  <c r="K79" s="1"/>
  <c r="L79" s="1"/>
  <c r="M79" s="1"/>
  <c r="I97"/>
  <c r="K97" s="1"/>
  <c r="L97" s="1"/>
  <c r="M97" s="1"/>
  <c r="I57"/>
  <c r="K57" s="1"/>
  <c r="L57" s="1"/>
  <c r="M57" s="1"/>
  <c r="I95"/>
  <c r="K95" s="1"/>
  <c r="L95" s="1"/>
  <c r="M95" s="1"/>
  <c r="I66"/>
  <c r="K66" s="1"/>
  <c r="L66" s="1"/>
  <c r="M66" s="1"/>
  <c r="I98"/>
  <c r="K98" s="1"/>
  <c r="L98" s="1"/>
  <c r="M98" s="1"/>
  <c r="I91"/>
  <c r="K91" s="1"/>
  <c r="L91" s="1"/>
  <c r="M91" s="1"/>
  <c r="I83"/>
  <c r="K83" s="1"/>
  <c r="L83" s="1"/>
  <c r="M83" s="1"/>
  <c r="I76"/>
  <c r="K76" s="1"/>
  <c r="L76" s="1"/>
  <c r="M76" s="1"/>
  <c r="I70"/>
  <c r="K70" s="1"/>
  <c r="L70" s="1"/>
  <c r="I53"/>
  <c r="K53" s="1"/>
  <c r="L53" s="1"/>
  <c r="M53" s="1"/>
  <c r="I41"/>
  <c r="K41" s="1"/>
  <c r="L41" s="1"/>
  <c r="M41" s="1"/>
  <c r="I92"/>
  <c r="K92" s="1"/>
  <c r="L92" s="1"/>
  <c r="M92" s="1"/>
  <c r="I89"/>
  <c r="K89" s="1"/>
  <c r="L89" s="1"/>
  <c r="M89" s="1"/>
  <c r="I71"/>
  <c r="K71" s="1"/>
  <c r="L71" s="1"/>
  <c r="M71" s="1"/>
  <c r="I68"/>
  <c r="K68" s="1"/>
  <c r="L68" s="1"/>
  <c r="M68" s="1"/>
  <c r="I64"/>
  <c r="K64" s="1"/>
  <c r="L64" s="1"/>
  <c r="M64" s="1"/>
  <c r="I77"/>
  <c r="K77" s="1"/>
  <c r="L77" s="1"/>
  <c r="M77" s="1"/>
  <c r="I75"/>
  <c r="K75" s="1"/>
  <c r="L75" s="1"/>
  <c r="M75" s="1"/>
  <c r="I47"/>
  <c r="K47" s="1"/>
  <c r="L47" s="1"/>
  <c r="M47" s="1"/>
  <c r="I81"/>
  <c r="K81" s="1"/>
  <c r="L81" s="1"/>
  <c r="M81" s="1"/>
  <c r="I72"/>
  <c r="K72" s="1"/>
  <c r="L72" s="1"/>
  <c r="M72" s="1"/>
  <c r="I54"/>
  <c r="K54" s="1"/>
  <c r="L54" s="1"/>
  <c r="M54" s="1"/>
  <c r="I43"/>
  <c r="K43" s="1"/>
  <c r="L43" s="1"/>
  <c r="M43" s="1"/>
  <c r="E194"/>
  <c r="I101"/>
  <c r="K101" s="1"/>
  <c r="L101" s="1"/>
  <c r="M101" s="1"/>
  <c r="I87"/>
  <c r="K87" s="1"/>
  <c r="L87" s="1"/>
  <c r="M87" s="1"/>
  <c r="I80"/>
  <c r="K80" s="1"/>
  <c r="L80" s="1"/>
  <c r="M80" s="1"/>
  <c r="I67"/>
  <c r="K67" s="1"/>
  <c r="L67" s="1"/>
  <c r="M67" s="1"/>
  <c r="I59"/>
  <c r="K59" s="1"/>
  <c r="L59" s="1"/>
  <c r="M59" s="1"/>
  <c r="I45"/>
  <c r="K45" s="1"/>
  <c r="L45" s="1"/>
  <c r="M45" s="1"/>
  <c r="I38"/>
  <c r="K38" s="1"/>
  <c r="L38" s="1"/>
  <c r="M38" s="1"/>
  <c r="K60"/>
  <c r="L60" s="1"/>
  <c r="M60" s="1"/>
  <c r="C194"/>
  <c r="C34"/>
  <c r="G107" i="19"/>
  <c r="G106" s="1"/>
  <c r="I37"/>
  <c r="K37" s="1"/>
  <c r="I38"/>
  <c r="K38" s="1"/>
  <c r="L38" s="1"/>
  <c r="M38" s="1"/>
  <c r="I35"/>
  <c r="K35" s="1"/>
  <c r="L35" s="1"/>
  <c r="M35" s="1"/>
  <c r="I100" i="21"/>
  <c r="K100" s="1"/>
  <c r="L100" s="1"/>
  <c r="M100" s="1"/>
  <c r="I94"/>
  <c r="K94" s="1"/>
  <c r="L94" s="1"/>
  <c r="M94" s="1"/>
  <c r="I90"/>
  <c r="K90" s="1"/>
  <c r="L90" s="1"/>
  <c r="M90" s="1"/>
  <c r="I86"/>
  <c r="K86" s="1"/>
  <c r="L86" s="1"/>
  <c r="M86" s="1"/>
  <c r="I82"/>
  <c r="K82" s="1"/>
  <c r="L82" s="1"/>
  <c r="M82" s="1"/>
  <c r="I78"/>
  <c r="K78" s="1"/>
  <c r="L78" s="1"/>
  <c r="M78" s="1"/>
  <c r="I73"/>
  <c r="K73" s="1"/>
  <c r="L73" s="1"/>
  <c r="M73" s="1"/>
  <c r="I69"/>
  <c r="K69" s="1"/>
  <c r="L69" s="1"/>
  <c r="M69" s="1"/>
  <c r="I65"/>
  <c r="K65" s="1"/>
  <c r="L65" s="1"/>
  <c r="M65" s="1"/>
  <c r="I61"/>
  <c r="K61" s="1"/>
  <c r="L61" s="1"/>
  <c r="M61" s="1"/>
  <c r="I58"/>
  <c r="K58" s="1"/>
  <c r="L58" s="1"/>
  <c r="I55"/>
  <c r="K55" s="1"/>
  <c r="L55" s="1"/>
  <c r="M55" s="1"/>
  <c r="I52"/>
  <c r="K52" s="1"/>
  <c r="L52" s="1"/>
  <c r="M52" s="1"/>
  <c r="I48"/>
  <c r="K48" s="1"/>
  <c r="L48" s="1"/>
  <c r="M48" s="1"/>
  <c r="I44"/>
  <c r="K44" s="1"/>
  <c r="L44" s="1"/>
  <c r="M44" s="1"/>
  <c r="I39"/>
  <c r="K39" s="1"/>
  <c r="L39" s="1"/>
  <c r="M39" s="1"/>
  <c r="I40"/>
  <c r="K40" s="1"/>
  <c r="L40" s="1"/>
  <c r="M40" s="1"/>
  <c r="I37"/>
  <c r="K37" s="1"/>
  <c r="L37" s="1"/>
  <c r="M37" s="1"/>
  <c r="K116"/>
  <c r="L116" s="1"/>
  <c r="H208"/>
  <c r="H207" s="1"/>
  <c r="D15" s="1"/>
  <c r="K106"/>
  <c r="L106" s="1"/>
  <c r="M106" s="1"/>
  <c r="M105" s="1"/>
  <c r="D8" s="1"/>
  <c r="K111"/>
  <c r="L111" s="1"/>
  <c r="M111" s="1"/>
  <c r="M110" s="1"/>
  <c r="D9" s="1"/>
  <c r="F207"/>
  <c r="K62"/>
  <c r="L62" s="1"/>
  <c r="M62" s="1"/>
  <c r="K56"/>
  <c r="L56" s="1"/>
  <c r="M56" s="1"/>
  <c r="K121"/>
  <c r="L121" s="1"/>
  <c r="M121" s="1"/>
  <c r="M120" s="1"/>
  <c r="D11" s="1"/>
  <c r="F200"/>
  <c r="D24"/>
  <c r="E12" i="1" s="1"/>
  <c r="I36" i="17"/>
  <c r="K36" s="1"/>
  <c r="L36" s="1"/>
  <c r="M36" s="1"/>
  <c r="I54"/>
  <c r="K54" s="1"/>
  <c r="L54" s="1"/>
  <c r="M54" s="1"/>
  <c r="I42"/>
  <c r="K42" s="1"/>
  <c r="L42" s="1"/>
  <c r="M42" s="1"/>
  <c r="I60"/>
  <c r="K60" s="1"/>
  <c r="L60" s="1"/>
  <c r="M60" s="1"/>
  <c r="I46"/>
  <c r="K46" s="1"/>
  <c r="L46" s="1"/>
  <c r="M46" s="1"/>
  <c r="I43"/>
  <c r="K43" s="1"/>
  <c r="L43" s="1"/>
  <c r="M43" s="1"/>
  <c r="I47"/>
  <c r="K47" s="1"/>
  <c r="L47" s="1"/>
  <c r="M47" s="1"/>
  <c r="I50"/>
  <c r="K50" s="1"/>
  <c r="L50" s="1"/>
  <c r="M50" s="1"/>
  <c r="I44"/>
  <c r="K44" s="1"/>
  <c r="L44" s="1"/>
  <c r="M44" s="1"/>
  <c r="I39"/>
  <c r="K39" s="1"/>
  <c r="L39" s="1"/>
  <c r="M39" s="1"/>
  <c r="C34" i="20"/>
  <c r="I53" i="17"/>
  <c r="K53" s="1"/>
  <c r="L53" s="1"/>
  <c r="M53" s="1"/>
  <c r="I49"/>
  <c r="K49" s="1"/>
  <c r="L49" s="1"/>
  <c r="I41"/>
  <c r="K41" s="1"/>
  <c r="L41" s="1"/>
  <c r="M41" s="1"/>
  <c r="K21" i="11"/>
  <c r="K31"/>
  <c r="L31" s="1"/>
  <c r="M31" s="1"/>
  <c r="M30" s="1"/>
  <c r="D9" s="1"/>
  <c r="I5" i="10"/>
  <c r="K35" i="14"/>
  <c r="L35" s="1"/>
  <c r="M35" s="1"/>
  <c r="K56" i="15"/>
  <c r="L56" s="1"/>
  <c r="K55"/>
  <c r="L55" s="1"/>
  <c r="M55" s="1"/>
  <c r="K47"/>
  <c r="L47" s="1"/>
  <c r="K41"/>
  <c r="L41" s="1"/>
  <c r="M41" s="1"/>
  <c r="K40"/>
  <c r="L40" s="1"/>
  <c r="M40" s="1"/>
  <c r="K49"/>
  <c r="L49" s="1"/>
  <c r="M49" s="1"/>
  <c r="B34"/>
  <c r="I6" s="1"/>
  <c r="I5" s="1"/>
  <c r="I17" s="1"/>
  <c r="I18" s="1"/>
  <c r="H15" i="1" s="1"/>
  <c r="K59" i="15"/>
  <c r="L59" s="1"/>
  <c r="M59" s="1"/>
  <c r="K57"/>
  <c r="L57" s="1"/>
  <c r="M57" s="1"/>
  <c r="K36"/>
  <c r="L36" s="1"/>
  <c r="M36" s="1"/>
  <c r="K35"/>
  <c r="L35" s="1"/>
  <c r="M35" s="1"/>
  <c r="K45" i="17"/>
  <c r="L45" s="1"/>
  <c r="M45" s="1"/>
  <c r="I40"/>
  <c r="K40" s="1"/>
  <c r="L40" s="1"/>
  <c r="M40" s="1"/>
  <c r="I52"/>
  <c r="K52" s="1"/>
  <c r="L52" s="1"/>
  <c r="M52" s="1"/>
  <c r="C34"/>
  <c r="I37"/>
  <c r="K37" s="1"/>
  <c r="L37" s="1"/>
  <c r="M37" s="1"/>
  <c r="I35"/>
  <c r="K35" s="1"/>
  <c r="L35" s="1"/>
  <c r="M35" s="1"/>
  <c r="B34"/>
  <c r="I6" s="1"/>
  <c r="I5" s="1"/>
  <c r="I17" s="1"/>
  <c r="I18" s="1"/>
  <c r="H9" i="1" s="1"/>
  <c r="I36" i="19"/>
  <c r="K36" s="1"/>
  <c r="L36" s="1"/>
  <c r="M36" s="1"/>
  <c r="C34"/>
  <c r="F99"/>
  <c r="K49"/>
  <c r="L49" s="1"/>
  <c r="M49" s="1"/>
  <c r="M48" s="1"/>
  <c r="D8" s="1"/>
  <c r="K54"/>
  <c r="L54" s="1"/>
  <c r="M54" s="1"/>
  <c r="M53" s="1"/>
  <c r="D9" s="1"/>
  <c r="K59"/>
  <c r="L59" s="1"/>
  <c r="K66"/>
  <c r="L66" s="1"/>
  <c r="M66" s="1"/>
  <c r="M65" s="1"/>
  <c r="D11" s="1"/>
  <c r="I157" i="2"/>
  <c r="K157" s="1"/>
  <c r="L157" s="1"/>
  <c r="K129"/>
  <c r="L129" s="1"/>
  <c r="M129" s="1"/>
  <c r="K122"/>
  <c r="L122" s="1"/>
  <c r="M122" s="1"/>
  <c r="K120"/>
  <c r="L120" s="1"/>
  <c r="M120" s="1"/>
  <c r="K118"/>
  <c r="L118" s="1"/>
  <c r="M118" s="1"/>
  <c r="C146"/>
  <c r="K121"/>
  <c r="L121" s="1"/>
  <c r="M121" s="1"/>
  <c r="K119"/>
  <c r="L119" s="1"/>
  <c r="M119" s="1"/>
  <c r="J147"/>
  <c r="C156"/>
  <c r="I147"/>
  <c r="I162"/>
  <c r="K162" s="1"/>
  <c r="L162" s="1"/>
  <c r="M162" s="1"/>
  <c r="K109"/>
  <c r="L109" s="1"/>
  <c r="M109" s="1"/>
  <c r="K107"/>
  <c r="L107" s="1"/>
  <c r="M107" s="1"/>
  <c r="K114"/>
  <c r="L114" s="1"/>
  <c r="M114" s="1"/>
  <c r="K102"/>
  <c r="L102" s="1"/>
  <c r="M102" s="1"/>
  <c r="K100"/>
  <c r="L100" s="1"/>
  <c r="M100" s="1"/>
  <c r="K97"/>
  <c r="L97" s="1"/>
  <c r="M97" s="1"/>
  <c r="K92"/>
  <c r="L92" s="1"/>
  <c r="M92" s="1"/>
  <c r="K134"/>
  <c r="L134" s="1"/>
  <c r="M134" s="1"/>
  <c r="K130"/>
  <c r="L130" s="1"/>
  <c r="M130" s="1"/>
  <c r="K137"/>
  <c r="L137" s="1"/>
  <c r="M137" s="1"/>
  <c r="K133"/>
  <c r="L133" s="1"/>
  <c r="M133" s="1"/>
  <c r="K131"/>
  <c r="L131" s="1"/>
  <c r="M131" s="1"/>
  <c r="K141"/>
  <c r="L141" s="1"/>
  <c r="M141" s="1"/>
  <c r="K139"/>
  <c r="L139" s="1"/>
  <c r="M139" s="1"/>
  <c r="K128"/>
  <c r="L128" s="1"/>
  <c r="M128" s="1"/>
  <c r="K126"/>
  <c r="L126" s="1"/>
  <c r="M126" s="1"/>
  <c r="K116"/>
  <c r="L116" s="1"/>
  <c r="M116" s="1"/>
  <c r="K138"/>
  <c r="L138" s="1"/>
  <c r="M138" s="1"/>
  <c r="K127"/>
  <c r="L127" s="1"/>
  <c r="M127" s="1"/>
  <c r="K125"/>
  <c r="L125" s="1"/>
  <c r="K123"/>
  <c r="L123" s="1"/>
  <c r="M123" s="1"/>
  <c r="K140"/>
  <c r="L140" s="1"/>
  <c r="K132"/>
  <c r="L132" s="1"/>
  <c r="M132" s="1"/>
  <c r="K124"/>
  <c r="L124" s="1"/>
  <c r="M124" s="1"/>
  <c r="K117"/>
  <c r="L117" s="1"/>
  <c r="M117" s="1"/>
  <c r="K136"/>
  <c r="L136" s="1"/>
  <c r="K135"/>
  <c r="L135" s="1"/>
  <c r="M135" s="1"/>
  <c r="I152"/>
  <c r="K152" s="1"/>
  <c r="L152" s="1"/>
  <c r="M152" s="1"/>
  <c r="K50"/>
  <c r="L50" s="1"/>
  <c r="M50" s="1"/>
  <c r="K48"/>
  <c r="L48" s="1"/>
  <c r="M48" s="1"/>
  <c r="K46"/>
  <c r="L46" s="1"/>
  <c r="M46" s="1"/>
  <c r="K44"/>
  <c r="L44" s="1"/>
  <c r="M44" s="1"/>
  <c r="K87"/>
  <c r="L87" s="1"/>
  <c r="M87" s="1"/>
  <c r="K85"/>
  <c r="L85" s="1"/>
  <c r="M85" s="1"/>
  <c r="K78"/>
  <c r="L78" s="1"/>
  <c r="M78" s="1"/>
  <c r="K76"/>
  <c r="L76" s="1"/>
  <c r="K71"/>
  <c r="L71" s="1"/>
  <c r="M71" s="1"/>
  <c r="K115"/>
  <c r="L115" s="1"/>
  <c r="M115" s="1"/>
  <c r="K108"/>
  <c r="L108" s="1"/>
  <c r="M108" s="1"/>
  <c r="K106"/>
  <c r="L106" s="1"/>
  <c r="M106" s="1"/>
  <c r="K101"/>
  <c r="L101" s="1"/>
  <c r="K99"/>
  <c r="L99" s="1"/>
  <c r="M99" s="1"/>
  <c r="K91"/>
  <c r="L91" s="1"/>
  <c r="C151"/>
  <c r="K112"/>
  <c r="L112" s="1"/>
  <c r="M112" s="1"/>
  <c r="K110"/>
  <c r="L110" s="1"/>
  <c r="M110" s="1"/>
  <c r="K105"/>
  <c r="L105" s="1"/>
  <c r="K103"/>
  <c r="L103" s="1"/>
  <c r="M103" s="1"/>
  <c r="K95"/>
  <c r="L95" s="1"/>
  <c r="K93"/>
  <c r="L93" s="1"/>
  <c r="M93" s="1"/>
  <c r="K113"/>
  <c r="L113" s="1"/>
  <c r="M113" s="1"/>
  <c r="K111"/>
  <c r="L111" s="1"/>
  <c r="M111" s="1"/>
  <c r="K104"/>
  <c r="L104" s="1"/>
  <c r="K96"/>
  <c r="L96" s="1"/>
  <c r="K58"/>
  <c r="L58" s="1"/>
  <c r="M58" s="1"/>
  <c r="K56"/>
  <c r="L56" s="1"/>
  <c r="K54"/>
  <c r="L54" s="1"/>
  <c r="K52"/>
  <c r="L52" s="1"/>
  <c r="M52" s="1"/>
  <c r="K41"/>
  <c r="L41" s="1"/>
  <c r="M41" s="1"/>
  <c r="K39"/>
  <c r="L39" s="1"/>
  <c r="M39" s="1"/>
  <c r="K37"/>
  <c r="L37" s="1"/>
  <c r="M37" s="1"/>
  <c r="K65"/>
  <c r="L65" s="1"/>
  <c r="M65" s="1"/>
  <c r="K63"/>
  <c r="L63" s="1"/>
  <c r="M63" s="1"/>
  <c r="K61"/>
  <c r="L61" s="1"/>
  <c r="M61" s="1"/>
  <c r="K59"/>
  <c r="L59" s="1"/>
  <c r="M59" s="1"/>
  <c r="K89"/>
  <c r="L89" s="1"/>
  <c r="M89" s="1"/>
  <c r="K82"/>
  <c r="K80"/>
  <c r="L80" s="1"/>
  <c r="K75"/>
  <c r="L75" s="1"/>
  <c r="M75" s="1"/>
  <c r="K73"/>
  <c r="L73" s="1"/>
  <c r="M73" s="1"/>
  <c r="K49"/>
  <c r="L49" s="1"/>
  <c r="M49" s="1"/>
  <c r="K47"/>
  <c r="L47" s="1"/>
  <c r="M47" s="1"/>
  <c r="K45"/>
  <c r="L45" s="1"/>
  <c r="M45" s="1"/>
  <c r="K70"/>
  <c r="L70" s="1"/>
  <c r="M70" s="1"/>
  <c r="K69"/>
  <c r="L69" s="1"/>
  <c r="M69" s="1"/>
  <c r="K86"/>
  <c r="L86" s="1"/>
  <c r="K84"/>
  <c r="L84" s="1"/>
  <c r="K79"/>
  <c r="L79" s="1"/>
  <c r="M79" s="1"/>
  <c r="K77"/>
  <c r="L77" s="1"/>
  <c r="M77" s="1"/>
  <c r="K57"/>
  <c r="L57" s="1"/>
  <c r="M57" s="1"/>
  <c r="K55"/>
  <c r="L55" s="1"/>
  <c r="M55" s="1"/>
  <c r="K53"/>
  <c r="L53" s="1"/>
  <c r="M53" s="1"/>
  <c r="K42"/>
  <c r="L42" s="1"/>
  <c r="M42" s="1"/>
  <c r="K40"/>
  <c r="L40" s="1"/>
  <c r="M40" s="1"/>
  <c r="K38"/>
  <c r="L38" s="1"/>
  <c r="K64"/>
  <c r="L64" s="1"/>
  <c r="M64" s="1"/>
  <c r="K62"/>
  <c r="L62" s="1"/>
  <c r="M62" s="1"/>
  <c r="K60"/>
  <c r="L60" s="1"/>
  <c r="K90"/>
  <c r="L90" s="1"/>
  <c r="K88"/>
  <c r="L88" s="1"/>
  <c r="K83"/>
  <c r="L83" s="1"/>
  <c r="M83" s="1"/>
  <c r="K81"/>
  <c r="L81" s="1"/>
  <c r="M81" s="1"/>
  <c r="K74"/>
  <c r="L74" s="1"/>
  <c r="M74" s="1"/>
  <c r="K72"/>
  <c r="L72" s="1"/>
  <c r="K51"/>
  <c r="L51" s="1"/>
  <c r="M51" s="1"/>
  <c r="K43"/>
  <c r="L43" s="1"/>
  <c r="M43" s="1"/>
  <c r="K68"/>
  <c r="L68" s="1"/>
  <c r="M68" s="1"/>
  <c r="K67"/>
  <c r="L67" s="1"/>
  <c r="M67" s="1"/>
  <c r="K66"/>
  <c r="L66" s="1"/>
  <c r="I6"/>
  <c r="J36"/>
  <c r="K36" s="1"/>
  <c r="D182" i="17"/>
  <c r="D25" s="1"/>
  <c r="D24" s="1"/>
  <c r="E9" i="1" s="1"/>
  <c r="K38" i="17"/>
  <c r="L38" s="1"/>
  <c r="M38" s="1"/>
  <c r="K48"/>
  <c r="L48" s="1"/>
  <c r="M48" s="1"/>
  <c r="K51"/>
  <c r="K68"/>
  <c r="L68" s="1"/>
  <c r="M68" s="1"/>
  <c r="M67" s="1"/>
  <c r="D8" s="1"/>
  <c r="K73"/>
  <c r="L73" s="1"/>
  <c r="M73" s="1"/>
  <c r="M72" s="1"/>
  <c r="D9" s="1"/>
  <c r="K78"/>
  <c r="L78" s="1"/>
  <c r="K83"/>
  <c r="L83" s="1"/>
  <c r="M83" s="1"/>
  <c r="M82" s="1"/>
  <c r="D11" s="1"/>
  <c r="K55"/>
  <c r="L55" s="1"/>
  <c r="M55" s="1"/>
  <c r="K57"/>
  <c r="L57" s="1"/>
  <c r="M57" s="1"/>
  <c r="K59"/>
  <c r="L59" s="1"/>
  <c r="M59" s="1"/>
  <c r="K63"/>
  <c r="L63" s="1"/>
  <c r="M63" s="1"/>
  <c r="F130"/>
  <c r="K35" i="21"/>
  <c r="L35" s="1"/>
  <c r="M35" s="1"/>
  <c r="I5" i="14"/>
  <c r="I17" s="1"/>
  <c r="I18" s="1"/>
  <c r="H16" i="1" s="1"/>
  <c r="B258" i="2"/>
  <c r="D21" s="1"/>
  <c r="D16" s="1"/>
  <c r="D13" i="1" s="1"/>
  <c r="B306" i="2"/>
  <c r="D308"/>
  <c r="D307"/>
  <c r="K48" i="16"/>
  <c r="L48" s="1"/>
  <c r="M48" s="1"/>
  <c r="M47" s="1"/>
  <c r="D8" s="1"/>
  <c r="K58"/>
  <c r="L58" s="1"/>
  <c r="M58" s="1"/>
  <c r="M57" s="1"/>
  <c r="D10" s="1"/>
  <c r="K65"/>
  <c r="L65" s="1"/>
  <c r="M65" s="1"/>
  <c r="M64" s="1"/>
  <c r="D11" s="1"/>
  <c r="K53"/>
  <c r="L53" s="1"/>
  <c r="M53" s="1"/>
  <c r="M52" s="1"/>
  <c r="D9" s="1"/>
  <c r="I36"/>
  <c r="K36" s="1"/>
  <c r="L36" s="1"/>
  <c r="M36" s="1"/>
  <c r="F91"/>
  <c r="G99"/>
  <c r="G98" s="1"/>
  <c r="D24"/>
  <c r="E14" i="1" s="1"/>
  <c r="K35" i="16"/>
  <c r="L35" s="1"/>
  <c r="M35" s="1"/>
  <c r="F98"/>
  <c r="D16" i="21"/>
  <c r="D12" i="1" s="1"/>
  <c r="I5" i="21"/>
  <c r="I17" s="1"/>
  <c r="I18" s="1"/>
  <c r="H12" i="1" s="1"/>
  <c r="H201" i="21"/>
  <c r="H200" s="1"/>
  <c r="D14" s="1"/>
  <c r="K40" i="20"/>
  <c r="K45"/>
  <c r="D16"/>
  <c r="K50"/>
  <c r="L50" s="1"/>
  <c r="M50" s="1"/>
  <c r="M49" s="1"/>
  <c r="D10" s="1"/>
  <c r="K35"/>
  <c r="L35" s="1"/>
  <c r="K55"/>
  <c r="L55" s="1"/>
  <c r="M55" s="1"/>
  <c r="M54" s="1"/>
  <c r="D11" s="1"/>
  <c r="D24"/>
  <c r="L40"/>
  <c r="M40" s="1"/>
  <c r="M39" s="1"/>
  <c r="D8" s="1"/>
  <c r="I5"/>
  <c r="I17" s="1"/>
  <c r="I18" s="1"/>
  <c r="H10" i="1" s="1"/>
  <c r="F81" i="20"/>
  <c r="G82"/>
  <c r="G81" s="1"/>
  <c r="F95"/>
  <c r="G96"/>
  <c r="G95" s="1"/>
  <c r="H89"/>
  <c r="H88" s="1"/>
  <c r="D14" s="1"/>
  <c r="F88"/>
  <c r="I5" i="19"/>
  <c r="I17" s="1"/>
  <c r="I18" s="1"/>
  <c r="H8" i="1" s="1"/>
  <c r="D16" i="19"/>
  <c r="D8" i="1" s="1"/>
  <c r="C174" i="19"/>
  <c r="H93"/>
  <c r="H92" s="1"/>
  <c r="D13" s="1"/>
  <c r="F92"/>
  <c r="H100"/>
  <c r="H99" s="1"/>
  <c r="D14" s="1"/>
  <c r="G99"/>
  <c r="K37" i="18"/>
  <c r="L37" s="1"/>
  <c r="M37" s="1"/>
  <c r="K44"/>
  <c r="L44" s="1"/>
  <c r="M44" s="1"/>
  <c r="M43" s="1"/>
  <c r="D8" s="1"/>
  <c r="K49"/>
  <c r="L49" s="1"/>
  <c r="M49" s="1"/>
  <c r="M48" s="1"/>
  <c r="D9" s="1"/>
  <c r="K59"/>
  <c r="L59" s="1"/>
  <c r="M59" s="1"/>
  <c r="M58" s="1"/>
  <c r="D11" s="1"/>
  <c r="K39"/>
  <c r="L39" s="1"/>
  <c r="M39" s="1"/>
  <c r="K35"/>
  <c r="L35" s="1"/>
  <c r="M35" s="1"/>
  <c r="K36"/>
  <c r="L36" s="1"/>
  <c r="M36" s="1"/>
  <c r="K54"/>
  <c r="L54" s="1"/>
  <c r="M54" s="1"/>
  <c r="M53" s="1"/>
  <c r="D10" s="1"/>
  <c r="D24"/>
  <c r="E11" i="1" s="1"/>
  <c r="H94" i="18"/>
  <c r="H93" s="1"/>
  <c r="D14" s="1"/>
  <c r="G93"/>
  <c r="I5"/>
  <c r="I17" s="1"/>
  <c r="I18" s="1"/>
  <c r="H11" i="1" s="1"/>
  <c r="F86" i="18"/>
  <c r="G87"/>
  <c r="G86" s="1"/>
  <c r="F100"/>
  <c r="G101"/>
  <c r="G100" s="1"/>
  <c r="F93"/>
  <c r="D16" i="17"/>
  <c r="K58"/>
  <c r="L58" s="1"/>
  <c r="M58" s="1"/>
  <c r="K56"/>
  <c r="L56" s="1"/>
  <c r="M56" s="1"/>
  <c r="H131"/>
  <c r="H130" s="1"/>
  <c r="D15" s="1"/>
  <c r="G130"/>
  <c r="H110"/>
  <c r="H109" s="1"/>
  <c r="D13" s="1"/>
  <c r="G109"/>
  <c r="F116"/>
  <c r="G117"/>
  <c r="G116" s="1"/>
  <c r="F109"/>
  <c r="G92" i="16"/>
  <c r="K37"/>
  <c r="L37" s="1"/>
  <c r="M37" s="1"/>
  <c r="K40"/>
  <c r="L40" s="1"/>
  <c r="M40" s="1"/>
  <c r="K43"/>
  <c r="L43" s="1"/>
  <c r="M43" s="1"/>
  <c r="K42"/>
  <c r="L42" s="1"/>
  <c r="M42" s="1"/>
  <c r="K41"/>
  <c r="L41" s="1"/>
  <c r="K39"/>
  <c r="L39" s="1"/>
  <c r="M39" s="1"/>
  <c r="K38"/>
  <c r="L38" s="1"/>
  <c r="M38" s="1"/>
  <c r="I5"/>
  <c r="I17" s="1"/>
  <c r="I18" s="1"/>
  <c r="H14" i="1" s="1"/>
  <c r="D16" i="16"/>
  <c r="D14" i="1" s="1"/>
  <c r="H106" i="16"/>
  <c r="H105" s="1"/>
  <c r="D15" s="1"/>
  <c r="F105"/>
  <c r="D236" i="15"/>
  <c r="D27" s="1"/>
  <c r="K65"/>
  <c r="L65" s="1"/>
  <c r="M65" s="1"/>
  <c r="M64" s="1"/>
  <c r="D8" s="1"/>
  <c r="K70"/>
  <c r="L70" s="1"/>
  <c r="K75"/>
  <c r="L75" s="1"/>
  <c r="M75" s="1"/>
  <c r="M74" s="1"/>
  <c r="D10" s="1"/>
  <c r="K80"/>
  <c r="H131"/>
  <c r="H130" s="1"/>
  <c r="D14" s="1"/>
  <c r="G130"/>
  <c r="F130"/>
  <c r="H138"/>
  <c r="H137" s="1"/>
  <c r="D15" s="1"/>
  <c r="F137"/>
  <c r="K37" i="14"/>
  <c r="L37" s="1"/>
  <c r="M37" s="1"/>
  <c r="K42"/>
  <c r="L42" s="1"/>
  <c r="M42" s="1"/>
  <c r="K47"/>
  <c r="L47" s="1"/>
  <c r="M47" s="1"/>
  <c r="K52"/>
  <c r="L52" s="1"/>
  <c r="M52" s="1"/>
  <c r="H87"/>
  <c r="D152"/>
  <c r="D25" s="1"/>
  <c r="C152"/>
  <c r="D27"/>
  <c r="C173"/>
  <c r="C159"/>
  <c r="D16"/>
  <c r="D16" i="1" s="1"/>
  <c r="K57" i="14"/>
  <c r="L57" s="1"/>
  <c r="M57" s="1"/>
  <c r="M56" s="1"/>
  <c r="D11" s="1"/>
  <c r="D173"/>
  <c r="D28" s="1"/>
  <c r="G86"/>
  <c r="E93"/>
  <c r="D159"/>
  <c r="D26" s="1"/>
  <c r="F86"/>
  <c r="C93"/>
  <c r="G49" i="7"/>
  <c r="G48" s="1"/>
  <c r="L21" i="13"/>
  <c r="M21" s="1"/>
  <c r="M20" s="1"/>
  <c r="D7" s="1"/>
  <c r="I5"/>
  <c r="L31"/>
  <c r="M31" s="1"/>
  <c r="M30" s="1"/>
  <c r="D9" s="1"/>
  <c r="K41" i="12"/>
  <c r="K31"/>
  <c r="K21"/>
  <c r="L21" s="1"/>
  <c r="I5"/>
  <c r="H48"/>
  <c r="H47" s="1"/>
  <c r="D13" s="1"/>
  <c r="D12" s="1"/>
  <c r="H62"/>
  <c r="H61" s="1"/>
  <c r="D15" s="1"/>
  <c r="K41" i="11"/>
  <c r="L41" s="1"/>
  <c r="M41" s="1"/>
  <c r="M40" s="1"/>
  <c r="D11" s="1"/>
  <c r="L21"/>
  <c r="M21" s="1"/>
  <c r="M20" s="1"/>
  <c r="D7" s="1"/>
  <c r="D12"/>
  <c r="K21" i="10"/>
  <c r="L21" s="1"/>
  <c r="M21" s="1"/>
  <c r="M20" s="1"/>
  <c r="D7" s="1"/>
  <c r="L41"/>
  <c r="M41" s="1"/>
  <c r="M40" s="1"/>
  <c r="D11" s="1"/>
  <c r="D12"/>
  <c r="L31"/>
  <c r="M31" s="1"/>
  <c r="M30" s="1"/>
  <c r="D9" s="1"/>
  <c r="M27" i="3"/>
  <c r="M42"/>
  <c r="M32"/>
  <c r="M37"/>
  <c r="I5" i="6"/>
  <c r="M40" i="5"/>
  <c r="D11" s="1"/>
  <c r="M41" i="6"/>
  <c r="D11" s="1"/>
  <c r="M41" i="7"/>
  <c r="D11" s="1"/>
  <c r="K41" i="8"/>
  <c r="L41" s="1"/>
  <c r="M41" s="1"/>
  <c r="M40" s="1"/>
  <c r="D11" s="1"/>
  <c r="I5"/>
  <c r="K31"/>
  <c r="L31" s="1"/>
  <c r="H55"/>
  <c r="H54" s="1"/>
  <c r="D14" s="1"/>
  <c r="F54"/>
  <c r="H62"/>
  <c r="H61" s="1"/>
  <c r="D15" s="1"/>
  <c r="H48"/>
  <c r="H47" s="1"/>
  <c r="D13" s="1"/>
  <c r="D12" s="1"/>
  <c r="F61"/>
  <c r="M25"/>
  <c r="D8" s="1"/>
  <c r="K21"/>
  <c r="M35"/>
  <c r="D10" s="1"/>
  <c r="I21" i="7"/>
  <c r="J21"/>
  <c r="K27"/>
  <c r="K32"/>
  <c r="L32" s="1"/>
  <c r="M32" s="1"/>
  <c r="M31" s="1"/>
  <c r="D9" s="1"/>
  <c r="H63"/>
  <c r="H62" s="1"/>
  <c r="D15" s="1"/>
  <c r="I5"/>
  <c r="F62"/>
  <c r="L27"/>
  <c r="M27" s="1"/>
  <c r="M26" s="1"/>
  <c r="D8" s="1"/>
  <c r="K22"/>
  <c r="L37"/>
  <c r="M37" s="1"/>
  <c r="M36" s="1"/>
  <c r="D10" s="1"/>
  <c r="K22" i="6"/>
  <c r="L22" s="1"/>
  <c r="M22" s="1"/>
  <c r="K21"/>
  <c r="L21" s="1"/>
  <c r="M21" s="1"/>
  <c r="M26"/>
  <c r="D8" s="1"/>
  <c r="M31"/>
  <c r="D9" s="1"/>
  <c r="M36"/>
  <c r="D10" s="1"/>
  <c r="H21" i="5"/>
  <c r="I21" s="1"/>
  <c r="K21" s="1"/>
  <c r="I5"/>
  <c r="H48"/>
  <c r="H47" s="1"/>
  <c r="D13" s="1"/>
  <c r="F61"/>
  <c r="M25"/>
  <c r="D8" s="1"/>
  <c r="M30"/>
  <c r="D9" s="1"/>
  <c r="M35"/>
  <c r="D10" s="1"/>
  <c r="H62"/>
  <c r="H61" s="1"/>
  <c r="D15" s="1"/>
  <c r="H22" i="3"/>
  <c r="I22" s="1"/>
  <c r="K22" s="1"/>
  <c r="L22" s="1"/>
  <c r="M22" s="1"/>
  <c r="C20"/>
  <c r="H23"/>
  <c r="I23" s="1"/>
  <c r="I5"/>
  <c r="C49"/>
  <c r="C336" i="2"/>
  <c r="C329"/>
  <c r="D322"/>
  <c r="D26" s="1"/>
  <c r="D329"/>
  <c r="D27" s="1"/>
  <c r="C322"/>
  <c r="D336"/>
  <c r="D28" s="1"/>
  <c r="K35"/>
  <c r="L35" s="1"/>
  <c r="C220"/>
  <c r="F221"/>
  <c r="G221" s="1"/>
  <c r="C213"/>
  <c r="F214"/>
  <c r="D213"/>
  <c r="D206"/>
  <c r="C206"/>
  <c r="F50" i="3"/>
  <c r="G50" s="1"/>
  <c r="F64"/>
  <c r="G64" s="1"/>
  <c r="C63"/>
  <c r="F57"/>
  <c r="G57" s="1"/>
  <c r="D56"/>
  <c r="C56"/>
  <c r="M161" i="2" l="1"/>
  <c r="I5"/>
  <c r="I17" s="1"/>
  <c r="I18" s="1"/>
  <c r="H13" i="1" s="1"/>
  <c r="H17" s="1"/>
  <c r="H28" s="1"/>
  <c r="H180" i="21"/>
  <c r="H182"/>
  <c r="M94" i="2"/>
  <c r="K21" i="3"/>
  <c r="L21" s="1"/>
  <c r="M21" s="1"/>
  <c r="H107" i="19"/>
  <c r="H106" s="1"/>
  <c r="D15" s="1"/>
  <c r="D12" s="1"/>
  <c r="C8" i="1" s="1"/>
  <c r="C193" i="21"/>
  <c r="C179"/>
  <c r="E193"/>
  <c r="E179"/>
  <c r="H188"/>
  <c r="G191"/>
  <c r="H191" s="1"/>
  <c r="K23" i="3"/>
  <c r="L23" s="1"/>
  <c r="M23" s="1"/>
  <c r="M20" s="1"/>
  <c r="C20" i="22"/>
  <c r="M34" i="14"/>
  <c r="D7" s="1"/>
  <c r="M21" i="12"/>
  <c r="M20" s="1"/>
  <c r="D7" s="1"/>
  <c r="H49" i="6"/>
  <c r="H48" s="1"/>
  <c r="D13" s="1"/>
  <c r="D12" s="1"/>
  <c r="C19" i="1" s="1"/>
  <c r="H106" i="15"/>
  <c r="D13" s="1"/>
  <c r="D12" s="1"/>
  <c r="C15" i="1" s="1"/>
  <c r="M47" i="15"/>
  <c r="D10" i="1"/>
  <c r="D9"/>
  <c r="D15"/>
  <c r="C32" i="23"/>
  <c r="M116" i="21"/>
  <c r="M115" s="1"/>
  <c r="D10" s="1"/>
  <c r="L37" i="19"/>
  <c r="M37" s="1"/>
  <c r="M34" s="1"/>
  <c r="D7" s="1"/>
  <c r="M58" i="21"/>
  <c r="M70"/>
  <c r="M78" i="17"/>
  <c r="M77" s="1"/>
  <c r="D10" s="1"/>
  <c r="L31" i="12"/>
  <c r="M31" s="1"/>
  <c r="M30" s="1"/>
  <c r="D9" s="1"/>
  <c r="H49" i="7"/>
  <c r="H48" s="1"/>
  <c r="D13" s="1"/>
  <c r="D12" s="1"/>
  <c r="C24" i="1" s="1"/>
  <c r="M20" i="6"/>
  <c r="D7" s="1"/>
  <c r="D6" s="1"/>
  <c r="M56" i="15"/>
  <c r="M70"/>
  <c r="M69" s="1"/>
  <c r="D9" s="1"/>
  <c r="M59" i="19"/>
  <c r="M58" s="1"/>
  <c r="D10" s="1"/>
  <c r="L41" i="12"/>
  <c r="M41" s="1"/>
  <c r="M40" s="1"/>
  <c r="D11" s="1"/>
  <c r="K147" i="2"/>
  <c r="L147" s="1"/>
  <c r="M147" s="1"/>
  <c r="M146" s="1"/>
  <c r="D8" s="1"/>
  <c r="M91"/>
  <c r="L82"/>
  <c r="M82" s="1"/>
  <c r="M105"/>
  <c r="M125"/>
  <c r="M96"/>
  <c r="M140"/>
  <c r="M136"/>
  <c r="D11"/>
  <c r="M88"/>
  <c r="M95"/>
  <c r="M76"/>
  <c r="M38"/>
  <c r="M72"/>
  <c r="M101"/>
  <c r="M104"/>
  <c r="M86"/>
  <c r="M80"/>
  <c r="M66"/>
  <c r="M56"/>
  <c r="M54"/>
  <c r="M60"/>
  <c r="M90"/>
  <c r="M84"/>
  <c r="L36"/>
  <c r="M36" s="1"/>
  <c r="L51" i="17"/>
  <c r="M51" s="1"/>
  <c r="M49"/>
  <c r="H117"/>
  <c r="H116" s="1"/>
  <c r="D14" s="1"/>
  <c r="D12" s="1"/>
  <c r="C9" i="1" s="1"/>
  <c r="C306" i="2"/>
  <c r="D306"/>
  <c r="D25" s="1"/>
  <c r="D24" s="1"/>
  <c r="E13" i="1" s="1"/>
  <c r="H99" i="16"/>
  <c r="H98" s="1"/>
  <c r="D14" s="1"/>
  <c r="H92"/>
  <c r="H91" s="1"/>
  <c r="D13" s="1"/>
  <c r="G91"/>
  <c r="L45" i="20"/>
  <c r="M45" s="1"/>
  <c r="M44" s="1"/>
  <c r="D9" s="1"/>
  <c r="M35"/>
  <c r="M34" s="1"/>
  <c r="D7" s="1"/>
  <c r="H82"/>
  <c r="H81" s="1"/>
  <c r="D13" s="1"/>
  <c r="H96"/>
  <c r="H95" s="1"/>
  <c r="D15" s="1"/>
  <c r="H101" i="18"/>
  <c r="H100" s="1"/>
  <c r="D15" s="1"/>
  <c r="H87"/>
  <c r="H86" s="1"/>
  <c r="D13" s="1"/>
  <c r="M34"/>
  <c r="D7" s="1"/>
  <c r="D6" s="1"/>
  <c r="M41" i="16"/>
  <c r="M34" s="1"/>
  <c r="D7" s="1"/>
  <c r="D6" s="1"/>
  <c r="D5" s="1"/>
  <c r="D24" i="15"/>
  <c r="E15" i="1" s="1"/>
  <c r="L80" i="15"/>
  <c r="M80" s="1"/>
  <c r="M79" s="1"/>
  <c r="D11" s="1"/>
  <c r="D100" i="14"/>
  <c r="F101"/>
  <c r="E100"/>
  <c r="D24"/>
  <c r="M46"/>
  <c r="D9" s="1"/>
  <c r="M41"/>
  <c r="D8" s="1"/>
  <c r="M51"/>
  <c r="D10" s="1"/>
  <c r="F94"/>
  <c r="D93"/>
  <c r="H86"/>
  <c r="D13" s="1"/>
  <c r="D6" i="13"/>
  <c r="D6" i="11"/>
  <c r="D6" i="10"/>
  <c r="M31" i="8"/>
  <c r="M30" s="1"/>
  <c r="D9" s="1"/>
  <c r="L21"/>
  <c r="M21" s="1"/>
  <c r="M20" s="1"/>
  <c r="D7" s="1"/>
  <c r="K21" i="7"/>
  <c r="L21" s="1"/>
  <c r="M21" s="1"/>
  <c r="L22"/>
  <c r="M22" s="1"/>
  <c r="D12" i="5"/>
  <c r="C18" i="1" s="1"/>
  <c r="L21" i="5"/>
  <c r="M21" s="1"/>
  <c r="H50" i="3"/>
  <c r="D49"/>
  <c r="H221" i="2"/>
  <c r="M157"/>
  <c r="E206"/>
  <c r="E220"/>
  <c r="G206"/>
  <c r="M35"/>
  <c r="D220"/>
  <c r="M151"/>
  <c r="D9" s="1"/>
  <c r="F206"/>
  <c r="G214"/>
  <c r="H214" s="1"/>
  <c r="F213"/>
  <c r="E213"/>
  <c r="D63" i="3"/>
  <c r="H64"/>
  <c r="F49"/>
  <c r="F63"/>
  <c r="E63"/>
  <c r="E56"/>
  <c r="G63"/>
  <c r="F56"/>
  <c r="G56"/>
  <c r="G49"/>
  <c r="D9" i="22" l="1"/>
  <c r="D13"/>
  <c r="D17"/>
  <c r="D8"/>
  <c r="D20"/>
  <c r="D11"/>
  <c r="D15"/>
  <c r="D19"/>
  <c r="D10"/>
  <c r="D14"/>
  <c r="D18"/>
  <c r="D16"/>
  <c r="D7"/>
  <c r="D12"/>
  <c r="D6" i="19"/>
  <c r="D5" s="1"/>
  <c r="E192" i="21"/>
  <c r="E178"/>
  <c r="C192"/>
  <c r="C178"/>
  <c r="M34" i="15"/>
  <c r="D7" s="1"/>
  <c r="D6" s="1"/>
  <c r="D5" s="1"/>
  <c r="D17" i="1"/>
  <c r="D28" s="1"/>
  <c r="B11"/>
  <c r="E16"/>
  <c r="E17" s="1"/>
  <c r="E28" s="1"/>
  <c r="D6" i="12"/>
  <c r="D5" s="1"/>
  <c r="M20" i="7"/>
  <c r="D7" s="1"/>
  <c r="D6" s="1"/>
  <c r="D5" s="1"/>
  <c r="G24" i="1" s="1"/>
  <c r="D5" i="6"/>
  <c r="B19" i="1"/>
  <c r="D12" i="16"/>
  <c r="C14" i="1" s="1"/>
  <c r="D5" i="11"/>
  <c r="B25" i="1"/>
  <c r="M34" i="2"/>
  <c r="D7" s="1"/>
  <c r="M34" i="17"/>
  <c r="D7" s="1"/>
  <c r="D6" s="1"/>
  <c r="M34" i="21"/>
  <c r="D7" s="1"/>
  <c r="D6" s="1"/>
  <c r="D5" i="13"/>
  <c r="B20" i="1"/>
  <c r="D5" i="10"/>
  <c r="B23" i="1"/>
  <c r="B14"/>
  <c r="D6" i="20"/>
  <c r="D12"/>
  <c r="C10" i="1" s="1"/>
  <c r="D12" i="18"/>
  <c r="C11" i="1" s="1"/>
  <c r="G101" i="14"/>
  <c r="G100" s="1"/>
  <c r="F100"/>
  <c r="D6"/>
  <c r="B16" i="1" s="1"/>
  <c r="F93" i="14"/>
  <c r="G94"/>
  <c r="G93" s="1"/>
  <c r="D6" i="8"/>
  <c r="M20" i="5"/>
  <c r="D7" s="1"/>
  <c r="D6" s="1"/>
  <c r="H49" i="3"/>
  <c r="D13" s="1"/>
  <c r="E49"/>
  <c r="M156" i="2"/>
  <c r="D10" s="1"/>
  <c r="H206"/>
  <c r="D13" s="1"/>
  <c r="F220"/>
  <c r="H213"/>
  <c r="D14" s="1"/>
  <c r="G213"/>
  <c r="H63" i="3"/>
  <c r="D15" s="1"/>
  <c r="H57"/>
  <c r="H56" s="1"/>
  <c r="D14" s="1"/>
  <c r="D10"/>
  <c r="D9"/>
  <c r="D7"/>
  <c r="D8"/>
  <c r="D11"/>
  <c r="D5" i="18" l="1"/>
  <c r="B8" i="1"/>
  <c r="E175" i="21"/>
  <c r="E177"/>
  <c r="E176"/>
  <c r="C175"/>
  <c r="C177"/>
  <c r="C176"/>
  <c r="B10" i="1"/>
  <c r="D5" i="20"/>
  <c r="B9" i="1"/>
  <c r="D5" i="17"/>
  <c r="G9" i="1" s="1"/>
  <c r="B21"/>
  <c r="B24"/>
  <c r="I20" i="16"/>
  <c r="I22" s="1"/>
  <c r="I12" i="7"/>
  <c r="B27" i="23" s="1"/>
  <c r="D27" s="1"/>
  <c r="I24" i="1"/>
  <c r="I12" i="6"/>
  <c r="B9" i="23" s="1"/>
  <c r="D9" s="1"/>
  <c r="I19" i="1"/>
  <c r="G19"/>
  <c r="D5" i="5"/>
  <c r="B18" i="1"/>
  <c r="I12" i="12"/>
  <c r="B11" i="23" s="1"/>
  <c r="D11" s="1"/>
  <c r="G21" i="1"/>
  <c r="I21"/>
  <c r="I12" i="11"/>
  <c r="B28" i="23" s="1"/>
  <c r="D28" s="1"/>
  <c r="G25" i="1"/>
  <c r="I25"/>
  <c r="D5" i="8"/>
  <c r="B26" i="1"/>
  <c r="B12"/>
  <c r="B15"/>
  <c r="I12" i="13"/>
  <c r="B10" i="23" s="1"/>
  <c r="D10" s="1"/>
  <c r="G20" i="1"/>
  <c r="I20"/>
  <c r="I12" i="10"/>
  <c r="B25" i="23" s="1"/>
  <c r="D25" s="1"/>
  <c r="G23" i="1"/>
  <c r="I23"/>
  <c r="I20" i="19"/>
  <c r="I22" s="1"/>
  <c r="G8" i="1"/>
  <c r="I20" i="18"/>
  <c r="I22" s="1"/>
  <c r="G11" i="1"/>
  <c r="H101" i="14"/>
  <c r="H100" s="1"/>
  <c r="D15" s="1"/>
  <c r="H94"/>
  <c r="H93" s="1"/>
  <c r="D14" s="1"/>
  <c r="D6" i="2"/>
  <c r="H220"/>
  <c r="D15" s="1"/>
  <c r="D12" s="1"/>
  <c r="C13" i="1" s="1"/>
  <c r="G220" i="2"/>
  <c r="D12" i="3"/>
  <c r="C22" i="1" s="1"/>
  <c r="C27" s="1"/>
  <c r="D6" i="3"/>
  <c r="B22" i="1" s="1"/>
  <c r="E174" i="21" l="1"/>
  <c r="E173" s="1"/>
  <c r="E172" s="1"/>
  <c r="E171" s="1"/>
  <c r="E170" s="1"/>
  <c r="E169" s="1"/>
  <c r="E168" s="1"/>
  <c r="E167" s="1"/>
  <c r="E166" s="1"/>
  <c r="E165" s="1"/>
  <c r="E164" s="1"/>
  <c r="E163" s="1"/>
  <c r="E162" s="1"/>
  <c r="E161" s="1"/>
  <c r="E160" s="1"/>
  <c r="E159" s="1"/>
  <c r="E158" s="1"/>
  <c r="E157" s="1"/>
  <c r="E156" s="1"/>
  <c r="E155" s="1"/>
  <c r="E154" s="1"/>
  <c r="C174"/>
  <c r="C173" s="1"/>
  <c r="C172" s="1"/>
  <c r="C171" s="1"/>
  <c r="C170" s="1"/>
  <c r="C169" s="1"/>
  <c r="C168" s="1"/>
  <c r="C167" s="1"/>
  <c r="C166" s="1"/>
  <c r="C165" s="1"/>
  <c r="C164" s="1"/>
  <c r="C163" s="1"/>
  <c r="C162" s="1"/>
  <c r="C161" s="1"/>
  <c r="C160" s="1"/>
  <c r="C159" s="1"/>
  <c r="C158" s="1"/>
  <c r="C157" s="1"/>
  <c r="C156" s="1"/>
  <c r="C155" s="1"/>
  <c r="C154" s="1"/>
  <c r="I8" i="1"/>
  <c r="B12" i="23"/>
  <c r="D12" s="1"/>
  <c r="I14" i="1"/>
  <c r="B21" i="23"/>
  <c r="D21" s="1"/>
  <c r="I11" i="1"/>
  <c r="B16" i="23"/>
  <c r="D16" s="1"/>
  <c r="B13" i="1"/>
  <c r="B17" s="1"/>
  <c r="D5" i="2"/>
  <c r="G13" i="1" s="1"/>
  <c r="G14"/>
  <c r="I20" i="17"/>
  <c r="I22" s="1"/>
  <c r="I12" i="5"/>
  <c r="B8" i="23" s="1"/>
  <c r="D8" s="1"/>
  <c r="G18" i="1"/>
  <c r="I18"/>
  <c r="I12" i="8"/>
  <c r="B30" i="23" s="1"/>
  <c r="D30" s="1"/>
  <c r="G26" i="1"/>
  <c r="I26"/>
  <c r="B27"/>
  <c r="I20" i="20"/>
  <c r="I22" s="1"/>
  <c r="G10" i="1"/>
  <c r="I20" i="15"/>
  <c r="I22" s="1"/>
  <c r="G15" i="1"/>
  <c r="D12" i="14"/>
  <c r="D5" i="3"/>
  <c r="G22" i="1" s="1"/>
  <c r="C16" l="1"/>
  <c r="D5" i="14"/>
  <c r="G16" i="1" s="1"/>
  <c r="I10"/>
  <c r="B14" i="23"/>
  <c r="D14" s="1"/>
  <c r="I9" i="1"/>
  <c r="B13" i="23"/>
  <c r="D13" s="1"/>
  <c r="I15" i="1"/>
  <c r="B22" i="23"/>
  <c r="D22" s="1"/>
  <c r="G27" i="1"/>
  <c r="B28"/>
  <c r="I20" i="2"/>
  <c r="I22" s="1"/>
  <c r="I12" i="3"/>
  <c r="B24" i="23" s="1"/>
  <c r="D24" s="1"/>
  <c r="I22" i="1"/>
  <c r="I27" s="1"/>
  <c r="I20" i="14" l="1"/>
  <c r="I22" s="1"/>
  <c r="I16" i="1" s="1"/>
  <c r="I13"/>
  <c r="B20" i="23"/>
  <c r="B23" l="1"/>
  <c r="D23" s="1"/>
  <c r="D20"/>
  <c r="D194" i="21" l="1"/>
  <c r="D179" s="1"/>
  <c r="F179" s="1"/>
  <c r="G179" l="1"/>
  <c r="H179" s="1"/>
  <c r="F194"/>
  <c r="D193"/>
  <c r="D178" s="1"/>
  <c r="F178" s="1"/>
  <c r="G178" l="1"/>
  <c r="H178" s="1"/>
  <c r="G194"/>
  <c r="H194" s="1"/>
  <c r="F193"/>
  <c r="D192"/>
  <c r="D177" l="1"/>
  <c r="F177" s="1"/>
  <c r="G177" s="1"/>
  <c r="H177" s="1"/>
  <c r="D176"/>
  <c r="F176" s="1"/>
  <c r="G176" s="1"/>
  <c r="H176" s="1"/>
  <c r="G193"/>
  <c r="H193" s="1"/>
  <c r="F192"/>
  <c r="G192" s="1"/>
  <c r="H192" s="1"/>
  <c r="D175" l="1"/>
  <c r="D174" l="1"/>
  <c r="F175"/>
  <c r="F174" l="1"/>
  <c r="G174" s="1"/>
  <c r="H174" s="1"/>
  <c r="D173"/>
  <c r="G175"/>
  <c r="H175" s="1"/>
  <c r="D172" l="1"/>
  <c r="F173"/>
  <c r="G173" s="1"/>
  <c r="H173" s="1"/>
  <c r="F172" l="1"/>
  <c r="D171"/>
  <c r="G172" l="1"/>
  <c r="H172" s="1"/>
  <c r="F171"/>
  <c r="G171" l="1"/>
  <c r="H171" s="1"/>
  <c r="D170"/>
  <c r="D169" l="1"/>
  <c r="F170"/>
  <c r="G170" s="1"/>
  <c r="H170" s="1"/>
  <c r="F169" l="1"/>
  <c r="D168"/>
  <c r="G169" l="1"/>
  <c r="H169" s="1"/>
  <c r="D167"/>
  <c r="F168"/>
  <c r="F167" l="1"/>
  <c r="G167" s="1"/>
  <c r="H167" s="1"/>
  <c r="D166"/>
  <c r="G168"/>
  <c r="H168" s="1"/>
  <c r="D165" l="1"/>
  <c r="F166"/>
  <c r="G166" s="1"/>
  <c r="H166" s="1"/>
  <c r="F165" l="1"/>
  <c r="G165" l="1"/>
  <c r="H165" s="1"/>
  <c r="D164" l="1"/>
  <c r="D163" l="1"/>
  <c r="F164"/>
  <c r="G164" s="1"/>
  <c r="H164" s="1"/>
  <c r="F163" l="1"/>
  <c r="G163" s="1"/>
  <c r="H163" s="1"/>
  <c r="D162"/>
  <c r="D161" l="1"/>
  <c r="F162"/>
  <c r="G162" s="1"/>
  <c r="H162" s="1"/>
  <c r="F161" l="1"/>
  <c r="D160"/>
  <c r="G161" l="1"/>
  <c r="H161" s="1"/>
  <c r="D159"/>
  <c r="F160"/>
  <c r="G160" s="1"/>
  <c r="H160" s="1"/>
  <c r="D158" l="1"/>
  <c r="F159"/>
  <c r="G159" s="1"/>
  <c r="H159" s="1"/>
  <c r="D157" l="1"/>
  <c r="F158"/>
  <c r="G158" s="1"/>
  <c r="H158" s="1"/>
  <c r="F157" l="1"/>
  <c r="D156"/>
  <c r="D155" l="1"/>
  <c r="F156"/>
  <c r="G156" s="1"/>
  <c r="H156" s="1"/>
  <c r="G157"/>
  <c r="H157" s="1"/>
  <c r="D154" l="1"/>
  <c r="F155"/>
  <c r="G155" l="1"/>
  <c r="F154"/>
  <c r="H155" l="1"/>
  <c r="H154" s="1"/>
  <c r="D13" s="1"/>
  <c r="D12" s="1"/>
  <c r="D5" s="1"/>
  <c r="G154"/>
  <c r="C12" i="1" l="1"/>
  <c r="C17" s="1"/>
  <c r="C28" s="1"/>
  <c r="G12" l="1"/>
  <c r="G17" s="1"/>
  <c r="G28" s="1"/>
  <c r="I20" i="21"/>
  <c r="I22" s="1"/>
  <c r="I12" i="1" l="1"/>
  <c r="I17" s="1"/>
  <c r="I28" s="1"/>
  <c r="B17" i="23"/>
  <c r="D17" l="1"/>
  <c r="B32"/>
  <c r="J9" i="1"/>
  <c r="J13"/>
  <c r="J21"/>
  <c r="J25"/>
  <c r="J8"/>
  <c r="J10"/>
  <c r="J14"/>
  <c r="J18"/>
  <c r="J22"/>
  <c r="J26"/>
  <c r="J12"/>
  <c r="J20"/>
  <c r="J24"/>
  <c r="J28"/>
  <c r="J11"/>
  <c r="J15"/>
  <c r="J19"/>
  <c r="J23"/>
  <c r="J27"/>
  <c r="J16"/>
  <c r="J17"/>
  <c r="G106" i="15"/>
  <c r="D32" i="23" l="1"/>
  <c r="E29" l="1"/>
  <c r="E12"/>
  <c r="E19"/>
  <c r="E23"/>
  <c r="E26"/>
  <c r="E32"/>
  <c r="E30"/>
  <c r="E9"/>
  <c r="E22"/>
  <c r="E24"/>
  <c r="E31"/>
  <c r="E20"/>
  <c r="E18"/>
  <c r="E10"/>
  <c r="E15"/>
  <c r="E16"/>
  <c r="E8"/>
  <c r="E27"/>
  <c r="E21"/>
  <c r="E13"/>
  <c r="E25"/>
  <c r="E11"/>
  <c r="E14"/>
  <c r="E28"/>
  <c r="E17"/>
</calcChain>
</file>

<file path=xl/sharedStrings.xml><?xml version="1.0" encoding="utf-8"?>
<sst xmlns="http://schemas.openxmlformats.org/spreadsheetml/2006/main" count="4047" uniqueCount="541">
  <si>
    <t>CONTRATAÇÃO</t>
  </si>
  <si>
    <t>IMPORTAÇÃO</t>
  </si>
  <si>
    <t>ÓLEO DIESEL</t>
  </si>
  <si>
    <t>OCTE</t>
  </si>
  <si>
    <t>ÓLEO COMBUSTÍVEL</t>
  </si>
  <si>
    <t>OPGE</t>
  </si>
  <si>
    <t>GÁS NATURAL</t>
  </si>
  <si>
    <t>OUTRAS FONTES</t>
  </si>
  <si>
    <t>HIDRÁULICA</t>
  </si>
  <si>
    <t>CUSTO TOTAL DA GERAÇÃO</t>
  </si>
  <si>
    <t>TRANSPORTE</t>
  </si>
  <si>
    <t>SHIP-OR-PAY</t>
  </si>
  <si>
    <t>TAKE-OR-PAY</t>
  </si>
  <si>
    <t>CUSTO COM COMBUSTÍVEIS</t>
  </si>
  <si>
    <t>CUSTO COM DESPESAS ACESSÓRIAS</t>
  </si>
  <si>
    <t>ATIVOS PRÓPRIOS</t>
  </si>
  <si>
    <t>RGR</t>
  </si>
  <si>
    <t>TFSEE</t>
  </si>
  <si>
    <t>CONTRATO DE ALUGUEL COM O&amp;M</t>
  </si>
  <si>
    <t>CONTRATO DE ALUGUEL SEM O&amp;M</t>
  </si>
  <si>
    <t>CFURH</t>
  </si>
  <si>
    <t>O&amp;M DE EQUIPAMENTO PRÓPRIO</t>
  </si>
  <si>
    <t>IMPORTAÇÃO DE ENERGIA</t>
  </si>
  <si>
    <t>RESERVA DE CAPACIDADE</t>
  </si>
  <si>
    <t>SERVIÇO DE ENERGIA ELÉTRICA EM REGIÕES REMOTAS</t>
  </si>
  <si>
    <t>VALOR A DESCONTAR DO CUSTO TOTAL DA GERAÇÃO</t>
  </si>
  <si>
    <t>USINAS</t>
  </si>
  <si>
    <t>ICMS</t>
  </si>
  <si>
    <t>TOTAL</t>
  </si>
  <si>
    <t>REEMBOLSO</t>
  </si>
  <si>
    <t>TRANSPORTE DE COMBUSTÍVEIS</t>
  </si>
  <si>
    <t>CUSTO TOTAL</t>
  </si>
  <si>
    <t>RECUPERADO</t>
  </si>
  <si>
    <t>NÃO RECUPERADO</t>
  </si>
  <si>
    <t>CUSTO APROVADO</t>
  </si>
  <si>
    <t>DESCONTO PPC</t>
  </si>
  <si>
    <t>RESERVA DE CAPACIDADE DE TRANSPORTE DUTOVIÁRIO (SHIP-OR-PAY)</t>
  </si>
  <si>
    <t>RESERVA DE CONSUMO MÍNIMO (TAKE-OR-PAY)</t>
  </si>
  <si>
    <t>PREÇO DO BENEFICIÁRIO</t>
  </si>
  <si>
    <t>PREÇO ANP</t>
  </si>
  <si>
    <t>COM ICMS</t>
  </si>
  <si>
    <t>PREÇO APROVADO</t>
  </si>
  <si>
    <t>SEM ICMS</t>
  </si>
  <si>
    <t>ICMS NÃO RECUPERADO</t>
  </si>
  <si>
    <t>PARCELA ICMS</t>
  </si>
  <si>
    <t>CUSTO DO PRODUTO</t>
  </si>
  <si>
    <t>PREÇO ANP/ANEEL</t>
  </si>
  <si>
    <t>FUNDO SETORIAL CCC</t>
  </si>
  <si>
    <t>PLANO ANUAL DE CUSTOS 2013</t>
  </si>
  <si>
    <t>BENEFICIÁRIA</t>
  </si>
  <si>
    <t>ELETROBRAS ELETRONORTE</t>
  </si>
  <si>
    <t>CONSUMO ÓLEO DIESEL</t>
  </si>
  <si>
    <t>GERAÇÃO ÓLEO DIESEL</t>
  </si>
  <si>
    <t>CONSUMO OCTE</t>
  </si>
  <si>
    <t>CONSUMO ÓLEO COMBUSTÍVEL</t>
  </si>
  <si>
    <t>CONSUMO OPGE</t>
  </si>
  <si>
    <t>CONSUMO GÁS NATURAL</t>
  </si>
  <si>
    <t>GERAÇÃO OCTE</t>
  </si>
  <si>
    <t>GERAÇÃO ÓLEO COMBUSTÍVEL</t>
  </si>
  <si>
    <t>GERAÇÃO OPGE</t>
  </si>
  <si>
    <t>GERAÇÃO GÁS NATURAL</t>
  </si>
  <si>
    <t>BENEFICIÁRIA TIPO GERADORA DE ENERGIA</t>
  </si>
  <si>
    <t>ELETROBRAS AMAZONAS ENERGIA</t>
  </si>
  <si>
    <t>BENEFICIÁRIA TIPO DISTRIBUIDORA DE ENERGIA</t>
  </si>
  <si>
    <t>CONTRATAÇÃO DE POTÊNCIA E ENERGIA ELÉTRICA</t>
  </si>
  <si>
    <t>CUSTO COM CONTRATAÇÃO DE POTÊNCIA E ENERGIA ELÉTRICA</t>
  </si>
  <si>
    <t>RESERVA CAPACIDADE</t>
  </si>
  <si>
    <t>CUSTO COM GERAÇÃO PRÓPRIA</t>
  </si>
  <si>
    <t>ALUGUEL COM O&amp;M</t>
  </si>
  <si>
    <t>ALUGUEL SEM O&amp;M</t>
  </si>
  <si>
    <t>O&amp;M EQUIP. PRÓPRIO</t>
  </si>
  <si>
    <t>CUSTOS DOS ATIVOS PRÓPRIOS</t>
  </si>
  <si>
    <t>QUOTA RGR</t>
  </si>
  <si>
    <t>BENEFICIÁRA</t>
  </si>
  <si>
    <t>GERAÇÃO HIDRÁULICA</t>
  </si>
  <si>
    <t>GERAÇÃO TOTAL DA BENEFICIÁRIA</t>
  </si>
  <si>
    <t>REEMBOLSO FUNDO SETORIAL CCC</t>
  </si>
  <si>
    <t>BENEFICIÁRIAS</t>
  </si>
  <si>
    <t>COMBUSTÍVEL</t>
  </si>
  <si>
    <t>DESPESAS ACESSÓRIAS</t>
  </si>
  <si>
    <t>CUSTO DA GERAÇÃO PRÓPRIA</t>
  </si>
  <si>
    <t>CONTRATAÇÃO POTÊNCIA E ENERGIA</t>
  </si>
  <si>
    <t>DESCONTO ACR</t>
  </si>
  <si>
    <t>ELETROBRAS DISTRIBUIÇÃO RONDÔNIA</t>
  </si>
  <si>
    <t>ELETROBRAS DISTRIBUIÇÃO RORAIMA</t>
  </si>
  <si>
    <t>ELETROBRAS DISTRIBUIÇÃO ACRE</t>
  </si>
  <si>
    <t>AMAPARI</t>
  </si>
  <si>
    <t>BR ALCOA</t>
  </si>
  <si>
    <t>BREITENER TAMBAQUI</t>
  </si>
  <si>
    <t>BREITENER JARAQUI</t>
  </si>
  <si>
    <t>GERA</t>
  </si>
  <si>
    <t>MANAUARA</t>
  </si>
  <si>
    <t>RIO AMAZONAS</t>
  </si>
  <si>
    <t>CERR</t>
  </si>
  <si>
    <t>CEA</t>
  </si>
  <si>
    <t>CELPA</t>
  </si>
  <si>
    <t>CEMAT</t>
  </si>
  <si>
    <t>CELPE</t>
  </si>
  <si>
    <t>TOTAL DISTRIBUIDORAS</t>
  </si>
  <si>
    <t>TOTAL GERADORAS</t>
  </si>
  <si>
    <t>TOTAL CUSTO TOTAL DA GERAÇÃO</t>
  </si>
  <si>
    <t>TOTAL DAS SUB-ROGAÇÕES</t>
  </si>
  <si>
    <t>EFICIENTIZAÇÃO</t>
  </si>
  <si>
    <t>REEMBOLSO PREVISTO</t>
  </si>
  <si>
    <t>LINHA DE TRANSMISSÃO</t>
  </si>
  <si>
    <t>CEMAR</t>
  </si>
  <si>
    <t>BATAVO</t>
  </si>
  <si>
    <t>COELBA</t>
  </si>
  <si>
    <t>ILHA GRANDE CAMAMÚ</t>
  </si>
  <si>
    <t>JURUENA</t>
  </si>
  <si>
    <t>NOVA MONTE VERDE</t>
  </si>
  <si>
    <t>GUASCOR DO BRASIL</t>
  </si>
  <si>
    <t>ÓBIDOS</t>
  </si>
  <si>
    <t>PEQENA CENTRAL HIDRELÉTRICA</t>
  </si>
  <si>
    <t>CURUÁ ENERGIA</t>
  </si>
  <si>
    <t>SALTO CURUÁ</t>
  </si>
  <si>
    <t>PARANATINGA ENERGIA</t>
  </si>
  <si>
    <t>PARANATINGA II</t>
  </si>
  <si>
    <t>RIO DO SANGUE ENERGIA</t>
  </si>
  <si>
    <t>GARGANTA DA JARARACA</t>
  </si>
  <si>
    <t>SANTANA EXPANSÃO</t>
  </si>
  <si>
    <t>SANTANA LM 2500</t>
  </si>
  <si>
    <t>SANTANA W 18V46</t>
  </si>
  <si>
    <t>SERRA DO NAVIO</t>
  </si>
  <si>
    <t>ALCOA PORTO</t>
  </si>
  <si>
    <t>MONTE DOURADO</t>
  </si>
  <si>
    <t>SÃO MIGUEL</t>
  </si>
  <si>
    <t>JARI</t>
  </si>
  <si>
    <t>GERADORA DO AMAZONAS</t>
  </si>
  <si>
    <t>TAMBAQUI</t>
  </si>
  <si>
    <t>JARAQUI</t>
  </si>
  <si>
    <t>POT. EN . ELÉTRICA</t>
  </si>
  <si>
    <t>SERV. EN. EL. R. REMOTA</t>
  </si>
  <si>
    <t>CIGÁS</t>
  </si>
  <si>
    <t>DESPACHO ANEEL Nº XXX/2012</t>
  </si>
  <si>
    <t>COMODORO</t>
  </si>
  <si>
    <t>GUARIBA</t>
  </si>
  <si>
    <t>PARANORTE</t>
  </si>
  <si>
    <t>RONDOLÂNDIA</t>
  </si>
  <si>
    <t>TUBARÃO</t>
  </si>
  <si>
    <t>ELB. DISTR. RORAIMA</t>
  </si>
  <si>
    <t>ASSIS BRASIL</t>
  </si>
  <si>
    <t>CRUZEIRO DO SUL</t>
  </si>
  <si>
    <t>FEIJÓ</t>
  </si>
  <si>
    <t>JORDÃO</t>
  </si>
  <si>
    <t>PORTO WALTER</t>
  </si>
  <si>
    <t>MANUEL URBANO</t>
  </si>
  <si>
    <t>TARAUACÁ</t>
  </si>
  <si>
    <t>MAL. THAUMATURGO</t>
  </si>
  <si>
    <t>VALORES EM REAIS; GERAÇÃO EM MWH; ACR MÉDIO EM R$/MWH; CONSUMO DE ÓLEO LEVE EM LITRO, DO ÓLEO PESADO EM QUILO E DO GÁS NATURAL EM METRO CÚBICO;PREÇO DO ÓLEO LEVE EM R$/LITRO, ÓLEO PESADO EM R$/QUILO E DO GÁS NATURAL EM R$/METRO CÚBICO.</t>
  </si>
  <si>
    <t>B. TAMBAQUI</t>
  </si>
  <si>
    <t>B. JARAQUI</t>
  </si>
  <si>
    <t>RAESA</t>
  </si>
  <si>
    <t>BK</t>
  </si>
  <si>
    <t>HERMASA</t>
  </si>
  <si>
    <t>E.D. ACRE</t>
  </si>
  <si>
    <t>DISTRITO</t>
  </si>
  <si>
    <t>FLORES</t>
  </si>
  <si>
    <t>SÃO JOSÉ</t>
  </si>
  <si>
    <t>CIDADE NOVA</t>
  </si>
  <si>
    <t>IRANDUBA</t>
  </si>
  <si>
    <t>AUTAZES</t>
  </si>
  <si>
    <t>BORBA</t>
  </si>
  <si>
    <t>HUMAITÁ</t>
  </si>
  <si>
    <t>RIO PRETO DA EVA</t>
  </si>
  <si>
    <t>MAUÉS</t>
  </si>
  <si>
    <t>BOCA DO ACRE</t>
  </si>
  <si>
    <t>CASTANHO</t>
  </si>
  <si>
    <t>MANICORÉ</t>
  </si>
  <si>
    <t>TEFÉ</t>
  </si>
  <si>
    <t>BALBINA</t>
  </si>
  <si>
    <t>ALTEROSA</t>
  </si>
  <si>
    <t>MAUÁ BLOCO I</t>
  </si>
  <si>
    <t>MAUÁ BLOCO IV</t>
  </si>
  <si>
    <t>APARECIDA BLOCO I</t>
  </si>
  <si>
    <t>MAUÁ BLOCO III</t>
  </si>
  <si>
    <t>BR - ALCOA</t>
  </si>
  <si>
    <t>ELETROBRAS ENORTE</t>
  </si>
  <si>
    <t>AFUA</t>
  </si>
  <si>
    <t>ALENQUER</t>
  </si>
  <si>
    <t>ALMEIRIM</t>
  </si>
  <si>
    <t>AVEIRO</t>
  </si>
  <si>
    <t>FARO</t>
  </si>
  <si>
    <t>GURUPA</t>
  </si>
  <si>
    <t>JURUTI</t>
  </si>
  <si>
    <t>MONTE ALEGRE</t>
  </si>
  <si>
    <t>MUANA</t>
  </si>
  <si>
    <t>OEIRAS DO PARÁ</t>
  </si>
  <si>
    <t>ORIXIMINÁ</t>
  </si>
  <si>
    <t>PONTA DE PEDRAS</t>
  </si>
  <si>
    <t>PORTO DE MOZ</t>
  </si>
  <si>
    <t>PRAINHA</t>
  </si>
  <si>
    <t>SALVATERRA</t>
  </si>
  <si>
    <t>SOURE</t>
  </si>
  <si>
    <t>TERRA SANTA</t>
  </si>
  <si>
    <t>JACAREACANGA</t>
  </si>
  <si>
    <t>ANAJÁS</t>
  </si>
  <si>
    <t>CHAVES</t>
  </si>
  <si>
    <t>CURUÁ</t>
  </si>
  <si>
    <t>COTIJUBA</t>
  </si>
  <si>
    <t>ALVARÃES</t>
  </si>
  <si>
    <t>AMATURÁ</t>
  </si>
  <si>
    <t>ANAMÃ</t>
  </si>
  <si>
    <t>APUÍ</t>
  </si>
  <si>
    <t>ATALAIA DO NORTE</t>
  </si>
  <si>
    <t>BARCELOS</t>
  </si>
  <si>
    <t>BARREIRINHA</t>
  </si>
  <si>
    <t>BELÉM DO SOLIMÕES</t>
  </si>
  <si>
    <t>BELO MONTE</t>
  </si>
  <si>
    <t>BENJAMIN CONSTANT</t>
  </si>
  <si>
    <t>BERURI</t>
  </si>
  <si>
    <t>BETÂNIA</t>
  </si>
  <si>
    <t>BOA VISTA DO RAMOS</t>
  </si>
  <si>
    <t>CAAPIRANGA</t>
  </si>
  <si>
    <t>CABURI</t>
  </si>
  <si>
    <t>CAIAMBÉ</t>
  </si>
  <si>
    <t>CAMARUA</t>
  </si>
  <si>
    <t>CAMETÁ</t>
  </si>
  <si>
    <t>CAMPINAS</t>
  </si>
  <si>
    <t>CANUTAMA</t>
  </si>
  <si>
    <t>CARAUARI</t>
  </si>
  <si>
    <t>CAREIRO DA VÁRZEA</t>
  </si>
  <si>
    <t>CARVOEIRO</t>
  </si>
  <si>
    <t>CAVIANA</t>
  </si>
  <si>
    <t>COARI</t>
  </si>
  <si>
    <t>CODAJÁS</t>
  </si>
  <si>
    <t>CUCUÍ</t>
  </si>
  <si>
    <t>EIRUNEPÉ</t>
  </si>
  <si>
    <t>ELECTRON EXPANSÃO</t>
  </si>
  <si>
    <t>ENVIRA</t>
  </si>
  <si>
    <t>ESTIRÃO DO EQUADOR</t>
  </si>
  <si>
    <t>FEIJOAL</t>
  </si>
  <si>
    <t>FONTE BOA</t>
  </si>
  <si>
    <t>IAUARETÊ</t>
  </si>
  <si>
    <t>IPIRANGA</t>
  </si>
  <si>
    <t>IPIXUNA</t>
  </si>
  <si>
    <t>IATACOATIARA</t>
  </si>
  <si>
    <t>ITAMARATY</t>
  </si>
  <si>
    <t>ITAPEAÇU</t>
  </si>
  <si>
    <t>ITAPIRANGA</t>
  </si>
  <si>
    <t>ITAPURU</t>
  </si>
  <si>
    <t>JACARÉ</t>
  </si>
  <si>
    <t>JAPURÁ</t>
  </si>
  <si>
    <t>JURUÁ</t>
  </si>
  <si>
    <t>JUTAÍ</t>
  </si>
  <si>
    <t>LÁBREA</t>
  </si>
  <si>
    <t>LIMOEIRO</t>
  </si>
  <si>
    <t>MANAQUIRI</t>
  </si>
  <si>
    <t>MARAÃ</t>
  </si>
  <si>
    <t>MAUÁ BLOCO V</t>
  </si>
  <si>
    <t>MAUÁ BLOCO VI</t>
  </si>
  <si>
    <t>MAUÁ BLOCO VII</t>
  </si>
  <si>
    <t>MOCAMBO</t>
  </si>
  <si>
    <t>MOURA</t>
  </si>
  <si>
    <t>MURITUBA</t>
  </si>
  <si>
    <t>NHAMUNDÁ</t>
  </si>
  <si>
    <t>NOVO AIRÃO</t>
  </si>
  <si>
    <t>NOVO ARIPUNÃ</t>
  </si>
  <si>
    <t>NOVO CÉU</t>
  </si>
  <si>
    <t>NOVO REMANSO</t>
  </si>
  <si>
    <t>PALMEIRAS</t>
  </si>
  <si>
    <t>PARAUÁ</t>
  </si>
  <si>
    <t>PARINTINS</t>
  </si>
  <si>
    <t>PAUINI</t>
  </si>
  <si>
    <t>PEDRAS</t>
  </si>
  <si>
    <t>N. OLINDA DO NORTE</t>
  </si>
  <si>
    <t>SACAMBÚ</t>
  </si>
  <si>
    <t>S. IZABEL DO R. NEGRO</t>
  </si>
  <si>
    <t>S. RITA DO WELL</t>
  </si>
  <si>
    <t>SANTANA DO UATUMÃ</t>
  </si>
  <si>
    <t>SILVES</t>
  </si>
  <si>
    <t>SUCUNDURI</t>
  </si>
  <si>
    <t>TABATINGA</t>
  </si>
  <si>
    <t>TAMANIQUÁ</t>
  </si>
  <si>
    <t>TAPAUÁ</t>
  </si>
  <si>
    <t>TONANTINS</t>
  </si>
  <si>
    <t>TUIUÉ</t>
  </si>
  <si>
    <t>UARINÍ</t>
  </si>
  <si>
    <t>URUCARÁ</t>
  </si>
  <si>
    <t>URUCURITUBA</t>
  </si>
  <si>
    <t>VILA AMAZÔNIA</t>
  </si>
  <si>
    <t>VILA BITTENCOURT</t>
  </si>
  <si>
    <t>APARECIDA BLOCO II</t>
  </si>
  <si>
    <t>AXINIM</t>
  </si>
  <si>
    <t>LARANJAL DO JARI</t>
  </si>
  <si>
    <t>LOURENÇO</t>
  </si>
  <si>
    <t>OIAPOQUE</t>
  </si>
  <si>
    <t>ELB. ELETRONORTE</t>
  </si>
  <si>
    <t>ALVORADA DO OESTE</t>
  </si>
  <si>
    <t>BURITIS</t>
  </si>
  <si>
    <t>CALAMA</t>
  </si>
  <si>
    <t>C. NOVO DE RONDÔNIA</t>
  </si>
  <si>
    <t>CONCEIÇÃO DA GALERA</t>
  </si>
  <si>
    <t>COSTA MARQUES</t>
  </si>
  <si>
    <t>CUJUBIM</t>
  </si>
  <si>
    <t>DEMARCAÇÃO</t>
  </si>
  <si>
    <t xml:space="preserve"> IZIDOLÂNDIA</t>
  </si>
  <si>
    <t>JACI PARANÁ</t>
  </si>
  <si>
    <t>MACHADINHO</t>
  </si>
  <si>
    <t>MAICI</t>
  </si>
  <si>
    <t>MUTUM PARANÁ</t>
  </si>
  <si>
    <t>NAZARÉ</t>
  </si>
  <si>
    <t>NOVA CALIFÓRNIA</t>
  </si>
  <si>
    <t>PACARANA</t>
  </si>
  <si>
    <t>PEDRAS NEGRAS</t>
  </si>
  <si>
    <t>SANTA CATARINA</t>
  </si>
  <si>
    <t>SÃO CARLOS</t>
  </si>
  <si>
    <t>SÃO FRANCISCO</t>
  </si>
  <si>
    <t>SURPRESA</t>
  </si>
  <si>
    <t>TABAJARA</t>
  </si>
  <si>
    <t>URUCUMACUÃ</t>
  </si>
  <si>
    <t>VALE DO AMARI</t>
  </si>
  <si>
    <t>VILA EXTREMA</t>
  </si>
  <si>
    <t>VISTA ALEGRE DO ABUNÃ</t>
  </si>
  <si>
    <t>FLORESTA</t>
  </si>
  <si>
    <t>FLORESTA OLIVEIRA</t>
  </si>
  <si>
    <t>JARAUI</t>
  </si>
  <si>
    <t>VALORES EM REAIS; GERAÇÃO EM MWH; ACR MÉDIO EM R$/MWH; CONSUMO DE ÓLEO LEVE EM LITRO, DO ÓLEO PESADO EM QUILO E DO GÁS NATURAL EM METRO CÚBICO; PREÇO DO ÓLEO LEVE EM R$/LITRO, ÓLEO PESADO EM R$/QUILO E DO GÁS NATURAL EM R$/METRO CÚBICO.</t>
  </si>
  <si>
    <t>DESPACHO ANEEL Nº 1.029/2012</t>
  </si>
  <si>
    <t>MENSAL</t>
  </si>
  <si>
    <t>DESPACHO ANEEL Nº 998/2012</t>
  </si>
  <si>
    <t>SANTANA I</t>
  </si>
  <si>
    <t>SANTANA II</t>
  </si>
  <si>
    <t>ÁGUA FRIA</t>
  </si>
  <si>
    <t>BONFIM</t>
  </si>
  <si>
    <t>CI ARAÇA DA NORMANDIA</t>
  </si>
  <si>
    <t>CI ARAÇA DO AMAJARÍ</t>
  </si>
  <si>
    <t>CI BOCA DA MATA</t>
  </si>
  <si>
    <t>CI DO CONTÃO</t>
  </si>
  <si>
    <t>CI DO FLEXAL</t>
  </si>
  <si>
    <t>CI DO JACAMIM</t>
  </si>
  <si>
    <t>CI MARACANÃ</t>
  </si>
  <si>
    <t>CI NAPOLEÃO</t>
  </si>
  <si>
    <t>CI SANTA ROSA</t>
  </si>
  <si>
    <t>CI TRÊS CORAÇÕES</t>
  </si>
  <si>
    <t>CI XUMINA</t>
  </si>
  <si>
    <t>CI XIXUAÚ</t>
  </si>
  <si>
    <t>COMUNIDADE SOMA</t>
  </si>
  <si>
    <t>ENTRONCAMENTO</t>
  </si>
  <si>
    <t>JUNDIÁ</t>
  </si>
  <si>
    <t>LAGO GRANDE</t>
  </si>
  <si>
    <t>LAGO GRANDE II</t>
  </si>
  <si>
    <t>MAL CATUAL</t>
  </si>
  <si>
    <t>MAL DO ANAUA WAI WAI II</t>
  </si>
  <si>
    <t>MAL DO CAJÚ</t>
  </si>
  <si>
    <t>MAL DO CANAVIAL</t>
  </si>
  <si>
    <t>MAL DO GAVIÃO</t>
  </si>
  <si>
    <t>MAL DO TAXI</t>
  </si>
  <si>
    <t>MAL DO TICOÇA</t>
  </si>
  <si>
    <t>MAL PATATIVA</t>
  </si>
  <si>
    <t>MAL SANTA CRUZ</t>
  </si>
  <si>
    <t>MAL TRAIRÃO</t>
  </si>
  <si>
    <t>MAL VILA NOVA AMAJARI</t>
  </si>
  <si>
    <t>NORMANDIA</t>
  </si>
  <si>
    <t>PANACARICA</t>
  </si>
  <si>
    <t>PETROLINA DO NORTE</t>
  </si>
  <si>
    <t>RORAINÓPOLIS</t>
  </si>
  <si>
    <t>S.F. DO BAIXO RIO BRANCO</t>
  </si>
  <si>
    <t>SACAÍ</t>
  </si>
  <si>
    <t>SAMAÚMA</t>
  </si>
  <si>
    <t>S.MARIA DO BOIAÇÚ</t>
  </si>
  <si>
    <t>S.MARIA DO XERUINI</t>
  </si>
  <si>
    <t>S.MARIA VELHA</t>
  </si>
  <si>
    <t>SÃO JOÃO DA BALIZA</t>
  </si>
  <si>
    <t>SOCÓ</t>
  </si>
  <si>
    <t>TANAUAÚ</t>
  </si>
  <si>
    <t>TEPEQUEM</t>
  </si>
  <si>
    <t>TERRA PRETA</t>
  </si>
  <si>
    <t>UIRAMUTÃ</t>
  </si>
  <si>
    <t>VILA BRASIL</t>
  </si>
  <si>
    <t>VILA CACHOEIRINHA</t>
  </si>
  <si>
    <t>VILA CAICUBI</t>
  </si>
  <si>
    <t>VILA DO MILAGRE</t>
  </si>
  <si>
    <t>VILA DONA COTA</t>
  </si>
  <si>
    <t>VILA FLORESTA</t>
  </si>
  <si>
    <t>VILA ITAQUERA</t>
  </si>
  <si>
    <t>VILA MUTUM</t>
  </si>
  <si>
    <t>VILA REMANSO</t>
  </si>
  <si>
    <t>VILA SÃO PEDRO</t>
  </si>
  <si>
    <t>VILA SURUMÚ</t>
  </si>
  <si>
    <t>VISTA ALEGRE</t>
  </si>
  <si>
    <t>WAY-WAY-SAMAÚMA</t>
  </si>
  <si>
    <t>CI OLHO DA ÁGUA</t>
  </si>
  <si>
    <t>MAL JATAPUZINHO WAY WAY I</t>
  </si>
  <si>
    <t>MAL PERDIZ</t>
  </si>
  <si>
    <t>CACHOEIRINHA</t>
  </si>
  <si>
    <t>DONA COTA</t>
  </si>
  <si>
    <t>ITAQUERA</t>
  </si>
  <si>
    <t>REMANSO</t>
  </si>
  <si>
    <t>SÃO PEDRO</t>
  </si>
  <si>
    <t>XERUINI</t>
  </si>
  <si>
    <t>TANAUAU</t>
  </si>
  <si>
    <t>XIXUAU</t>
  </si>
  <si>
    <t>MUTUM</t>
  </si>
  <si>
    <t>TRÊS CORAÇÕES</t>
  </si>
  <si>
    <t>JACAMIM</t>
  </si>
  <si>
    <t>MILAGRE</t>
  </si>
  <si>
    <t>PETROLINA</t>
  </si>
  <si>
    <t>CRISTIANO ROCHA</t>
  </si>
  <si>
    <t>RH Nº 1.237/2011</t>
  </si>
  <si>
    <t>SOBRECONTRATAÇÃO DE ENERGIA (ARTIGO 51 RN 427/2011)</t>
  </si>
  <si>
    <t>RH Nº 1.238/2011</t>
  </si>
  <si>
    <t>SUB-ROGAÇÃO</t>
  </si>
  <si>
    <t>TOTAL PAC 2013</t>
  </si>
  <si>
    <t>CUSTO TOTAL PAC 2013 - VALORES EM REAIS</t>
  </si>
  <si>
    <t>SUB-ROGAÇÕES - VALORES EM REAIS</t>
  </si>
  <si>
    <t>CUSTO TOTAL DA GERAÇÃO  - VALORES EM REAIS</t>
  </si>
  <si>
    <t>TIPO</t>
  </si>
  <si>
    <t>EMPREENDIMENTO</t>
  </si>
  <si>
    <t>OLIVEIRA</t>
  </si>
  <si>
    <t>ROVEMA BANDEIRANTES</t>
  </si>
  <si>
    <t>ROVEMA TRIUNFO</t>
  </si>
  <si>
    <t>ROLIM DE MOURA DO GUAPORÉ</t>
  </si>
  <si>
    <t>DESPACHO Nº  2.919/2012</t>
  </si>
  <si>
    <t>ANORÍ</t>
  </si>
  <si>
    <t>LIMINAR</t>
  </si>
  <si>
    <t>LOCADORA</t>
  </si>
  <si>
    <t>GENRET</t>
  </si>
  <si>
    <t>POWERTECH</t>
  </si>
  <si>
    <t>GENRET LOTE 01</t>
  </si>
  <si>
    <t>GENRET LOTE 02</t>
  </si>
  <si>
    <t>AGGREKO LOTE 02</t>
  </si>
  <si>
    <t>AGGREKO LOTE 03</t>
  </si>
  <si>
    <t>OLIVEIRA ENERGIA</t>
  </si>
  <si>
    <t>EBRASIL</t>
  </si>
  <si>
    <t>AGGREKO</t>
  </si>
  <si>
    <t>USINAS XAVANTES</t>
  </si>
  <si>
    <t>CONTRATO</t>
  </si>
  <si>
    <t>O&amp;M EQ. PRÓPRIO</t>
  </si>
  <si>
    <t>OC32663/2009</t>
  </si>
  <si>
    <t>OC53364/2010</t>
  </si>
  <si>
    <t>0C83444/2012</t>
  </si>
  <si>
    <t>0C10851/2008</t>
  </si>
  <si>
    <t>0C10850/2008</t>
  </si>
  <si>
    <t>0C10849/2008</t>
  </si>
  <si>
    <t>OC10848/2008</t>
  </si>
  <si>
    <t>OC10847/2008</t>
  </si>
  <si>
    <t>OC10846/2008</t>
  </si>
  <si>
    <t>OC83451/2012</t>
  </si>
  <si>
    <t>0C80647/2012</t>
  </si>
  <si>
    <t>OC53363/2010</t>
  </si>
  <si>
    <t>OC53427/2010</t>
  </si>
  <si>
    <t>OC83448/2012</t>
  </si>
  <si>
    <t>OC83450/2012</t>
  </si>
  <si>
    <t>C1815/2005</t>
  </si>
  <si>
    <t>C1816/2005</t>
  </si>
  <si>
    <t>C1819/2005</t>
  </si>
  <si>
    <t>C1820/2005</t>
  </si>
  <si>
    <t>C1821/2005</t>
  </si>
  <si>
    <t>C027/01</t>
  </si>
  <si>
    <t>C002/97</t>
  </si>
  <si>
    <t>C72.048</t>
  </si>
  <si>
    <t>SANTA ARAGUAIA</t>
  </si>
  <si>
    <t>S.S.BOA VISTA</t>
  </si>
  <si>
    <t>STA. CRUZ ARARI</t>
  </si>
  <si>
    <t>SOENERGY091/2004</t>
  </si>
  <si>
    <t>GUASCOR</t>
  </si>
  <si>
    <t>CONTRATOS</t>
  </si>
  <si>
    <t>GUASCOR 159/160/161/162 1997</t>
  </si>
  <si>
    <t>BREVES</t>
  </si>
  <si>
    <t>O VALOR 2013 FOI CALCULADO COM BASE NA MÉDIA JAN/AGO-2012.</t>
  </si>
  <si>
    <t>IZIDOLÂNDIA</t>
  </si>
  <si>
    <t>OLIVEIRA/POIT</t>
  </si>
  <si>
    <r>
      <rPr>
        <b/>
        <sz val="28"/>
        <color theme="1"/>
        <rFont val="Calibri"/>
        <family val="2"/>
        <scheme val="minor"/>
      </rPr>
      <t>JARI</t>
    </r>
    <r>
      <rPr>
        <sz val="28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CELULOSE, PAPÉIS E EMBALAGENS</t>
    </r>
  </si>
  <si>
    <t>ARAÇÁ DA SERRA</t>
  </si>
  <si>
    <t>ARAÇÁ DE AMAJARÍ</t>
  </si>
  <si>
    <t>BOCA DA MATA</t>
  </si>
  <si>
    <t>CAUCUBI</t>
  </si>
  <si>
    <t>CAJU</t>
  </si>
  <si>
    <t>CONTÃO</t>
  </si>
  <si>
    <t>MARACANÃ</t>
  </si>
  <si>
    <t>NAPOLEÃO</t>
  </si>
  <si>
    <t>OLHO DÁGUA</t>
  </si>
  <si>
    <t>SANTA MARIA DO BOIAÇU</t>
  </si>
  <si>
    <t>SANTA MARIA VELHA</t>
  </si>
  <si>
    <t>S. F. B. RIO BRANCO</t>
  </si>
  <si>
    <t>S. JOÃO AS BALIZA</t>
  </si>
  <si>
    <t>SURUMU</t>
  </si>
  <si>
    <t>TEPEQUÉM</t>
  </si>
  <si>
    <t>TICOÇA</t>
  </si>
  <si>
    <t>TRAIRÃO</t>
  </si>
  <si>
    <t>XUMINA</t>
  </si>
  <si>
    <t>CORPOELEC</t>
  </si>
  <si>
    <t>GCJ 0013/2003</t>
  </si>
  <si>
    <t>CERON/DT/085/98/GUASCOR</t>
  </si>
  <si>
    <t>CERON/DT/031/2008/ROVEMA</t>
  </si>
  <si>
    <t>ELB ELETRONORTE</t>
  </si>
  <si>
    <t>DESPACHO ANEEL 3435/2011</t>
  </si>
  <si>
    <t>C 050/2011 - AGGREKO</t>
  </si>
  <si>
    <t>C 062/2005 SOENERGY</t>
  </si>
  <si>
    <t>BASE LEGAL/CONTRATO</t>
  </si>
  <si>
    <t>SOENERGY</t>
  </si>
  <si>
    <t>SANTANA III</t>
  </si>
  <si>
    <t>AUXILIADORA</t>
  </si>
  <si>
    <t>ANAMÂ</t>
  </si>
  <si>
    <t>ANORI</t>
  </si>
  <si>
    <t>ITACOATIARA BK</t>
  </si>
  <si>
    <t>LINDÓIA</t>
  </si>
  <si>
    <t>MATUPI</t>
  </si>
  <si>
    <t>CI SÃO MARCOS</t>
  </si>
  <si>
    <t>PACARAIMA</t>
  </si>
  <si>
    <t>ALTO ALEGRE</t>
  </si>
  <si>
    <t>CI COBRA</t>
  </si>
  <si>
    <t>MAL DO CONGRESSO</t>
  </si>
  <si>
    <t>MAL SANTA INÊS</t>
  </si>
  <si>
    <t>MUCAJAI</t>
  </si>
  <si>
    <t>CARACARAI</t>
  </si>
  <si>
    <t>TRÊS FRONTEIRAS</t>
  </si>
  <si>
    <t>SANTANA LM</t>
  </si>
  <si>
    <t>SANTANA W</t>
  </si>
  <si>
    <t>EXPANSÃO</t>
  </si>
  <si>
    <t>COARACY NUNES</t>
  </si>
  <si>
    <t>GERAÇÃO CONSTA DA TABELA OD/BIO.</t>
  </si>
  <si>
    <t>GERAÇÃO CONSTA DA TABELA GN.</t>
  </si>
  <si>
    <t>CUSTO</t>
  </si>
  <si>
    <t>%</t>
  </si>
  <si>
    <t>VALOR DO ACR MÉDIO DESPACHO ANEEL Nº 3.214/2012</t>
  </si>
  <si>
    <t>DESPACHO Nº 2.921/ANEEL</t>
  </si>
  <si>
    <t>DESPACHO Nº 2.920/ANEEL</t>
  </si>
  <si>
    <t>ALCOA BENEF.</t>
  </si>
  <si>
    <t>C. NOVO RONDÔNIA</t>
  </si>
  <si>
    <t>CONCEIÇÃO GALERA</t>
  </si>
  <si>
    <t>SANTA ROSA PURUS</t>
  </si>
  <si>
    <t>R. MOURA GUAPORÉ</t>
  </si>
  <si>
    <t>VISTA ALEGRE ABUNÃ</t>
  </si>
  <si>
    <t>CACHOEIRA ARARI</t>
  </si>
  <si>
    <t>BARREIRAS CAMPO</t>
  </si>
  <si>
    <t>S. MARIA BARREIRAS</t>
  </si>
  <si>
    <t>AUG. MONTENEGRO</t>
  </si>
  <si>
    <t>HERM. ITACOATIARA</t>
  </si>
  <si>
    <t>SANTO ANTONIO IÇÁ</t>
  </si>
  <si>
    <t>S. GABRIEL  CACHOEIRA</t>
  </si>
  <si>
    <t>S. PAULO OLIVENÇA</t>
  </si>
  <si>
    <t>S. SEBASTIÃO UATUMÃ</t>
  </si>
  <si>
    <t>VILA URUCURITUBA</t>
  </si>
  <si>
    <t>SANTANA ARAGUAIA</t>
  </si>
  <si>
    <t>BOM JESUS AMAJARI</t>
  </si>
  <si>
    <t>ARARA</t>
  </si>
  <si>
    <t>BAILIQUE</t>
  </si>
  <si>
    <t>PONTA NEGRA</t>
  </si>
  <si>
    <t>SOBRECONTRATAÇÃO DE ENERGIA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</si>
</sst>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  <numFmt numFmtId="166" formatCode="_(* #,##0.00_);_(* \(#,##0.00\);_(* &quot;-&quot;??_);_(@_)"/>
    <numFmt numFmtId="167" formatCode="_(* #,##0.0000_);_(* \(#,##0.0000\);_(* &quot;-&quot;??_);_(@_)"/>
    <numFmt numFmtId="168" formatCode="_-* #,##0.0000_-;\-* #,##0.0000_-;_-* &quot;-&quot;??_-;_-@_-"/>
    <numFmt numFmtId="169" formatCode="#,##0.00_ ;\-#,##0.00\ "/>
    <numFmt numFmtId="170" formatCode="0.0000%"/>
    <numFmt numFmtId="171" formatCode="_-* #,##0.000_-;\-* #,##0.000_-;_-* &quot;-&quot;???_-;_-@_-"/>
    <numFmt numFmtId="172" formatCode="_-* #,##0.000000_-;\-* #,##0.000000_-;_-* &quot;-&quot;??_-;_-@_-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Verdana"/>
      <family val="2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8"/>
      <name val="Cambria"/>
      <family val="1"/>
      <scheme val="maj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</font>
    <font>
      <b/>
      <sz val="7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3">
    <xf numFmtId="0" fontId="0" fillId="0" borderId="0" xfId="0"/>
    <xf numFmtId="0" fontId="2" fillId="0" borderId="0" xfId="0" applyFont="1"/>
    <xf numFmtId="43" fontId="2" fillId="0" borderId="0" xfId="0" applyNumberFormat="1" applyFont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/>
    <xf numFmtId="10" fontId="2" fillId="0" borderId="0" xfId="0" applyNumberFormat="1" applyFont="1" applyAlignment="1">
      <alignment horizontal="center"/>
    </xf>
    <xf numFmtId="165" fontId="2" fillId="0" borderId="0" xfId="1" applyNumberFormat="1" applyFont="1"/>
    <xf numFmtId="164" fontId="2" fillId="0" borderId="0" xfId="1" applyNumberFormat="1" applyFont="1"/>
    <xf numFmtId="0" fontId="2" fillId="0" borderId="0" xfId="0" applyFont="1" applyFill="1"/>
    <xf numFmtId="43" fontId="2" fillId="0" borderId="0" xfId="0" applyNumberFormat="1" applyFont="1" applyFill="1"/>
    <xf numFmtId="10" fontId="3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43" fontId="3" fillId="0" borderId="1" xfId="0" applyNumberFormat="1" applyFont="1" applyBorder="1"/>
    <xf numFmtId="43" fontId="2" fillId="0" borderId="1" xfId="1" applyFont="1" applyBorder="1"/>
    <xf numFmtId="43" fontId="2" fillId="0" borderId="1" xfId="0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7" fontId="4" fillId="0" borderId="0" xfId="1" applyNumberFormat="1" applyFont="1" applyFill="1" applyBorder="1"/>
    <xf numFmtId="166" fontId="4" fillId="0" borderId="0" xfId="1" applyNumberFormat="1" applyFont="1" applyFill="1" applyBorder="1"/>
    <xf numFmtId="166" fontId="4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10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Fill="1" applyBorder="1"/>
    <xf numFmtId="43" fontId="2" fillId="0" borderId="0" xfId="1" applyFont="1" applyFill="1" applyBorder="1"/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9" fontId="9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/>
    <xf numFmtId="168" fontId="2" fillId="0" borderId="1" xfId="1" applyNumberFormat="1" applyFont="1" applyBorder="1"/>
    <xf numFmtId="168" fontId="2" fillId="0" borderId="1" xfId="1" applyNumberFormat="1" applyFont="1" applyBorder="1" applyAlignment="1">
      <alignment horizontal="right"/>
    </xf>
    <xf numFmtId="167" fontId="6" fillId="0" borderId="1" xfId="1" applyNumberFormat="1" applyFont="1" applyFill="1" applyBorder="1"/>
    <xf numFmtId="43" fontId="2" fillId="0" borderId="1" xfId="1" applyFont="1" applyBorder="1" applyAlignment="1">
      <alignment horizontal="center"/>
    </xf>
    <xf numFmtId="165" fontId="3" fillId="3" borderId="1" xfId="1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7" fontId="6" fillId="3" borderId="1" xfId="1" applyNumberFormat="1" applyFont="1" applyFill="1" applyBorder="1"/>
    <xf numFmtId="166" fontId="6" fillId="0" borderId="1" xfId="1" applyNumberFormat="1" applyFont="1" applyFill="1" applyBorder="1"/>
    <xf numFmtId="166" fontId="6" fillId="0" borderId="1" xfId="0" applyNumberFormat="1" applyFont="1" applyFill="1" applyBorder="1"/>
    <xf numFmtId="167" fontId="10" fillId="0" borderId="1" xfId="1" applyNumberFormat="1" applyFont="1" applyFill="1" applyBorder="1"/>
    <xf numFmtId="43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1" applyNumberFormat="1" applyFont="1" applyBorder="1"/>
    <xf numFmtId="0" fontId="2" fillId="0" borderId="0" xfId="0" applyFont="1" applyBorder="1"/>
    <xf numFmtId="43" fontId="2" fillId="0" borderId="0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10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43" fontId="3" fillId="0" borderId="0" xfId="0" applyNumberFormat="1" applyFont="1" applyBorder="1"/>
    <xf numFmtId="43" fontId="2" fillId="0" borderId="0" xfId="0" applyNumberFormat="1" applyFont="1" applyBorder="1"/>
    <xf numFmtId="164" fontId="2" fillId="0" borderId="0" xfId="1" applyNumberFormat="1" applyFont="1" applyBorder="1"/>
    <xf numFmtId="0" fontId="3" fillId="0" borderId="0" xfId="0" applyFont="1" applyBorder="1" applyAlignment="1">
      <alignment vertical="center" wrapText="1"/>
    </xf>
    <xf numFmtId="164" fontId="3" fillId="0" borderId="0" xfId="1" applyNumberFormat="1" applyFont="1" applyBorder="1"/>
    <xf numFmtId="0" fontId="3" fillId="0" borderId="0" xfId="0" applyFont="1" applyBorder="1"/>
    <xf numFmtId="43" fontId="3" fillId="2" borderId="1" xfId="0" applyNumberFormat="1" applyFont="1" applyFill="1" applyBorder="1"/>
    <xf numFmtId="43" fontId="2" fillId="0" borderId="0" xfId="1" applyFont="1" applyFill="1" applyBorder="1" applyAlignment="1"/>
    <xf numFmtId="43" fontId="2" fillId="0" borderId="0" xfId="1" applyNumberFormat="1" applyFont="1" applyBorder="1"/>
    <xf numFmtId="43" fontId="3" fillId="2" borderId="1" xfId="1" applyNumberFormat="1" applyFont="1" applyFill="1" applyBorder="1"/>
    <xf numFmtId="164" fontId="3" fillId="2" borderId="1" xfId="1" applyNumberFormat="1" applyFont="1" applyFill="1" applyBorder="1"/>
    <xf numFmtId="43" fontId="3" fillId="2" borderId="1" xfId="1" applyFont="1" applyFill="1" applyBorder="1"/>
    <xf numFmtId="165" fontId="3" fillId="2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3" fillId="0" borderId="0" xfId="0" applyNumberFormat="1" applyFont="1" applyFill="1" applyBorder="1"/>
    <xf numFmtId="43" fontId="2" fillId="0" borderId="0" xfId="0" applyNumberFormat="1" applyFont="1" applyFill="1" applyBorder="1"/>
    <xf numFmtId="165" fontId="2" fillId="0" borderId="0" xfId="1" applyNumberFormat="1" applyFont="1" applyFill="1" applyBorder="1"/>
    <xf numFmtId="164" fontId="2" fillId="0" borderId="0" xfId="1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Fill="1" applyBorder="1"/>
    <xf numFmtId="43" fontId="2" fillId="0" borderId="0" xfId="1" applyFont="1" applyFill="1" applyBorder="1" applyAlignment="1">
      <alignment vertical="justify" wrapText="1"/>
    </xf>
    <xf numFmtId="43" fontId="11" fillId="0" borderId="0" xfId="1" applyFont="1" applyFill="1" applyBorder="1" applyAlignment="1">
      <alignment vertical="justify" wrapText="1"/>
    </xf>
    <xf numFmtId="10" fontId="2" fillId="0" borderId="0" xfId="0" applyNumberFormat="1" applyFont="1"/>
    <xf numFmtId="43" fontId="2" fillId="2" borderId="1" xfId="0" applyNumberFormat="1" applyFont="1" applyFill="1" applyBorder="1"/>
    <xf numFmtId="43" fontId="2" fillId="0" borderId="1" xfId="0" applyNumberFormat="1" applyFont="1" applyFill="1" applyBorder="1"/>
    <xf numFmtId="43" fontId="2" fillId="0" borderId="1" xfId="1" applyFont="1" applyFill="1" applyBorder="1"/>
    <xf numFmtId="164" fontId="2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Border="1" applyAlignment="1">
      <alignment horizontal="left"/>
    </xf>
    <xf numFmtId="43" fontId="2" fillId="0" borderId="0" xfId="1" applyFont="1" applyAlignment="1">
      <alignment horizontal="left"/>
    </xf>
    <xf numFmtId="169" fontId="2" fillId="0" borderId="1" xfId="1" applyNumberFormat="1" applyFont="1" applyBorder="1" applyAlignment="1">
      <alignment horizontal="left"/>
    </xf>
    <xf numFmtId="43" fontId="3" fillId="0" borderId="1" xfId="0" applyNumberFormat="1" applyFont="1" applyFill="1" applyBorder="1"/>
    <xf numFmtId="0" fontId="3" fillId="2" borderId="1" xfId="0" applyFont="1" applyFill="1" applyBorder="1" applyAlignment="1"/>
    <xf numFmtId="0" fontId="2" fillId="0" borderId="1" xfId="0" applyFont="1" applyFill="1" applyBorder="1"/>
    <xf numFmtId="43" fontId="2" fillId="4" borderId="1" xfId="1" applyFont="1" applyFill="1" applyBorder="1"/>
    <xf numFmtId="43" fontId="3" fillId="2" borderId="1" xfId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3" fillId="0" borderId="0" xfId="0" applyNumberFormat="1" applyFont="1"/>
    <xf numFmtId="167" fontId="14" fillId="0" borderId="0" xfId="1" applyNumberFormat="1" applyFont="1" applyFill="1" applyBorder="1"/>
    <xf numFmtId="0" fontId="2" fillId="2" borderId="1" xfId="0" applyFont="1" applyFill="1" applyBorder="1" applyAlignment="1">
      <alignment horizontal="center"/>
    </xf>
    <xf numFmtId="168" fontId="2" fillId="0" borderId="1" xfId="1" applyNumberFormat="1" applyFont="1" applyFill="1" applyBorder="1"/>
    <xf numFmtId="0" fontId="3" fillId="2" borderId="1" xfId="0" applyFont="1" applyFill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vertical="justify" wrapText="1"/>
    </xf>
    <xf numFmtId="168" fontId="2" fillId="0" borderId="0" xfId="1" applyNumberFormat="1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7" fontId="23" fillId="0" borderId="1" xfId="1" applyNumberFormat="1" applyFont="1" applyFill="1" applyBorder="1"/>
    <xf numFmtId="43" fontId="2" fillId="0" borderId="0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43" fontId="27" fillId="0" borderId="0" xfId="1" applyFont="1" applyFill="1" applyBorder="1"/>
    <xf numFmtId="43" fontId="2" fillId="0" borderId="1" xfId="1" applyFont="1" applyFill="1" applyBorder="1" applyAlignment="1">
      <alignment horizontal="center"/>
    </xf>
    <xf numFmtId="43" fontId="24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43" fontId="29" fillId="2" borderId="1" xfId="1" applyFont="1" applyFill="1" applyBorder="1"/>
    <xf numFmtId="0" fontId="0" fillId="0" borderId="0" xfId="0" applyFont="1"/>
    <xf numFmtId="170" fontId="3" fillId="0" borderId="0" xfId="0" applyNumberFormat="1" applyFont="1" applyBorder="1" applyAlignment="1">
      <alignment horizontal="center"/>
    </xf>
    <xf numFmtId="167" fontId="25" fillId="0" borderId="0" xfId="1" applyNumberFormat="1" applyFont="1" applyFill="1" applyBorder="1"/>
    <xf numFmtId="43" fontId="30" fillId="2" borderId="1" xfId="1" applyFont="1" applyFill="1" applyBorder="1"/>
    <xf numFmtId="0" fontId="31" fillId="0" borderId="0" xfId="0" applyFont="1"/>
    <xf numFmtId="10" fontId="31" fillId="0" borderId="0" xfId="0" applyNumberFormat="1" applyFont="1"/>
    <xf numFmtId="43" fontId="32" fillId="2" borderId="1" xfId="1" applyFont="1" applyFill="1" applyBorder="1"/>
    <xf numFmtId="0" fontId="33" fillId="0" borderId="0" xfId="0" applyFont="1"/>
    <xf numFmtId="10" fontId="33" fillId="0" borderId="0" xfId="0" applyNumberFormat="1" applyFont="1"/>
    <xf numFmtId="4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43" fontId="26" fillId="0" borderId="0" xfId="1" applyFont="1" applyFill="1" applyBorder="1"/>
    <xf numFmtId="165" fontId="2" fillId="0" borderId="0" xfId="1" applyNumberFormat="1" applyFont="1" applyFill="1"/>
    <xf numFmtId="165" fontId="2" fillId="0" borderId="1" xfId="1" applyNumberFormat="1" applyFont="1" applyFill="1" applyBorder="1"/>
    <xf numFmtId="0" fontId="26" fillId="0" borderId="0" xfId="0" applyFont="1" applyFill="1" applyBorder="1"/>
    <xf numFmtId="165" fontId="26" fillId="0" borderId="0" xfId="1" applyNumberFormat="1" applyFont="1" applyFill="1"/>
    <xf numFmtId="165" fontId="6" fillId="0" borderId="1" xfId="1" applyNumberFormat="1" applyFont="1" applyFill="1" applyBorder="1"/>
    <xf numFmtId="0" fontId="28" fillId="0" borderId="0" xfId="0" applyFont="1" applyFill="1" applyBorder="1" applyAlignment="1">
      <alignment vertical="center" wrapText="1"/>
    </xf>
    <xf numFmtId="164" fontId="2" fillId="0" borderId="1" xfId="1" applyNumberFormat="1" applyFont="1" applyFill="1" applyBorder="1"/>
    <xf numFmtId="165" fontId="2" fillId="0" borderId="0" xfId="1" applyNumberFormat="1" applyFont="1" applyBorder="1" applyAlignment="1"/>
    <xf numFmtId="165" fontId="5" fillId="0" borderId="0" xfId="1" applyNumberFormat="1" applyFont="1" applyBorder="1" applyAlignment="1"/>
    <xf numFmtId="164" fontId="3" fillId="0" borderId="0" xfId="0" applyNumberFormat="1" applyFont="1" applyBorder="1" applyAlignment="1">
      <alignment vertical="center" wrapText="1"/>
    </xf>
    <xf numFmtId="10" fontId="2" fillId="0" borderId="0" xfId="0" applyNumberFormat="1" applyFont="1" applyFill="1" applyBorder="1" applyAlignment="1">
      <alignment horizontal="left"/>
    </xf>
    <xf numFmtId="43" fontId="7" fillId="0" borderId="0" xfId="0" applyNumberFormat="1" applyFont="1" applyFill="1" applyBorder="1" applyAlignment="1">
      <alignment vertical="center" wrapText="1"/>
    </xf>
    <xf numFmtId="43" fontId="8" fillId="0" borderId="0" xfId="0" applyNumberFormat="1" applyFont="1" applyFill="1" applyBorder="1" applyAlignment="1">
      <alignment vertical="center" wrapText="1"/>
    </xf>
    <xf numFmtId="167" fontId="7" fillId="0" borderId="0" xfId="1" applyNumberFormat="1" applyFont="1" applyFill="1" applyBorder="1"/>
    <xf numFmtId="164" fontId="8" fillId="0" borderId="0" xfId="0" applyNumberFormat="1" applyFont="1" applyFill="1" applyBorder="1" applyAlignment="1">
      <alignment vertical="center" wrapText="1"/>
    </xf>
    <xf numFmtId="171" fontId="8" fillId="0" borderId="0" xfId="0" applyNumberFormat="1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 wrapText="1"/>
    </xf>
    <xf numFmtId="171" fontId="4" fillId="0" borderId="0" xfId="0" applyNumberFormat="1" applyFont="1" applyFill="1" applyBorder="1"/>
    <xf numFmtId="165" fontId="7" fillId="0" borderId="0" xfId="1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/>
    </xf>
    <xf numFmtId="165" fontId="2" fillId="0" borderId="0" xfId="0" applyNumberFormat="1" applyFont="1" applyBorder="1"/>
    <xf numFmtId="165" fontId="6" fillId="0" borderId="1" xfId="1" applyNumberFormat="1" applyFont="1" applyBorder="1"/>
    <xf numFmtId="43" fontId="31" fillId="4" borderId="1" xfId="1" applyFont="1" applyFill="1" applyBorder="1"/>
    <xf numFmtId="0" fontId="33" fillId="0" borderId="1" xfId="0" applyFont="1" applyBorder="1"/>
    <xf numFmtId="43" fontId="33" fillId="0" borderId="1" xfId="1" applyFont="1" applyBorder="1"/>
    <xf numFmtId="43" fontId="32" fillId="0" borderId="1" xfId="1" applyFont="1" applyFill="1" applyBorder="1"/>
    <xf numFmtId="0" fontId="30" fillId="2" borderId="1" xfId="0" applyFont="1" applyFill="1" applyBorder="1"/>
    <xf numFmtId="43" fontId="31" fillId="0" borderId="0" xfId="0" applyNumberFormat="1" applyFont="1"/>
    <xf numFmtId="0" fontId="33" fillId="0" borderId="1" xfId="0" applyFont="1" applyFill="1" applyBorder="1"/>
    <xf numFmtId="43" fontId="33" fillId="0" borderId="1" xfId="1" applyFont="1" applyFill="1" applyBorder="1"/>
    <xf numFmtId="43" fontId="33" fillId="4" borderId="1" xfId="1" applyFont="1" applyFill="1" applyBorder="1"/>
    <xf numFmtId="43" fontId="32" fillId="0" borderId="1" xfId="1" applyFont="1" applyBorder="1"/>
    <xf numFmtId="0" fontId="15" fillId="2" borderId="1" xfId="0" applyFont="1" applyFill="1" applyBorder="1"/>
    <xf numFmtId="43" fontId="15" fillId="2" borderId="1" xfId="1" applyFont="1" applyFill="1" applyBorder="1"/>
    <xf numFmtId="0" fontId="29" fillId="0" borderId="0" xfId="0" applyFont="1"/>
    <xf numFmtId="164" fontId="2" fillId="0" borderId="0" xfId="0" applyNumberFormat="1" applyFont="1"/>
    <xf numFmtId="172" fontId="2" fillId="0" borderId="0" xfId="0" applyNumberFormat="1" applyFont="1"/>
    <xf numFmtId="168" fontId="2" fillId="0" borderId="1" xfId="1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vertical="center" wrapText="1"/>
    </xf>
    <xf numFmtId="43" fontId="3" fillId="0" borderId="0" xfId="1" applyFont="1" applyBorder="1"/>
    <xf numFmtId="165" fontId="0" fillId="0" borderId="0" xfId="0" applyNumberFormat="1" applyBorder="1"/>
    <xf numFmtId="164" fontId="2" fillId="5" borderId="1" xfId="1" applyNumberFormat="1" applyFont="1" applyFill="1" applyBorder="1"/>
    <xf numFmtId="0" fontId="34" fillId="0" borderId="1" xfId="0" applyFont="1" applyFill="1" applyBorder="1"/>
    <xf numFmtId="166" fontId="3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left"/>
    </xf>
    <xf numFmtId="165" fontId="2" fillId="0" borderId="6" xfId="1" applyNumberFormat="1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2" borderId="4" xfId="0" applyNumberFormat="1" applyFont="1" applyFill="1" applyBorder="1" applyAlignment="1">
      <alignment horizontal="center"/>
    </xf>
    <xf numFmtId="43" fontId="3" fillId="2" borderId="6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3" fillId="2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3" fontId="2" fillId="0" borderId="7" xfId="1" applyFont="1" applyFill="1" applyBorder="1" applyAlignment="1">
      <alignment horizontal="justify" vertical="justify" wrapText="1"/>
    </xf>
    <xf numFmtId="43" fontId="2" fillId="0" borderId="8" xfId="1" applyFont="1" applyFill="1" applyBorder="1" applyAlignment="1">
      <alignment horizontal="justify" vertical="justify" wrapText="1"/>
    </xf>
    <xf numFmtId="43" fontId="2" fillId="0" borderId="9" xfId="1" applyFont="1" applyFill="1" applyBorder="1" applyAlignment="1">
      <alignment horizontal="justify" vertical="justify" wrapText="1"/>
    </xf>
    <xf numFmtId="43" fontId="2" fillId="0" borderId="10" xfId="1" applyFont="1" applyFill="1" applyBorder="1" applyAlignment="1">
      <alignment horizontal="justify" vertical="justify" wrapText="1"/>
    </xf>
    <xf numFmtId="43" fontId="2" fillId="0" borderId="0" xfId="1" applyFont="1" applyFill="1" applyBorder="1" applyAlignment="1">
      <alignment horizontal="justify" vertical="justify" wrapText="1"/>
    </xf>
    <xf numFmtId="43" fontId="2" fillId="0" borderId="11" xfId="1" applyFont="1" applyFill="1" applyBorder="1" applyAlignment="1">
      <alignment horizontal="justify" vertical="justify" wrapText="1"/>
    </xf>
    <xf numFmtId="43" fontId="2" fillId="0" borderId="12" xfId="1" applyFont="1" applyFill="1" applyBorder="1" applyAlignment="1">
      <alignment horizontal="justify" vertical="justify" wrapText="1"/>
    </xf>
    <xf numFmtId="43" fontId="2" fillId="0" borderId="13" xfId="1" applyFont="1" applyFill="1" applyBorder="1" applyAlignment="1">
      <alignment horizontal="justify" vertical="justify" wrapText="1"/>
    </xf>
    <xf numFmtId="43" fontId="2" fillId="0" borderId="14" xfId="1" applyFont="1" applyFill="1" applyBorder="1" applyAlignment="1">
      <alignment horizontal="justify" vertical="justify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3" fontId="11" fillId="0" borderId="7" xfId="1" applyFont="1" applyFill="1" applyBorder="1" applyAlignment="1">
      <alignment horizontal="justify" vertical="justify" wrapText="1"/>
    </xf>
    <xf numFmtId="43" fontId="11" fillId="0" borderId="8" xfId="1" applyFont="1" applyFill="1" applyBorder="1" applyAlignment="1">
      <alignment horizontal="justify" vertical="justify" wrapText="1"/>
    </xf>
    <xf numFmtId="43" fontId="11" fillId="0" borderId="9" xfId="1" applyFont="1" applyFill="1" applyBorder="1" applyAlignment="1">
      <alignment horizontal="justify" vertical="justify" wrapText="1"/>
    </xf>
    <xf numFmtId="43" fontId="11" fillId="0" borderId="10" xfId="1" applyFont="1" applyFill="1" applyBorder="1" applyAlignment="1">
      <alignment horizontal="justify" vertical="justify" wrapText="1"/>
    </xf>
    <xf numFmtId="43" fontId="11" fillId="0" borderId="0" xfId="1" applyFont="1" applyFill="1" applyBorder="1" applyAlignment="1">
      <alignment horizontal="justify" vertical="justify" wrapText="1"/>
    </xf>
    <xf numFmtId="43" fontId="11" fillId="0" borderId="11" xfId="1" applyFont="1" applyFill="1" applyBorder="1" applyAlignment="1">
      <alignment horizontal="justify" vertical="justify" wrapText="1"/>
    </xf>
    <xf numFmtId="43" fontId="11" fillId="0" borderId="12" xfId="1" applyFont="1" applyFill="1" applyBorder="1" applyAlignment="1">
      <alignment horizontal="justify" vertical="justify" wrapText="1"/>
    </xf>
    <xf numFmtId="43" fontId="11" fillId="0" borderId="13" xfId="1" applyFont="1" applyFill="1" applyBorder="1" applyAlignment="1">
      <alignment horizontal="justify" vertical="justify" wrapText="1"/>
    </xf>
    <xf numFmtId="43" fontId="11" fillId="0" borderId="14" xfId="1" applyFont="1" applyFill="1" applyBorder="1" applyAlignment="1">
      <alignment horizontal="justify" vertical="justify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/>
    </xf>
    <xf numFmtId="0" fontId="32" fillId="2" borderId="4" xfId="0" applyFont="1" applyFill="1" applyBorder="1" applyAlignment="1">
      <alignment horizontal="left"/>
    </xf>
    <xf numFmtId="0" fontId="32" fillId="2" borderId="6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9" fillId="2" borderId="6" xfId="0" applyFont="1" applyFill="1" applyBorder="1" applyAlignment="1">
      <alignment horizontal="left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N28"/>
  <sheetViews>
    <sheetView workbookViewId="0">
      <selection activeCell="D3" sqref="D3"/>
    </sheetView>
  </sheetViews>
  <sheetFormatPr defaultColWidth="14.7109375" defaultRowHeight="11.25"/>
  <cols>
    <col min="1" max="1" width="26" style="1" customWidth="1"/>
    <col min="2" max="2" width="14.28515625" style="1" customWidth="1"/>
    <col min="3" max="6" width="13.7109375" style="1" customWidth="1"/>
    <col min="7" max="9" width="14.28515625" style="1" customWidth="1"/>
    <col min="10" max="10" width="6.5703125" style="88" customWidth="1"/>
    <col min="11" max="16384" width="14.7109375" style="1"/>
  </cols>
  <sheetData>
    <row r="1" spans="1:14" ht="15">
      <c r="A1" s="167" t="s">
        <v>47</v>
      </c>
    </row>
    <row r="2" spans="1:14" ht="15">
      <c r="A2" s="167" t="s">
        <v>48</v>
      </c>
    </row>
    <row r="3" spans="1:14" ht="15">
      <c r="A3" s="167" t="s">
        <v>406</v>
      </c>
    </row>
    <row r="4" spans="1:14">
      <c r="A4" s="5"/>
    </row>
    <row r="5" spans="1:14">
      <c r="A5" s="177" t="s">
        <v>77</v>
      </c>
      <c r="B5" s="177" t="s">
        <v>78</v>
      </c>
      <c r="C5" s="177" t="s">
        <v>79</v>
      </c>
      <c r="D5" s="177" t="s">
        <v>80</v>
      </c>
      <c r="E5" s="178" t="s">
        <v>81</v>
      </c>
      <c r="F5" s="180" t="s">
        <v>540</v>
      </c>
      <c r="G5" s="177" t="s">
        <v>31</v>
      </c>
      <c r="H5" s="177" t="s">
        <v>82</v>
      </c>
      <c r="I5" s="177" t="s">
        <v>103</v>
      </c>
      <c r="J5" s="177" t="s">
        <v>515</v>
      </c>
    </row>
    <row r="6" spans="1:14">
      <c r="A6" s="177"/>
      <c r="B6" s="177"/>
      <c r="C6" s="177"/>
      <c r="D6" s="177"/>
      <c r="E6" s="179"/>
      <c r="F6" s="180"/>
      <c r="G6" s="177"/>
      <c r="H6" s="177"/>
      <c r="I6" s="177"/>
      <c r="J6" s="177"/>
    </row>
    <row r="7" spans="1:14">
      <c r="J7" s="1"/>
    </row>
    <row r="8" spans="1:14">
      <c r="A8" s="99" t="s">
        <v>94</v>
      </c>
      <c r="B8" s="91">
        <f>'CTG CEA'!D6</f>
        <v>555318854.72250009</v>
      </c>
      <c r="C8" s="91">
        <f>'CTG CEA'!D12</f>
        <v>0</v>
      </c>
      <c r="D8" s="91">
        <f>'CTG CEA'!D16</f>
        <v>26547780.25</v>
      </c>
      <c r="E8" s="91">
        <f>'CTG CEA'!D24</f>
        <v>15240960</v>
      </c>
      <c r="F8" s="91">
        <f>'CTG D AMAZONAS'!D30</f>
        <v>0</v>
      </c>
      <c r="G8" s="85">
        <f>'CTG CEA'!D5</f>
        <v>597107594.97250009</v>
      </c>
      <c r="H8" s="91">
        <f>'CTG CEA'!I18</f>
        <v>272855292</v>
      </c>
      <c r="I8" s="85">
        <f>'CTG CEA'!I22</f>
        <v>324252302.97250009</v>
      </c>
      <c r="J8" s="85">
        <f>I8/I$28*100</f>
        <v>6.8342450792381033</v>
      </c>
      <c r="K8" s="2"/>
      <c r="L8" s="2"/>
      <c r="N8" s="2"/>
    </row>
    <row r="9" spans="1:14">
      <c r="A9" s="99" t="s">
        <v>95</v>
      </c>
      <c r="B9" s="91">
        <f>'CTG CELPA'!D6</f>
        <v>188664034.32524997</v>
      </c>
      <c r="C9" s="91">
        <f>'CTG CELPA'!D12</f>
        <v>0</v>
      </c>
      <c r="D9" s="91">
        <f>'CTG CELPA'!D16</f>
        <v>6459781.5599999996</v>
      </c>
      <c r="E9" s="91">
        <f>'CTG CELPA'!D24</f>
        <v>94000000</v>
      </c>
      <c r="F9" s="91">
        <f>'CTG CELPA'!D30</f>
        <v>0</v>
      </c>
      <c r="G9" s="85">
        <f>'CTG CELPA'!D5</f>
        <v>289123815.88524997</v>
      </c>
      <c r="H9" s="91">
        <f>'CTG CELPA'!I18</f>
        <v>70437874</v>
      </c>
      <c r="I9" s="85">
        <f>'CTG CELPA'!I22</f>
        <v>218685941.88524997</v>
      </c>
      <c r="J9" s="85">
        <f t="shared" ref="J9:J28" si="0">I9/I$28*100</f>
        <v>4.609229629294485</v>
      </c>
      <c r="K9" s="2"/>
      <c r="L9" s="2"/>
      <c r="N9" s="2"/>
    </row>
    <row r="10" spans="1:14">
      <c r="A10" s="99" t="s">
        <v>97</v>
      </c>
      <c r="B10" s="91">
        <f>'CTG CELPE'!D6</f>
        <v>8360659.5600000005</v>
      </c>
      <c r="C10" s="91">
        <f>'CTG CELPE'!D12</f>
        <v>6134811.1506000003</v>
      </c>
      <c r="D10" s="91">
        <f>'CTG CELPE'!D16</f>
        <v>2995285.08</v>
      </c>
      <c r="E10" s="91">
        <f>'CTG CELPE'!D24</f>
        <v>0</v>
      </c>
      <c r="F10" s="91">
        <f>'CTG CELPE'!D30</f>
        <v>0</v>
      </c>
      <c r="G10" s="85">
        <f>'CTG CELPE'!D5</f>
        <v>17490755.790600002</v>
      </c>
      <c r="H10" s="91">
        <f>'CTG CELPE'!I18</f>
        <v>2756672.16</v>
      </c>
      <c r="I10" s="85">
        <f>'CTG CELPE'!I22</f>
        <v>14734083.630600002</v>
      </c>
      <c r="J10" s="85">
        <f t="shared" si="0"/>
        <v>0.3105493395926654</v>
      </c>
      <c r="K10" s="2"/>
      <c r="L10" s="2"/>
      <c r="N10" s="2"/>
    </row>
    <row r="11" spans="1:14">
      <c r="A11" s="99" t="s">
        <v>96</v>
      </c>
      <c r="B11" s="91">
        <f>'CTG CEMAT'!D6</f>
        <v>7251048.4199999999</v>
      </c>
      <c r="C11" s="91">
        <f>'CTG CEMAT'!D12</f>
        <v>0</v>
      </c>
      <c r="D11" s="91">
        <f>'CTG CEMAT'!D16</f>
        <v>18010345.300000001</v>
      </c>
      <c r="E11" s="91">
        <f>'CTG CEMAT'!D24</f>
        <v>0</v>
      </c>
      <c r="F11" s="91">
        <f>'CTG CEMAT'!D30</f>
        <v>0</v>
      </c>
      <c r="G11" s="85">
        <f>'CTG CEMAT'!D5</f>
        <v>25261393.719999999</v>
      </c>
      <c r="H11" s="91">
        <f>'CTG CEMAT'!I18</f>
        <v>3173034.2399999998</v>
      </c>
      <c r="I11" s="85">
        <f>'CTG CEMAT'!I22</f>
        <v>22088359.48</v>
      </c>
      <c r="J11" s="85">
        <f t="shared" si="0"/>
        <v>0.46555494194110636</v>
      </c>
      <c r="K11" s="2"/>
      <c r="L11" s="2"/>
      <c r="N11" s="2"/>
    </row>
    <row r="12" spans="1:14">
      <c r="A12" s="99" t="s">
        <v>93</v>
      </c>
      <c r="B12" s="91">
        <f>'CTG CERR'!D6</f>
        <v>23298408.581249997</v>
      </c>
      <c r="C12" s="91">
        <f>'CTG CERR'!D12</f>
        <v>1317863.1510000003</v>
      </c>
      <c r="D12" s="91">
        <f>'CTG CERR'!D16</f>
        <v>0</v>
      </c>
      <c r="E12" s="91">
        <f>'CTG CERR'!D24</f>
        <v>26500474.790000003</v>
      </c>
      <c r="F12" s="91">
        <f>'CTG CERR'!D30</f>
        <v>0</v>
      </c>
      <c r="G12" s="85">
        <f>'CTG CERR'!D5</f>
        <v>51116746.522249997</v>
      </c>
      <c r="H12" s="91">
        <f>'CTG CERR'!I18</f>
        <v>35444384.240000002</v>
      </c>
      <c r="I12" s="85">
        <f>'CTG CERR'!I22</f>
        <v>15672362.282249995</v>
      </c>
      <c r="J12" s="85">
        <f t="shared" si="0"/>
        <v>0.33032537880413387</v>
      </c>
      <c r="K12" s="2"/>
      <c r="L12" s="2"/>
      <c r="N12" s="2"/>
    </row>
    <row r="13" spans="1:14">
      <c r="A13" s="99" t="s">
        <v>62</v>
      </c>
      <c r="B13" s="91">
        <f>'CTG D AMAZONAS'!D6</f>
        <v>2969991089.14925</v>
      </c>
      <c r="C13" s="91">
        <f>'CTG D AMAZONAS'!D12</f>
        <v>712394840.41357493</v>
      </c>
      <c r="D13" s="91">
        <f>'CTG D AMAZONAS'!D16</f>
        <v>830295412.54000008</v>
      </c>
      <c r="E13" s="91">
        <f>'CTG D AMAZONAS'!D24</f>
        <v>416428771.22999996</v>
      </c>
      <c r="F13" s="91">
        <f>'CTG D AMAZONAS'!D30</f>
        <v>0</v>
      </c>
      <c r="G13" s="85">
        <f>'CTG D AMAZONAS'!D5</f>
        <v>4929110113.3328247</v>
      </c>
      <c r="H13" s="91">
        <f>'CTG D AMAZONAS'!I18</f>
        <v>1360164473.3599999</v>
      </c>
      <c r="I13" s="85">
        <f>'CTG D AMAZONAS'!I22</f>
        <v>3568945639.9728251</v>
      </c>
      <c r="J13" s="85">
        <f t="shared" si="0"/>
        <v>75.22243929944014</v>
      </c>
      <c r="K13" s="2"/>
      <c r="L13" s="2"/>
      <c r="N13" s="2"/>
    </row>
    <row r="14" spans="1:14">
      <c r="A14" s="99" t="s">
        <v>85</v>
      </c>
      <c r="B14" s="91">
        <f>'CTG D ACRE'!D6</f>
        <v>97855966.200000003</v>
      </c>
      <c r="C14" s="91">
        <f>'CTG D ACRE'!D12</f>
        <v>0</v>
      </c>
      <c r="D14" s="91">
        <f>'CTG D ACRE'!D16</f>
        <v>0</v>
      </c>
      <c r="E14" s="91">
        <f>'CTG D ACRE'!D24</f>
        <v>37756582.780000001</v>
      </c>
      <c r="F14" s="91">
        <f>'CTG D ACRE'!D30</f>
        <v>-2086687.395</v>
      </c>
      <c r="G14" s="85">
        <f>'CTG D ACRE'!D5</f>
        <v>133525861.58500002</v>
      </c>
      <c r="H14" s="91">
        <f>'CTG D ACRE'!I18</f>
        <v>30398213.960000001</v>
      </c>
      <c r="I14" s="85">
        <f>'CTG D ACRE'!I22</f>
        <v>103127647.62500003</v>
      </c>
      <c r="J14" s="85">
        <f t="shared" si="0"/>
        <v>2.1736148420643038</v>
      </c>
      <c r="K14" s="2"/>
      <c r="L14" s="2"/>
      <c r="N14" s="2"/>
    </row>
    <row r="15" spans="1:14">
      <c r="A15" s="99" t="s">
        <v>83</v>
      </c>
      <c r="B15" s="91">
        <f>'CTG D RONDÔNIA'!D6</f>
        <v>150935977.16999999</v>
      </c>
      <c r="C15" s="91">
        <f>'CTG D RONDÔNIA'!D12</f>
        <v>1712462.39175</v>
      </c>
      <c r="D15" s="91">
        <f>'CTG D RONDÔNIA'!D16</f>
        <v>994333.44</v>
      </c>
      <c r="E15" s="91">
        <f>'CTG D RONDÔNIA'!D24</f>
        <v>111033902.16</v>
      </c>
      <c r="F15" s="91">
        <f>'CTG D RONDÔNIA'!D30</f>
        <v>-55229060.355000004</v>
      </c>
      <c r="G15" s="85">
        <f>'CTG D RONDÔNIA'!D5</f>
        <v>209447614.80675</v>
      </c>
      <c r="H15" s="91">
        <f>'CTG D RONDÔNIA'!I18</f>
        <v>48909553.640000001</v>
      </c>
      <c r="I15" s="85">
        <f>'CTG D RONDÔNIA'!I22</f>
        <v>160538061.16675001</v>
      </c>
      <c r="J15" s="85">
        <f t="shared" si="0"/>
        <v>3.3836504613888185</v>
      </c>
      <c r="K15" s="2"/>
      <c r="L15" s="2"/>
      <c r="N15" s="2"/>
    </row>
    <row r="16" spans="1:14">
      <c r="A16" s="99" t="s">
        <v>84</v>
      </c>
      <c r="B16" s="91">
        <f>'CTG D RORAIMA'!D6</f>
        <v>50926085.842500001</v>
      </c>
      <c r="C16" s="91">
        <f>'CTG D RORAIMA'!D12</f>
        <v>0</v>
      </c>
      <c r="D16" s="91">
        <f>'CTG D RORAIMA'!D16</f>
        <v>0</v>
      </c>
      <c r="E16" s="91">
        <f>'CTG D RORAIMA'!D24</f>
        <v>185162000</v>
      </c>
      <c r="F16" s="91">
        <f>'CTG D RORAIMA'!D30</f>
        <v>0</v>
      </c>
      <c r="G16" s="85">
        <f>'CTG D RORAIMA'!D5</f>
        <v>236088085.8425</v>
      </c>
      <c r="H16" s="91">
        <f>'CTG D RORAIMA'!I18</f>
        <v>149678878.96000001</v>
      </c>
      <c r="I16" s="85">
        <f>'CTG D RORAIMA'!I22</f>
        <v>86409206.882499993</v>
      </c>
      <c r="J16" s="85">
        <f t="shared" si="0"/>
        <v>1.8212413343681844</v>
      </c>
      <c r="K16" s="2"/>
      <c r="L16" s="2"/>
      <c r="N16" s="2"/>
    </row>
    <row r="17" spans="1:12" s="125" customFormat="1" ht="12">
      <c r="A17" s="159" t="s">
        <v>98</v>
      </c>
      <c r="B17" s="124">
        <f>SUM(B8:B16)</f>
        <v>4052602123.9707499</v>
      </c>
      <c r="C17" s="124">
        <f t="shared" ref="C17:I17" si="1">SUM(C8:C16)</f>
        <v>721559977.10692489</v>
      </c>
      <c r="D17" s="124">
        <f t="shared" si="1"/>
        <v>885302938.17000008</v>
      </c>
      <c r="E17" s="124">
        <f t="shared" si="1"/>
        <v>886122690.95999992</v>
      </c>
      <c r="F17" s="124">
        <f t="shared" si="1"/>
        <v>-57315747.750000007</v>
      </c>
      <c r="G17" s="124">
        <f t="shared" si="1"/>
        <v>6488271982.457675</v>
      </c>
      <c r="H17" s="124">
        <f t="shared" si="1"/>
        <v>1973818376.5600002</v>
      </c>
      <c r="I17" s="124">
        <f t="shared" si="1"/>
        <v>4514453605.8976746</v>
      </c>
      <c r="J17" s="124">
        <f t="shared" si="0"/>
        <v>95.150850306131929</v>
      </c>
      <c r="K17" s="2"/>
      <c r="L17" s="2"/>
    </row>
    <row r="18" spans="1:12">
      <c r="A18" s="99" t="s">
        <v>86</v>
      </c>
      <c r="B18" s="91">
        <f>'CTG G AMAPARI'!D6</f>
        <v>65126224.236150004</v>
      </c>
      <c r="C18" s="91">
        <f>'CTG G AMAPARI'!D12</f>
        <v>0</v>
      </c>
      <c r="D18" s="100"/>
      <c r="E18" s="100"/>
      <c r="F18" s="100"/>
      <c r="G18" s="85">
        <f>'CTG G AMAPARI'!D5</f>
        <v>65126224.236150004</v>
      </c>
      <c r="H18" s="100"/>
      <c r="I18" s="85">
        <f>'CTG G AMAPARI'!D5</f>
        <v>65126224.236150004</v>
      </c>
      <c r="J18" s="85">
        <f t="shared" si="0"/>
        <v>1.3726612685092126</v>
      </c>
      <c r="K18" s="2"/>
      <c r="L18" s="2"/>
    </row>
    <row r="19" spans="1:12">
      <c r="A19" s="99" t="s">
        <v>87</v>
      </c>
      <c r="B19" s="91">
        <f>'CTG G BR ALCOA'!D6</f>
        <v>27691538.489999998</v>
      </c>
      <c r="C19" s="91">
        <f>'CTG G BR ALCOA'!D12</f>
        <v>0</v>
      </c>
      <c r="D19" s="100"/>
      <c r="E19" s="100"/>
      <c r="F19" s="100"/>
      <c r="G19" s="85">
        <f>'CTG G BR ALCOA'!D5</f>
        <v>27691538.489999998</v>
      </c>
      <c r="H19" s="100"/>
      <c r="I19" s="85">
        <f>'CTG G BR ALCOA'!D5</f>
        <v>27691538.489999998</v>
      </c>
      <c r="J19" s="85">
        <f t="shared" si="0"/>
        <v>0.58365278805086984</v>
      </c>
      <c r="K19" s="2"/>
      <c r="L19" s="2"/>
    </row>
    <row r="20" spans="1:12">
      <c r="A20" s="99" t="s">
        <v>89</v>
      </c>
      <c r="B20" s="91">
        <f>'CTG G BJ'!D6</f>
        <v>3036581.3940000003</v>
      </c>
      <c r="C20" s="91">
        <f>'CTG G BJ'!D12</f>
        <v>0</v>
      </c>
      <c r="D20" s="100"/>
      <c r="E20" s="100"/>
      <c r="F20" s="100"/>
      <c r="G20" s="85">
        <f>'CTG G BJ'!D5</f>
        <v>3036581.3940000003</v>
      </c>
      <c r="H20" s="100"/>
      <c r="I20" s="85">
        <f>'CTG G BJ'!D5</f>
        <v>3036581.3940000003</v>
      </c>
      <c r="J20" s="85">
        <f t="shared" si="0"/>
        <v>6.4001832090026911E-2</v>
      </c>
      <c r="K20" s="2"/>
      <c r="L20" s="2"/>
    </row>
    <row r="21" spans="1:12">
      <c r="A21" s="99" t="s">
        <v>88</v>
      </c>
      <c r="B21" s="91">
        <f>'CTG G BT'!D6</f>
        <v>4997939.3640000001</v>
      </c>
      <c r="C21" s="91">
        <f>'CTG G BT'!D12</f>
        <v>0</v>
      </c>
      <c r="D21" s="100"/>
      <c r="E21" s="100"/>
      <c r="F21" s="100"/>
      <c r="G21" s="85">
        <f>'CTG G BT'!D5</f>
        <v>4997939.3640000001</v>
      </c>
      <c r="H21" s="100"/>
      <c r="I21" s="85">
        <f>'CTG G BT'!D5</f>
        <v>4997939.3640000001</v>
      </c>
      <c r="J21" s="85">
        <f t="shared" si="0"/>
        <v>0.10534124874864587</v>
      </c>
      <c r="K21" s="2"/>
      <c r="L21" s="2"/>
    </row>
    <row r="22" spans="1:12">
      <c r="A22" s="99" t="s">
        <v>50</v>
      </c>
      <c r="B22" s="91">
        <f>'CTG G ENORTE'!D6</f>
        <v>0</v>
      </c>
      <c r="C22" s="91">
        <f>'CTG G ENORTE'!D12</f>
        <v>0</v>
      </c>
      <c r="D22" s="100"/>
      <c r="E22" s="100"/>
      <c r="F22" s="100"/>
      <c r="G22" s="85">
        <f>'CTG G ENORTE'!D5</f>
        <v>0</v>
      </c>
      <c r="H22" s="100"/>
      <c r="I22" s="85">
        <f>'CTG G ENORTE'!D5</f>
        <v>0</v>
      </c>
      <c r="J22" s="85">
        <f t="shared" si="0"/>
        <v>0</v>
      </c>
      <c r="K22" s="2"/>
      <c r="L22" s="2"/>
    </row>
    <row r="23" spans="1:12">
      <c r="A23" s="99" t="s">
        <v>90</v>
      </c>
      <c r="B23" s="91">
        <f>'CTG G GERA'!D6</f>
        <v>22477608.04575</v>
      </c>
      <c r="C23" s="91">
        <f>'CTG G GERA'!D12</f>
        <v>0</v>
      </c>
      <c r="D23" s="100"/>
      <c r="E23" s="100"/>
      <c r="F23" s="100"/>
      <c r="G23" s="85">
        <f>'CTG G GERA'!D5</f>
        <v>22477608.04575</v>
      </c>
      <c r="H23" s="100"/>
      <c r="I23" s="85">
        <f>'CTG G GERA'!D5</f>
        <v>22477608.04575</v>
      </c>
      <c r="J23" s="85">
        <f t="shared" si="0"/>
        <v>0.47375910909949054</v>
      </c>
      <c r="K23" s="2"/>
      <c r="L23" s="2"/>
    </row>
    <row r="24" spans="1:12">
      <c r="A24" s="99" t="s">
        <v>127</v>
      </c>
      <c r="B24" s="91">
        <f>'CTG G JARI'!D6</f>
        <v>7549516.4580000006</v>
      </c>
      <c r="C24" s="91">
        <f>'CTG G JARI'!D12</f>
        <v>14400</v>
      </c>
      <c r="D24" s="100"/>
      <c r="E24" s="100"/>
      <c r="F24" s="100"/>
      <c r="G24" s="85">
        <f>'CTG G JARI'!D5</f>
        <v>7563916.4580000006</v>
      </c>
      <c r="H24" s="100"/>
      <c r="I24" s="85">
        <f>'CTG G JARI'!D5</f>
        <v>7563916.4580000006</v>
      </c>
      <c r="J24" s="85">
        <f t="shared" si="0"/>
        <v>0.15942418406582223</v>
      </c>
      <c r="K24" s="2"/>
      <c r="L24" s="2"/>
    </row>
    <row r="25" spans="1:12">
      <c r="A25" s="99" t="s">
        <v>91</v>
      </c>
      <c r="B25" s="91">
        <f>'CTG G MANAUARA'!D6</f>
        <v>22477608.04575</v>
      </c>
      <c r="C25" s="91">
        <f>'CTG G MANAUARA'!D12</f>
        <v>0</v>
      </c>
      <c r="D25" s="100"/>
      <c r="E25" s="100"/>
      <c r="F25" s="100"/>
      <c r="G25" s="85">
        <f>'CTG G MANAUARA'!D5</f>
        <v>22477608.04575</v>
      </c>
      <c r="H25" s="100"/>
      <c r="I25" s="85">
        <f>'CTG G MANAUARA'!D5</f>
        <v>22477608.04575</v>
      </c>
      <c r="J25" s="85">
        <f t="shared" si="0"/>
        <v>0.47375910909949054</v>
      </c>
      <c r="K25" s="2"/>
      <c r="L25" s="2"/>
    </row>
    <row r="26" spans="1:12">
      <c r="A26" s="99" t="s">
        <v>92</v>
      </c>
      <c r="B26" s="91">
        <f>'CTG G RAESA'!D6</f>
        <v>76697587.560000002</v>
      </c>
      <c r="C26" s="91">
        <f>'CTG G RAESA'!D12</f>
        <v>0</v>
      </c>
      <c r="D26" s="100"/>
      <c r="E26" s="100"/>
      <c r="F26" s="100"/>
      <c r="G26" s="85">
        <f>'CTG G RAESA'!D5</f>
        <v>76697587.560000002</v>
      </c>
      <c r="H26" s="100"/>
      <c r="I26" s="85">
        <f>'CTG G RAESA'!D5</f>
        <v>76697587.560000002</v>
      </c>
      <c r="J26" s="85">
        <f t="shared" si="0"/>
        <v>1.6165501542045133</v>
      </c>
      <c r="K26" s="2"/>
      <c r="L26" s="2"/>
    </row>
    <row r="27" spans="1:12" s="125" customFormat="1" ht="12">
      <c r="A27" s="159" t="s">
        <v>99</v>
      </c>
      <c r="B27" s="124">
        <f>SUM(B18:B26)</f>
        <v>230054603.59364998</v>
      </c>
      <c r="C27" s="124">
        <f t="shared" ref="C27:I27" si="2">SUM(C18:C26)</f>
        <v>14400</v>
      </c>
      <c r="D27" s="155"/>
      <c r="E27" s="155"/>
      <c r="F27" s="155"/>
      <c r="G27" s="124">
        <f t="shared" ref="G27" si="3">SUM(G18:G26)</f>
        <v>230069003.59364998</v>
      </c>
      <c r="H27" s="155"/>
      <c r="I27" s="124">
        <f t="shared" si="2"/>
        <v>230069003.59364998</v>
      </c>
      <c r="J27" s="124">
        <f t="shared" si="0"/>
        <v>4.8491496938680712</v>
      </c>
      <c r="K27" s="160"/>
    </row>
    <row r="28" spans="1:12" ht="12">
      <c r="A28" s="159" t="s">
        <v>100</v>
      </c>
      <c r="B28" s="124">
        <f>B17+B27</f>
        <v>4282656727.5643997</v>
      </c>
      <c r="C28" s="124">
        <f t="shared" ref="C28:I28" si="4">C17+C27</f>
        <v>721574377.10692489</v>
      </c>
      <c r="D28" s="124">
        <f t="shared" si="4"/>
        <v>885302938.17000008</v>
      </c>
      <c r="E28" s="124">
        <f t="shared" si="4"/>
        <v>886122690.95999992</v>
      </c>
      <c r="F28" s="124">
        <f t="shared" si="4"/>
        <v>-57315747.750000007</v>
      </c>
      <c r="G28" s="124">
        <f t="shared" si="4"/>
        <v>6718340986.0513248</v>
      </c>
      <c r="H28" s="124">
        <f>H17+H27</f>
        <v>1973818376.5600002</v>
      </c>
      <c r="I28" s="124">
        <f t="shared" si="4"/>
        <v>4744522609.4913244</v>
      </c>
      <c r="J28" s="124">
        <f t="shared" si="0"/>
        <v>100</v>
      </c>
      <c r="K28" s="2"/>
    </row>
  </sheetData>
  <sortState ref="A19:A27">
    <sortCondition ref="A19"/>
  </sortState>
  <mergeCells count="10">
    <mergeCell ref="J5:J6"/>
    <mergeCell ref="I5:I6"/>
    <mergeCell ref="A5:A6"/>
    <mergeCell ref="B5:B6"/>
    <mergeCell ref="C5:C6"/>
    <mergeCell ref="D5:D6"/>
    <mergeCell ref="E5:E6"/>
    <mergeCell ref="G5:G6"/>
    <mergeCell ref="H5:H6"/>
    <mergeCell ref="F5:F6"/>
  </mergeCells>
  <printOptions horizontalCentered="1" verticalCentered="1"/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S62"/>
  <sheetViews>
    <sheetView topLeftCell="A13" workbookViewId="0">
      <selection activeCell="C22" sqref="C22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279" t="s">
        <v>88</v>
      </c>
      <c r="L1" s="280"/>
      <c r="M1" s="281"/>
    </row>
    <row r="2" spans="1:19">
      <c r="A2" s="5" t="s">
        <v>48</v>
      </c>
      <c r="B2" s="5"/>
      <c r="K2" s="282"/>
      <c r="L2" s="283"/>
      <c r="M2" s="284"/>
    </row>
    <row r="3" spans="1:19">
      <c r="A3" s="5" t="s">
        <v>61</v>
      </c>
      <c r="B3" s="5"/>
      <c r="K3" s="285"/>
      <c r="L3" s="286"/>
      <c r="M3" s="287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</f>
        <v>4997939.3640000001</v>
      </c>
      <c r="E5" s="9"/>
      <c r="F5" s="215" t="s">
        <v>75</v>
      </c>
      <c r="G5" s="216"/>
      <c r="H5" s="98" t="s">
        <v>28</v>
      </c>
      <c r="I5" s="68">
        <f>SUM(I6:I10)</f>
        <v>0</v>
      </c>
    </row>
    <row r="6" spans="1:19" ht="12.75" customHeight="1">
      <c r="A6" s="203" t="s">
        <v>13</v>
      </c>
      <c r="B6" s="203"/>
      <c r="C6" s="203"/>
      <c r="D6" s="69">
        <f>SUM(D7:D11)</f>
        <v>4997939.3640000001</v>
      </c>
      <c r="E6" s="9"/>
      <c r="F6" s="217"/>
      <c r="G6" s="218"/>
      <c r="H6" s="14" t="s">
        <v>2</v>
      </c>
      <c r="I6" s="51">
        <f>B20</f>
        <v>0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3478955.7</v>
      </c>
      <c r="F7" s="217"/>
      <c r="G7" s="218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17"/>
      <c r="G8" s="218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1518983.6640000001</v>
      </c>
      <c r="F9" s="217"/>
      <c r="G9" s="218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19"/>
      <c r="G10" s="220"/>
      <c r="H10" s="14" t="s">
        <v>6</v>
      </c>
      <c r="I10" s="51">
        <f>B40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05" t="s">
        <v>76</v>
      </c>
      <c r="G12" s="205"/>
      <c r="H12" s="205"/>
      <c r="I12" s="67">
        <f>D5</f>
        <v>4997939.3640000001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21" t="s">
        <v>317</v>
      </c>
      <c r="G14" s="222"/>
      <c r="H14" s="222"/>
      <c r="I14" s="223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24"/>
      <c r="G15" s="225"/>
      <c r="H15" s="225"/>
      <c r="I15" s="226"/>
      <c r="J15" s="21"/>
      <c r="K15" s="21"/>
      <c r="L15" s="22"/>
      <c r="M15" s="22"/>
      <c r="N15" s="23"/>
    </row>
    <row r="16" spans="1:19" ht="12.75">
      <c r="C16" s="52"/>
      <c r="D16" s="53"/>
      <c r="F16" s="227"/>
      <c r="G16" s="228"/>
      <c r="H16" s="228"/>
      <c r="I16" s="229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177" t="s">
        <v>26</v>
      </c>
      <c r="B18" s="193" t="s">
        <v>52</v>
      </c>
      <c r="C18" s="193" t="s">
        <v>51</v>
      </c>
      <c r="D18" s="184" t="s">
        <v>38</v>
      </c>
      <c r="E18" s="184"/>
      <c r="F18" s="79" t="s">
        <v>39</v>
      </c>
      <c r="G18" s="177" t="s">
        <v>41</v>
      </c>
      <c r="H18" s="177"/>
      <c r="I18" s="177" t="s">
        <v>45</v>
      </c>
      <c r="J18" s="34" t="s">
        <v>43</v>
      </c>
      <c r="K18" s="177" t="s">
        <v>34</v>
      </c>
      <c r="L18" s="79" t="s">
        <v>35</v>
      </c>
      <c r="M18" s="177" t="s">
        <v>514</v>
      </c>
    </row>
    <row r="19" spans="1:14" ht="11.25" customHeight="1">
      <c r="A19" s="177"/>
      <c r="B19" s="193"/>
      <c r="C19" s="193"/>
      <c r="D19" s="80" t="s">
        <v>40</v>
      </c>
      <c r="E19" s="80" t="s">
        <v>44</v>
      </c>
      <c r="F19" s="80" t="s">
        <v>40</v>
      </c>
      <c r="G19" s="81" t="s">
        <v>40</v>
      </c>
      <c r="H19" s="13" t="s">
        <v>42</v>
      </c>
      <c r="I19" s="177"/>
      <c r="J19" s="13">
        <v>1</v>
      </c>
      <c r="K19" s="177"/>
      <c r="L19" s="13">
        <v>9.2499999999999999E-2</v>
      </c>
      <c r="M19" s="183"/>
    </row>
    <row r="20" spans="1:14">
      <c r="A20" s="18" t="s">
        <v>28</v>
      </c>
      <c r="B20" s="68">
        <f>SUM(B21:B21)</f>
        <v>0</v>
      </c>
      <c r="C20" s="70">
        <f>SUM(C21:C21)</f>
        <v>1912000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SUM(M21:M21)</f>
        <v>3478955.7</v>
      </c>
    </row>
    <row r="21" spans="1:14">
      <c r="A21" s="14" t="s">
        <v>129</v>
      </c>
      <c r="B21" s="51"/>
      <c r="C21" s="37">
        <v>1912000</v>
      </c>
      <c r="D21" s="106">
        <v>2.0880000000000001</v>
      </c>
      <c r="E21" s="106">
        <v>0.35499999999999998</v>
      </c>
      <c r="F21" s="39">
        <v>2.0049999999999999</v>
      </c>
      <c r="G21" s="40">
        <f>IF(F21&lt;=D21,F21,D21)</f>
        <v>2.0049999999999999</v>
      </c>
      <c r="H21" s="40">
        <f>G21-E21</f>
        <v>1.65</v>
      </c>
      <c r="I21" s="41">
        <f>H21*C21</f>
        <v>3154800</v>
      </c>
      <c r="J21" s="41">
        <f>C21*E21*J$19</f>
        <v>678760</v>
      </c>
      <c r="K21" s="17">
        <f>I21+J21</f>
        <v>3833560</v>
      </c>
      <c r="L21" s="17">
        <f>K21*L$19</f>
        <v>354604.3</v>
      </c>
      <c r="M21" s="17">
        <f>K21-L21</f>
        <v>3478955.7</v>
      </c>
    </row>
    <row r="22" spans="1:14">
      <c r="C22" s="19"/>
      <c r="D22" s="4"/>
      <c r="F22" s="4"/>
      <c r="G22" s="4"/>
      <c r="H22" s="4"/>
      <c r="I22" s="4"/>
      <c r="J22" s="4"/>
    </row>
    <row r="23" spans="1:14">
      <c r="A23" s="177" t="s">
        <v>26</v>
      </c>
      <c r="B23" s="193" t="s">
        <v>57</v>
      </c>
      <c r="C23" s="193" t="s">
        <v>53</v>
      </c>
      <c r="D23" s="184" t="s">
        <v>38</v>
      </c>
      <c r="E23" s="184"/>
      <c r="F23" s="79" t="s">
        <v>39</v>
      </c>
      <c r="G23" s="177" t="s">
        <v>41</v>
      </c>
      <c r="H23" s="177"/>
      <c r="I23" s="177" t="s">
        <v>45</v>
      </c>
      <c r="J23" s="34" t="s">
        <v>43</v>
      </c>
      <c r="K23" s="177" t="s">
        <v>34</v>
      </c>
      <c r="L23" s="79" t="s">
        <v>35</v>
      </c>
      <c r="M23" s="177" t="s">
        <v>514</v>
      </c>
    </row>
    <row r="24" spans="1:14" ht="11.25" customHeight="1">
      <c r="A24" s="177"/>
      <c r="B24" s="193"/>
      <c r="C24" s="193"/>
      <c r="D24" s="80" t="s">
        <v>40</v>
      </c>
      <c r="E24" s="80" t="s">
        <v>44</v>
      </c>
      <c r="F24" s="80" t="s">
        <v>40</v>
      </c>
      <c r="G24" s="81" t="s">
        <v>40</v>
      </c>
      <c r="H24" s="13" t="s">
        <v>42</v>
      </c>
      <c r="I24" s="177"/>
      <c r="J24" s="13">
        <v>1</v>
      </c>
      <c r="K24" s="177"/>
      <c r="L24" s="13">
        <v>9.2499999999999999E-2</v>
      </c>
      <c r="M24" s="183"/>
    </row>
    <row r="25" spans="1:14">
      <c r="A25" s="18" t="s">
        <v>28</v>
      </c>
      <c r="B25" s="68">
        <f>SUM(B26:B26)</f>
        <v>0</v>
      </c>
      <c r="C25" s="70">
        <f>SUM(C26:C26)</f>
        <v>0</v>
      </c>
      <c r="D25" s="42"/>
      <c r="E25" s="43"/>
      <c r="F25" s="44"/>
      <c r="G25" s="44"/>
      <c r="H25" s="44"/>
      <c r="I25" s="44"/>
      <c r="J25" s="44"/>
      <c r="K25" s="43"/>
      <c r="L25" s="43"/>
      <c r="M25" s="64">
        <f>SUM(M26:M26)</f>
        <v>0</v>
      </c>
    </row>
    <row r="26" spans="1:14">
      <c r="A26" s="14"/>
      <c r="B26" s="51"/>
      <c r="C26" s="37"/>
      <c r="D26" s="38"/>
      <c r="E26" s="38"/>
      <c r="F26" s="39"/>
      <c r="G26" s="40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177" t="s">
        <v>26</v>
      </c>
      <c r="B28" s="193" t="s">
        <v>58</v>
      </c>
      <c r="C28" s="193" t="s">
        <v>54</v>
      </c>
      <c r="D28" s="184" t="s">
        <v>38</v>
      </c>
      <c r="E28" s="184"/>
      <c r="F28" s="79" t="s">
        <v>39</v>
      </c>
      <c r="G28" s="177" t="s">
        <v>41</v>
      </c>
      <c r="H28" s="177"/>
      <c r="I28" s="177" t="s">
        <v>45</v>
      </c>
      <c r="J28" s="34" t="s">
        <v>43</v>
      </c>
      <c r="K28" s="177" t="s">
        <v>34</v>
      </c>
      <c r="L28" s="79" t="s">
        <v>35</v>
      </c>
      <c r="M28" s="177" t="s">
        <v>514</v>
      </c>
    </row>
    <row r="29" spans="1:14" ht="11.25" customHeight="1">
      <c r="A29" s="177"/>
      <c r="B29" s="193"/>
      <c r="C29" s="193"/>
      <c r="D29" s="80" t="s">
        <v>40</v>
      </c>
      <c r="E29" s="80" t="s">
        <v>44</v>
      </c>
      <c r="F29" s="80" t="s">
        <v>42</v>
      </c>
      <c r="G29" s="81" t="s">
        <v>40</v>
      </c>
      <c r="H29" s="13" t="s">
        <v>42</v>
      </c>
      <c r="I29" s="177"/>
      <c r="J29" s="13">
        <v>1</v>
      </c>
      <c r="K29" s="177"/>
      <c r="L29" s="13">
        <v>9.2499999999999999E-2</v>
      </c>
      <c r="M29" s="183"/>
    </row>
    <row r="30" spans="1:14">
      <c r="A30" s="18" t="s">
        <v>28</v>
      </c>
      <c r="B30" s="68">
        <f>SUM(B31:B31)</f>
        <v>0</v>
      </c>
      <c r="C30" s="70">
        <f>SUM(C31:C31)</f>
        <v>1096000</v>
      </c>
      <c r="D30" s="42"/>
      <c r="E30" s="43"/>
      <c r="F30" s="44"/>
      <c r="G30" s="44"/>
      <c r="H30" s="44"/>
      <c r="I30" s="44"/>
      <c r="J30" s="44"/>
      <c r="K30" s="43"/>
      <c r="L30" s="43"/>
      <c r="M30" s="64">
        <f>SUM(M31:M31)</f>
        <v>1518983.6640000001</v>
      </c>
    </row>
    <row r="31" spans="1:14">
      <c r="A31" s="14" t="s">
        <v>129</v>
      </c>
      <c r="B31" s="51"/>
      <c r="C31" s="37">
        <v>1096000</v>
      </c>
      <c r="D31" s="106">
        <v>1.8576999999999999</v>
      </c>
      <c r="E31" s="106">
        <v>0.31580000000000003</v>
      </c>
      <c r="F31" s="39">
        <v>1.2114</v>
      </c>
      <c r="G31" s="45"/>
      <c r="H31" s="40">
        <f t="shared" ref="H31" si="0">IF(F31&lt;=D31-E31,F31,D31-E31)</f>
        <v>1.2114</v>
      </c>
      <c r="I31" s="46">
        <f t="shared" ref="I31" si="1">H31*C31</f>
        <v>1327694.4000000001</v>
      </c>
      <c r="J31" s="46">
        <f>C31*E31*J$29</f>
        <v>346116.80000000005</v>
      </c>
      <c r="K31" s="47">
        <f t="shared" ref="K31" si="2">I31+J31</f>
        <v>1673811.2000000002</v>
      </c>
      <c r="L31" s="17">
        <f>K31*L$29</f>
        <v>154827.53600000002</v>
      </c>
      <c r="M31" s="17">
        <f>K31-L31</f>
        <v>1518983.6640000001</v>
      </c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177" t="s">
        <v>26</v>
      </c>
      <c r="B33" s="193" t="s">
        <v>59</v>
      </c>
      <c r="C33" s="193" t="s">
        <v>55</v>
      </c>
      <c r="D33" s="184" t="s">
        <v>38</v>
      </c>
      <c r="E33" s="184"/>
      <c r="F33" s="79" t="s">
        <v>39</v>
      </c>
      <c r="G33" s="177" t="s">
        <v>41</v>
      </c>
      <c r="H33" s="177"/>
      <c r="I33" s="177" t="s">
        <v>45</v>
      </c>
      <c r="J33" s="34" t="s">
        <v>43</v>
      </c>
      <c r="K33" s="177" t="s">
        <v>34</v>
      </c>
      <c r="L33" s="79" t="s">
        <v>35</v>
      </c>
      <c r="M33" s="177" t="s">
        <v>514</v>
      </c>
    </row>
    <row r="34" spans="1:13" ht="11.25" customHeight="1">
      <c r="A34" s="177"/>
      <c r="B34" s="193"/>
      <c r="C34" s="193"/>
      <c r="D34" s="80" t="s">
        <v>40</v>
      </c>
      <c r="E34" s="80" t="s">
        <v>44</v>
      </c>
      <c r="F34" s="80" t="s">
        <v>42</v>
      </c>
      <c r="G34" s="81" t="s">
        <v>40</v>
      </c>
      <c r="H34" s="13" t="s">
        <v>42</v>
      </c>
      <c r="I34" s="177"/>
      <c r="J34" s="13">
        <v>1</v>
      </c>
      <c r="K34" s="177"/>
      <c r="L34" s="13">
        <v>9.2499999999999999E-2</v>
      </c>
      <c r="M34" s="183"/>
    </row>
    <row r="35" spans="1:13">
      <c r="A35" s="18" t="s">
        <v>28</v>
      </c>
      <c r="B35" s="68">
        <f>SUM(B36:B36)</f>
        <v>0</v>
      </c>
      <c r="C35" s="70">
        <f>SUM(C36:C36)</f>
        <v>0</v>
      </c>
      <c r="D35" s="42"/>
      <c r="E35" s="43"/>
      <c r="F35" s="44"/>
      <c r="G35" s="44"/>
      <c r="H35" s="44"/>
      <c r="I35" s="44"/>
      <c r="J35" s="44"/>
      <c r="K35" s="43"/>
      <c r="L35" s="43"/>
      <c r="M35" s="64">
        <f>SUM(M36:M36)</f>
        <v>0</v>
      </c>
    </row>
    <row r="36" spans="1:13">
      <c r="A36" s="14"/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177" t="s">
        <v>26</v>
      </c>
      <c r="B38" s="193" t="s">
        <v>60</v>
      </c>
      <c r="C38" s="193" t="s">
        <v>56</v>
      </c>
      <c r="D38" s="184" t="s">
        <v>38</v>
      </c>
      <c r="E38" s="184"/>
      <c r="F38" s="79" t="s">
        <v>46</v>
      </c>
      <c r="G38" s="177" t="s">
        <v>41</v>
      </c>
      <c r="H38" s="177"/>
      <c r="I38" s="177" t="s">
        <v>45</v>
      </c>
      <c r="J38" s="34" t="s">
        <v>43</v>
      </c>
      <c r="K38" s="177" t="s">
        <v>34</v>
      </c>
      <c r="L38" s="79" t="s">
        <v>35</v>
      </c>
      <c r="M38" s="177" t="s">
        <v>514</v>
      </c>
    </row>
    <row r="39" spans="1:13" ht="11.25" customHeight="1">
      <c r="A39" s="177"/>
      <c r="B39" s="193"/>
      <c r="C39" s="193"/>
      <c r="D39" s="80" t="s">
        <v>40</v>
      </c>
      <c r="E39" s="80" t="s">
        <v>44</v>
      </c>
      <c r="F39" s="80" t="s">
        <v>42</v>
      </c>
      <c r="G39" s="81" t="s">
        <v>40</v>
      </c>
      <c r="H39" s="13" t="s">
        <v>42</v>
      </c>
      <c r="I39" s="177"/>
      <c r="J39" s="13">
        <v>1</v>
      </c>
      <c r="K39" s="177"/>
      <c r="L39" s="13">
        <v>9.2499999999999999E-2</v>
      </c>
      <c r="M39" s="183"/>
    </row>
    <row r="40" spans="1:13">
      <c r="A40" s="18" t="s">
        <v>28</v>
      </c>
      <c r="B40" s="68">
        <f>SUM(B41:B41)</f>
        <v>0</v>
      </c>
      <c r="C40" s="70">
        <f>SUM(C41:C41)</f>
        <v>0</v>
      </c>
      <c r="D40" s="42"/>
      <c r="E40" s="43"/>
      <c r="F40" s="44"/>
      <c r="G40" s="44"/>
      <c r="H40" s="44"/>
      <c r="I40" s="44"/>
      <c r="J40" s="44"/>
      <c r="K40" s="43"/>
      <c r="L40" s="43"/>
      <c r="M40" s="64">
        <f>SUM(M41:M41)</f>
        <v>0</v>
      </c>
    </row>
    <row r="41" spans="1:13">
      <c r="A41" s="14" t="s">
        <v>129</v>
      </c>
      <c r="B41" s="51"/>
      <c r="C41" s="37"/>
      <c r="D41" s="38"/>
      <c r="E41" s="38"/>
      <c r="F41" s="38"/>
      <c r="G41" s="45"/>
      <c r="H41" s="48">
        <f t="shared" ref="H41" si="3">IF(F41&lt;=D41-E41,F41,D41-E41)</f>
        <v>0</v>
      </c>
      <c r="I41" s="46">
        <f t="shared" ref="I41" si="4">H41*C41</f>
        <v>0</v>
      </c>
      <c r="J41" s="46">
        <f>C41*E41*J$39</f>
        <v>0</v>
      </c>
      <c r="K41" s="47">
        <f t="shared" ref="K41" si="5">I41+J41</f>
        <v>0</v>
      </c>
      <c r="L41" s="17">
        <f>K41*L$39</f>
        <v>0</v>
      </c>
      <c r="M41" s="17">
        <f>K41-L41</f>
        <v>0</v>
      </c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177" t="s">
        <v>26</v>
      </c>
      <c r="B44" s="190" t="s">
        <v>31</v>
      </c>
      <c r="C44" s="187" t="s">
        <v>27</v>
      </c>
      <c r="D44" s="188"/>
      <c r="E44" s="189"/>
      <c r="F44" s="190" t="s">
        <v>34</v>
      </c>
      <c r="G44" s="79" t="s">
        <v>35</v>
      </c>
      <c r="H44" s="177" t="s">
        <v>514</v>
      </c>
      <c r="I44" s="2"/>
      <c r="J44" s="2"/>
    </row>
    <row r="45" spans="1:13" ht="11.25" customHeight="1">
      <c r="A45" s="177"/>
      <c r="B45" s="191"/>
      <c r="C45" s="79" t="s">
        <v>28</v>
      </c>
      <c r="D45" s="79" t="s">
        <v>32</v>
      </c>
      <c r="E45" s="12" t="s">
        <v>33</v>
      </c>
      <c r="F45" s="191"/>
      <c r="G45" s="13">
        <v>9.2499999999999999E-2</v>
      </c>
      <c r="H45" s="183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>
        <f t="shared" ref="B47:H47" si="6">SUM(B48:B48)</f>
        <v>0</v>
      </c>
      <c r="C47" s="15">
        <f t="shared" si="6"/>
        <v>0</v>
      </c>
      <c r="D47" s="15">
        <f t="shared" si="6"/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64">
        <f t="shared" si="6"/>
        <v>0</v>
      </c>
      <c r="I47" s="2"/>
      <c r="J47" s="2"/>
    </row>
    <row r="48" spans="1:13">
      <c r="A48" s="14"/>
      <c r="B48" s="16"/>
      <c r="C48" s="16"/>
      <c r="D48" s="17"/>
      <c r="E48" s="16"/>
      <c r="F48" s="17">
        <f>B48-D48</f>
        <v>0</v>
      </c>
      <c r="G48" s="17">
        <f>F48*G$45</f>
        <v>0</v>
      </c>
      <c r="H48" s="17">
        <f>F48-G48</f>
        <v>0</v>
      </c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177" t="s">
        <v>26</v>
      </c>
      <c r="B51" s="177" t="s">
        <v>31</v>
      </c>
      <c r="C51" s="184" t="s">
        <v>27</v>
      </c>
      <c r="D51" s="184"/>
      <c r="E51" s="184"/>
      <c r="F51" s="177" t="s">
        <v>34</v>
      </c>
      <c r="G51" s="79" t="s">
        <v>35</v>
      </c>
      <c r="H51" s="177" t="s">
        <v>514</v>
      </c>
      <c r="I51" s="2"/>
      <c r="J51" s="2"/>
    </row>
    <row r="52" spans="1:10" ht="11.25" customHeight="1">
      <c r="A52" s="177"/>
      <c r="B52" s="177"/>
      <c r="C52" s="79" t="s">
        <v>28</v>
      </c>
      <c r="D52" s="79" t="s">
        <v>32</v>
      </c>
      <c r="E52" s="12" t="s">
        <v>33</v>
      </c>
      <c r="F52" s="177"/>
      <c r="G52" s="13">
        <v>9.2499999999999999E-2</v>
      </c>
      <c r="H52" s="183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>
        <f t="shared" ref="B54:H54" si="7">SUM(B55:B55)</f>
        <v>0</v>
      </c>
      <c r="C54" s="15">
        <f t="shared" si="7"/>
        <v>0</v>
      </c>
      <c r="D54" s="15">
        <f t="shared" si="7"/>
        <v>0</v>
      </c>
      <c r="E54" s="15">
        <f t="shared" si="7"/>
        <v>0</v>
      </c>
      <c r="F54" s="15">
        <f t="shared" si="7"/>
        <v>0</v>
      </c>
      <c r="G54" s="15">
        <f t="shared" si="7"/>
        <v>0</v>
      </c>
      <c r="H54" s="64">
        <f t="shared" si="7"/>
        <v>0</v>
      </c>
      <c r="I54" s="2"/>
      <c r="J54" s="2"/>
    </row>
    <row r="55" spans="1:10">
      <c r="A55" s="14"/>
      <c r="B55" s="16"/>
      <c r="C55" s="16"/>
      <c r="D55" s="17"/>
      <c r="E55" s="16"/>
      <c r="F55" s="17">
        <f>B55-D55</f>
        <v>0</v>
      </c>
      <c r="G55" s="17">
        <f>F55*G$52</f>
        <v>0</v>
      </c>
      <c r="H55" s="17">
        <f>F55-G55</f>
        <v>0</v>
      </c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177" t="s">
        <v>26</v>
      </c>
      <c r="B58" s="177" t="s">
        <v>31</v>
      </c>
      <c r="C58" s="184" t="s">
        <v>27</v>
      </c>
      <c r="D58" s="184"/>
      <c r="E58" s="184"/>
      <c r="F58" s="177" t="s">
        <v>34</v>
      </c>
      <c r="G58" s="79" t="s">
        <v>35</v>
      </c>
      <c r="H58" s="177" t="s">
        <v>514</v>
      </c>
      <c r="I58" s="2"/>
      <c r="J58" s="2"/>
    </row>
    <row r="59" spans="1:10" ht="11.25" customHeight="1">
      <c r="A59" s="177"/>
      <c r="B59" s="177"/>
      <c r="C59" s="79" t="s">
        <v>28</v>
      </c>
      <c r="D59" s="79" t="s">
        <v>32</v>
      </c>
      <c r="E59" s="12" t="s">
        <v>33</v>
      </c>
      <c r="F59" s="177"/>
      <c r="G59" s="13">
        <v>9.2499999999999999E-2</v>
      </c>
      <c r="H59" s="183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>
        <f t="shared" ref="B61:H61" si="8">SUM(B62:B62)</f>
        <v>0</v>
      </c>
      <c r="C61" s="15">
        <f t="shared" si="8"/>
        <v>0</v>
      </c>
      <c r="D61" s="15">
        <f t="shared" si="8"/>
        <v>0</v>
      </c>
      <c r="E61" s="15">
        <f t="shared" si="8"/>
        <v>0</v>
      </c>
      <c r="F61" s="15">
        <f t="shared" si="8"/>
        <v>0</v>
      </c>
      <c r="G61" s="15">
        <f t="shared" si="8"/>
        <v>0</v>
      </c>
      <c r="H61" s="64">
        <f t="shared" si="8"/>
        <v>0</v>
      </c>
      <c r="I61" s="2"/>
      <c r="J61" s="2"/>
    </row>
    <row r="62" spans="1:10">
      <c r="A62" s="14"/>
      <c r="B62" s="16"/>
      <c r="C62" s="16"/>
      <c r="D62" s="17"/>
      <c r="E62" s="16"/>
      <c r="F62" s="17">
        <f>B62-D62</f>
        <v>0</v>
      </c>
      <c r="G62" s="17">
        <f>F62*G$59</f>
        <v>0</v>
      </c>
      <c r="H62" s="17">
        <f>F62-G62</f>
        <v>0</v>
      </c>
      <c r="I62" s="2"/>
      <c r="J62" s="2"/>
    </row>
  </sheetData>
  <mergeCells count="62">
    <mergeCell ref="K1:M3"/>
    <mergeCell ref="A5:C5"/>
    <mergeCell ref="A6:C6"/>
    <mergeCell ref="A12:C12"/>
    <mergeCell ref="F12:H12"/>
    <mergeCell ref="F5:G10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K28:K29"/>
    <mergeCell ref="M28:M29"/>
    <mergeCell ref="A33:A34"/>
    <mergeCell ref="B33:B34"/>
    <mergeCell ref="C33:C34"/>
    <mergeCell ref="D33:E33"/>
    <mergeCell ref="G33:H33"/>
    <mergeCell ref="I33:I34"/>
    <mergeCell ref="K33:K34"/>
    <mergeCell ref="M33:M34"/>
    <mergeCell ref="A28:A29"/>
    <mergeCell ref="B28:B29"/>
    <mergeCell ref="C28:C29"/>
    <mergeCell ref="D28:E28"/>
    <mergeCell ref="G28:H28"/>
    <mergeCell ref="I28:I29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D38:E38"/>
    <mergeCell ref="G38:H38"/>
    <mergeCell ref="I38:I39"/>
    <mergeCell ref="A58:A59"/>
    <mergeCell ref="B58:B59"/>
    <mergeCell ref="C58:E58"/>
    <mergeCell ref="F58:F59"/>
    <mergeCell ref="H58:H59"/>
    <mergeCell ref="F14:I16"/>
    <mergeCell ref="A51:A52"/>
    <mergeCell ref="B51:B52"/>
    <mergeCell ref="C51:E51"/>
    <mergeCell ref="F51:F52"/>
    <mergeCell ref="H51:H52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S62"/>
  <sheetViews>
    <sheetView topLeftCell="A10" workbookViewId="0">
      <selection activeCell="C32" sqref="C32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252" t="s">
        <v>89</v>
      </c>
      <c r="L1" s="253"/>
      <c r="M1" s="254"/>
    </row>
    <row r="2" spans="1:19">
      <c r="A2" s="5" t="s">
        <v>48</v>
      </c>
      <c r="B2" s="5"/>
      <c r="K2" s="255"/>
      <c r="L2" s="256"/>
      <c r="M2" s="257"/>
    </row>
    <row r="3" spans="1:19">
      <c r="A3" s="5" t="s">
        <v>61</v>
      </c>
      <c r="B3" s="5"/>
      <c r="K3" s="258"/>
      <c r="L3" s="259"/>
      <c r="M3" s="260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</f>
        <v>3036581.3940000003</v>
      </c>
      <c r="E5" s="9"/>
      <c r="F5" s="215" t="s">
        <v>75</v>
      </c>
      <c r="G5" s="216"/>
      <c r="H5" s="98" t="s">
        <v>28</v>
      </c>
      <c r="I5" s="68">
        <f>SUM(I6:I10)</f>
        <v>0</v>
      </c>
    </row>
    <row r="6" spans="1:19" ht="12.75" customHeight="1">
      <c r="A6" s="203" t="s">
        <v>13</v>
      </c>
      <c r="B6" s="203"/>
      <c r="C6" s="203"/>
      <c r="D6" s="69">
        <f>SUM(D7:D11)</f>
        <v>3036581.3940000003</v>
      </c>
      <c r="E6" s="9"/>
      <c r="F6" s="217"/>
      <c r="G6" s="218"/>
      <c r="H6" s="14" t="s">
        <v>2</v>
      </c>
      <c r="I6" s="51">
        <f>B20</f>
        <v>0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0</v>
      </c>
      <c r="F7" s="217"/>
      <c r="G7" s="218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17"/>
      <c r="G8" s="218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3036581.3940000003</v>
      </c>
      <c r="F9" s="217"/>
      <c r="G9" s="218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19"/>
      <c r="G10" s="220"/>
      <c r="H10" s="14" t="s">
        <v>6</v>
      </c>
      <c r="I10" s="51">
        <f>B40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05" t="s">
        <v>76</v>
      </c>
      <c r="G12" s="205"/>
      <c r="H12" s="205"/>
      <c r="I12" s="67">
        <f>D5</f>
        <v>3036581.3940000003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21" t="s">
        <v>317</v>
      </c>
      <c r="G14" s="222"/>
      <c r="H14" s="222"/>
      <c r="I14" s="223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24"/>
      <c r="G15" s="225"/>
      <c r="H15" s="225"/>
      <c r="I15" s="226"/>
      <c r="J15" s="21"/>
      <c r="K15" s="21"/>
      <c r="L15" s="22"/>
      <c r="M15" s="22"/>
      <c r="N15" s="23"/>
    </row>
    <row r="16" spans="1:19" ht="12.75">
      <c r="C16" s="52"/>
      <c r="D16" s="53"/>
      <c r="F16" s="227"/>
      <c r="G16" s="228"/>
      <c r="H16" s="228"/>
      <c r="I16" s="229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177" t="s">
        <v>26</v>
      </c>
      <c r="B18" s="193" t="s">
        <v>52</v>
      </c>
      <c r="C18" s="193" t="s">
        <v>51</v>
      </c>
      <c r="D18" s="184" t="s">
        <v>38</v>
      </c>
      <c r="E18" s="184"/>
      <c r="F18" s="79" t="s">
        <v>39</v>
      </c>
      <c r="G18" s="177" t="s">
        <v>41</v>
      </c>
      <c r="H18" s="177"/>
      <c r="I18" s="177" t="s">
        <v>45</v>
      </c>
      <c r="J18" s="34" t="s">
        <v>43</v>
      </c>
      <c r="K18" s="177" t="s">
        <v>34</v>
      </c>
      <c r="L18" s="79" t="s">
        <v>35</v>
      </c>
      <c r="M18" s="177" t="s">
        <v>514</v>
      </c>
    </row>
    <row r="19" spans="1:14" ht="11.25" customHeight="1">
      <c r="A19" s="177"/>
      <c r="B19" s="193"/>
      <c r="C19" s="193"/>
      <c r="D19" s="80" t="s">
        <v>40</v>
      </c>
      <c r="E19" s="80" t="s">
        <v>44</v>
      </c>
      <c r="F19" s="80" t="s">
        <v>40</v>
      </c>
      <c r="G19" s="81" t="s">
        <v>40</v>
      </c>
      <c r="H19" s="13" t="s">
        <v>42</v>
      </c>
      <c r="I19" s="177"/>
      <c r="J19" s="13">
        <v>1</v>
      </c>
      <c r="K19" s="177"/>
      <c r="L19" s="13">
        <v>9.2499999999999999E-2</v>
      </c>
      <c r="M19" s="183"/>
    </row>
    <row r="20" spans="1:14">
      <c r="A20" s="18" t="s">
        <v>28</v>
      </c>
      <c r="B20" s="68">
        <f>SUM(B21:B21)</f>
        <v>0</v>
      </c>
      <c r="C20" s="70">
        <f>SUM(C21:C21)</f>
        <v>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SUM(M21:M21)</f>
        <v>0</v>
      </c>
    </row>
    <row r="21" spans="1:14">
      <c r="A21" s="14" t="s">
        <v>316</v>
      </c>
      <c r="B21" s="51"/>
      <c r="C21" s="37"/>
      <c r="D21" s="106"/>
      <c r="E21" s="106"/>
      <c r="F21" s="39"/>
      <c r="G21" s="40">
        <f>IF(F21&lt;=D21,F21,D21)</f>
        <v>0</v>
      </c>
      <c r="H21" s="40">
        <f>G21-E21</f>
        <v>0</v>
      </c>
      <c r="I21" s="41">
        <f>H21*C21</f>
        <v>0</v>
      </c>
      <c r="J21" s="41">
        <f>C21*E21*J$19</f>
        <v>0</v>
      </c>
      <c r="K21" s="17">
        <f>I21+J21</f>
        <v>0</v>
      </c>
      <c r="L21" s="17">
        <f>K21*L$19</f>
        <v>0</v>
      </c>
      <c r="M21" s="17">
        <f>K21-L21</f>
        <v>0</v>
      </c>
    </row>
    <row r="22" spans="1:14">
      <c r="C22" s="19"/>
      <c r="D22" s="4"/>
      <c r="F22" s="4"/>
      <c r="G22" s="4"/>
      <c r="H22" s="4"/>
      <c r="I22" s="4"/>
      <c r="J22" s="4"/>
    </row>
    <row r="23" spans="1:14">
      <c r="A23" s="177" t="s">
        <v>26</v>
      </c>
      <c r="B23" s="193" t="s">
        <v>57</v>
      </c>
      <c r="C23" s="193" t="s">
        <v>53</v>
      </c>
      <c r="D23" s="184" t="s">
        <v>38</v>
      </c>
      <c r="E23" s="184"/>
      <c r="F23" s="79" t="s">
        <v>39</v>
      </c>
      <c r="G23" s="177" t="s">
        <v>41</v>
      </c>
      <c r="H23" s="177"/>
      <c r="I23" s="177" t="s">
        <v>45</v>
      </c>
      <c r="J23" s="34" t="s">
        <v>43</v>
      </c>
      <c r="K23" s="177" t="s">
        <v>34</v>
      </c>
      <c r="L23" s="79" t="s">
        <v>35</v>
      </c>
      <c r="M23" s="177" t="s">
        <v>514</v>
      </c>
    </row>
    <row r="24" spans="1:14" ht="11.25" customHeight="1">
      <c r="A24" s="177"/>
      <c r="B24" s="193"/>
      <c r="C24" s="193"/>
      <c r="D24" s="80" t="s">
        <v>40</v>
      </c>
      <c r="E24" s="80" t="s">
        <v>44</v>
      </c>
      <c r="F24" s="80" t="s">
        <v>40</v>
      </c>
      <c r="G24" s="81" t="s">
        <v>40</v>
      </c>
      <c r="H24" s="13" t="s">
        <v>42</v>
      </c>
      <c r="I24" s="177"/>
      <c r="J24" s="13">
        <v>1</v>
      </c>
      <c r="K24" s="177"/>
      <c r="L24" s="13">
        <v>9.2499999999999999E-2</v>
      </c>
      <c r="M24" s="183"/>
    </row>
    <row r="25" spans="1:14">
      <c r="A25" s="18" t="s">
        <v>28</v>
      </c>
      <c r="B25" s="68">
        <f>SUM(B26:B26)</f>
        <v>0</v>
      </c>
      <c r="C25" s="70">
        <f>SUM(C26:C26)</f>
        <v>0</v>
      </c>
      <c r="D25" s="42"/>
      <c r="E25" s="43"/>
      <c r="F25" s="44"/>
      <c r="G25" s="44"/>
      <c r="H25" s="44"/>
      <c r="I25" s="44"/>
      <c r="J25" s="44"/>
      <c r="K25" s="43"/>
      <c r="L25" s="43"/>
      <c r="M25" s="64">
        <f>SUM(M26:M26)</f>
        <v>0</v>
      </c>
    </row>
    <row r="26" spans="1:14">
      <c r="A26" s="14"/>
      <c r="B26" s="51"/>
      <c r="C26" s="37"/>
      <c r="D26" s="38"/>
      <c r="E26" s="38"/>
      <c r="F26" s="39"/>
      <c r="G26" s="40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177" t="s">
        <v>26</v>
      </c>
      <c r="B28" s="193" t="s">
        <v>58</v>
      </c>
      <c r="C28" s="193" t="s">
        <v>54</v>
      </c>
      <c r="D28" s="184" t="s">
        <v>38</v>
      </c>
      <c r="E28" s="184"/>
      <c r="F28" s="79" t="s">
        <v>39</v>
      </c>
      <c r="G28" s="177" t="s">
        <v>41</v>
      </c>
      <c r="H28" s="177"/>
      <c r="I28" s="177" t="s">
        <v>45</v>
      </c>
      <c r="J28" s="34" t="s">
        <v>43</v>
      </c>
      <c r="K28" s="177" t="s">
        <v>34</v>
      </c>
      <c r="L28" s="79" t="s">
        <v>35</v>
      </c>
      <c r="M28" s="177" t="s">
        <v>514</v>
      </c>
    </row>
    <row r="29" spans="1:14" ht="11.25" customHeight="1">
      <c r="A29" s="177"/>
      <c r="B29" s="193"/>
      <c r="C29" s="193"/>
      <c r="D29" s="80" t="s">
        <v>40</v>
      </c>
      <c r="E29" s="80" t="s">
        <v>44</v>
      </c>
      <c r="F29" s="80" t="s">
        <v>42</v>
      </c>
      <c r="G29" s="81" t="s">
        <v>40</v>
      </c>
      <c r="H29" s="13" t="s">
        <v>42</v>
      </c>
      <c r="I29" s="177"/>
      <c r="J29" s="13">
        <v>1</v>
      </c>
      <c r="K29" s="177"/>
      <c r="L29" s="13">
        <v>9.2499999999999999E-2</v>
      </c>
      <c r="M29" s="183"/>
    </row>
    <row r="30" spans="1:14">
      <c r="A30" s="18" t="s">
        <v>28</v>
      </c>
      <c r="B30" s="68">
        <f>SUM(B31:B31)</f>
        <v>0</v>
      </c>
      <c r="C30" s="70">
        <f>SUM(C31:C31)</f>
        <v>2191000</v>
      </c>
      <c r="D30" s="42"/>
      <c r="E30" s="43"/>
      <c r="F30" s="44"/>
      <c r="G30" s="44"/>
      <c r="H30" s="44"/>
      <c r="I30" s="44"/>
      <c r="J30" s="44"/>
      <c r="K30" s="43"/>
      <c r="L30" s="43"/>
      <c r="M30" s="64">
        <f>SUM(M31:M31)</f>
        <v>3036581.3940000003</v>
      </c>
    </row>
    <row r="31" spans="1:14">
      <c r="A31" s="14" t="s">
        <v>130</v>
      </c>
      <c r="B31" s="51"/>
      <c r="C31" s="37">
        <v>2191000</v>
      </c>
      <c r="D31" s="106">
        <v>1.8576999999999999</v>
      </c>
      <c r="E31" s="106">
        <v>0.31580000000000003</v>
      </c>
      <c r="F31" s="39">
        <v>1.2114</v>
      </c>
      <c r="G31" s="45"/>
      <c r="H31" s="40">
        <f t="shared" ref="H31" si="0">IF(F31&lt;=D31-E31,F31,D31-E31)</f>
        <v>1.2114</v>
      </c>
      <c r="I31" s="46">
        <f t="shared" ref="I31" si="1">H31*C31</f>
        <v>2654177.4</v>
      </c>
      <c r="J31" s="46">
        <f>C31*E31*J$29</f>
        <v>691917.8</v>
      </c>
      <c r="K31" s="47">
        <f t="shared" ref="K31" si="2">I31+J31</f>
        <v>3346095.2</v>
      </c>
      <c r="L31" s="17">
        <f>K31*L$29</f>
        <v>309513.80600000004</v>
      </c>
      <c r="M31" s="17">
        <f>K31-L31</f>
        <v>3036581.3940000003</v>
      </c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177" t="s">
        <v>26</v>
      </c>
      <c r="B33" s="193" t="s">
        <v>59</v>
      </c>
      <c r="C33" s="193" t="s">
        <v>55</v>
      </c>
      <c r="D33" s="184" t="s">
        <v>38</v>
      </c>
      <c r="E33" s="184"/>
      <c r="F33" s="79" t="s">
        <v>39</v>
      </c>
      <c r="G33" s="177" t="s">
        <v>41</v>
      </c>
      <c r="H33" s="177"/>
      <c r="I33" s="177" t="s">
        <v>45</v>
      </c>
      <c r="J33" s="34" t="s">
        <v>43</v>
      </c>
      <c r="K33" s="177" t="s">
        <v>34</v>
      </c>
      <c r="L33" s="79" t="s">
        <v>35</v>
      </c>
      <c r="M33" s="177" t="s">
        <v>514</v>
      </c>
    </row>
    <row r="34" spans="1:13" ht="11.25" customHeight="1">
      <c r="A34" s="177"/>
      <c r="B34" s="193"/>
      <c r="C34" s="193"/>
      <c r="D34" s="80" t="s">
        <v>40</v>
      </c>
      <c r="E34" s="80" t="s">
        <v>44</v>
      </c>
      <c r="F34" s="80" t="s">
        <v>42</v>
      </c>
      <c r="G34" s="81" t="s">
        <v>40</v>
      </c>
      <c r="H34" s="13" t="s">
        <v>42</v>
      </c>
      <c r="I34" s="177"/>
      <c r="J34" s="13">
        <v>1</v>
      </c>
      <c r="K34" s="177"/>
      <c r="L34" s="13">
        <v>9.2499999999999999E-2</v>
      </c>
      <c r="M34" s="183"/>
    </row>
    <row r="35" spans="1:13">
      <c r="A35" s="18" t="s">
        <v>28</v>
      </c>
      <c r="B35" s="68">
        <f>SUM(B36:B36)</f>
        <v>0</v>
      </c>
      <c r="C35" s="70">
        <f>SUM(C36:C36)</f>
        <v>0</v>
      </c>
      <c r="D35" s="42"/>
      <c r="E35" s="43"/>
      <c r="F35" s="44"/>
      <c r="G35" s="44"/>
      <c r="H35" s="44"/>
      <c r="I35" s="44"/>
      <c r="J35" s="44"/>
      <c r="K35" s="43"/>
      <c r="L35" s="43"/>
      <c r="M35" s="64">
        <f>SUM(M36:M36)</f>
        <v>0</v>
      </c>
    </row>
    <row r="36" spans="1:13">
      <c r="A36" s="14"/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177" t="s">
        <v>26</v>
      </c>
      <c r="B38" s="193" t="s">
        <v>60</v>
      </c>
      <c r="C38" s="193" t="s">
        <v>56</v>
      </c>
      <c r="D38" s="184" t="s">
        <v>38</v>
      </c>
      <c r="E38" s="184"/>
      <c r="F38" s="79" t="s">
        <v>46</v>
      </c>
      <c r="G38" s="177" t="s">
        <v>41</v>
      </c>
      <c r="H38" s="177"/>
      <c r="I38" s="177" t="s">
        <v>45</v>
      </c>
      <c r="J38" s="34" t="s">
        <v>43</v>
      </c>
      <c r="K38" s="177" t="s">
        <v>34</v>
      </c>
      <c r="L38" s="79" t="s">
        <v>35</v>
      </c>
      <c r="M38" s="177" t="s">
        <v>514</v>
      </c>
    </row>
    <row r="39" spans="1:13" ht="11.25" customHeight="1">
      <c r="A39" s="177"/>
      <c r="B39" s="193"/>
      <c r="C39" s="193"/>
      <c r="D39" s="80" t="s">
        <v>40</v>
      </c>
      <c r="E39" s="80" t="s">
        <v>44</v>
      </c>
      <c r="F39" s="80" t="s">
        <v>42</v>
      </c>
      <c r="G39" s="81" t="s">
        <v>40</v>
      </c>
      <c r="H39" s="13" t="s">
        <v>42</v>
      </c>
      <c r="I39" s="177"/>
      <c r="J39" s="13">
        <v>1</v>
      </c>
      <c r="K39" s="177"/>
      <c r="L39" s="13">
        <v>9.2499999999999999E-2</v>
      </c>
      <c r="M39" s="183"/>
    </row>
    <row r="40" spans="1:13">
      <c r="A40" s="18" t="s">
        <v>28</v>
      </c>
      <c r="B40" s="68">
        <f>SUM(B41:B41)</f>
        <v>0</v>
      </c>
      <c r="C40" s="70">
        <f>SUM(C41:C41)</f>
        <v>0</v>
      </c>
      <c r="D40" s="42"/>
      <c r="E40" s="43"/>
      <c r="F40" s="44"/>
      <c r="G40" s="44"/>
      <c r="H40" s="44"/>
      <c r="I40" s="44"/>
      <c r="J40" s="44"/>
      <c r="K40" s="43"/>
      <c r="L40" s="43"/>
      <c r="M40" s="64">
        <f>SUM(M41:M41)</f>
        <v>0</v>
      </c>
    </row>
    <row r="41" spans="1:13">
      <c r="A41" s="14" t="s">
        <v>130</v>
      </c>
      <c r="B41" s="51"/>
      <c r="C41" s="37"/>
      <c r="D41" s="38"/>
      <c r="E41" s="38"/>
      <c r="F41" s="38"/>
      <c r="G41" s="45"/>
      <c r="H41" s="48">
        <f t="shared" ref="H41" si="3">IF(F41&lt;=D41-E41,F41,D41-E41)</f>
        <v>0</v>
      </c>
      <c r="I41" s="46">
        <f t="shared" ref="I41" si="4">H41*C41</f>
        <v>0</v>
      </c>
      <c r="J41" s="46">
        <f>C41*E41*J$39</f>
        <v>0</v>
      </c>
      <c r="K41" s="47">
        <f t="shared" ref="K41" si="5">I41+J41</f>
        <v>0</v>
      </c>
      <c r="L41" s="17">
        <f>K41*L$39</f>
        <v>0</v>
      </c>
      <c r="M41" s="17">
        <f>K41-L41</f>
        <v>0</v>
      </c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177" t="s">
        <v>26</v>
      </c>
      <c r="B44" s="190" t="s">
        <v>31</v>
      </c>
      <c r="C44" s="187" t="s">
        <v>27</v>
      </c>
      <c r="D44" s="188"/>
      <c r="E44" s="189"/>
      <c r="F44" s="190" t="s">
        <v>34</v>
      </c>
      <c r="G44" s="79" t="s">
        <v>35</v>
      </c>
      <c r="H44" s="177" t="s">
        <v>514</v>
      </c>
      <c r="I44" s="2"/>
      <c r="J44" s="2"/>
    </row>
    <row r="45" spans="1:13" ht="11.25" customHeight="1">
      <c r="A45" s="177"/>
      <c r="B45" s="191"/>
      <c r="C45" s="79" t="s">
        <v>28</v>
      </c>
      <c r="D45" s="79" t="s">
        <v>32</v>
      </c>
      <c r="E45" s="12" t="s">
        <v>33</v>
      </c>
      <c r="F45" s="191"/>
      <c r="G45" s="13">
        <v>9.2499999999999999E-2</v>
      </c>
      <c r="H45" s="183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>
        <f t="shared" ref="B47:H47" si="6">SUM(B48:B48)</f>
        <v>0</v>
      </c>
      <c r="C47" s="15">
        <f t="shared" si="6"/>
        <v>0</v>
      </c>
      <c r="D47" s="15">
        <f t="shared" si="6"/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64">
        <f t="shared" si="6"/>
        <v>0</v>
      </c>
      <c r="I47" s="2"/>
      <c r="J47" s="2"/>
    </row>
    <row r="48" spans="1:13">
      <c r="A48" s="14"/>
      <c r="B48" s="16"/>
      <c r="C48" s="16"/>
      <c r="D48" s="17"/>
      <c r="E48" s="16"/>
      <c r="F48" s="17">
        <f>B48-D48</f>
        <v>0</v>
      </c>
      <c r="G48" s="17">
        <f>F48*G$45</f>
        <v>0</v>
      </c>
      <c r="H48" s="17">
        <f>F48-G48</f>
        <v>0</v>
      </c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177" t="s">
        <v>26</v>
      </c>
      <c r="B51" s="177" t="s">
        <v>31</v>
      </c>
      <c r="C51" s="184" t="s">
        <v>27</v>
      </c>
      <c r="D51" s="184"/>
      <c r="E51" s="184"/>
      <c r="F51" s="177" t="s">
        <v>34</v>
      </c>
      <c r="G51" s="79" t="s">
        <v>35</v>
      </c>
      <c r="H51" s="177" t="s">
        <v>514</v>
      </c>
      <c r="I51" s="2"/>
      <c r="J51" s="2"/>
    </row>
    <row r="52" spans="1:10" ht="11.25" customHeight="1">
      <c r="A52" s="177"/>
      <c r="B52" s="177"/>
      <c r="C52" s="79" t="s">
        <v>28</v>
      </c>
      <c r="D52" s="79" t="s">
        <v>32</v>
      </c>
      <c r="E52" s="12" t="s">
        <v>33</v>
      </c>
      <c r="F52" s="177"/>
      <c r="G52" s="13">
        <v>9.2499999999999999E-2</v>
      </c>
      <c r="H52" s="183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>
        <f t="shared" ref="B54:H54" si="7">SUM(B55:B55)</f>
        <v>0</v>
      </c>
      <c r="C54" s="15">
        <f t="shared" si="7"/>
        <v>0</v>
      </c>
      <c r="D54" s="15">
        <f t="shared" si="7"/>
        <v>0</v>
      </c>
      <c r="E54" s="15">
        <f t="shared" si="7"/>
        <v>0</v>
      </c>
      <c r="F54" s="15">
        <f t="shared" si="7"/>
        <v>0</v>
      </c>
      <c r="G54" s="15">
        <f t="shared" si="7"/>
        <v>0</v>
      </c>
      <c r="H54" s="64">
        <f t="shared" si="7"/>
        <v>0</v>
      </c>
      <c r="I54" s="2"/>
      <c r="J54" s="2"/>
    </row>
    <row r="55" spans="1:10">
      <c r="A55" s="14"/>
      <c r="B55" s="16"/>
      <c r="C55" s="16"/>
      <c r="D55" s="17"/>
      <c r="E55" s="16"/>
      <c r="F55" s="17">
        <f>B55-D55</f>
        <v>0</v>
      </c>
      <c r="G55" s="17">
        <f>F55*G$52</f>
        <v>0</v>
      </c>
      <c r="H55" s="17">
        <f>F55-G55</f>
        <v>0</v>
      </c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177" t="s">
        <v>26</v>
      </c>
      <c r="B58" s="177" t="s">
        <v>31</v>
      </c>
      <c r="C58" s="184" t="s">
        <v>27</v>
      </c>
      <c r="D58" s="184"/>
      <c r="E58" s="184"/>
      <c r="F58" s="177" t="s">
        <v>34</v>
      </c>
      <c r="G58" s="79" t="s">
        <v>35</v>
      </c>
      <c r="H58" s="177" t="s">
        <v>514</v>
      </c>
      <c r="I58" s="2"/>
      <c r="J58" s="2"/>
    </row>
    <row r="59" spans="1:10" ht="11.25" customHeight="1">
      <c r="A59" s="177"/>
      <c r="B59" s="177"/>
      <c r="C59" s="79" t="s">
        <v>28</v>
      </c>
      <c r="D59" s="79" t="s">
        <v>32</v>
      </c>
      <c r="E59" s="12" t="s">
        <v>33</v>
      </c>
      <c r="F59" s="177"/>
      <c r="G59" s="13">
        <v>9.2499999999999999E-2</v>
      </c>
      <c r="H59" s="183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>
        <f t="shared" ref="B61:H61" si="8">SUM(B62:B62)</f>
        <v>0</v>
      </c>
      <c r="C61" s="15">
        <f t="shared" si="8"/>
        <v>0</v>
      </c>
      <c r="D61" s="15">
        <f t="shared" si="8"/>
        <v>0</v>
      </c>
      <c r="E61" s="15">
        <f t="shared" si="8"/>
        <v>0</v>
      </c>
      <c r="F61" s="15">
        <f t="shared" si="8"/>
        <v>0</v>
      </c>
      <c r="G61" s="15">
        <f t="shared" si="8"/>
        <v>0</v>
      </c>
      <c r="H61" s="64">
        <f t="shared" si="8"/>
        <v>0</v>
      </c>
      <c r="I61" s="2"/>
      <c r="J61" s="2"/>
    </row>
    <row r="62" spans="1:10">
      <c r="A62" s="14"/>
      <c r="B62" s="16"/>
      <c r="C62" s="16"/>
      <c r="D62" s="17"/>
      <c r="E62" s="16"/>
      <c r="F62" s="17">
        <f>B62-D62</f>
        <v>0</v>
      </c>
      <c r="G62" s="17">
        <f>F62*G$59</f>
        <v>0</v>
      </c>
      <c r="H62" s="17">
        <f>F62-G62</f>
        <v>0</v>
      </c>
      <c r="I62" s="2"/>
      <c r="J62" s="2"/>
    </row>
  </sheetData>
  <mergeCells count="62">
    <mergeCell ref="K1:M3"/>
    <mergeCell ref="A5:C5"/>
    <mergeCell ref="A6:C6"/>
    <mergeCell ref="A12:C12"/>
    <mergeCell ref="F12:H12"/>
    <mergeCell ref="F5:G10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K28:K29"/>
    <mergeCell ref="M28:M29"/>
    <mergeCell ref="A33:A34"/>
    <mergeCell ref="B33:B34"/>
    <mergeCell ref="C33:C34"/>
    <mergeCell ref="D33:E33"/>
    <mergeCell ref="G33:H33"/>
    <mergeCell ref="I33:I34"/>
    <mergeCell ref="K33:K34"/>
    <mergeCell ref="M33:M34"/>
    <mergeCell ref="A28:A29"/>
    <mergeCell ref="B28:B29"/>
    <mergeCell ref="C28:C29"/>
    <mergeCell ref="D28:E28"/>
    <mergeCell ref="G28:H28"/>
    <mergeCell ref="I28:I29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D38:E38"/>
    <mergeCell ref="G38:H38"/>
    <mergeCell ref="I38:I39"/>
    <mergeCell ref="A58:A59"/>
    <mergeCell ref="B58:B59"/>
    <mergeCell ref="C58:E58"/>
    <mergeCell ref="F58:F59"/>
    <mergeCell ref="H58:H59"/>
    <mergeCell ref="F14:I16"/>
    <mergeCell ref="A51:A52"/>
    <mergeCell ref="B51:B52"/>
    <mergeCell ref="C51:E51"/>
    <mergeCell ref="F51:F52"/>
    <mergeCell ref="H51:H52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S174"/>
  <sheetViews>
    <sheetView workbookViewId="0">
      <selection activeCell="B35" sqref="B35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>
      <c r="A1" s="5" t="s">
        <v>47</v>
      </c>
      <c r="B1" s="5"/>
      <c r="K1" s="288" t="s">
        <v>84</v>
      </c>
      <c r="L1" s="289"/>
      <c r="M1" s="290"/>
    </row>
    <row r="2" spans="1:19">
      <c r="A2" s="5" t="s">
        <v>48</v>
      </c>
      <c r="B2" s="5"/>
      <c r="K2" s="291"/>
      <c r="L2" s="292"/>
      <c r="M2" s="293"/>
    </row>
    <row r="3" spans="1:19">
      <c r="A3" s="5" t="s">
        <v>63</v>
      </c>
      <c r="B3" s="5"/>
      <c r="K3" s="294"/>
      <c r="L3" s="295"/>
      <c r="M3" s="296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D6+D12+D16+D24+D29</f>
        <v>236088085.8425</v>
      </c>
      <c r="E5" s="9"/>
      <c r="F5" s="215" t="s">
        <v>75</v>
      </c>
      <c r="G5" s="216"/>
      <c r="H5" s="98" t="s">
        <v>28</v>
      </c>
      <c r="I5" s="68">
        <f>SUM(I6:I14)</f>
        <v>910234</v>
      </c>
    </row>
    <row r="6" spans="1:19" ht="12.75" customHeight="1">
      <c r="A6" s="203" t="s">
        <v>13</v>
      </c>
      <c r="B6" s="203"/>
      <c r="C6" s="203"/>
      <c r="D6" s="69">
        <f>SUM(D7:D11)</f>
        <v>50926085.842500001</v>
      </c>
      <c r="E6" s="9"/>
      <c r="F6" s="217"/>
      <c r="G6" s="218"/>
      <c r="H6" s="14" t="s">
        <v>2</v>
      </c>
      <c r="I6" s="51">
        <f>B34</f>
        <v>96851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50926085.842500001</v>
      </c>
      <c r="F7" s="217"/>
      <c r="G7" s="218"/>
      <c r="H7" s="14" t="s">
        <v>3</v>
      </c>
      <c r="I7" s="51">
        <f>B41</f>
        <v>0</v>
      </c>
      <c r="J7" s="24"/>
      <c r="K7" s="24"/>
      <c r="L7" s="24"/>
    </row>
    <row r="8" spans="1:19">
      <c r="C8" s="14" t="s">
        <v>3</v>
      </c>
      <c r="D8" s="16">
        <f>M41</f>
        <v>0</v>
      </c>
      <c r="F8" s="217"/>
      <c r="G8" s="218"/>
      <c r="H8" s="14" t="s">
        <v>4</v>
      </c>
      <c r="I8" s="51">
        <f>B46</f>
        <v>0</v>
      </c>
      <c r="J8" s="24"/>
      <c r="K8" s="24"/>
      <c r="L8" s="24"/>
    </row>
    <row r="9" spans="1:19" ht="11.25" customHeight="1">
      <c r="C9" s="14" t="s">
        <v>4</v>
      </c>
      <c r="D9" s="16">
        <f>M46</f>
        <v>0</v>
      </c>
      <c r="F9" s="217"/>
      <c r="G9" s="218"/>
      <c r="H9" s="14" t="s">
        <v>5</v>
      </c>
      <c r="I9" s="51">
        <f>B51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M51</f>
        <v>0</v>
      </c>
      <c r="F10" s="217"/>
      <c r="G10" s="218"/>
      <c r="H10" s="14" t="s">
        <v>6</v>
      </c>
      <c r="I10" s="51">
        <f>B56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M56</f>
        <v>0</v>
      </c>
      <c r="F11" s="217"/>
      <c r="G11" s="218"/>
      <c r="H11" s="14" t="s">
        <v>8</v>
      </c>
      <c r="I11" s="51">
        <f>B64</f>
        <v>0</v>
      </c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17"/>
      <c r="G12" s="218"/>
      <c r="H12" s="14" t="s">
        <v>7</v>
      </c>
      <c r="I12" s="51">
        <f>B69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H86</f>
        <v>0</v>
      </c>
      <c r="F13" s="217"/>
      <c r="G13" s="218"/>
      <c r="H13" s="14" t="s">
        <v>1</v>
      </c>
      <c r="I13" s="51">
        <f>B74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H93</f>
        <v>0</v>
      </c>
      <c r="F14" s="219"/>
      <c r="G14" s="220"/>
      <c r="H14" s="14" t="s">
        <v>0</v>
      </c>
      <c r="I14" s="51">
        <f>B79</f>
        <v>813383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H100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03" t="s">
        <v>67</v>
      </c>
      <c r="B16" s="203"/>
      <c r="C16" s="203"/>
      <c r="D16" s="69">
        <f>SUM(D17:D23)</f>
        <v>0</v>
      </c>
      <c r="F16" s="205" t="s">
        <v>516</v>
      </c>
      <c r="G16" s="205"/>
      <c r="H16" s="205"/>
      <c r="I16" s="67">
        <v>164.44</v>
      </c>
      <c r="J16" s="104"/>
      <c r="K16" s="21"/>
      <c r="L16" s="22"/>
      <c r="M16" s="22"/>
      <c r="N16" s="23"/>
    </row>
    <row r="17" spans="1:14" ht="12.75">
      <c r="C17" s="14" t="s">
        <v>15</v>
      </c>
      <c r="D17" s="16">
        <f>B107</f>
        <v>0</v>
      </c>
      <c r="F17" s="205" t="s">
        <v>75</v>
      </c>
      <c r="G17" s="205"/>
      <c r="H17" s="205"/>
      <c r="I17" s="68">
        <f>I5</f>
        <v>910234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B113</f>
        <v>0</v>
      </c>
      <c r="F18" s="205" t="s">
        <v>25</v>
      </c>
      <c r="G18" s="205"/>
      <c r="H18" s="205"/>
      <c r="I18" s="67">
        <f>I16*I17</f>
        <v>149678878.96000001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B119</f>
        <v>0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B125</f>
        <v>0</v>
      </c>
      <c r="F20" s="205" t="s">
        <v>9</v>
      </c>
      <c r="G20" s="205"/>
      <c r="H20" s="205"/>
      <c r="I20" s="67">
        <f>D5</f>
        <v>236088085.8425</v>
      </c>
      <c r="J20" s="21"/>
      <c r="K20" s="21"/>
      <c r="L20" s="22"/>
      <c r="M20" s="22"/>
      <c r="N20" s="23"/>
    </row>
    <row r="21" spans="1:14" ht="12.75">
      <c r="C21" s="14" t="s">
        <v>68</v>
      </c>
      <c r="D21" s="16">
        <f>B131</f>
        <v>0</v>
      </c>
      <c r="F21" s="204"/>
      <c r="G21" s="204"/>
      <c r="H21" s="204"/>
      <c r="I21" s="66"/>
      <c r="J21" s="21"/>
      <c r="K21" s="21"/>
      <c r="L21" s="22"/>
      <c r="M21" s="22"/>
      <c r="N21" s="23"/>
    </row>
    <row r="22" spans="1:14" ht="12.75">
      <c r="C22" s="14" t="s">
        <v>69</v>
      </c>
      <c r="D22" s="16">
        <f>B138</f>
        <v>0</v>
      </c>
      <c r="F22" s="205" t="s">
        <v>76</v>
      </c>
      <c r="G22" s="205"/>
      <c r="H22" s="205"/>
      <c r="I22" s="67">
        <f>I20-I18</f>
        <v>86409206.882499993</v>
      </c>
      <c r="J22" s="21"/>
      <c r="K22" s="21"/>
      <c r="L22" s="22"/>
      <c r="M22" s="22"/>
      <c r="N22" s="23"/>
    </row>
    <row r="23" spans="1:14" ht="12.75">
      <c r="C23" s="14" t="s">
        <v>70</v>
      </c>
      <c r="D23" s="16">
        <f>B145</f>
        <v>0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03" t="s">
        <v>65</v>
      </c>
      <c r="B24" s="203"/>
      <c r="C24" s="203"/>
      <c r="D24" s="69">
        <f>SUM(D25:D28)</f>
        <v>185162000</v>
      </c>
      <c r="F24" s="206" t="s">
        <v>317</v>
      </c>
      <c r="G24" s="207"/>
      <c r="H24" s="207"/>
      <c r="I24" s="208"/>
      <c r="J24" s="21"/>
      <c r="K24" s="21"/>
      <c r="L24" s="22"/>
      <c r="M24" s="22"/>
      <c r="N24" s="23"/>
    </row>
    <row r="25" spans="1:14" ht="12.75">
      <c r="C25" s="14" t="s">
        <v>131</v>
      </c>
      <c r="D25" s="16">
        <f>D152</f>
        <v>149711000</v>
      </c>
      <c r="F25" s="209"/>
      <c r="G25" s="210"/>
      <c r="H25" s="210"/>
      <c r="I25" s="211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D159</f>
        <v>0</v>
      </c>
      <c r="F26" s="209"/>
      <c r="G26" s="210"/>
      <c r="H26" s="210"/>
      <c r="I26" s="211"/>
      <c r="J26" s="21"/>
      <c r="K26" s="21"/>
      <c r="L26" s="22"/>
      <c r="M26" s="22"/>
      <c r="N26" s="23"/>
    </row>
    <row r="27" spans="1:14" ht="12.75">
      <c r="C27" s="14" t="s">
        <v>66</v>
      </c>
      <c r="D27" s="16">
        <f>D166</f>
        <v>35451000</v>
      </c>
      <c r="F27" s="212"/>
      <c r="G27" s="213"/>
      <c r="H27" s="213"/>
      <c r="I27" s="214"/>
      <c r="J27" s="21"/>
      <c r="K27" s="21"/>
      <c r="L27" s="22"/>
      <c r="M27" s="22"/>
      <c r="N27" s="23"/>
    </row>
    <row r="28" spans="1:14" ht="12.75">
      <c r="C28" s="14" t="s">
        <v>132</v>
      </c>
      <c r="D28" s="16">
        <f>D173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03" t="s">
        <v>400</v>
      </c>
      <c r="B29" s="203"/>
      <c r="C29" s="203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132"/>
      <c r="G30" s="21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 ht="11.25" customHeight="1">
      <c r="A32" s="177" t="s">
        <v>26</v>
      </c>
      <c r="B32" s="193" t="s">
        <v>52</v>
      </c>
      <c r="C32" s="193" t="s">
        <v>51</v>
      </c>
      <c r="D32" s="184" t="s">
        <v>38</v>
      </c>
      <c r="E32" s="184"/>
      <c r="F32" s="82" t="s">
        <v>39</v>
      </c>
      <c r="G32" s="177" t="s">
        <v>41</v>
      </c>
      <c r="H32" s="177"/>
      <c r="I32" s="177" t="s">
        <v>45</v>
      </c>
      <c r="J32" s="34" t="s">
        <v>43</v>
      </c>
      <c r="K32" s="177" t="s">
        <v>34</v>
      </c>
      <c r="L32" s="82" t="s">
        <v>35</v>
      </c>
      <c r="M32" s="177" t="s">
        <v>514</v>
      </c>
    </row>
    <row r="33" spans="1:13" ht="11.25" customHeight="1">
      <c r="A33" s="177"/>
      <c r="B33" s="193"/>
      <c r="C33" s="193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177"/>
      <c r="J33" s="13">
        <v>1</v>
      </c>
      <c r="K33" s="177"/>
      <c r="L33" s="13">
        <v>9.2499999999999999E-2</v>
      </c>
      <c r="M33" s="183"/>
    </row>
    <row r="34" spans="1:13">
      <c r="A34" s="18" t="s">
        <v>28</v>
      </c>
      <c r="B34" s="68">
        <f>SUM(B35:B37)</f>
        <v>96851</v>
      </c>
      <c r="C34" s="70">
        <f>SUM(C35:C37)</f>
        <v>27603000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SUM(M35:M37)</f>
        <v>50926085.842500001</v>
      </c>
    </row>
    <row r="35" spans="1:13">
      <c r="A35" s="14" t="s">
        <v>156</v>
      </c>
      <c r="B35" s="51">
        <v>96851</v>
      </c>
      <c r="C35" s="134">
        <v>27603000</v>
      </c>
      <c r="D35" s="39">
        <v>2.0329999999999999</v>
      </c>
      <c r="E35" s="38">
        <v>0.34560000000000002</v>
      </c>
      <c r="F35" s="39">
        <v>2.0329999999999999</v>
      </c>
      <c r="G35" s="40">
        <f t="shared" ref="G35:G36" si="0">IF(F35&lt;=D35,F35,D35)</f>
        <v>2.0329999999999999</v>
      </c>
      <c r="H35" s="40">
        <f t="shared" ref="H35:H36" si="1">G35-E35</f>
        <v>1.6873999999999998</v>
      </c>
      <c r="I35" s="41">
        <f t="shared" ref="I35:I36" si="2">H35*C35</f>
        <v>46577302.199999996</v>
      </c>
      <c r="J35" s="41">
        <f t="shared" ref="J35:J36" si="3">C35*E35*J$33</f>
        <v>9539596.8000000007</v>
      </c>
      <c r="K35" s="17">
        <f t="shared" ref="K35:K36" si="4">I35+J35</f>
        <v>56116899</v>
      </c>
      <c r="L35" s="17">
        <f t="shared" ref="L35:L36" si="5">K35*L$33</f>
        <v>5190813.1574999997</v>
      </c>
      <c r="M35" s="17">
        <f t="shared" ref="M35:M36" si="6">K35-L35</f>
        <v>50926085.842500001</v>
      </c>
    </row>
    <row r="36" spans="1:13">
      <c r="A36" s="14" t="s">
        <v>314</v>
      </c>
      <c r="B36" s="51"/>
      <c r="C36" s="37"/>
      <c r="D36" s="39">
        <v>2.0329999999999999</v>
      </c>
      <c r="E36" s="38">
        <v>0.34560000000000002</v>
      </c>
      <c r="F36" s="39">
        <v>2.0329999999999999</v>
      </c>
      <c r="G36" s="40">
        <f t="shared" si="0"/>
        <v>2.0329999999999999</v>
      </c>
      <c r="H36" s="40">
        <f t="shared" si="1"/>
        <v>1.6873999999999998</v>
      </c>
      <c r="I36" s="41">
        <f t="shared" si="2"/>
        <v>0</v>
      </c>
      <c r="J36" s="41">
        <f t="shared" si="3"/>
        <v>0</v>
      </c>
      <c r="K36" s="17">
        <f t="shared" si="4"/>
        <v>0</v>
      </c>
      <c r="L36" s="17">
        <f t="shared" si="5"/>
        <v>0</v>
      </c>
      <c r="M36" s="17">
        <f t="shared" si="6"/>
        <v>0</v>
      </c>
    </row>
    <row r="37" spans="1:13">
      <c r="A37" s="14" t="s">
        <v>315</v>
      </c>
      <c r="B37" s="51"/>
      <c r="C37" s="37"/>
      <c r="D37" s="39">
        <v>2.0329999999999999</v>
      </c>
      <c r="E37" s="38">
        <v>0.34560000000000002</v>
      </c>
      <c r="F37" s="39">
        <v>2.0329999999999999</v>
      </c>
      <c r="G37" s="40">
        <f>IF(F37&lt;=D37,F37,D37)</f>
        <v>2.0329999999999999</v>
      </c>
      <c r="H37" s="40">
        <f>G37-E37</f>
        <v>1.6873999999999998</v>
      </c>
      <c r="I37" s="41">
        <f>H37*C37</f>
        <v>0</v>
      </c>
      <c r="J37" s="41">
        <f>C37*E37*J$33</f>
        <v>0</v>
      </c>
      <c r="K37" s="17">
        <f>I37+J37</f>
        <v>0</v>
      </c>
      <c r="L37" s="17">
        <f>K37*L$33</f>
        <v>0</v>
      </c>
      <c r="M37" s="17">
        <f>K37-L37</f>
        <v>0</v>
      </c>
    </row>
    <row r="38" spans="1:13">
      <c r="C38" s="19"/>
      <c r="D38" s="4"/>
      <c r="F38" s="4"/>
      <c r="G38" s="4"/>
      <c r="H38" s="4"/>
      <c r="I38" s="4"/>
      <c r="J38" s="4"/>
    </row>
    <row r="39" spans="1:13">
      <c r="A39" s="177" t="s">
        <v>26</v>
      </c>
      <c r="B39" s="193" t="s">
        <v>57</v>
      </c>
      <c r="C39" s="193" t="s">
        <v>53</v>
      </c>
      <c r="D39" s="184" t="s">
        <v>38</v>
      </c>
      <c r="E39" s="184"/>
      <c r="F39" s="82" t="s">
        <v>39</v>
      </c>
      <c r="G39" s="177" t="s">
        <v>41</v>
      </c>
      <c r="H39" s="177"/>
      <c r="I39" s="177" t="s">
        <v>45</v>
      </c>
      <c r="J39" s="34" t="s">
        <v>43</v>
      </c>
      <c r="K39" s="177" t="s">
        <v>34</v>
      </c>
      <c r="L39" s="82" t="s">
        <v>35</v>
      </c>
      <c r="M39" s="177" t="s">
        <v>514</v>
      </c>
    </row>
    <row r="40" spans="1:13" ht="11.25" customHeight="1">
      <c r="A40" s="177"/>
      <c r="B40" s="193"/>
      <c r="C40" s="193"/>
      <c r="D40" s="83" t="s">
        <v>40</v>
      </c>
      <c r="E40" s="83" t="s">
        <v>44</v>
      </c>
      <c r="F40" s="83" t="s">
        <v>40</v>
      </c>
      <c r="G40" s="84" t="s">
        <v>40</v>
      </c>
      <c r="H40" s="13" t="s">
        <v>42</v>
      </c>
      <c r="I40" s="177"/>
      <c r="J40" s="13">
        <v>1</v>
      </c>
      <c r="K40" s="177"/>
      <c r="L40" s="13">
        <v>9.2499999999999999E-2</v>
      </c>
      <c r="M40" s="183"/>
    </row>
    <row r="41" spans="1:13">
      <c r="A41" s="18" t="s">
        <v>28</v>
      </c>
      <c r="B41" s="68">
        <f>SUM(B42:B42)</f>
        <v>0</v>
      </c>
      <c r="C41" s="70">
        <f>SUM(C42:C42)</f>
        <v>0</v>
      </c>
      <c r="D41" s="42"/>
      <c r="E41" s="43"/>
      <c r="F41" s="44"/>
      <c r="G41" s="44"/>
      <c r="H41" s="44"/>
      <c r="I41" s="44"/>
      <c r="J41" s="44"/>
      <c r="K41" s="43"/>
      <c r="L41" s="43"/>
      <c r="M41" s="64">
        <f>SUM(M42:M42)</f>
        <v>0</v>
      </c>
    </row>
    <row r="42" spans="1:13">
      <c r="A42" s="14"/>
      <c r="B42" s="51"/>
      <c r="C42" s="37"/>
      <c r="D42" s="38"/>
      <c r="E42" s="38"/>
      <c r="F42" s="39"/>
      <c r="G42" s="40">
        <f>IF(F42&lt;=D42,F42,D42)</f>
        <v>0</v>
      </c>
      <c r="H42" s="40">
        <f>G42-E42</f>
        <v>0</v>
      </c>
      <c r="I42" s="41">
        <f>H42*C42</f>
        <v>0</v>
      </c>
      <c r="J42" s="41">
        <f>C42*E42*J$40</f>
        <v>0</v>
      </c>
      <c r="K42" s="17">
        <f>I42+J42</f>
        <v>0</v>
      </c>
      <c r="L42" s="17">
        <f>K42*L$40</f>
        <v>0</v>
      </c>
      <c r="M42" s="17">
        <f>K42-L42</f>
        <v>0</v>
      </c>
    </row>
    <row r="43" spans="1:13">
      <c r="C43" s="7"/>
      <c r="D43" s="8"/>
      <c r="E43" s="8"/>
      <c r="F43" s="3"/>
      <c r="G43" s="3"/>
      <c r="H43" s="3"/>
      <c r="I43" s="2"/>
      <c r="J43" s="2"/>
    </row>
    <row r="44" spans="1:13" ht="11.25" customHeight="1">
      <c r="A44" s="177" t="s">
        <v>26</v>
      </c>
      <c r="B44" s="193" t="s">
        <v>58</v>
      </c>
      <c r="C44" s="193" t="s">
        <v>54</v>
      </c>
      <c r="D44" s="184" t="s">
        <v>38</v>
      </c>
      <c r="E44" s="184"/>
      <c r="F44" s="82" t="s">
        <v>39</v>
      </c>
      <c r="G44" s="177" t="s">
        <v>41</v>
      </c>
      <c r="H44" s="177"/>
      <c r="I44" s="177" t="s">
        <v>45</v>
      </c>
      <c r="J44" s="34" t="s">
        <v>43</v>
      </c>
      <c r="K44" s="177" t="s">
        <v>34</v>
      </c>
      <c r="L44" s="82" t="s">
        <v>35</v>
      </c>
      <c r="M44" s="177" t="s">
        <v>514</v>
      </c>
    </row>
    <row r="45" spans="1:13" ht="11.25" customHeight="1">
      <c r="A45" s="177"/>
      <c r="B45" s="193"/>
      <c r="C45" s="193"/>
      <c r="D45" s="83" t="s">
        <v>40</v>
      </c>
      <c r="E45" s="83" t="s">
        <v>44</v>
      </c>
      <c r="F45" s="83" t="s">
        <v>42</v>
      </c>
      <c r="G45" s="84" t="s">
        <v>40</v>
      </c>
      <c r="H45" s="13" t="s">
        <v>42</v>
      </c>
      <c r="I45" s="177"/>
      <c r="J45" s="13">
        <v>1</v>
      </c>
      <c r="K45" s="177"/>
      <c r="L45" s="13">
        <v>9.2499999999999999E-2</v>
      </c>
      <c r="M45" s="183"/>
    </row>
    <row r="46" spans="1:13">
      <c r="A46" s="18" t="s">
        <v>28</v>
      </c>
      <c r="B46" s="68">
        <f>SUM(B47:B47)</f>
        <v>0</v>
      </c>
      <c r="C46" s="70">
        <f>SUM(C47:C47)</f>
        <v>0</v>
      </c>
      <c r="D46" s="42"/>
      <c r="E46" s="43"/>
      <c r="F46" s="44"/>
      <c r="G46" s="44"/>
      <c r="H46" s="44"/>
      <c r="I46" s="44"/>
      <c r="J46" s="44"/>
      <c r="K46" s="43"/>
      <c r="L46" s="43"/>
      <c r="M46" s="64">
        <f>SUM(M47:M47)</f>
        <v>0</v>
      </c>
    </row>
    <row r="47" spans="1:13">
      <c r="A47" s="14"/>
      <c r="B47" s="51"/>
      <c r="C47" s="37"/>
      <c r="D47" s="38"/>
      <c r="E47" s="38"/>
      <c r="F47" s="39"/>
      <c r="G47" s="45"/>
      <c r="H47" s="40">
        <f t="shared" ref="H47" si="7">IF(F47&lt;=D47-E47,F47,D47-E47)</f>
        <v>0</v>
      </c>
      <c r="I47" s="46">
        <f t="shared" ref="I47" si="8">H47*C47</f>
        <v>0</v>
      </c>
      <c r="J47" s="46">
        <f>C47*E47*J$45</f>
        <v>0</v>
      </c>
      <c r="K47" s="47">
        <f t="shared" ref="K47" si="9">I47+J47</f>
        <v>0</v>
      </c>
      <c r="L47" s="17">
        <f>K47*L$45</f>
        <v>0</v>
      </c>
      <c r="M47" s="17">
        <f>K47-L47</f>
        <v>0</v>
      </c>
    </row>
    <row r="48" spans="1:13">
      <c r="C48" s="7"/>
      <c r="D48" s="8"/>
      <c r="E48" s="8"/>
      <c r="F48" s="3"/>
      <c r="G48" s="3"/>
      <c r="H48" s="3"/>
      <c r="I48" s="2"/>
      <c r="J48" s="2"/>
    </row>
    <row r="49" spans="1:13">
      <c r="A49" s="177" t="s">
        <v>26</v>
      </c>
      <c r="B49" s="193" t="s">
        <v>59</v>
      </c>
      <c r="C49" s="193" t="s">
        <v>55</v>
      </c>
      <c r="D49" s="184" t="s">
        <v>38</v>
      </c>
      <c r="E49" s="184"/>
      <c r="F49" s="82" t="s">
        <v>39</v>
      </c>
      <c r="G49" s="177" t="s">
        <v>41</v>
      </c>
      <c r="H49" s="177"/>
      <c r="I49" s="177" t="s">
        <v>45</v>
      </c>
      <c r="J49" s="34" t="s">
        <v>43</v>
      </c>
      <c r="K49" s="177" t="s">
        <v>34</v>
      </c>
      <c r="L49" s="82" t="s">
        <v>35</v>
      </c>
      <c r="M49" s="177" t="s">
        <v>514</v>
      </c>
    </row>
    <row r="50" spans="1:13" ht="11.25" customHeight="1">
      <c r="A50" s="177"/>
      <c r="B50" s="193"/>
      <c r="C50" s="193"/>
      <c r="D50" s="83" t="s">
        <v>40</v>
      </c>
      <c r="E50" s="83" t="s">
        <v>44</v>
      </c>
      <c r="F50" s="83" t="s">
        <v>42</v>
      </c>
      <c r="G50" s="84" t="s">
        <v>40</v>
      </c>
      <c r="H50" s="13" t="s">
        <v>42</v>
      </c>
      <c r="I50" s="177"/>
      <c r="J50" s="13">
        <v>1</v>
      </c>
      <c r="K50" s="177"/>
      <c r="L50" s="13">
        <v>9.2499999999999999E-2</v>
      </c>
      <c r="M50" s="183"/>
    </row>
    <row r="51" spans="1:13">
      <c r="A51" s="18" t="s">
        <v>28</v>
      </c>
      <c r="B51" s="68">
        <f>SUM(B52:B52)</f>
        <v>0</v>
      </c>
      <c r="C51" s="70">
        <f>SUM(C52:C52)</f>
        <v>0</v>
      </c>
      <c r="D51" s="42"/>
      <c r="E51" s="43"/>
      <c r="F51" s="44"/>
      <c r="G51" s="44"/>
      <c r="H51" s="44"/>
      <c r="I51" s="44"/>
      <c r="J51" s="44"/>
      <c r="K51" s="43"/>
      <c r="L51" s="43"/>
      <c r="M51" s="15">
        <f>SUM(M52:M52)</f>
        <v>0</v>
      </c>
    </row>
    <row r="52" spans="1:13">
      <c r="A52" s="14"/>
      <c r="B52" s="51"/>
      <c r="C52" s="37"/>
      <c r="D52" s="38"/>
      <c r="E52" s="38"/>
      <c r="F52" s="39"/>
      <c r="G52" s="45"/>
      <c r="H52" s="40">
        <f t="shared" ref="H52" si="10">IF(F52&lt;=D52-E52,F52,D52-E52)</f>
        <v>0</v>
      </c>
      <c r="I52" s="46">
        <f t="shared" ref="I52" si="11">H52*C52</f>
        <v>0</v>
      </c>
      <c r="J52" s="46">
        <f>C52*E52*J$50</f>
        <v>0</v>
      </c>
      <c r="K52" s="47">
        <f t="shared" ref="K52" si="12">I52+J52</f>
        <v>0</v>
      </c>
      <c r="L52" s="17">
        <f>K52*L$50</f>
        <v>0</v>
      </c>
      <c r="M52" s="17">
        <f>K52-L52</f>
        <v>0</v>
      </c>
    </row>
    <row r="53" spans="1:13">
      <c r="C53" s="7"/>
      <c r="D53" s="8"/>
      <c r="E53" s="8"/>
      <c r="F53" s="3"/>
      <c r="G53" s="3"/>
      <c r="H53" s="3"/>
      <c r="I53" s="2"/>
      <c r="J53" s="2"/>
    </row>
    <row r="54" spans="1:13" ht="11.25" customHeight="1">
      <c r="A54" s="177" t="s">
        <v>26</v>
      </c>
      <c r="B54" s="193" t="s">
        <v>60</v>
      </c>
      <c r="C54" s="193" t="s">
        <v>56</v>
      </c>
      <c r="D54" s="184" t="s">
        <v>38</v>
      </c>
      <c r="E54" s="184"/>
      <c r="F54" s="82" t="s">
        <v>46</v>
      </c>
      <c r="G54" s="177" t="s">
        <v>41</v>
      </c>
      <c r="H54" s="177"/>
      <c r="I54" s="177" t="s">
        <v>45</v>
      </c>
      <c r="J54" s="34" t="s">
        <v>43</v>
      </c>
      <c r="K54" s="177" t="s">
        <v>34</v>
      </c>
      <c r="L54" s="82" t="s">
        <v>35</v>
      </c>
      <c r="M54" s="177" t="s">
        <v>514</v>
      </c>
    </row>
    <row r="55" spans="1:13" ht="11.25" customHeight="1">
      <c r="A55" s="177"/>
      <c r="B55" s="193"/>
      <c r="C55" s="193"/>
      <c r="D55" s="83" t="s">
        <v>40</v>
      </c>
      <c r="E55" s="83" t="s">
        <v>44</v>
      </c>
      <c r="F55" s="83" t="s">
        <v>42</v>
      </c>
      <c r="G55" s="84" t="s">
        <v>40</v>
      </c>
      <c r="H55" s="13" t="s">
        <v>42</v>
      </c>
      <c r="I55" s="177"/>
      <c r="J55" s="13">
        <v>1</v>
      </c>
      <c r="K55" s="177"/>
      <c r="L55" s="13">
        <v>9.2499999999999999E-2</v>
      </c>
      <c r="M55" s="183"/>
    </row>
    <row r="56" spans="1:13">
      <c r="A56" s="18" t="s">
        <v>28</v>
      </c>
      <c r="B56" s="68">
        <f>SUM(B57:B57)</f>
        <v>0</v>
      </c>
      <c r="C56" s="70">
        <f>SUM(C57:C57)</f>
        <v>0</v>
      </c>
      <c r="D56" s="42"/>
      <c r="E56" s="43"/>
      <c r="F56" s="44"/>
      <c r="G56" s="44"/>
      <c r="H56" s="44"/>
      <c r="I56" s="44"/>
      <c r="J56" s="44"/>
      <c r="K56" s="43"/>
      <c r="L56" s="43"/>
      <c r="M56" s="64">
        <f>SUM(M57:M57)</f>
        <v>0</v>
      </c>
    </row>
    <row r="57" spans="1:13">
      <c r="A57" s="14"/>
      <c r="B57" s="51"/>
      <c r="C57" s="37"/>
      <c r="D57" s="38"/>
      <c r="E57" s="38"/>
      <c r="F57" s="39"/>
      <c r="G57" s="45"/>
      <c r="H57" s="48">
        <f t="shared" ref="H57" si="13">IF(F57&lt;=D57-E57,F57,D57-E57)</f>
        <v>0</v>
      </c>
      <c r="I57" s="46">
        <f t="shared" ref="I57" si="14">H57*C57</f>
        <v>0</v>
      </c>
      <c r="J57" s="46">
        <f>C57*E57*J$40</f>
        <v>0</v>
      </c>
      <c r="K57" s="47">
        <f t="shared" ref="K57" si="15">I57+J57</f>
        <v>0</v>
      </c>
      <c r="L57" s="17">
        <f>K57*L$40</f>
        <v>0</v>
      </c>
      <c r="M57" s="17">
        <f>K57-L57</f>
        <v>0</v>
      </c>
    </row>
    <row r="58" spans="1:13">
      <c r="C58" s="7"/>
      <c r="D58" s="8"/>
      <c r="E58" s="8"/>
      <c r="F58" s="3"/>
      <c r="G58" s="3"/>
      <c r="H58" s="3"/>
      <c r="I58" s="2"/>
      <c r="J58" s="2"/>
    </row>
    <row r="59" spans="1:13">
      <c r="C59" s="7"/>
      <c r="D59" s="8"/>
      <c r="E59" s="8"/>
      <c r="F59" s="3"/>
      <c r="G59" s="3"/>
      <c r="H59" s="3"/>
      <c r="I59" s="2"/>
      <c r="J59" s="2"/>
    </row>
    <row r="60" spans="1:13">
      <c r="C60" s="7"/>
      <c r="D60" s="8"/>
      <c r="E60" s="8"/>
      <c r="F60" s="3"/>
      <c r="G60" s="3"/>
      <c r="H60" s="3"/>
      <c r="I60" s="2"/>
      <c r="J60" s="2"/>
    </row>
    <row r="61" spans="1:13">
      <c r="C61" s="7"/>
      <c r="D61" s="8"/>
      <c r="E61" s="8"/>
      <c r="F61" s="3"/>
      <c r="G61" s="3"/>
      <c r="H61" s="3"/>
      <c r="I61" s="2"/>
      <c r="J61" s="2"/>
    </row>
    <row r="62" spans="1:13" ht="11.25" customHeight="1">
      <c r="A62" s="177" t="s">
        <v>26</v>
      </c>
      <c r="B62" s="193" t="s">
        <v>74</v>
      </c>
      <c r="C62" s="61"/>
      <c r="D62" s="55"/>
      <c r="E62" s="61"/>
      <c r="F62" s="53"/>
      <c r="G62" s="55"/>
      <c r="H62" s="61"/>
      <c r="I62" s="59"/>
      <c r="J62" s="55"/>
      <c r="K62" s="61"/>
    </row>
    <row r="63" spans="1:13">
      <c r="A63" s="177"/>
      <c r="B63" s="193"/>
      <c r="C63" s="61"/>
      <c r="D63" s="55"/>
      <c r="E63" s="61"/>
      <c r="F63" s="53"/>
      <c r="G63" s="55"/>
      <c r="H63" s="61"/>
      <c r="I63" s="59"/>
      <c r="J63" s="55"/>
      <c r="K63" s="61"/>
    </row>
    <row r="64" spans="1:13">
      <c r="A64" s="18" t="s">
        <v>28</v>
      </c>
      <c r="B64" s="68">
        <f>SUM(B65:B65)</f>
        <v>0</v>
      </c>
      <c r="C64" s="62"/>
      <c r="D64" s="63"/>
      <c r="E64" s="62"/>
      <c r="F64" s="53"/>
      <c r="G64" s="63"/>
      <c r="H64" s="62"/>
      <c r="I64" s="59"/>
      <c r="J64" s="63"/>
      <c r="K64" s="62"/>
    </row>
    <row r="65" spans="1:11">
      <c r="A65" s="14"/>
      <c r="B65" s="51"/>
      <c r="C65" s="60"/>
      <c r="D65" s="52"/>
      <c r="E65" s="60"/>
      <c r="F65" s="53"/>
      <c r="G65" s="52"/>
      <c r="H65" s="60"/>
      <c r="I65" s="59"/>
      <c r="J65" s="52"/>
      <c r="K65" s="60"/>
    </row>
    <row r="66" spans="1:11">
      <c r="C66" s="7"/>
      <c r="D66" s="8"/>
      <c r="E66" s="8"/>
      <c r="F66" s="3"/>
      <c r="G66" s="3"/>
      <c r="H66" s="3"/>
      <c r="I66" s="2"/>
      <c r="J66" s="2"/>
    </row>
    <row r="67" spans="1:11">
      <c r="A67" s="177" t="s">
        <v>26</v>
      </c>
      <c r="B67" s="193" t="s">
        <v>7</v>
      </c>
      <c r="C67" s="7"/>
      <c r="D67" s="8"/>
      <c r="E67" s="8"/>
      <c r="F67" s="3"/>
      <c r="G67" s="3"/>
      <c r="H67" s="3"/>
      <c r="I67" s="2"/>
      <c r="J67" s="2"/>
    </row>
    <row r="68" spans="1:11">
      <c r="A68" s="177"/>
      <c r="B68" s="193"/>
      <c r="C68" s="7"/>
      <c r="D68" s="8"/>
      <c r="E68" s="8"/>
      <c r="F68" s="3"/>
      <c r="G68" s="3"/>
      <c r="H68" s="3"/>
      <c r="I68" s="2"/>
      <c r="J68" s="2"/>
    </row>
    <row r="69" spans="1:11">
      <c r="A69" s="18" t="s">
        <v>28</v>
      </c>
      <c r="B69" s="68">
        <f>SUM(B70:B70)</f>
        <v>0</v>
      </c>
      <c r="C69" s="7"/>
      <c r="D69" s="8"/>
      <c r="E69" s="8"/>
      <c r="F69" s="3"/>
      <c r="G69" s="3"/>
      <c r="H69" s="3"/>
      <c r="I69" s="2"/>
      <c r="J69" s="2"/>
    </row>
    <row r="70" spans="1:11">
      <c r="A70" s="14"/>
      <c r="B70" s="51"/>
      <c r="C70" s="7"/>
      <c r="D70" s="8"/>
      <c r="E70" s="8"/>
      <c r="F70" s="3"/>
      <c r="G70" s="3"/>
      <c r="H70" s="3"/>
      <c r="I70" s="2"/>
      <c r="J70" s="2"/>
    </row>
    <row r="71" spans="1:11">
      <c r="C71" s="7"/>
      <c r="D71" s="8"/>
      <c r="E71" s="8"/>
      <c r="F71" s="3"/>
      <c r="G71" s="3"/>
      <c r="H71" s="3"/>
      <c r="I71" s="2"/>
      <c r="J71" s="2"/>
    </row>
    <row r="72" spans="1:11">
      <c r="A72" s="177" t="s">
        <v>26</v>
      </c>
      <c r="B72" s="193" t="s">
        <v>1</v>
      </c>
      <c r="C72" s="7"/>
      <c r="D72" s="8"/>
      <c r="E72" s="8"/>
      <c r="F72" s="3"/>
      <c r="G72" s="3"/>
      <c r="H72" s="3"/>
      <c r="I72" s="2"/>
      <c r="J72" s="2"/>
    </row>
    <row r="73" spans="1:11">
      <c r="A73" s="177"/>
      <c r="B73" s="193"/>
      <c r="C73" s="7"/>
      <c r="D73" s="8"/>
      <c r="E73" s="8"/>
      <c r="F73" s="3"/>
      <c r="G73" s="3"/>
      <c r="H73" s="3"/>
      <c r="I73" s="2"/>
      <c r="J73" s="2"/>
    </row>
    <row r="74" spans="1:11">
      <c r="A74" s="18" t="s">
        <v>28</v>
      </c>
      <c r="B74" s="68">
        <f>SUM(B75:B75)</f>
        <v>0</v>
      </c>
      <c r="C74" s="7"/>
      <c r="D74" s="8"/>
      <c r="E74" s="8"/>
      <c r="F74" s="3"/>
      <c r="G74" s="3"/>
      <c r="H74" s="3"/>
      <c r="I74" s="2"/>
      <c r="J74" s="2"/>
    </row>
    <row r="75" spans="1:11">
      <c r="A75" s="14"/>
      <c r="B75" s="51"/>
      <c r="C75" s="7"/>
      <c r="D75" s="8"/>
      <c r="E75" s="8"/>
      <c r="F75" s="3"/>
      <c r="G75" s="3"/>
      <c r="H75" s="3"/>
      <c r="I75" s="2"/>
      <c r="J75" s="2"/>
    </row>
    <row r="76" spans="1:11">
      <c r="C76" s="7"/>
      <c r="D76" s="8"/>
      <c r="E76" s="8"/>
      <c r="F76" s="3"/>
      <c r="G76" s="3"/>
      <c r="H76" s="3"/>
      <c r="I76" s="2"/>
      <c r="J76" s="2"/>
    </row>
    <row r="77" spans="1:11">
      <c r="A77" s="177" t="s">
        <v>26</v>
      </c>
      <c r="B77" s="193" t="s">
        <v>0</v>
      </c>
      <c r="C77" s="7"/>
      <c r="D77" s="8"/>
      <c r="E77" s="8"/>
      <c r="F77" s="3"/>
      <c r="G77" s="3"/>
      <c r="H77" s="3"/>
      <c r="I77" s="2"/>
      <c r="J77" s="2"/>
    </row>
    <row r="78" spans="1:11">
      <c r="A78" s="177"/>
      <c r="B78" s="193"/>
      <c r="C78" s="7"/>
      <c r="D78" s="8"/>
      <c r="E78" s="8"/>
      <c r="F78" s="3"/>
      <c r="G78" s="3"/>
      <c r="H78" s="3"/>
      <c r="I78" s="2"/>
      <c r="J78" s="2"/>
    </row>
    <row r="79" spans="1:11">
      <c r="A79" s="18" t="s">
        <v>28</v>
      </c>
      <c r="B79" s="68">
        <f>SUM(B80:B80)</f>
        <v>813383</v>
      </c>
      <c r="C79" s="7"/>
      <c r="D79" s="8"/>
      <c r="E79" s="8"/>
      <c r="F79" s="3"/>
      <c r="G79" s="3"/>
      <c r="H79" s="3"/>
      <c r="I79" s="2"/>
      <c r="J79" s="2"/>
    </row>
    <row r="80" spans="1:11">
      <c r="A80" s="14" t="s">
        <v>177</v>
      </c>
      <c r="B80" s="51">
        <v>813383</v>
      </c>
      <c r="C80" s="133"/>
      <c r="D80" s="8"/>
      <c r="E80" s="8"/>
      <c r="F80" s="3"/>
      <c r="G80" s="3"/>
      <c r="H80" s="3"/>
      <c r="I80" s="2"/>
      <c r="J80" s="2"/>
    </row>
    <row r="81" spans="1:10">
      <c r="C81" s="7"/>
      <c r="D81" s="8"/>
      <c r="E81" s="8"/>
      <c r="F81" s="3"/>
      <c r="G81" s="3"/>
      <c r="H81" s="3"/>
      <c r="I81" s="2"/>
      <c r="J81" s="2"/>
    </row>
    <row r="82" spans="1:10">
      <c r="A82" s="5" t="s">
        <v>30</v>
      </c>
      <c r="C82" s="7"/>
      <c r="D82" s="8"/>
      <c r="E82" s="8"/>
      <c r="F82" s="3"/>
      <c r="G82" s="3"/>
      <c r="H82" s="3"/>
      <c r="I82" s="2"/>
      <c r="J82" s="2"/>
    </row>
    <row r="83" spans="1:10">
      <c r="A83" s="177" t="s">
        <v>26</v>
      </c>
      <c r="B83" s="190" t="s">
        <v>31</v>
      </c>
      <c r="C83" s="187" t="s">
        <v>27</v>
      </c>
      <c r="D83" s="188"/>
      <c r="E83" s="189"/>
      <c r="F83" s="190" t="s">
        <v>34</v>
      </c>
      <c r="G83" s="82" t="s">
        <v>35</v>
      </c>
      <c r="H83" s="177" t="s">
        <v>514</v>
      </c>
      <c r="I83" s="2"/>
      <c r="J83" s="2"/>
    </row>
    <row r="84" spans="1:10" ht="11.25" customHeight="1">
      <c r="A84" s="177"/>
      <c r="B84" s="191"/>
      <c r="C84" s="82" t="s">
        <v>28</v>
      </c>
      <c r="D84" s="82" t="s">
        <v>32</v>
      </c>
      <c r="E84" s="12" t="s">
        <v>33</v>
      </c>
      <c r="F84" s="191"/>
      <c r="G84" s="13">
        <v>9.2499999999999999E-2</v>
      </c>
      <c r="H84" s="183"/>
      <c r="I84" s="2"/>
      <c r="J84" s="2"/>
    </row>
    <row r="85" spans="1:10">
      <c r="B85" s="4"/>
      <c r="C85" s="4"/>
      <c r="D85" s="4"/>
      <c r="E85" s="6"/>
      <c r="G85" s="11"/>
      <c r="I85" s="2"/>
      <c r="J85" s="2"/>
    </row>
    <row r="86" spans="1:10">
      <c r="A86" s="18" t="s">
        <v>28</v>
      </c>
      <c r="B86" s="15">
        <f t="shared" ref="B86:H86" si="16">SUM(B87:B87)</f>
        <v>0</v>
      </c>
      <c r="C86" s="15">
        <f t="shared" si="16"/>
        <v>0</v>
      </c>
      <c r="D86" s="15">
        <f t="shared" si="16"/>
        <v>0</v>
      </c>
      <c r="E86" s="15">
        <f t="shared" si="16"/>
        <v>0</v>
      </c>
      <c r="F86" s="15">
        <f t="shared" si="16"/>
        <v>0</v>
      </c>
      <c r="G86" s="15">
        <f t="shared" si="16"/>
        <v>0</v>
      </c>
      <c r="H86" s="64">
        <f t="shared" si="16"/>
        <v>0</v>
      </c>
      <c r="I86" s="2"/>
      <c r="J86" s="2"/>
    </row>
    <row r="87" spans="1:10">
      <c r="A87" s="14"/>
      <c r="B87" s="16"/>
      <c r="C87" s="16"/>
      <c r="D87" s="17"/>
      <c r="E87" s="16"/>
      <c r="F87" s="17">
        <f>B87-D87</f>
        <v>0</v>
      </c>
      <c r="G87" s="17">
        <f>F87*G$84</f>
        <v>0</v>
      </c>
      <c r="H87" s="17">
        <f>F87-G87</f>
        <v>0</v>
      </c>
      <c r="I87" s="2"/>
      <c r="J87" s="2"/>
    </row>
    <row r="88" spans="1:10">
      <c r="C88" s="7"/>
      <c r="D88" s="8"/>
      <c r="E88" s="8"/>
      <c r="F88" s="3"/>
      <c r="G88" s="3"/>
      <c r="H88" s="3"/>
      <c r="I88" s="2"/>
      <c r="J88" s="2"/>
    </row>
    <row r="89" spans="1:10">
      <c r="A89" s="5" t="s">
        <v>36</v>
      </c>
      <c r="C89" s="7"/>
      <c r="D89" s="8"/>
      <c r="E89" s="8"/>
      <c r="F89" s="3"/>
      <c r="G89" s="3"/>
      <c r="H89" s="3"/>
      <c r="I89" s="2"/>
      <c r="J89" s="2"/>
    </row>
    <row r="90" spans="1:10">
      <c r="A90" s="177" t="s">
        <v>26</v>
      </c>
      <c r="B90" s="177" t="s">
        <v>31</v>
      </c>
      <c r="C90" s="184" t="s">
        <v>27</v>
      </c>
      <c r="D90" s="184"/>
      <c r="E90" s="184"/>
      <c r="F90" s="177" t="s">
        <v>34</v>
      </c>
      <c r="G90" s="82" t="s">
        <v>35</v>
      </c>
      <c r="H90" s="177" t="s">
        <v>514</v>
      </c>
      <c r="I90" s="2"/>
      <c r="J90" s="2"/>
    </row>
    <row r="91" spans="1:10" ht="11.25" customHeight="1">
      <c r="A91" s="177"/>
      <c r="B91" s="177"/>
      <c r="C91" s="82" t="s">
        <v>28</v>
      </c>
      <c r="D91" s="82" t="s">
        <v>32</v>
      </c>
      <c r="E91" s="12" t="s">
        <v>33</v>
      </c>
      <c r="F91" s="177"/>
      <c r="G91" s="13">
        <v>9.2499999999999999E-2</v>
      </c>
      <c r="H91" s="183"/>
      <c r="I91" s="2"/>
      <c r="J91" s="2"/>
    </row>
    <row r="92" spans="1:10">
      <c r="B92" s="4"/>
      <c r="C92" s="4"/>
      <c r="D92" s="4"/>
      <c r="E92" s="6"/>
      <c r="G92" s="11"/>
      <c r="I92" s="2"/>
      <c r="J92" s="2"/>
    </row>
    <row r="93" spans="1:10">
      <c r="A93" s="18" t="s">
        <v>28</v>
      </c>
      <c r="B93" s="15">
        <f t="shared" ref="B93:H93" si="17">SUM(B94:B94)</f>
        <v>0</v>
      </c>
      <c r="C93" s="15">
        <f t="shared" si="17"/>
        <v>0</v>
      </c>
      <c r="D93" s="15">
        <f t="shared" si="17"/>
        <v>0</v>
      </c>
      <c r="E93" s="15">
        <f t="shared" si="17"/>
        <v>0</v>
      </c>
      <c r="F93" s="15">
        <f t="shared" si="17"/>
        <v>0</v>
      </c>
      <c r="G93" s="15">
        <f t="shared" si="17"/>
        <v>0</v>
      </c>
      <c r="H93" s="64">
        <f t="shared" si="17"/>
        <v>0</v>
      </c>
      <c r="I93" s="2"/>
      <c r="J93" s="2"/>
    </row>
    <row r="94" spans="1:10">
      <c r="A94" s="14"/>
      <c r="B94" s="16"/>
      <c r="C94" s="16"/>
      <c r="D94" s="17"/>
      <c r="E94" s="16"/>
      <c r="F94" s="17">
        <f>B94-D94</f>
        <v>0</v>
      </c>
      <c r="G94" s="17">
        <f>F94*G$91</f>
        <v>0</v>
      </c>
      <c r="H94" s="17">
        <f>F94-G94</f>
        <v>0</v>
      </c>
      <c r="I94" s="2"/>
      <c r="J94" s="2"/>
    </row>
    <row r="95" spans="1:10">
      <c r="C95" s="7"/>
      <c r="D95" s="8"/>
      <c r="E95" s="8"/>
      <c r="F95" s="3"/>
      <c r="G95" s="3"/>
      <c r="H95" s="3"/>
      <c r="I95" s="2"/>
      <c r="J95" s="2"/>
    </row>
    <row r="96" spans="1:10">
      <c r="A96" s="5" t="s">
        <v>37</v>
      </c>
      <c r="C96" s="7"/>
      <c r="D96" s="8"/>
      <c r="E96" s="8"/>
      <c r="F96" s="3"/>
      <c r="G96" s="3"/>
      <c r="H96" s="3"/>
      <c r="I96" s="2"/>
      <c r="J96" s="2"/>
    </row>
    <row r="97" spans="1:10">
      <c r="A97" s="190" t="s">
        <v>26</v>
      </c>
      <c r="B97" s="190" t="s">
        <v>31</v>
      </c>
      <c r="C97" s="187" t="s">
        <v>27</v>
      </c>
      <c r="D97" s="188"/>
      <c r="E97" s="189"/>
      <c r="F97" s="190" t="s">
        <v>34</v>
      </c>
      <c r="G97" s="82" t="s">
        <v>35</v>
      </c>
      <c r="H97" s="177" t="s">
        <v>514</v>
      </c>
      <c r="I97" s="2"/>
      <c r="J97" s="2"/>
    </row>
    <row r="98" spans="1:10">
      <c r="A98" s="191"/>
      <c r="B98" s="191"/>
      <c r="C98" s="82" t="s">
        <v>28</v>
      </c>
      <c r="D98" s="82" t="s">
        <v>32</v>
      </c>
      <c r="E98" s="12" t="s">
        <v>33</v>
      </c>
      <c r="F98" s="191"/>
      <c r="G98" s="13">
        <v>9.2499999999999999E-2</v>
      </c>
      <c r="H98" s="183"/>
      <c r="I98" s="2"/>
      <c r="J98" s="2"/>
    </row>
    <row r="99" spans="1:10">
      <c r="B99" s="4"/>
      <c r="C99" s="4"/>
      <c r="D99" s="4"/>
      <c r="E99" s="6"/>
      <c r="G99" s="11"/>
      <c r="I99" s="2"/>
      <c r="J99" s="2"/>
    </row>
    <row r="100" spans="1:10">
      <c r="A100" s="18" t="s">
        <v>28</v>
      </c>
      <c r="B100" s="15">
        <f t="shared" ref="B100:H100" si="18">SUM(B101:B101)</f>
        <v>0</v>
      </c>
      <c r="C100" s="15">
        <f t="shared" si="18"/>
        <v>0</v>
      </c>
      <c r="D100" s="15">
        <f t="shared" si="18"/>
        <v>0</v>
      </c>
      <c r="E100" s="15">
        <f t="shared" si="18"/>
        <v>0</v>
      </c>
      <c r="F100" s="15">
        <f t="shared" si="18"/>
        <v>0</v>
      </c>
      <c r="G100" s="15">
        <f t="shared" si="18"/>
        <v>0</v>
      </c>
      <c r="H100" s="64">
        <f t="shared" si="18"/>
        <v>0</v>
      </c>
      <c r="I100" s="2"/>
      <c r="J100" s="2"/>
    </row>
    <row r="101" spans="1:10">
      <c r="A101" s="14"/>
      <c r="B101" s="16"/>
      <c r="C101" s="16"/>
      <c r="D101" s="17"/>
      <c r="E101" s="16"/>
      <c r="F101" s="17">
        <f>B101-D101</f>
        <v>0</v>
      </c>
      <c r="G101" s="17">
        <f>F101*G$98</f>
        <v>0</v>
      </c>
      <c r="H101" s="17">
        <f>F101-G101</f>
        <v>0</v>
      </c>
      <c r="I101" s="2"/>
      <c r="J101" s="2"/>
    </row>
    <row r="103" spans="1:10">
      <c r="A103" s="5" t="s">
        <v>71</v>
      </c>
      <c r="C103" s="7"/>
      <c r="D103" s="8"/>
    </row>
    <row r="104" spans="1:10">
      <c r="A104" s="177" t="s">
        <v>73</v>
      </c>
      <c r="B104" s="177" t="s">
        <v>514</v>
      </c>
      <c r="C104" s="55"/>
      <c r="D104" s="55"/>
    </row>
    <row r="105" spans="1:10">
      <c r="A105" s="177"/>
      <c r="B105" s="183"/>
      <c r="C105" s="55"/>
      <c r="D105" s="55"/>
    </row>
    <row r="106" spans="1:10">
      <c r="B106" s="4"/>
      <c r="C106" s="54"/>
      <c r="D106" s="54"/>
      <c r="E106" s="119" t="s">
        <v>319</v>
      </c>
      <c r="F106" s="54"/>
      <c r="G106" s="54"/>
      <c r="H106" s="54"/>
    </row>
    <row r="107" spans="1:10">
      <c r="A107" s="18" t="s">
        <v>28</v>
      </c>
      <c r="B107" s="64"/>
      <c r="C107" s="185" t="s">
        <v>134</v>
      </c>
      <c r="D107" s="186"/>
      <c r="E107" s="16"/>
      <c r="F107" s="59"/>
      <c r="G107" s="122"/>
      <c r="H107" s="59"/>
    </row>
    <row r="108" spans="1:10">
      <c r="F108" s="52"/>
      <c r="G108" s="52"/>
      <c r="H108" s="52"/>
    </row>
    <row r="109" spans="1:10">
      <c r="A109" s="5" t="s">
        <v>72</v>
      </c>
      <c r="F109" s="52"/>
      <c r="G109" s="52"/>
      <c r="H109" s="52"/>
    </row>
    <row r="110" spans="1:10">
      <c r="A110" s="177" t="s">
        <v>49</v>
      </c>
      <c r="B110" s="177" t="s">
        <v>514</v>
      </c>
      <c r="F110" s="52"/>
      <c r="G110" s="52"/>
      <c r="H110" s="52"/>
    </row>
    <row r="111" spans="1:10">
      <c r="A111" s="177"/>
      <c r="B111" s="183"/>
      <c r="F111" s="52"/>
      <c r="G111" s="52"/>
      <c r="H111" s="52"/>
    </row>
    <row r="112" spans="1:10">
      <c r="B112" s="4"/>
      <c r="E112" s="119" t="s">
        <v>319</v>
      </c>
      <c r="F112" s="54"/>
      <c r="G112" s="54"/>
      <c r="H112" s="54"/>
    </row>
    <row r="113" spans="1:8">
      <c r="A113" s="18" t="s">
        <v>28</v>
      </c>
      <c r="B113" s="64"/>
      <c r="C113" s="185" t="s">
        <v>134</v>
      </c>
      <c r="D113" s="186"/>
      <c r="E113" s="16"/>
      <c r="F113" s="59"/>
      <c r="G113" s="122"/>
      <c r="H113" s="59"/>
    </row>
    <row r="114" spans="1:8">
      <c r="F114" s="52"/>
      <c r="G114" s="52"/>
      <c r="H114" s="52"/>
    </row>
    <row r="115" spans="1:8">
      <c r="A115" s="5" t="s">
        <v>17</v>
      </c>
      <c r="F115" s="52"/>
      <c r="G115" s="52"/>
      <c r="H115" s="52"/>
    </row>
    <row r="116" spans="1:8">
      <c r="A116" s="177" t="s">
        <v>49</v>
      </c>
      <c r="B116" s="177" t="s">
        <v>514</v>
      </c>
      <c r="F116" s="52"/>
      <c r="G116" s="52"/>
      <c r="H116" s="52"/>
    </row>
    <row r="117" spans="1:8">
      <c r="A117" s="177"/>
      <c r="B117" s="183"/>
      <c r="F117" s="52"/>
      <c r="G117" s="52"/>
      <c r="H117" s="52"/>
    </row>
    <row r="118" spans="1:8">
      <c r="B118" s="4"/>
      <c r="E118" s="119" t="s">
        <v>319</v>
      </c>
      <c r="F118" s="54"/>
      <c r="G118" s="54"/>
      <c r="H118" s="54"/>
    </row>
    <row r="119" spans="1:8">
      <c r="A119" s="18" t="s">
        <v>28</v>
      </c>
      <c r="B119" s="64"/>
      <c r="C119" s="185" t="s">
        <v>134</v>
      </c>
      <c r="D119" s="186"/>
      <c r="E119" s="16"/>
      <c r="F119" s="59"/>
      <c r="G119" s="122"/>
      <c r="H119" s="59"/>
    </row>
    <row r="121" spans="1:8">
      <c r="A121" s="5" t="s">
        <v>20</v>
      </c>
    </row>
    <row r="122" spans="1:8">
      <c r="A122" s="177" t="s">
        <v>49</v>
      </c>
      <c r="B122" s="177" t="s">
        <v>514</v>
      </c>
    </row>
    <row r="123" spans="1:8">
      <c r="A123" s="177"/>
      <c r="B123" s="183"/>
    </row>
    <row r="124" spans="1:8">
      <c r="B124" s="4"/>
    </row>
    <row r="125" spans="1:8">
      <c r="A125" s="18" t="s">
        <v>28</v>
      </c>
      <c r="B125" s="64">
        <v>0</v>
      </c>
    </row>
    <row r="127" spans="1:8">
      <c r="A127" s="5" t="s">
        <v>18</v>
      </c>
      <c r="C127" s="7"/>
      <c r="D127" s="8"/>
    </row>
    <row r="128" spans="1:8">
      <c r="A128" s="177" t="s">
        <v>26</v>
      </c>
      <c r="B128" s="177" t="s">
        <v>514</v>
      </c>
      <c r="C128" s="25"/>
      <c r="D128" s="25"/>
    </row>
    <row r="129" spans="1:4">
      <c r="A129" s="177"/>
      <c r="B129" s="183"/>
      <c r="C129" s="25"/>
      <c r="D129" s="25"/>
    </row>
    <row r="130" spans="1:4">
      <c r="B130" s="4"/>
      <c r="C130" s="71"/>
      <c r="D130" s="71"/>
    </row>
    <row r="131" spans="1:4">
      <c r="A131" s="18" t="s">
        <v>28</v>
      </c>
      <c r="B131" s="64">
        <f>SUM(B132:B132)</f>
        <v>0</v>
      </c>
      <c r="C131" s="72"/>
      <c r="D131" s="72"/>
    </row>
    <row r="132" spans="1:4">
      <c r="A132" s="14"/>
      <c r="B132" s="16"/>
      <c r="C132" s="30"/>
      <c r="D132" s="73"/>
    </row>
    <row r="133" spans="1:4">
      <c r="C133" s="24"/>
      <c r="D133" s="24"/>
    </row>
    <row r="134" spans="1:4">
      <c r="A134" s="5" t="s">
        <v>19</v>
      </c>
      <c r="C134" s="74"/>
      <c r="D134" s="75"/>
    </row>
    <row r="135" spans="1:4">
      <c r="A135" s="177" t="s">
        <v>26</v>
      </c>
      <c r="B135" s="177" t="s">
        <v>514</v>
      </c>
      <c r="C135" s="25"/>
      <c r="D135" s="25"/>
    </row>
    <row r="136" spans="1:4">
      <c r="A136" s="177"/>
      <c r="B136" s="183"/>
      <c r="C136" s="25"/>
      <c r="D136" s="25"/>
    </row>
    <row r="137" spans="1:4">
      <c r="B137" s="4"/>
      <c r="C137" s="71"/>
      <c r="D137" s="71"/>
    </row>
    <row r="138" spans="1:4">
      <c r="A138" s="18" t="s">
        <v>28</v>
      </c>
      <c r="B138" s="64">
        <f>SUM(B139:B139)</f>
        <v>0</v>
      </c>
      <c r="C138" s="72"/>
      <c r="D138" s="72"/>
    </row>
    <row r="139" spans="1:4">
      <c r="A139" s="14"/>
      <c r="B139" s="16"/>
      <c r="C139" s="30"/>
      <c r="D139" s="73"/>
    </row>
    <row r="141" spans="1:4">
      <c r="A141" s="5" t="s">
        <v>21</v>
      </c>
    </row>
    <row r="142" spans="1:4">
      <c r="A142" s="177" t="s">
        <v>26</v>
      </c>
      <c r="B142" s="177" t="s">
        <v>514</v>
      </c>
    </row>
    <row r="143" spans="1:4">
      <c r="A143" s="177"/>
      <c r="B143" s="183"/>
    </row>
    <row r="144" spans="1:4">
      <c r="B144" s="4"/>
    </row>
    <row r="145" spans="1:8">
      <c r="A145" s="18" t="s">
        <v>28</v>
      </c>
      <c r="B145" s="64">
        <f>SUM(B146:B146)</f>
        <v>0</v>
      </c>
    </row>
    <row r="146" spans="1:8">
      <c r="A146" s="14"/>
      <c r="B146" s="16"/>
    </row>
    <row r="148" spans="1:8">
      <c r="A148" s="5" t="s">
        <v>64</v>
      </c>
      <c r="C148" s="7"/>
      <c r="D148" s="8"/>
      <c r="E148" s="8"/>
      <c r="F148" s="3"/>
      <c r="G148" s="3"/>
      <c r="H148" s="3"/>
    </row>
    <row r="149" spans="1:8">
      <c r="A149" s="190" t="s">
        <v>26</v>
      </c>
      <c r="B149" s="190" t="s">
        <v>31</v>
      </c>
      <c r="C149" s="190" t="s">
        <v>27</v>
      </c>
      <c r="D149" s="177" t="s">
        <v>514</v>
      </c>
      <c r="E149" s="54"/>
      <c r="F149" s="55"/>
      <c r="G149" s="54"/>
      <c r="H149" s="55"/>
    </row>
    <row r="150" spans="1:8" ht="15">
      <c r="A150" s="191"/>
      <c r="B150" s="191"/>
      <c r="C150" s="191"/>
      <c r="D150" s="183"/>
      <c r="E150" s="56"/>
      <c r="F150" s="57"/>
      <c r="G150" s="56"/>
      <c r="H150" s="57"/>
    </row>
    <row r="151" spans="1:8">
      <c r="B151" s="4"/>
      <c r="C151" s="4"/>
      <c r="D151" s="4"/>
      <c r="E151" s="56"/>
      <c r="F151" s="52"/>
      <c r="G151" s="56"/>
      <c r="H151" s="52"/>
    </row>
    <row r="152" spans="1:8">
      <c r="A152" s="18" t="s">
        <v>28</v>
      </c>
      <c r="B152" s="15">
        <f>SUM(B153:B153)</f>
        <v>149711000</v>
      </c>
      <c r="C152" s="15">
        <f>SUM(C153:C153)</f>
        <v>0</v>
      </c>
      <c r="D152" s="64">
        <f>SUM(D153:D153)</f>
        <v>149711000</v>
      </c>
      <c r="E152" s="58"/>
      <c r="F152" s="58"/>
      <c r="G152" s="58"/>
      <c r="H152" s="58"/>
    </row>
    <row r="153" spans="1:8">
      <c r="A153" s="14" t="s">
        <v>177</v>
      </c>
      <c r="B153" s="16">
        <v>149711000</v>
      </c>
      <c r="C153" s="16">
        <v>0</v>
      </c>
      <c r="D153" s="17">
        <f>B153-C153</f>
        <v>149711000</v>
      </c>
      <c r="E153" s="59"/>
      <c r="F153" s="59"/>
      <c r="G153" s="59"/>
      <c r="H153" s="59"/>
    </row>
    <row r="155" spans="1:8">
      <c r="A155" s="5" t="s">
        <v>22</v>
      </c>
      <c r="C155" s="7"/>
      <c r="D155" s="8"/>
    </row>
    <row r="156" spans="1:8">
      <c r="A156" s="190" t="s">
        <v>26</v>
      </c>
      <c r="B156" s="190" t="s">
        <v>31</v>
      </c>
      <c r="C156" s="190" t="s">
        <v>27</v>
      </c>
      <c r="D156" s="177" t="s">
        <v>514</v>
      </c>
    </row>
    <row r="157" spans="1:8">
      <c r="A157" s="191"/>
      <c r="B157" s="191"/>
      <c r="C157" s="191"/>
      <c r="D157" s="183"/>
    </row>
    <row r="158" spans="1:8">
      <c r="B158" s="4"/>
      <c r="C158" s="4"/>
      <c r="D158" s="4"/>
    </row>
    <row r="159" spans="1:8">
      <c r="A159" s="18" t="s">
        <v>28</v>
      </c>
      <c r="B159" s="15">
        <f>SUM(B160:B160)</f>
        <v>0</v>
      </c>
      <c r="C159" s="15">
        <f>SUM(C160:C160)</f>
        <v>0</v>
      </c>
      <c r="D159" s="64">
        <f>SUM(D160:D160)</f>
        <v>0</v>
      </c>
    </row>
    <row r="160" spans="1:8">
      <c r="A160" s="14"/>
      <c r="B160" s="16"/>
      <c r="C160" s="16"/>
      <c r="D160" s="17"/>
    </row>
    <row r="162" spans="1:4">
      <c r="A162" s="5" t="s">
        <v>23</v>
      </c>
      <c r="C162" s="7"/>
      <c r="D162" s="8"/>
    </row>
    <row r="163" spans="1:4">
      <c r="A163" s="190" t="s">
        <v>26</v>
      </c>
      <c r="B163" s="190" t="s">
        <v>31</v>
      </c>
      <c r="C163" s="190" t="s">
        <v>27</v>
      </c>
      <c r="D163" s="177" t="s">
        <v>514</v>
      </c>
    </row>
    <row r="164" spans="1:4">
      <c r="A164" s="191"/>
      <c r="B164" s="191"/>
      <c r="C164" s="191"/>
      <c r="D164" s="183"/>
    </row>
    <row r="165" spans="1:4">
      <c r="B165" s="4"/>
      <c r="C165" s="4"/>
      <c r="D165" s="4"/>
    </row>
    <row r="166" spans="1:4">
      <c r="A166" s="18" t="s">
        <v>28</v>
      </c>
      <c r="B166" s="15">
        <f>SUM(B167:B167)</f>
        <v>35451000</v>
      </c>
      <c r="C166" s="15">
        <f>SUM(C167:C167)</f>
        <v>0</v>
      </c>
      <c r="D166" s="64">
        <f>SUM(D167:D167)</f>
        <v>35451000</v>
      </c>
    </row>
    <row r="167" spans="1:4">
      <c r="A167" s="14" t="s">
        <v>462</v>
      </c>
      <c r="B167" s="16">
        <v>35451000</v>
      </c>
      <c r="C167" s="16">
        <v>0</v>
      </c>
      <c r="D167" s="17">
        <f>B167-C167</f>
        <v>35451000</v>
      </c>
    </row>
    <row r="169" spans="1:4">
      <c r="A169" s="5" t="s">
        <v>24</v>
      </c>
      <c r="C169" s="7"/>
      <c r="D169" s="8"/>
    </row>
    <row r="170" spans="1:4">
      <c r="A170" s="190" t="s">
        <v>26</v>
      </c>
      <c r="B170" s="190" t="s">
        <v>31</v>
      </c>
      <c r="C170" s="190" t="s">
        <v>27</v>
      </c>
      <c r="D170" s="177" t="s">
        <v>514</v>
      </c>
    </row>
    <row r="171" spans="1:4">
      <c r="A171" s="191"/>
      <c r="B171" s="191"/>
      <c r="C171" s="191"/>
      <c r="D171" s="183"/>
    </row>
    <row r="172" spans="1:4">
      <c r="B172" s="4"/>
      <c r="C172" s="4"/>
      <c r="D172" s="4"/>
    </row>
    <row r="173" spans="1:4">
      <c r="A173" s="18" t="s">
        <v>28</v>
      </c>
      <c r="B173" s="15">
        <f>SUM(B174:B174)</f>
        <v>0</v>
      </c>
      <c r="C173" s="15">
        <f>SUM(C174:C174)</f>
        <v>0</v>
      </c>
      <c r="D173" s="64">
        <f>SUM(D174:D174)</f>
        <v>0</v>
      </c>
    </row>
    <row r="174" spans="1:4">
      <c r="A174" s="14"/>
      <c r="B174" s="16"/>
      <c r="C174" s="16"/>
      <c r="D174" s="17"/>
    </row>
  </sheetData>
  <mergeCells count="111"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39:A40"/>
    <mergeCell ref="B39:B40"/>
    <mergeCell ref="C39:C40"/>
    <mergeCell ref="D39:E39"/>
    <mergeCell ref="G39:H39"/>
    <mergeCell ref="I39:I40"/>
    <mergeCell ref="K39:K40"/>
    <mergeCell ref="M39:M40"/>
    <mergeCell ref="A32:A33"/>
    <mergeCell ref="B32:B33"/>
    <mergeCell ref="C32:C33"/>
    <mergeCell ref="D32:E32"/>
    <mergeCell ref="G32:H32"/>
    <mergeCell ref="I32:I33"/>
    <mergeCell ref="K44:K45"/>
    <mergeCell ref="M44:M45"/>
    <mergeCell ref="A49:A50"/>
    <mergeCell ref="B49:B50"/>
    <mergeCell ref="C49:C50"/>
    <mergeCell ref="D49:E49"/>
    <mergeCell ref="G49:H49"/>
    <mergeCell ref="I49:I50"/>
    <mergeCell ref="K49:K50"/>
    <mergeCell ref="M49:M50"/>
    <mergeCell ref="A44:A45"/>
    <mergeCell ref="B44:B45"/>
    <mergeCell ref="C44:C45"/>
    <mergeCell ref="D44:E44"/>
    <mergeCell ref="G44:H44"/>
    <mergeCell ref="I44:I45"/>
    <mergeCell ref="A72:A73"/>
    <mergeCell ref="B72:B73"/>
    <mergeCell ref="A77:A78"/>
    <mergeCell ref="B77:B78"/>
    <mergeCell ref="A83:A84"/>
    <mergeCell ref="B83:B84"/>
    <mergeCell ref="K54:K55"/>
    <mergeCell ref="M54:M55"/>
    <mergeCell ref="A62:A63"/>
    <mergeCell ref="B62:B63"/>
    <mergeCell ref="A67:A68"/>
    <mergeCell ref="B67:B68"/>
    <mergeCell ref="A54:A55"/>
    <mergeCell ref="B54:B55"/>
    <mergeCell ref="C54:C55"/>
    <mergeCell ref="D54:E54"/>
    <mergeCell ref="G54:H54"/>
    <mergeCell ref="I54:I55"/>
    <mergeCell ref="A97:A98"/>
    <mergeCell ref="B97:B98"/>
    <mergeCell ref="C97:E97"/>
    <mergeCell ref="F97:F98"/>
    <mergeCell ref="H97:H98"/>
    <mergeCell ref="A104:A105"/>
    <mergeCell ref="B104:B105"/>
    <mergeCell ref="C83:E83"/>
    <mergeCell ref="F83:F84"/>
    <mergeCell ref="H83:H84"/>
    <mergeCell ref="A90:A91"/>
    <mergeCell ref="B90:B91"/>
    <mergeCell ref="C90:E90"/>
    <mergeCell ref="F90:F91"/>
    <mergeCell ref="H90:H91"/>
    <mergeCell ref="A128:A129"/>
    <mergeCell ref="B128:B129"/>
    <mergeCell ref="A135:A136"/>
    <mergeCell ref="B135:B136"/>
    <mergeCell ref="A142:A143"/>
    <mergeCell ref="B142:B143"/>
    <mergeCell ref="C107:D107"/>
    <mergeCell ref="A110:A111"/>
    <mergeCell ref="B110:B111"/>
    <mergeCell ref="A116:A117"/>
    <mergeCell ref="B116:B117"/>
    <mergeCell ref="A122:A123"/>
    <mergeCell ref="B122:B123"/>
    <mergeCell ref="C113:D113"/>
    <mergeCell ref="C119:D119"/>
    <mergeCell ref="A163:A164"/>
    <mergeCell ref="B163:B164"/>
    <mergeCell ref="C163:C164"/>
    <mergeCell ref="D163:D164"/>
    <mergeCell ref="A170:A171"/>
    <mergeCell ref="B170:B171"/>
    <mergeCell ref="C170:C171"/>
    <mergeCell ref="D170:D171"/>
    <mergeCell ref="A149:A150"/>
    <mergeCell ref="B149:B150"/>
    <mergeCell ref="C149:C150"/>
    <mergeCell ref="D149:D150"/>
    <mergeCell ref="A156:A157"/>
    <mergeCell ref="B156:B157"/>
    <mergeCell ref="C156:C157"/>
    <mergeCell ref="D156:D157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S244"/>
  <sheetViews>
    <sheetView workbookViewId="0">
      <selection activeCell="E11" sqref="E11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>
      <c r="A1" s="5" t="s">
        <v>47</v>
      </c>
      <c r="B1" s="5"/>
      <c r="F1" s="130"/>
      <c r="G1" s="131"/>
      <c r="H1" s="131"/>
      <c r="K1" s="288" t="s">
        <v>83</v>
      </c>
      <c r="L1" s="289"/>
      <c r="M1" s="290"/>
    </row>
    <row r="2" spans="1:19">
      <c r="A2" s="5" t="s">
        <v>48</v>
      </c>
      <c r="B2" s="5"/>
      <c r="K2" s="291"/>
      <c r="L2" s="292"/>
      <c r="M2" s="293"/>
    </row>
    <row r="3" spans="1:19">
      <c r="A3" s="5" t="s">
        <v>63</v>
      </c>
      <c r="B3" s="5"/>
      <c r="K3" s="294"/>
      <c r="L3" s="295"/>
      <c r="M3" s="296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D6+D12+D16+D24+D29</f>
        <v>209447614.80675</v>
      </c>
      <c r="E5" s="9"/>
      <c r="F5" s="215" t="s">
        <v>75</v>
      </c>
      <c r="G5" s="216"/>
      <c r="H5" s="98" t="s">
        <v>28</v>
      </c>
      <c r="I5" s="68">
        <f>SUM(I6:I14)</f>
        <v>297431</v>
      </c>
    </row>
    <row r="6" spans="1:19" ht="12.75" customHeight="1">
      <c r="A6" s="203" t="s">
        <v>13</v>
      </c>
      <c r="B6" s="203"/>
      <c r="C6" s="203"/>
      <c r="D6" s="69">
        <f>SUM(D7:D11)</f>
        <v>150935977.16999999</v>
      </c>
      <c r="E6" s="9"/>
      <c r="F6" s="217"/>
      <c r="G6" s="218"/>
      <c r="H6" s="14" t="s">
        <v>2</v>
      </c>
      <c r="I6" s="51">
        <f>B34</f>
        <v>297431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150935977.16999999</v>
      </c>
      <c r="F7" s="217"/>
      <c r="G7" s="218"/>
      <c r="H7" s="14" t="s">
        <v>3</v>
      </c>
      <c r="I7" s="51">
        <f>B64</f>
        <v>0</v>
      </c>
      <c r="J7" s="24"/>
      <c r="K7" s="24"/>
      <c r="L7" s="24"/>
    </row>
    <row r="8" spans="1:19">
      <c r="C8" s="14" t="s">
        <v>3</v>
      </c>
      <c r="D8" s="16">
        <f>M64</f>
        <v>0</v>
      </c>
      <c r="F8" s="217"/>
      <c r="G8" s="218"/>
      <c r="H8" s="14" t="s">
        <v>4</v>
      </c>
      <c r="I8" s="51">
        <f>B69</f>
        <v>0</v>
      </c>
      <c r="J8" s="24"/>
      <c r="K8" s="24"/>
      <c r="L8" s="24"/>
    </row>
    <row r="9" spans="1:19" ht="11.25" customHeight="1">
      <c r="C9" s="14" t="s">
        <v>4</v>
      </c>
      <c r="D9" s="16">
        <f>M69</f>
        <v>0</v>
      </c>
      <c r="F9" s="217"/>
      <c r="G9" s="218"/>
      <c r="H9" s="14" t="s">
        <v>5</v>
      </c>
      <c r="I9" s="51">
        <f>B74</f>
        <v>0</v>
      </c>
      <c r="J9" s="32"/>
      <c r="K9" s="32"/>
      <c r="L9" s="144"/>
      <c r="M9" s="31"/>
      <c r="N9" s="31"/>
    </row>
    <row r="10" spans="1:19" ht="11.25" customHeight="1">
      <c r="C10" s="14" t="s">
        <v>5</v>
      </c>
      <c r="D10" s="16">
        <f>M74</f>
        <v>0</v>
      </c>
      <c r="F10" s="217"/>
      <c r="G10" s="218"/>
      <c r="H10" s="14" t="s">
        <v>6</v>
      </c>
      <c r="I10" s="51">
        <f>B79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M79</f>
        <v>0</v>
      </c>
      <c r="F11" s="217"/>
      <c r="G11" s="218"/>
      <c r="H11" s="14" t="s">
        <v>8</v>
      </c>
      <c r="I11" s="51">
        <f>B84</f>
        <v>0</v>
      </c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1712462.39175</v>
      </c>
      <c r="F12" s="217"/>
      <c r="G12" s="218"/>
      <c r="H12" s="14" t="s">
        <v>7</v>
      </c>
      <c r="I12" s="51">
        <f>B89</f>
        <v>0</v>
      </c>
      <c r="J12" s="32"/>
      <c r="K12" s="32"/>
      <c r="L12" s="144"/>
      <c r="M12" s="33"/>
      <c r="N12" s="31"/>
    </row>
    <row r="13" spans="1:19">
      <c r="C13" s="14" t="s">
        <v>10</v>
      </c>
      <c r="D13" s="16">
        <f>H106</f>
        <v>1712462.39175</v>
      </c>
      <c r="F13" s="217"/>
      <c r="G13" s="218"/>
      <c r="H13" s="14" t="s">
        <v>1</v>
      </c>
      <c r="I13" s="51">
        <f>B94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H130</f>
        <v>0</v>
      </c>
      <c r="F14" s="219"/>
      <c r="G14" s="220"/>
      <c r="H14" s="14" t="s">
        <v>0</v>
      </c>
      <c r="I14" s="51">
        <f>B99</f>
        <v>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H137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03" t="s">
        <v>67</v>
      </c>
      <c r="B16" s="203"/>
      <c r="C16" s="203"/>
      <c r="D16" s="69">
        <f>SUM(D17:D23)</f>
        <v>994333.44</v>
      </c>
      <c r="F16" s="205" t="s">
        <v>516</v>
      </c>
      <c r="G16" s="205"/>
      <c r="H16" s="205"/>
      <c r="I16" s="67">
        <v>164.44</v>
      </c>
      <c r="J16" s="104"/>
      <c r="K16" s="21"/>
      <c r="L16" s="22"/>
      <c r="M16" s="22"/>
      <c r="N16" s="23"/>
    </row>
    <row r="17" spans="1:14" ht="12.75">
      <c r="C17" s="14" t="s">
        <v>15</v>
      </c>
      <c r="D17" s="16">
        <f>B144</f>
        <v>825474.96</v>
      </c>
      <c r="F17" s="205" t="s">
        <v>75</v>
      </c>
      <c r="G17" s="205"/>
      <c r="H17" s="205"/>
      <c r="I17" s="68">
        <f>I5</f>
        <v>297431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B150</f>
        <v>153782.28</v>
      </c>
      <c r="F18" s="205" t="s">
        <v>25</v>
      </c>
      <c r="G18" s="205"/>
      <c r="H18" s="205"/>
      <c r="I18" s="67">
        <f>I16*I17</f>
        <v>48909553.640000001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B156</f>
        <v>15076.199999999999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B162</f>
        <v>0</v>
      </c>
      <c r="F20" s="205" t="s">
        <v>9</v>
      </c>
      <c r="G20" s="205"/>
      <c r="H20" s="205"/>
      <c r="I20" s="67">
        <f>D5</f>
        <v>209447614.80675</v>
      </c>
      <c r="J20" s="21"/>
      <c r="K20" s="21"/>
      <c r="L20" s="22"/>
      <c r="M20" s="22"/>
      <c r="N20" s="23"/>
    </row>
    <row r="21" spans="1:14" ht="12.75">
      <c r="C21" s="14" t="s">
        <v>68</v>
      </c>
      <c r="D21" s="16">
        <f>B168</f>
        <v>0</v>
      </c>
      <c r="F21" s="204"/>
      <c r="G21" s="204"/>
      <c r="H21" s="204"/>
      <c r="I21" s="66"/>
      <c r="J21" s="21"/>
      <c r="K21" s="21"/>
      <c r="L21" s="22"/>
      <c r="M21" s="22"/>
      <c r="N21" s="23"/>
    </row>
    <row r="22" spans="1:14" ht="12.75">
      <c r="C22" s="14" t="s">
        <v>69</v>
      </c>
      <c r="D22" s="16">
        <f>B175</f>
        <v>0</v>
      </c>
      <c r="F22" s="205" t="s">
        <v>76</v>
      </c>
      <c r="G22" s="205"/>
      <c r="H22" s="205"/>
      <c r="I22" s="67">
        <f>I20-I18</f>
        <v>160538061.16675001</v>
      </c>
      <c r="J22" s="21"/>
      <c r="K22" s="21"/>
      <c r="L22" s="22"/>
      <c r="M22" s="22"/>
      <c r="N22" s="23"/>
    </row>
    <row r="23" spans="1:14" ht="12.75">
      <c r="C23" s="14" t="s">
        <v>70</v>
      </c>
      <c r="D23" s="16">
        <f>B182</f>
        <v>0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03" t="s">
        <v>65</v>
      </c>
      <c r="B24" s="203"/>
      <c r="C24" s="203"/>
      <c r="D24" s="69">
        <f>SUM(D25:D28)</f>
        <v>111033902.16</v>
      </c>
      <c r="F24" s="206" t="s">
        <v>317</v>
      </c>
      <c r="G24" s="207"/>
      <c r="H24" s="207"/>
      <c r="I24" s="208"/>
      <c r="J24" s="21"/>
      <c r="K24" s="21"/>
      <c r="L24" s="22"/>
      <c r="M24" s="22"/>
      <c r="N24" s="23"/>
    </row>
    <row r="25" spans="1:14" ht="12.75">
      <c r="C25" s="14" t="s">
        <v>131</v>
      </c>
      <c r="D25" s="16">
        <f>D194</f>
        <v>111033902.16</v>
      </c>
      <c r="F25" s="209"/>
      <c r="G25" s="210"/>
      <c r="H25" s="210"/>
      <c r="I25" s="211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D229</f>
        <v>0</v>
      </c>
      <c r="F26" s="209"/>
      <c r="G26" s="210"/>
      <c r="H26" s="210"/>
      <c r="I26" s="211"/>
      <c r="J26" s="21"/>
      <c r="K26" s="21"/>
      <c r="L26" s="22"/>
      <c r="M26" s="22"/>
      <c r="N26" s="23"/>
    </row>
    <row r="27" spans="1:14" ht="12.75">
      <c r="C27" s="14" t="s">
        <v>66</v>
      </c>
      <c r="D27" s="16">
        <f>D236</f>
        <v>0</v>
      </c>
      <c r="F27" s="212"/>
      <c r="G27" s="213"/>
      <c r="H27" s="213"/>
      <c r="I27" s="214"/>
      <c r="J27" s="21"/>
      <c r="K27" s="21"/>
      <c r="L27" s="22"/>
      <c r="M27" s="22"/>
      <c r="N27" s="23"/>
    </row>
    <row r="28" spans="1:14" ht="12.75">
      <c r="C28" s="14" t="s">
        <v>132</v>
      </c>
      <c r="D28" s="16">
        <f>D243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03" t="s">
        <v>400</v>
      </c>
      <c r="B29" s="203"/>
      <c r="C29" s="203"/>
      <c r="D29" s="69">
        <f>SUM(D30:D33)</f>
        <v>-55229060.355000004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99" t="s">
        <v>399</v>
      </c>
      <c r="D30" s="91">
        <f>-110458120.71/12*6</f>
        <v>-55229060.355000004</v>
      </c>
      <c r="E30" s="9"/>
      <c r="F30" s="30"/>
      <c r="G30" s="123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177" t="s">
        <v>26</v>
      </c>
      <c r="B32" s="193" t="s">
        <v>52</v>
      </c>
      <c r="C32" s="193" t="s">
        <v>51</v>
      </c>
      <c r="D32" s="184" t="s">
        <v>38</v>
      </c>
      <c r="E32" s="184"/>
      <c r="F32" s="82" t="s">
        <v>39</v>
      </c>
      <c r="G32" s="177" t="s">
        <v>41</v>
      </c>
      <c r="H32" s="177"/>
      <c r="I32" s="177" t="s">
        <v>45</v>
      </c>
      <c r="J32" s="34" t="s">
        <v>43</v>
      </c>
      <c r="K32" s="177" t="s">
        <v>34</v>
      </c>
      <c r="L32" s="82" t="s">
        <v>35</v>
      </c>
      <c r="M32" s="177" t="s">
        <v>514</v>
      </c>
    </row>
    <row r="33" spans="1:13" ht="11.25" customHeight="1">
      <c r="A33" s="177"/>
      <c r="B33" s="193"/>
      <c r="C33" s="193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177"/>
      <c r="J33" s="13">
        <v>1</v>
      </c>
      <c r="K33" s="177"/>
      <c r="L33" s="13">
        <v>9.2499999999999999E-2</v>
      </c>
      <c r="M33" s="183"/>
    </row>
    <row r="34" spans="1:13">
      <c r="A34" s="18" t="s">
        <v>28</v>
      </c>
      <c r="B34" s="68">
        <f>SUM(B35:B60)</f>
        <v>297431</v>
      </c>
      <c r="C34" s="70">
        <f>SUM(C35:C60)</f>
        <v>85031000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SUM(M35:M60)</f>
        <v>150935977.16999999</v>
      </c>
    </row>
    <row r="35" spans="1:13">
      <c r="A35" s="14" t="s">
        <v>288</v>
      </c>
      <c r="B35" s="51">
        <v>19574</v>
      </c>
      <c r="C35" s="37">
        <v>5539000</v>
      </c>
      <c r="D35" s="38">
        <v>2.3489</v>
      </c>
      <c r="E35" s="38">
        <v>0.37909999999999999</v>
      </c>
      <c r="F35" s="39">
        <v>1.956</v>
      </c>
      <c r="G35" s="40">
        <f t="shared" ref="G35:G60" si="0">IF(F35&lt;=D35,F35,D35)</f>
        <v>1.956</v>
      </c>
      <c r="H35" s="40">
        <f t="shared" ref="H35:H60" si="1">G35-E35</f>
        <v>1.5769</v>
      </c>
      <c r="I35" s="41">
        <f t="shared" ref="I35:I60" si="2">H35*C35</f>
        <v>8734449.0999999996</v>
      </c>
      <c r="J35" s="41">
        <f t="shared" ref="J35:J60" si="3">C35*E35*J$33</f>
        <v>2099834.9</v>
      </c>
      <c r="K35" s="17">
        <f t="shared" ref="K35:K60" si="4">I35+J35</f>
        <v>10834284</v>
      </c>
      <c r="L35" s="17">
        <f t="shared" ref="L35:L60" si="5">K35*L$33</f>
        <v>1002171.27</v>
      </c>
      <c r="M35" s="17">
        <f t="shared" ref="M35:M60" si="6">K35-L35</f>
        <v>9832112.7300000004</v>
      </c>
    </row>
    <row r="36" spans="1:13">
      <c r="A36" s="14" t="s">
        <v>289</v>
      </c>
      <c r="B36" s="51">
        <v>70931</v>
      </c>
      <c r="C36" s="37">
        <v>20073000</v>
      </c>
      <c r="D36" s="38">
        <v>2.3077000000000001</v>
      </c>
      <c r="E36" s="38">
        <v>0.37909999999999999</v>
      </c>
      <c r="F36" s="39">
        <v>1.956</v>
      </c>
      <c r="G36" s="40">
        <f t="shared" si="0"/>
        <v>1.956</v>
      </c>
      <c r="H36" s="40">
        <f t="shared" si="1"/>
        <v>1.5769</v>
      </c>
      <c r="I36" s="41">
        <f t="shared" si="2"/>
        <v>31653113.699999999</v>
      </c>
      <c r="J36" s="41">
        <f t="shared" si="3"/>
        <v>7609674.2999999998</v>
      </c>
      <c r="K36" s="17">
        <f t="shared" si="4"/>
        <v>39262788</v>
      </c>
      <c r="L36" s="17">
        <f t="shared" si="5"/>
        <v>3631807.89</v>
      </c>
      <c r="M36" s="17">
        <f t="shared" si="6"/>
        <v>35630980.109999999</v>
      </c>
    </row>
    <row r="37" spans="1:13">
      <c r="A37" s="14" t="s">
        <v>290</v>
      </c>
      <c r="B37" s="51">
        <v>2583</v>
      </c>
      <c r="C37" s="37">
        <v>765000</v>
      </c>
      <c r="D37" s="38">
        <v>2.2391999999999999</v>
      </c>
      <c r="E37" s="38">
        <v>0.37909999999999999</v>
      </c>
      <c r="F37" s="39">
        <v>1.956</v>
      </c>
      <c r="G37" s="40">
        <f t="shared" si="0"/>
        <v>1.956</v>
      </c>
      <c r="H37" s="40">
        <f t="shared" si="1"/>
        <v>1.5769</v>
      </c>
      <c r="I37" s="41">
        <f t="shared" si="2"/>
        <v>1206328.5</v>
      </c>
      <c r="J37" s="41">
        <f t="shared" si="3"/>
        <v>290011.5</v>
      </c>
      <c r="K37" s="17">
        <f t="shared" si="4"/>
        <v>1496340</v>
      </c>
      <c r="L37" s="17">
        <f t="shared" si="5"/>
        <v>138411.45000000001</v>
      </c>
      <c r="M37" s="17">
        <f t="shared" si="6"/>
        <v>1357928.55</v>
      </c>
    </row>
    <row r="38" spans="1:13">
      <c r="A38" s="14" t="s">
        <v>520</v>
      </c>
      <c r="B38" s="51">
        <v>7540</v>
      </c>
      <c r="C38" s="37">
        <v>2232000</v>
      </c>
      <c r="D38" s="38">
        <v>2.3367</v>
      </c>
      <c r="E38" s="38">
        <v>0.37909999999999999</v>
      </c>
      <c r="F38" s="39">
        <v>1.956</v>
      </c>
      <c r="G38" s="40">
        <f t="shared" ref="G38:G56" si="7">IF(F38&lt;=D38,F38,D38)</f>
        <v>1.956</v>
      </c>
      <c r="H38" s="40">
        <f t="shared" ref="H38:H56" si="8">G38-E38</f>
        <v>1.5769</v>
      </c>
      <c r="I38" s="41">
        <f t="shared" ref="I38:I56" si="9">H38*C38</f>
        <v>3519640.8</v>
      </c>
      <c r="J38" s="41">
        <f t="shared" ref="J38:J56" si="10">C38*E38*J$33</f>
        <v>846151.2</v>
      </c>
      <c r="K38" s="17">
        <f t="shared" ref="K38:K56" si="11">I38+J38</f>
        <v>4365792</v>
      </c>
      <c r="L38" s="17">
        <f t="shared" ref="L38:L56" si="12">K38*L$33</f>
        <v>403835.76</v>
      </c>
      <c r="M38" s="17">
        <f t="shared" ref="M38:M56" si="13">K38-L38</f>
        <v>3961956.24</v>
      </c>
    </row>
    <row r="39" spans="1:13">
      <c r="A39" s="14" t="s">
        <v>521</v>
      </c>
      <c r="B39" s="51">
        <v>89</v>
      </c>
      <c r="C39" s="37">
        <v>36000</v>
      </c>
      <c r="D39" s="38">
        <v>2.2391999999999999</v>
      </c>
      <c r="E39" s="38">
        <v>0.37909999999999999</v>
      </c>
      <c r="F39" s="39">
        <v>1.956</v>
      </c>
      <c r="G39" s="40">
        <f t="shared" si="7"/>
        <v>1.956</v>
      </c>
      <c r="H39" s="40">
        <f t="shared" si="8"/>
        <v>1.5769</v>
      </c>
      <c r="I39" s="41">
        <f t="shared" si="9"/>
        <v>56768.4</v>
      </c>
      <c r="J39" s="41">
        <f t="shared" si="10"/>
        <v>13647.6</v>
      </c>
      <c r="K39" s="17">
        <f t="shared" si="11"/>
        <v>70416</v>
      </c>
      <c r="L39" s="17">
        <f t="shared" si="12"/>
        <v>6513.48</v>
      </c>
      <c r="M39" s="17">
        <f t="shared" si="13"/>
        <v>63902.520000000004</v>
      </c>
    </row>
    <row r="40" spans="1:13">
      <c r="A40" s="14" t="s">
        <v>293</v>
      </c>
      <c r="B40" s="51">
        <v>18595</v>
      </c>
      <c r="C40" s="37">
        <v>5262000</v>
      </c>
      <c r="D40" s="38">
        <v>2.5188000000000001</v>
      </c>
      <c r="E40" s="38">
        <v>0.37909999999999999</v>
      </c>
      <c r="F40" s="39">
        <v>1.956</v>
      </c>
      <c r="G40" s="40">
        <f t="shared" si="7"/>
        <v>1.956</v>
      </c>
      <c r="H40" s="40">
        <f t="shared" si="8"/>
        <v>1.5769</v>
      </c>
      <c r="I40" s="41">
        <f t="shared" si="9"/>
        <v>8297647.7999999998</v>
      </c>
      <c r="J40" s="41">
        <f t="shared" si="10"/>
        <v>1994824.2</v>
      </c>
      <c r="K40" s="17">
        <f t="shared" si="11"/>
        <v>10292472</v>
      </c>
      <c r="L40" s="17">
        <f t="shared" si="12"/>
        <v>952053.66</v>
      </c>
      <c r="M40" s="17">
        <f t="shared" si="13"/>
        <v>9340418.3399999999</v>
      </c>
    </row>
    <row r="41" spans="1:13">
      <c r="A41" s="14" t="s">
        <v>294</v>
      </c>
      <c r="B41" s="51">
        <v>29572</v>
      </c>
      <c r="C41" s="37">
        <v>8369000</v>
      </c>
      <c r="D41" s="38">
        <v>2.2713000000000001</v>
      </c>
      <c r="E41" s="38">
        <v>0.37909999999999999</v>
      </c>
      <c r="F41" s="39">
        <v>1.956</v>
      </c>
      <c r="G41" s="40">
        <f t="shared" si="7"/>
        <v>1.956</v>
      </c>
      <c r="H41" s="40">
        <f t="shared" si="8"/>
        <v>1.5769</v>
      </c>
      <c r="I41" s="41">
        <f t="shared" si="9"/>
        <v>13197076.1</v>
      </c>
      <c r="J41" s="41">
        <f t="shared" si="10"/>
        <v>3172687.9</v>
      </c>
      <c r="K41" s="17">
        <f t="shared" si="11"/>
        <v>16369764</v>
      </c>
      <c r="L41" s="17">
        <f t="shared" si="12"/>
        <v>1514203.17</v>
      </c>
      <c r="M41" s="17">
        <f t="shared" si="13"/>
        <v>14855560.83</v>
      </c>
    </row>
    <row r="42" spans="1:13">
      <c r="A42" s="14" t="s">
        <v>295</v>
      </c>
      <c r="B42" s="51">
        <v>278</v>
      </c>
      <c r="C42" s="37">
        <v>97000</v>
      </c>
      <c r="D42" s="38">
        <v>2.2391999999999999</v>
      </c>
      <c r="E42" s="38">
        <v>0.37909999999999999</v>
      </c>
      <c r="F42" s="39">
        <v>1.956</v>
      </c>
      <c r="G42" s="40">
        <f t="shared" si="7"/>
        <v>1.956</v>
      </c>
      <c r="H42" s="40">
        <f t="shared" si="8"/>
        <v>1.5769</v>
      </c>
      <c r="I42" s="41">
        <f t="shared" si="9"/>
        <v>152959.29999999999</v>
      </c>
      <c r="J42" s="41">
        <f t="shared" si="10"/>
        <v>36772.699999999997</v>
      </c>
      <c r="K42" s="17">
        <f t="shared" si="11"/>
        <v>189732</v>
      </c>
      <c r="L42" s="17">
        <f t="shared" si="12"/>
        <v>17550.21</v>
      </c>
      <c r="M42" s="17">
        <f t="shared" si="13"/>
        <v>172181.79</v>
      </c>
    </row>
    <row r="43" spans="1:13">
      <c r="A43" s="14" t="s">
        <v>461</v>
      </c>
      <c r="B43" s="51">
        <v>978</v>
      </c>
      <c r="C43" s="37">
        <v>322000</v>
      </c>
      <c r="D43" s="38">
        <v>2.3744000000000001</v>
      </c>
      <c r="E43" s="38">
        <v>0.37909999999999999</v>
      </c>
      <c r="F43" s="39">
        <v>1.956</v>
      </c>
      <c r="G43" s="40">
        <f t="shared" si="7"/>
        <v>1.956</v>
      </c>
      <c r="H43" s="40">
        <f t="shared" si="8"/>
        <v>1.5769</v>
      </c>
      <c r="I43" s="41">
        <f t="shared" si="9"/>
        <v>507761.8</v>
      </c>
      <c r="J43" s="41">
        <f t="shared" si="10"/>
        <v>122070.2</v>
      </c>
      <c r="K43" s="17">
        <f t="shared" si="11"/>
        <v>629832</v>
      </c>
      <c r="L43" s="17">
        <f t="shared" si="12"/>
        <v>58259.46</v>
      </c>
      <c r="M43" s="17">
        <f t="shared" si="13"/>
        <v>571572.54</v>
      </c>
    </row>
    <row r="44" spans="1:13">
      <c r="A44" s="14" t="s">
        <v>298</v>
      </c>
      <c r="B44" s="51">
        <v>56482</v>
      </c>
      <c r="C44" s="37">
        <v>15984000</v>
      </c>
      <c r="D44" s="38">
        <v>2.3374000000000001</v>
      </c>
      <c r="E44" s="38">
        <v>0.37909999999999999</v>
      </c>
      <c r="F44" s="39">
        <v>1.956</v>
      </c>
      <c r="G44" s="40">
        <f t="shared" si="7"/>
        <v>1.956</v>
      </c>
      <c r="H44" s="40">
        <f t="shared" si="8"/>
        <v>1.5769</v>
      </c>
      <c r="I44" s="41">
        <f t="shared" si="9"/>
        <v>25205169.599999998</v>
      </c>
      <c r="J44" s="41">
        <f t="shared" si="10"/>
        <v>6059534.3999999994</v>
      </c>
      <c r="K44" s="17">
        <f t="shared" si="11"/>
        <v>31264703.999999996</v>
      </c>
      <c r="L44" s="17">
        <f t="shared" si="12"/>
        <v>2891985.1199999996</v>
      </c>
      <c r="M44" s="17">
        <f t="shared" si="13"/>
        <v>28372718.879999995</v>
      </c>
    </row>
    <row r="45" spans="1:13">
      <c r="A45" s="14" t="s">
        <v>299</v>
      </c>
      <c r="B45" s="51">
        <v>41</v>
      </c>
      <c r="C45" s="37">
        <v>17000</v>
      </c>
      <c r="D45" s="38">
        <v>2.2391999999999999</v>
      </c>
      <c r="E45" s="38">
        <v>0.37909999999999999</v>
      </c>
      <c r="F45" s="39">
        <v>1.956</v>
      </c>
      <c r="G45" s="40">
        <f t="shared" si="7"/>
        <v>1.956</v>
      </c>
      <c r="H45" s="40">
        <f t="shared" si="8"/>
        <v>1.5769</v>
      </c>
      <c r="I45" s="41">
        <f t="shared" si="9"/>
        <v>26807.3</v>
      </c>
      <c r="J45" s="41">
        <f t="shared" si="10"/>
        <v>6444.7</v>
      </c>
      <c r="K45" s="17">
        <f t="shared" si="11"/>
        <v>33252</v>
      </c>
      <c r="L45" s="17">
        <f t="shared" si="12"/>
        <v>3075.81</v>
      </c>
      <c r="M45" s="17">
        <f t="shared" si="13"/>
        <v>30176.19</v>
      </c>
    </row>
    <row r="46" spans="1:13">
      <c r="A46" s="14" t="s">
        <v>301</v>
      </c>
      <c r="B46" s="51">
        <v>1227</v>
      </c>
      <c r="C46" s="37">
        <v>404000</v>
      </c>
      <c r="D46" s="38">
        <v>2.2391999999999999</v>
      </c>
      <c r="E46" s="38">
        <v>0.37909999999999999</v>
      </c>
      <c r="F46" s="39">
        <v>1.956</v>
      </c>
      <c r="G46" s="40">
        <f t="shared" si="7"/>
        <v>1.956</v>
      </c>
      <c r="H46" s="40">
        <f t="shared" si="8"/>
        <v>1.5769</v>
      </c>
      <c r="I46" s="41">
        <f t="shared" si="9"/>
        <v>637067.6</v>
      </c>
      <c r="J46" s="41">
        <f t="shared" si="10"/>
        <v>153156.4</v>
      </c>
      <c r="K46" s="17">
        <f t="shared" si="11"/>
        <v>790224</v>
      </c>
      <c r="L46" s="17">
        <f t="shared" si="12"/>
        <v>73095.72</v>
      </c>
      <c r="M46" s="17">
        <f t="shared" si="13"/>
        <v>717128.28</v>
      </c>
    </row>
    <row r="47" spans="1:13">
      <c r="A47" s="14" t="s">
        <v>302</v>
      </c>
      <c r="B47" s="51">
        <v>5199</v>
      </c>
      <c r="C47" s="37">
        <v>1539000</v>
      </c>
      <c r="D47" s="38">
        <v>2.3439999999999999</v>
      </c>
      <c r="E47" s="38">
        <v>0.37909999999999999</v>
      </c>
      <c r="F47" s="39">
        <v>1.956</v>
      </c>
      <c r="G47" s="40">
        <f t="shared" si="7"/>
        <v>1.956</v>
      </c>
      <c r="H47" s="40">
        <f t="shared" si="8"/>
        <v>1.5769</v>
      </c>
      <c r="I47" s="41">
        <f t="shared" si="9"/>
        <v>2426849.1</v>
      </c>
      <c r="J47" s="41">
        <f t="shared" si="10"/>
        <v>583434.9</v>
      </c>
      <c r="K47" s="17">
        <f t="shared" si="11"/>
        <v>3010284</v>
      </c>
      <c r="L47" s="17">
        <f t="shared" si="12"/>
        <v>278451.27</v>
      </c>
      <c r="M47" s="17">
        <f t="shared" si="13"/>
        <v>2731832.73</v>
      </c>
    </row>
    <row r="48" spans="1:13">
      <c r="A48" s="14" t="s">
        <v>303</v>
      </c>
      <c r="B48" s="51">
        <v>3102</v>
      </c>
      <c r="C48" s="37">
        <v>918000</v>
      </c>
      <c r="D48" s="38">
        <v>2.3662999999999998</v>
      </c>
      <c r="E48" s="38">
        <v>0.37909999999999999</v>
      </c>
      <c r="F48" s="39">
        <v>1.956</v>
      </c>
      <c r="G48" s="40">
        <f t="shared" si="7"/>
        <v>1.956</v>
      </c>
      <c r="H48" s="40">
        <f t="shared" si="8"/>
        <v>1.5769</v>
      </c>
      <c r="I48" s="41">
        <f t="shared" si="9"/>
        <v>1447594.2</v>
      </c>
      <c r="J48" s="41">
        <f t="shared" si="10"/>
        <v>348013.8</v>
      </c>
      <c r="K48" s="17">
        <f t="shared" si="11"/>
        <v>1795608</v>
      </c>
      <c r="L48" s="17">
        <f t="shared" si="12"/>
        <v>166093.74</v>
      </c>
      <c r="M48" s="17">
        <f t="shared" si="13"/>
        <v>1629514.26</v>
      </c>
    </row>
    <row r="49" spans="1:13">
      <c r="A49" s="14" t="s">
        <v>304</v>
      </c>
      <c r="B49" s="51">
        <v>105</v>
      </c>
      <c r="C49" s="37">
        <v>42000</v>
      </c>
      <c r="D49" s="38">
        <v>2.5188000000000001</v>
      </c>
      <c r="E49" s="38">
        <v>0.37909999999999999</v>
      </c>
      <c r="F49" s="39">
        <v>1.956</v>
      </c>
      <c r="G49" s="40">
        <f t="shared" si="7"/>
        <v>1.956</v>
      </c>
      <c r="H49" s="40">
        <f t="shared" si="8"/>
        <v>1.5769</v>
      </c>
      <c r="I49" s="41">
        <f t="shared" si="9"/>
        <v>66229.8</v>
      </c>
      <c r="J49" s="41">
        <f t="shared" si="10"/>
        <v>15922.199999999999</v>
      </c>
      <c r="K49" s="17">
        <f t="shared" si="11"/>
        <v>82152</v>
      </c>
      <c r="L49" s="17">
        <f t="shared" si="12"/>
        <v>7599.0599999999995</v>
      </c>
      <c r="M49" s="17">
        <f t="shared" si="13"/>
        <v>74552.94</v>
      </c>
    </row>
    <row r="50" spans="1:13">
      <c r="A50" s="14" t="s">
        <v>523</v>
      </c>
      <c r="B50" s="51">
        <v>556</v>
      </c>
      <c r="C50" s="37">
        <v>194000</v>
      </c>
      <c r="D50" s="38">
        <v>2.5188000000000001</v>
      </c>
      <c r="E50" s="38">
        <v>0.37909999999999999</v>
      </c>
      <c r="F50" s="39">
        <v>1.956</v>
      </c>
      <c r="G50" s="40">
        <f t="shared" ref="G50:G51" si="14">IF(F50&lt;=D50,F50,D50)</f>
        <v>1.956</v>
      </c>
      <c r="H50" s="40">
        <f t="shared" ref="H50:H51" si="15">G50-E50</f>
        <v>1.5769</v>
      </c>
      <c r="I50" s="41">
        <f t="shared" ref="I50:I51" si="16">H50*C50</f>
        <v>305918.59999999998</v>
      </c>
      <c r="J50" s="41">
        <f t="shared" ref="J50:J51" si="17">C50*E50*J$33</f>
        <v>73545.399999999994</v>
      </c>
      <c r="K50" s="17">
        <f t="shared" ref="K50:K51" si="18">I50+J50</f>
        <v>379464</v>
      </c>
      <c r="L50" s="17">
        <f t="shared" ref="L50:L51" si="19">K50*L$33</f>
        <v>35100.42</v>
      </c>
      <c r="M50" s="17">
        <f t="shared" ref="M50:M51" si="20">K50-L50</f>
        <v>344363.58</v>
      </c>
    </row>
    <row r="51" spans="1:13">
      <c r="A51" s="14" t="s">
        <v>410</v>
      </c>
      <c r="B51" s="51">
        <v>5281</v>
      </c>
      <c r="C51" s="37">
        <v>1563000</v>
      </c>
      <c r="D51" s="38">
        <v>2.2942</v>
      </c>
      <c r="E51" s="38">
        <v>0.37909999999999999</v>
      </c>
      <c r="F51" s="39">
        <v>1.956</v>
      </c>
      <c r="G51" s="40">
        <f t="shared" si="14"/>
        <v>1.956</v>
      </c>
      <c r="H51" s="40">
        <f t="shared" si="15"/>
        <v>1.5769</v>
      </c>
      <c r="I51" s="41">
        <f t="shared" si="16"/>
        <v>2464694.6999999997</v>
      </c>
      <c r="J51" s="41">
        <f t="shared" si="17"/>
        <v>592533.30000000005</v>
      </c>
      <c r="K51" s="17">
        <f t="shared" si="18"/>
        <v>3057228</v>
      </c>
      <c r="L51" s="17">
        <f t="shared" si="19"/>
        <v>282793.59000000003</v>
      </c>
      <c r="M51" s="17">
        <f t="shared" si="20"/>
        <v>2774434.41</v>
      </c>
    </row>
    <row r="52" spans="1:13">
      <c r="A52" s="14" t="s">
        <v>411</v>
      </c>
      <c r="B52" s="51">
        <v>9294</v>
      </c>
      <c r="C52" s="37">
        <v>2630000</v>
      </c>
      <c r="D52" s="38">
        <v>2.2646000000000002</v>
      </c>
      <c r="E52" s="38">
        <v>0.37909999999999999</v>
      </c>
      <c r="F52" s="39">
        <v>1.956</v>
      </c>
      <c r="G52" s="40">
        <f t="shared" si="7"/>
        <v>1.956</v>
      </c>
      <c r="H52" s="40">
        <f t="shared" si="8"/>
        <v>1.5769</v>
      </c>
      <c r="I52" s="41">
        <f t="shared" si="9"/>
        <v>4147247</v>
      </c>
      <c r="J52" s="41">
        <f t="shared" si="10"/>
        <v>997033</v>
      </c>
      <c r="K52" s="17">
        <f t="shared" si="11"/>
        <v>5144280</v>
      </c>
      <c r="L52" s="17">
        <f t="shared" si="12"/>
        <v>475845.9</v>
      </c>
      <c r="M52" s="17">
        <f t="shared" si="13"/>
        <v>4668434.0999999996</v>
      </c>
    </row>
    <row r="53" spans="1:13">
      <c r="A53" s="14" t="s">
        <v>305</v>
      </c>
      <c r="B53" s="51">
        <v>337</v>
      </c>
      <c r="C53" s="37">
        <v>136000</v>
      </c>
      <c r="D53" s="38">
        <v>2.2391999999999999</v>
      </c>
      <c r="E53" s="38">
        <v>0.37909999999999999</v>
      </c>
      <c r="F53" s="39">
        <v>1.956</v>
      </c>
      <c r="G53" s="40">
        <f t="shared" si="7"/>
        <v>1.956</v>
      </c>
      <c r="H53" s="40">
        <f t="shared" si="8"/>
        <v>1.5769</v>
      </c>
      <c r="I53" s="41">
        <f t="shared" si="9"/>
        <v>214458.4</v>
      </c>
      <c r="J53" s="41">
        <f t="shared" si="10"/>
        <v>51557.599999999999</v>
      </c>
      <c r="K53" s="17">
        <f t="shared" si="11"/>
        <v>266016</v>
      </c>
      <c r="L53" s="17">
        <f t="shared" si="12"/>
        <v>24606.48</v>
      </c>
      <c r="M53" s="17">
        <f t="shared" si="13"/>
        <v>241409.52</v>
      </c>
    </row>
    <row r="54" spans="1:13">
      <c r="A54" s="14" t="s">
        <v>306</v>
      </c>
      <c r="B54" s="51">
        <v>2782</v>
      </c>
      <c r="C54" s="37">
        <v>823000</v>
      </c>
      <c r="D54" s="38">
        <v>2.2391999999999999</v>
      </c>
      <c r="E54" s="38">
        <v>0.37909999999999999</v>
      </c>
      <c r="F54" s="39">
        <v>1.956</v>
      </c>
      <c r="G54" s="40">
        <f t="shared" si="7"/>
        <v>1.956</v>
      </c>
      <c r="H54" s="40">
        <f t="shared" si="8"/>
        <v>1.5769</v>
      </c>
      <c r="I54" s="41">
        <f t="shared" si="9"/>
        <v>1297788.7</v>
      </c>
      <c r="J54" s="41">
        <f t="shared" si="10"/>
        <v>311999.3</v>
      </c>
      <c r="K54" s="17">
        <f t="shared" si="11"/>
        <v>1609788</v>
      </c>
      <c r="L54" s="17">
        <f t="shared" si="12"/>
        <v>148905.38999999998</v>
      </c>
      <c r="M54" s="17">
        <f t="shared" si="13"/>
        <v>1460882.61</v>
      </c>
    </row>
    <row r="55" spans="1:13">
      <c r="A55" s="14" t="s">
        <v>307</v>
      </c>
      <c r="B55" s="51">
        <v>25074</v>
      </c>
      <c r="C55" s="37">
        <v>7096000</v>
      </c>
      <c r="D55" s="38">
        <v>2.3883000000000001</v>
      </c>
      <c r="E55" s="38">
        <v>0.37909999999999999</v>
      </c>
      <c r="F55" s="39">
        <v>1.956</v>
      </c>
      <c r="G55" s="40">
        <f t="shared" si="7"/>
        <v>1.956</v>
      </c>
      <c r="H55" s="40">
        <f t="shared" si="8"/>
        <v>1.5769</v>
      </c>
      <c r="I55" s="41">
        <f t="shared" si="9"/>
        <v>11189682.4</v>
      </c>
      <c r="J55" s="41">
        <f t="shared" si="10"/>
        <v>2690093.6</v>
      </c>
      <c r="K55" s="17">
        <f t="shared" si="11"/>
        <v>13879776</v>
      </c>
      <c r="L55" s="17">
        <f t="shared" si="12"/>
        <v>1283879.28</v>
      </c>
      <c r="M55" s="17">
        <f t="shared" si="13"/>
        <v>12595896.720000001</v>
      </c>
    </row>
    <row r="56" spans="1:13">
      <c r="A56" s="14" t="s">
        <v>308</v>
      </c>
      <c r="B56" s="51">
        <v>1172</v>
      </c>
      <c r="C56" s="37">
        <v>409000</v>
      </c>
      <c r="D56" s="38">
        <v>2.3246000000000002</v>
      </c>
      <c r="E56" s="38">
        <v>0.37909999999999999</v>
      </c>
      <c r="F56" s="39">
        <v>1.956</v>
      </c>
      <c r="G56" s="40">
        <f t="shared" si="7"/>
        <v>1.956</v>
      </c>
      <c r="H56" s="40">
        <f t="shared" si="8"/>
        <v>1.5769</v>
      </c>
      <c r="I56" s="41">
        <f t="shared" si="9"/>
        <v>644952.1</v>
      </c>
      <c r="J56" s="41">
        <f t="shared" si="10"/>
        <v>155051.9</v>
      </c>
      <c r="K56" s="17">
        <f t="shared" si="11"/>
        <v>800004</v>
      </c>
      <c r="L56" s="17">
        <f t="shared" si="12"/>
        <v>74000.37</v>
      </c>
      <c r="M56" s="17">
        <f t="shared" si="13"/>
        <v>726003.63</v>
      </c>
    </row>
    <row r="57" spans="1:13">
      <c r="A57" s="14" t="s">
        <v>310</v>
      </c>
      <c r="B57" s="51">
        <v>834</v>
      </c>
      <c r="C57" s="37">
        <v>291000</v>
      </c>
      <c r="D57" s="38">
        <v>2.3603000000000001</v>
      </c>
      <c r="E57" s="38">
        <v>0.37909999999999999</v>
      </c>
      <c r="F57" s="39">
        <v>1.956</v>
      </c>
      <c r="G57" s="40">
        <f t="shared" si="0"/>
        <v>1.956</v>
      </c>
      <c r="H57" s="40">
        <f t="shared" si="1"/>
        <v>1.5769</v>
      </c>
      <c r="I57" s="41">
        <f t="shared" si="2"/>
        <v>458877.89999999997</v>
      </c>
      <c r="J57" s="41">
        <f t="shared" si="3"/>
        <v>110318.09999999999</v>
      </c>
      <c r="K57" s="17">
        <f t="shared" si="4"/>
        <v>569196</v>
      </c>
      <c r="L57" s="17">
        <f t="shared" si="5"/>
        <v>52650.63</v>
      </c>
      <c r="M57" s="17">
        <f t="shared" si="6"/>
        <v>516545.37</v>
      </c>
    </row>
    <row r="58" spans="1:13">
      <c r="A58" s="14" t="s">
        <v>311</v>
      </c>
      <c r="B58" s="51">
        <v>11278</v>
      </c>
      <c r="C58" s="37">
        <v>3192000</v>
      </c>
      <c r="D58" s="38">
        <v>2.3622000000000001</v>
      </c>
      <c r="E58" s="38">
        <v>0.37909999999999999</v>
      </c>
      <c r="F58" s="39">
        <v>1.956</v>
      </c>
      <c r="G58" s="40">
        <f t="shared" si="0"/>
        <v>1.956</v>
      </c>
      <c r="H58" s="40">
        <f t="shared" si="1"/>
        <v>1.5769</v>
      </c>
      <c r="I58" s="41">
        <f t="shared" si="2"/>
        <v>5033464.8</v>
      </c>
      <c r="J58" s="41">
        <f t="shared" si="3"/>
        <v>1210087.2</v>
      </c>
      <c r="K58" s="17">
        <f t="shared" si="4"/>
        <v>6243552</v>
      </c>
      <c r="L58" s="17">
        <f t="shared" si="5"/>
        <v>577528.55999999994</v>
      </c>
      <c r="M58" s="17">
        <f t="shared" si="6"/>
        <v>5666023.4400000004</v>
      </c>
    </row>
    <row r="59" spans="1:13">
      <c r="A59" s="14" t="s">
        <v>312</v>
      </c>
      <c r="B59" s="51">
        <v>12066</v>
      </c>
      <c r="C59" s="37">
        <v>3572000</v>
      </c>
      <c r="D59" s="38">
        <v>2.3248000000000002</v>
      </c>
      <c r="E59" s="38">
        <v>0.37909999999999999</v>
      </c>
      <c r="F59" s="39">
        <v>1.956</v>
      </c>
      <c r="G59" s="40">
        <f t="shared" si="0"/>
        <v>1.956</v>
      </c>
      <c r="H59" s="40">
        <f t="shared" si="1"/>
        <v>1.5769</v>
      </c>
      <c r="I59" s="41">
        <f t="shared" si="2"/>
        <v>5632686.7999999998</v>
      </c>
      <c r="J59" s="41">
        <f t="shared" si="3"/>
        <v>1354145.2</v>
      </c>
      <c r="K59" s="17">
        <f t="shared" si="4"/>
        <v>6986832</v>
      </c>
      <c r="L59" s="17">
        <f t="shared" si="5"/>
        <v>646281.96</v>
      </c>
      <c r="M59" s="17">
        <f t="shared" si="6"/>
        <v>6340550.04</v>
      </c>
    </row>
    <row r="60" spans="1:13">
      <c r="A60" s="14" t="s">
        <v>524</v>
      </c>
      <c r="B60" s="51">
        <v>12461</v>
      </c>
      <c r="C60" s="37">
        <v>3526000</v>
      </c>
      <c r="D60" s="38">
        <v>2.3241000000000001</v>
      </c>
      <c r="E60" s="38">
        <v>0.37909999999999999</v>
      </c>
      <c r="F60" s="39">
        <v>1.956</v>
      </c>
      <c r="G60" s="40">
        <f t="shared" si="0"/>
        <v>1.956</v>
      </c>
      <c r="H60" s="40">
        <f t="shared" si="1"/>
        <v>1.5769</v>
      </c>
      <c r="I60" s="41">
        <f t="shared" si="2"/>
        <v>5560149.3999999994</v>
      </c>
      <c r="J60" s="41">
        <f t="shared" si="3"/>
        <v>1336706.5999999999</v>
      </c>
      <c r="K60" s="17">
        <f t="shared" si="4"/>
        <v>6896855.9999999991</v>
      </c>
      <c r="L60" s="17">
        <f t="shared" si="5"/>
        <v>637959.17999999993</v>
      </c>
      <c r="M60" s="17">
        <f t="shared" si="6"/>
        <v>6258896.8199999994</v>
      </c>
    </row>
    <row r="61" spans="1:13">
      <c r="C61" s="19"/>
      <c r="D61" s="4"/>
      <c r="F61" s="4"/>
      <c r="G61" s="4"/>
      <c r="H61" s="4"/>
      <c r="I61" s="4"/>
      <c r="J61" s="4"/>
    </row>
    <row r="62" spans="1:13">
      <c r="A62" s="177" t="s">
        <v>26</v>
      </c>
      <c r="B62" s="193" t="s">
        <v>57</v>
      </c>
      <c r="C62" s="193" t="s">
        <v>53</v>
      </c>
      <c r="D62" s="184" t="s">
        <v>38</v>
      </c>
      <c r="E62" s="184"/>
      <c r="F62" s="82" t="s">
        <v>39</v>
      </c>
      <c r="G62" s="177" t="s">
        <v>41</v>
      </c>
      <c r="H62" s="177"/>
      <c r="I62" s="177" t="s">
        <v>45</v>
      </c>
      <c r="J62" s="34" t="s">
        <v>43</v>
      </c>
      <c r="K62" s="177" t="s">
        <v>34</v>
      </c>
      <c r="L62" s="82" t="s">
        <v>35</v>
      </c>
      <c r="M62" s="177" t="s">
        <v>514</v>
      </c>
    </row>
    <row r="63" spans="1:13" ht="11.25" customHeight="1">
      <c r="A63" s="177"/>
      <c r="B63" s="193"/>
      <c r="C63" s="193"/>
      <c r="D63" s="83" t="s">
        <v>40</v>
      </c>
      <c r="E63" s="83" t="s">
        <v>44</v>
      </c>
      <c r="F63" s="83" t="s">
        <v>40</v>
      </c>
      <c r="G63" s="84" t="s">
        <v>40</v>
      </c>
      <c r="H63" s="13" t="s">
        <v>42</v>
      </c>
      <c r="I63" s="177"/>
      <c r="J63" s="13">
        <v>1</v>
      </c>
      <c r="K63" s="177"/>
      <c r="L63" s="13">
        <v>9.2499999999999999E-2</v>
      </c>
      <c r="M63" s="183"/>
    </row>
    <row r="64" spans="1:13">
      <c r="A64" s="18" t="s">
        <v>28</v>
      </c>
      <c r="B64" s="68">
        <f>SUM(B65:B65)</f>
        <v>0</v>
      </c>
      <c r="C64" s="70">
        <f>SUM(C65:C65)</f>
        <v>0</v>
      </c>
      <c r="D64" s="42"/>
      <c r="E64" s="43"/>
      <c r="F64" s="44"/>
      <c r="G64" s="44"/>
      <c r="H64" s="44"/>
      <c r="I64" s="44"/>
      <c r="J64" s="44"/>
      <c r="K64" s="43"/>
      <c r="L64" s="43"/>
      <c r="M64" s="64">
        <f>SUM(M65:M65)</f>
        <v>0</v>
      </c>
    </row>
    <row r="65" spans="1:13">
      <c r="A65" s="14"/>
      <c r="B65" s="51"/>
      <c r="C65" s="37"/>
      <c r="D65" s="38"/>
      <c r="E65" s="38"/>
      <c r="F65" s="39"/>
      <c r="G65" s="40">
        <f>IF(F65&lt;=D65,F65,D65)</f>
        <v>0</v>
      </c>
      <c r="H65" s="40">
        <f>G65-E65</f>
        <v>0</v>
      </c>
      <c r="I65" s="41">
        <f>H65*C65</f>
        <v>0</v>
      </c>
      <c r="J65" s="41">
        <f>C65*E65*J$63</f>
        <v>0</v>
      </c>
      <c r="K65" s="17">
        <f>I65+J65</f>
        <v>0</v>
      </c>
      <c r="L65" s="17">
        <f>K65*L$63</f>
        <v>0</v>
      </c>
      <c r="M65" s="17">
        <f>K65-L65</f>
        <v>0</v>
      </c>
    </row>
    <row r="66" spans="1:13">
      <c r="C66" s="7"/>
      <c r="D66" s="8"/>
      <c r="E66" s="8"/>
      <c r="F66" s="3"/>
      <c r="G66" s="3"/>
      <c r="H66" s="3"/>
      <c r="I66" s="2"/>
      <c r="J66" s="2"/>
    </row>
    <row r="67" spans="1:13">
      <c r="A67" s="177" t="s">
        <v>26</v>
      </c>
      <c r="B67" s="193" t="s">
        <v>58</v>
      </c>
      <c r="C67" s="193" t="s">
        <v>54</v>
      </c>
      <c r="D67" s="184" t="s">
        <v>38</v>
      </c>
      <c r="E67" s="184"/>
      <c r="F67" s="82" t="s">
        <v>39</v>
      </c>
      <c r="G67" s="177" t="s">
        <v>41</v>
      </c>
      <c r="H67" s="177"/>
      <c r="I67" s="177" t="s">
        <v>45</v>
      </c>
      <c r="J67" s="34" t="s">
        <v>43</v>
      </c>
      <c r="K67" s="177" t="s">
        <v>34</v>
      </c>
      <c r="L67" s="82" t="s">
        <v>35</v>
      </c>
      <c r="M67" s="177" t="s">
        <v>514</v>
      </c>
    </row>
    <row r="68" spans="1:13" ht="11.25" customHeight="1">
      <c r="A68" s="177"/>
      <c r="B68" s="193"/>
      <c r="C68" s="193"/>
      <c r="D68" s="83" t="s">
        <v>40</v>
      </c>
      <c r="E68" s="83" t="s">
        <v>44</v>
      </c>
      <c r="F68" s="83" t="s">
        <v>42</v>
      </c>
      <c r="G68" s="84" t="s">
        <v>40</v>
      </c>
      <c r="H68" s="13" t="s">
        <v>42</v>
      </c>
      <c r="I68" s="177"/>
      <c r="J68" s="13">
        <v>1</v>
      </c>
      <c r="K68" s="177"/>
      <c r="L68" s="13">
        <v>9.2499999999999999E-2</v>
      </c>
      <c r="M68" s="183"/>
    </row>
    <row r="69" spans="1:13">
      <c r="A69" s="18" t="s">
        <v>28</v>
      </c>
      <c r="B69" s="68">
        <f>SUM(B70:B70)</f>
        <v>0</v>
      </c>
      <c r="C69" s="70">
        <f>SUM(C70:C70)</f>
        <v>0</v>
      </c>
      <c r="D69" s="42"/>
      <c r="E69" s="43"/>
      <c r="F69" s="44"/>
      <c r="G69" s="44"/>
      <c r="H69" s="44"/>
      <c r="I69" s="44"/>
      <c r="J69" s="44"/>
      <c r="K69" s="43"/>
      <c r="L69" s="43"/>
      <c r="M69" s="64">
        <f>SUM(M70:M70)</f>
        <v>0</v>
      </c>
    </row>
    <row r="70" spans="1:13">
      <c r="A70" s="14"/>
      <c r="B70" s="51"/>
      <c r="C70" s="37"/>
      <c r="D70" s="38"/>
      <c r="E70" s="38"/>
      <c r="F70" s="39"/>
      <c r="G70" s="45"/>
      <c r="H70" s="40">
        <f t="shared" ref="H70" si="21">IF(F70&lt;=D70-E70,F70,D70-E70)</f>
        <v>0</v>
      </c>
      <c r="I70" s="46">
        <f t="shared" ref="I70" si="22">H70*C70</f>
        <v>0</v>
      </c>
      <c r="J70" s="46">
        <f>C70*E70*J$68</f>
        <v>0</v>
      </c>
      <c r="K70" s="47">
        <f t="shared" ref="K70" si="23">I70+J70</f>
        <v>0</v>
      </c>
      <c r="L70" s="17">
        <f>K70*L$68</f>
        <v>0</v>
      </c>
      <c r="M70" s="17">
        <f>K70-L70</f>
        <v>0</v>
      </c>
    </row>
    <row r="71" spans="1:13">
      <c r="C71" s="7"/>
      <c r="D71" s="8"/>
      <c r="E71" s="8"/>
      <c r="F71" s="3"/>
      <c r="G71" s="3"/>
      <c r="H71" s="3"/>
      <c r="I71" s="2"/>
      <c r="J71" s="2"/>
    </row>
    <row r="72" spans="1:13">
      <c r="A72" s="177" t="s">
        <v>26</v>
      </c>
      <c r="B72" s="193" t="s">
        <v>59</v>
      </c>
      <c r="C72" s="193" t="s">
        <v>55</v>
      </c>
      <c r="D72" s="184" t="s">
        <v>38</v>
      </c>
      <c r="E72" s="184"/>
      <c r="F72" s="82" t="s">
        <v>39</v>
      </c>
      <c r="G72" s="177" t="s">
        <v>41</v>
      </c>
      <c r="H72" s="177"/>
      <c r="I72" s="177" t="s">
        <v>45</v>
      </c>
      <c r="J72" s="34" t="s">
        <v>43</v>
      </c>
      <c r="K72" s="177" t="s">
        <v>34</v>
      </c>
      <c r="L72" s="82" t="s">
        <v>35</v>
      </c>
      <c r="M72" s="177" t="s">
        <v>514</v>
      </c>
    </row>
    <row r="73" spans="1:13" ht="11.25" customHeight="1">
      <c r="A73" s="177"/>
      <c r="B73" s="193"/>
      <c r="C73" s="193"/>
      <c r="D73" s="83" t="s">
        <v>40</v>
      </c>
      <c r="E73" s="83" t="s">
        <v>44</v>
      </c>
      <c r="F73" s="83" t="s">
        <v>42</v>
      </c>
      <c r="G73" s="84" t="s">
        <v>40</v>
      </c>
      <c r="H73" s="13" t="s">
        <v>42</v>
      </c>
      <c r="I73" s="177"/>
      <c r="J73" s="13">
        <v>1</v>
      </c>
      <c r="K73" s="177"/>
      <c r="L73" s="13">
        <v>9.2499999999999999E-2</v>
      </c>
      <c r="M73" s="183"/>
    </row>
    <row r="74" spans="1:13">
      <c r="A74" s="18" t="s">
        <v>28</v>
      </c>
      <c r="B74" s="68">
        <f>SUM(B75:B75)</f>
        <v>0</v>
      </c>
      <c r="C74" s="70">
        <f>SUM(C75:C75)</f>
        <v>0</v>
      </c>
      <c r="D74" s="42"/>
      <c r="E74" s="43"/>
      <c r="F74" s="44"/>
      <c r="G74" s="44"/>
      <c r="H74" s="44"/>
      <c r="I74" s="44"/>
      <c r="J74" s="44"/>
      <c r="K74" s="43"/>
      <c r="L74" s="43"/>
      <c r="M74" s="15">
        <f>SUM(M75:M75)</f>
        <v>0</v>
      </c>
    </row>
    <row r="75" spans="1:13">
      <c r="A75" s="14"/>
      <c r="B75" s="51"/>
      <c r="C75" s="37"/>
      <c r="D75" s="38"/>
      <c r="E75" s="38"/>
      <c r="F75" s="39"/>
      <c r="G75" s="45"/>
      <c r="H75" s="40">
        <f t="shared" ref="H75" si="24">IF(F75&lt;=D75-E75,F75,D75-E75)</f>
        <v>0</v>
      </c>
      <c r="I75" s="46">
        <f t="shared" ref="I75" si="25">H75*C75</f>
        <v>0</v>
      </c>
      <c r="J75" s="46">
        <f>C75*E75*J$73</f>
        <v>0</v>
      </c>
      <c r="K75" s="47">
        <f t="shared" ref="K75" si="26">I75+J75</f>
        <v>0</v>
      </c>
      <c r="L75" s="17">
        <f>K75*L$73</f>
        <v>0</v>
      </c>
      <c r="M75" s="17">
        <f>K75-L75</f>
        <v>0</v>
      </c>
    </row>
    <row r="76" spans="1:13">
      <c r="C76" s="7"/>
      <c r="D76" s="8"/>
      <c r="E76" s="8"/>
      <c r="F76" s="3"/>
      <c r="G76" s="3"/>
      <c r="H76" s="3"/>
      <c r="I76" s="2"/>
      <c r="J76" s="2"/>
    </row>
    <row r="77" spans="1:13">
      <c r="A77" s="177" t="s">
        <v>26</v>
      </c>
      <c r="B77" s="193" t="s">
        <v>60</v>
      </c>
      <c r="C77" s="193" t="s">
        <v>56</v>
      </c>
      <c r="D77" s="184" t="s">
        <v>38</v>
      </c>
      <c r="E77" s="184"/>
      <c r="F77" s="82" t="s">
        <v>46</v>
      </c>
      <c r="G77" s="177" t="s">
        <v>41</v>
      </c>
      <c r="H77" s="177"/>
      <c r="I77" s="177" t="s">
        <v>45</v>
      </c>
      <c r="J77" s="34" t="s">
        <v>43</v>
      </c>
      <c r="K77" s="177" t="s">
        <v>34</v>
      </c>
      <c r="L77" s="82" t="s">
        <v>35</v>
      </c>
      <c r="M77" s="177" t="s">
        <v>514</v>
      </c>
    </row>
    <row r="78" spans="1:13" ht="11.25" customHeight="1">
      <c r="A78" s="177"/>
      <c r="B78" s="193"/>
      <c r="C78" s="193"/>
      <c r="D78" s="83" t="s">
        <v>40</v>
      </c>
      <c r="E78" s="83" t="s">
        <v>44</v>
      </c>
      <c r="F78" s="83" t="s">
        <v>42</v>
      </c>
      <c r="G78" s="84" t="s">
        <v>40</v>
      </c>
      <c r="H78" s="13" t="s">
        <v>42</v>
      </c>
      <c r="I78" s="177"/>
      <c r="J78" s="13">
        <v>1</v>
      </c>
      <c r="K78" s="177"/>
      <c r="L78" s="13">
        <v>9.2499999999999999E-2</v>
      </c>
      <c r="M78" s="183"/>
    </row>
    <row r="79" spans="1:13">
      <c r="A79" s="18" t="s">
        <v>28</v>
      </c>
      <c r="B79" s="68">
        <f>SUM(B80:B80)</f>
        <v>0</v>
      </c>
      <c r="C79" s="70">
        <f>SUM(C80:C80)</f>
        <v>0</v>
      </c>
      <c r="D79" s="42"/>
      <c r="E79" s="43"/>
      <c r="F79" s="44"/>
      <c r="G79" s="44"/>
      <c r="H79" s="44"/>
      <c r="I79" s="44"/>
      <c r="J79" s="44"/>
      <c r="K79" s="43"/>
      <c r="L79" s="43"/>
      <c r="M79" s="64">
        <f>SUM(M80:M80)</f>
        <v>0</v>
      </c>
    </row>
    <row r="80" spans="1:13">
      <c r="A80" s="14"/>
      <c r="B80" s="51"/>
      <c r="C80" s="37"/>
      <c r="D80" s="38"/>
      <c r="E80" s="38"/>
      <c r="F80" s="39"/>
      <c r="G80" s="45"/>
      <c r="H80" s="48">
        <f t="shared" ref="H80" si="27">IF(F80&lt;=D80-E80,F80,D80-E80)</f>
        <v>0</v>
      </c>
      <c r="I80" s="46">
        <f t="shared" ref="I80" si="28">H80*C80</f>
        <v>0</v>
      </c>
      <c r="J80" s="46">
        <f>C80*E80*J$63</f>
        <v>0</v>
      </c>
      <c r="K80" s="47">
        <f t="shared" ref="K80" si="29">I80+J80</f>
        <v>0</v>
      </c>
      <c r="L80" s="17">
        <f>K80*L$63</f>
        <v>0</v>
      </c>
      <c r="M80" s="17">
        <f>K80-L80</f>
        <v>0</v>
      </c>
    </row>
    <row r="81" spans="1:11">
      <c r="C81" s="7"/>
      <c r="D81" s="8"/>
      <c r="E81" s="8"/>
      <c r="F81" s="3"/>
      <c r="G81" s="3"/>
      <c r="H81" s="3"/>
      <c r="I81" s="2"/>
      <c r="J81" s="2"/>
    </row>
    <row r="82" spans="1:11">
      <c r="A82" s="177" t="s">
        <v>26</v>
      </c>
      <c r="B82" s="193" t="s">
        <v>74</v>
      </c>
      <c r="C82" s="61"/>
      <c r="D82" s="55"/>
      <c r="E82" s="61"/>
      <c r="F82" s="53"/>
      <c r="G82" s="55"/>
      <c r="H82" s="61"/>
      <c r="I82" s="59"/>
      <c r="J82" s="55"/>
      <c r="K82" s="61"/>
    </row>
    <row r="83" spans="1:11">
      <c r="A83" s="177"/>
      <c r="B83" s="193"/>
      <c r="C83" s="61"/>
      <c r="D83" s="55"/>
      <c r="E83" s="61"/>
      <c r="F83" s="53"/>
      <c r="G83" s="55"/>
      <c r="H83" s="61"/>
      <c r="I83" s="59"/>
      <c r="J83" s="55"/>
      <c r="K83" s="61"/>
    </row>
    <row r="84" spans="1:11">
      <c r="A84" s="18" t="s">
        <v>28</v>
      </c>
      <c r="B84" s="68">
        <f>SUM(B85:B85)</f>
        <v>0</v>
      </c>
      <c r="C84" s="62"/>
      <c r="D84" s="63"/>
      <c r="E84" s="62"/>
      <c r="F84" s="53"/>
      <c r="G84" s="63"/>
      <c r="H84" s="62"/>
      <c r="I84" s="59"/>
      <c r="J84" s="63"/>
      <c r="K84" s="62"/>
    </row>
    <row r="85" spans="1:11">
      <c r="A85" s="14"/>
      <c r="B85" s="51"/>
      <c r="C85" s="60"/>
      <c r="D85" s="52"/>
      <c r="E85" s="60"/>
      <c r="F85" s="53"/>
      <c r="G85" s="52"/>
      <c r="H85" s="60"/>
      <c r="I85" s="59"/>
      <c r="J85" s="52"/>
      <c r="K85" s="60"/>
    </row>
    <row r="86" spans="1:11">
      <c r="C86" s="7"/>
      <c r="D86" s="8"/>
      <c r="E86" s="8"/>
      <c r="F86" s="3"/>
      <c r="G86" s="3"/>
      <c r="H86" s="3"/>
      <c r="I86" s="2"/>
      <c r="J86" s="2"/>
    </row>
    <row r="87" spans="1:11">
      <c r="A87" s="177" t="s">
        <v>26</v>
      </c>
      <c r="B87" s="193" t="s">
        <v>7</v>
      </c>
      <c r="C87" s="7"/>
      <c r="D87" s="8"/>
      <c r="E87" s="8"/>
      <c r="F87" s="3"/>
      <c r="G87" s="3"/>
      <c r="H87" s="3"/>
      <c r="I87" s="2"/>
      <c r="J87" s="2"/>
    </row>
    <row r="88" spans="1:11">
      <c r="A88" s="177"/>
      <c r="B88" s="193"/>
      <c r="C88" s="7"/>
      <c r="D88" s="8"/>
      <c r="E88" s="8"/>
      <c r="F88" s="3"/>
      <c r="G88" s="3"/>
      <c r="H88" s="3"/>
      <c r="I88" s="2"/>
      <c r="J88" s="2"/>
    </row>
    <row r="89" spans="1:11">
      <c r="A89" s="18" t="s">
        <v>28</v>
      </c>
      <c r="B89" s="68">
        <f>SUM(B90:B90)</f>
        <v>0</v>
      </c>
      <c r="C89" s="7"/>
      <c r="D89" s="8"/>
      <c r="E89" s="8"/>
      <c r="F89" s="3"/>
      <c r="G89" s="3"/>
      <c r="H89" s="3"/>
      <c r="I89" s="2"/>
      <c r="J89" s="2"/>
    </row>
    <row r="90" spans="1:11">
      <c r="A90" s="14"/>
      <c r="B90" s="51"/>
      <c r="C90" s="7"/>
      <c r="D90" s="8"/>
      <c r="E90" s="8"/>
      <c r="F90" s="3"/>
      <c r="G90" s="3"/>
      <c r="H90" s="3"/>
      <c r="I90" s="2"/>
      <c r="J90" s="2"/>
    </row>
    <row r="91" spans="1:11">
      <c r="C91" s="7"/>
      <c r="D91" s="8"/>
      <c r="E91" s="8"/>
      <c r="F91" s="3"/>
      <c r="G91" s="3"/>
      <c r="H91" s="3"/>
      <c r="I91" s="2"/>
      <c r="J91" s="2"/>
    </row>
    <row r="92" spans="1:11">
      <c r="A92" s="177" t="s">
        <v>26</v>
      </c>
      <c r="B92" s="193" t="s">
        <v>1</v>
      </c>
      <c r="C92" s="7"/>
      <c r="D92" s="8"/>
      <c r="E92" s="8"/>
      <c r="F92" s="3"/>
      <c r="G92" s="3"/>
      <c r="H92" s="3"/>
      <c r="I92" s="2"/>
      <c r="J92" s="2"/>
    </row>
    <row r="93" spans="1:11">
      <c r="A93" s="177"/>
      <c r="B93" s="193"/>
      <c r="C93" s="7"/>
      <c r="D93" s="8"/>
      <c r="E93" s="8"/>
      <c r="F93" s="3"/>
      <c r="G93" s="3"/>
      <c r="H93" s="3"/>
      <c r="I93" s="2"/>
      <c r="J93" s="2"/>
    </row>
    <row r="94" spans="1:11">
      <c r="A94" s="18" t="s">
        <v>28</v>
      </c>
      <c r="B94" s="68">
        <f>SUM(B95:B95)</f>
        <v>0</v>
      </c>
      <c r="C94" s="7"/>
      <c r="D94" s="8"/>
      <c r="E94" s="8"/>
      <c r="F94" s="3"/>
      <c r="G94" s="3"/>
      <c r="H94" s="3"/>
      <c r="I94" s="2"/>
      <c r="J94" s="2"/>
    </row>
    <row r="95" spans="1:11">
      <c r="A95" s="14"/>
      <c r="B95" s="51"/>
      <c r="C95" s="7"/>
      <c r="D95" s="8"/>
      <c r="E95" s="8"/>
      <c r="F95" s="3"/>
      <c r="G95" s="3"/>
      <c r="H95" s="3"/>
      <c r="I95" s="2"/>
      <c r="J95" s="2"/>
    </row>
    <row r="96" spans="1:11">
      <c r="C96" s="7"/>
      <c r="D96" s="8"/>
      <c r="E96" s="8"/>
      <c r="F96" s="3"/>
      <c r="G96" s="3"/>
      <c r="H96" s="3"/>
      <c r="I96" s="2"/>
      <c r="J96" s="2"/>
    </row>
    <row r="97" spans="1:10">
      <c r="A97" s="177" t="s">
        <v>26</v>
      </c>
      <c r="B97" s="193" t="s">
        <v>0</v>
      </c>
      <c r="C97" s="7"/>
      <c r="D97" s="8"/>
      <c r="E97" s="8"/>
      <c r="F97" s="3"/>
      <c r="G97" s="3"/>
      <c r="H97" s="3"/>
      <c r="I97" s="2"/>
      <c r="J97" s="2"/>
    </row>
    <row r="98" spans="1:10">
      <c r="A98" s="177"/>
      <c r="B98" s="193"/>
      <c r="C98" s="7"/>
      <c r="D98" s="8"/>
      <c r="E98" s="8"/>
      <c r="F98" s="3"/>
      <c r="G98" s="3"/>
      <c r="H98" s="3"/>
      <c r="I98" s="2"/>
      <c r="J98" s="2"/>
    </row>
    <row r="99" spans="1:10">
      <c r="A99" s="18" t="s">
        <v>28</v>
      </c>
      <c r="B99" s="68">
        <f>SUM(B100:B100)</f>
        <v>0</v>
      </c>
      <c r="C99" s="7"/>
      <c r="D99" s="8"/>
      <c r="E99" s="8"/>
      <c r="F99" s="3"/>
      <c r="G99" s="3"/>
      <c r="H99" s="3"/>
      <c r="I99" s="2"/>
      <c r="J99" s="2"/>
    </row>
    <row r="100" spans="1:10">
      <c r="A100" s="14"/>
      <c r="B100" s="51"/>
      <c r="C100" s="7"/>
      <c r="D100" s="8"/>
      <c r="E100" s="8"/>
      <c r="F100" s="3"/>
      <c r="G100" s="3"/>
      <c r="H100" s="3"/>
      <c r="I100" s="2"/>
      <c r="J100" s="2"/>
    </row>
    <row r="101" spans="1:10">
      <c r="C101" s="7"/>
      <c r="D101" s="8"/>
      <c r="E101" s="8"/>
      <c r="F101" s="3"/>
      <c r="G101" s="3"/>
      <c r="H101" s="3"/>
      <c r="I101" s="2"/>
      <c r="J101" s="2"/>
    </row>
    <row r="102" spans="1:10">
      <c r="A102" s="5" t="s">
        <v>30</v>
      </c>
      <c r="C102" s="7"/>
      <c r="D102" s="8"/>
      <c r="E102" s="8"/>
      <c r="F102" s="3"/>
      <c r="G102" s="3"/>
      <c r="H102" s="3"/>
      <c r="I102" s="2"/>
      <c r="J102" s="2"/>
    </row>
    <row r="103" spans="1:10">
      <c r="A103" s="177" t="s">
        <v>26</v>
      </c>
      <c r="B103" s="190" t="s">
        <v>31</v>
      </c>
      <c r="C103" s="187" t="s">
        <v>27</v>
      </c>
      <c r="D103" s="188"/>
      <c r="E103" s="189"/>
      <c r="F103" s="190" t="s">
        <v>34</v>
      </c>
      <c r="G103" s="82" t="s">
        <v>35</v>
      </c>
      <c r="H103" s="177" t="s">
        <v>514</v>
      </c>
      <c r="I103" s="2"/>
      <c r="J103" s="2"/>
    </row>
    <row r="104" spans="1:10" ht="11.25" customHeight="1">
      <c r="A104" s="177"/>
      <c r="B104" s="191"/>
      <c r="C104" s="82" t="s">
        <v>28</v>
      </c>
      <c r="D104" s="82" t="s">
        <v>32</v>
      </c>
      <c r="E104" s="12" t="s">
        <v>33</v>
      </c>
      <c r="F104" s="191"/>
      <c r="G104" s="13">
        <v>9.2499999999999999E-2</v>
      </c>
      <c r="H104" s="183"/>
      <c r="I104" s="2"/>
      <c r="J104" s="2"/>
    </row>
    <row r="105" spans="1:10">
      <c r="B105" s="4"/>
      <c r="C105" s="4"/>
      <c r="D105" s="4"/>
      <c r="E105" s="6"/>
      <c r="G105" s="11"/>
      <c r="I105" s="2"/>
      <c r="J105" s="2"/>
    </row>
    <row r="106" spans="1:10" s="5" customFormat="1">
      <c r="A106" s="18" t="s">
        <v>28</v>
      </c>
      <c r="B106" s="15">
        <f t="shared" ref="B106:H106" si="30">SUM(B107:B116)</f>
        <v>1887010.9000000001</v>
      </c>
      <c r="C106" s="15">
        <f t="shared" si="30"/>
        <v>0</v>
      </c>
      <c r="D106" s="15">
        <f t="shared" si="30"/>
        <v>0</v>
      </c>
      <c r="E106" s="15">
        <f t="shared" si="30"/>
        <v>0</v>
      </c>
      <c r="F106" s="15">
        <f t="shared" si="30"/>
        <v>1887010.9000000001</v>
      </c>
      <c r="G106" s="15">
        <f t="shared" si="30"/>
        <v>174548.50825000001</v>
      </c>
      <c r="H106" s="64">
        <f t="shared" si="30"/>
        <v>1712462.39175</v>
      </c>
      <c r="I106" s="103"/>
      <c r="J106" s="103"/>
    </row>
    <row r="107" spans="1:10">
      <c r="A107" s="14" t="s">
        <v>290</v>
      </c>
      <c r="B107" s="17">
        <v>487477.15</v>
      </c>
      <c r="C107" s="17">
        <v>0</v>
      </c>
      <c r="D107" s="17">
        <v>0</v>
      </c>
      <c r="E107" s="17">
        <f t="shared" ref="E107:E116" si="31">C107-D107</f>
        <v>0</v>
      </c>
      <c r="F107" s="17">
        <f t="shared" ref="F107:F116" si="32">B107+E107</f>
        <v>487477.15</v>
      </c>
      <c r="G107" s="17">
        <f t="shared" ref="G107:G116" si="33">F107*G$104</f>
        <v>45091.636375000002</v>
      </c>
      <c r="H107" s="97">
        <f t="shared" ref="H107:H116" si="34">F107-G107</f>
        <v>442385.51362500002</v>
      </c>
      <c r="I107" s="2"/>
      <c r="J107" s="2"/>
    </row>
    <row r="108" spans="1:10">
      <c r="A108" s="14" t="s">
        <v>521</v>
      </c>
      <c r="B108" s="17">
        <v>24699.45</v>
      </c>
      <c r="C108" s="17">
        <v>0</v>
      </c>
      <c r="D108" s="17">
        <v>0</v>
      </c>
      <c r="E108" s="17">
        <f t="shared" si="31"/>
        <v>0</v>
      </c>
      <c r="F108" s="17">
        <f t="shared" si="32"/>
        <v>24699.45</v>
      </c>
      <c r="G108" s="17">
        <f t="shared" si="33"/>
        <v>2284.6991250000001</v>
      </c>
      <c r="H108" s="97">
        <f t="shared" si="34"/>
        <v>22414.750875000002</v>
      </c>
      <c r="I108" s="2"/>
      <c r="J108" s="2"/>
    </row>
    <row r="109" spans="1:10">
      <c r="A109" s="14" t="s">
        <v>295</v>
      </c>
      <c r="B109" s="17">
        <v>69410.490000000005</v>
      </c>
      <c r="C109" s="17">
        <v>0</v>
      </c>
      <c r="D109" s="17">
        <v>0</v>
      </c>
      <c r="E109" s="17">
        <f t="shared" si="31"/>
        <v>0</v>
      </c>
      <c r="F109" s="17">
        <f t="shared" si="32"/>
        <v>69410.490000000005</v>
      </c>
      <c r="G109" s="17">
        <f t="shared" si="33"/>
        <v>6420.4703250000002</v>
      </c>
      <c r="H109" s="97">
        <f t="shared" si="34"/>
        <v>62990.019675000003</v>
      </c>
      <c r="I109" s="2"/>
      <c r="J109" s="2"/>
    </row>
    <row r="110" spans="1:10">
      <c r="A110" s="14" t="s">
        <v>299</v>
      </c>
      <c r="B110" s="17">
        <v>16081.52</v>
      </c>
      <c r="C110" s="17">
        <v>0</v>
      </c>
      <c r="D110" s="17">
        <v>0</v>
      </c>
      <c r="E110" s="17">
        <f t="shared" si="31"/>
        <v>0</v>
      </c>
      <c r="F110" s="17">
        <f t="shared" si="32"/>
        <v>16081.52</v>
      </c>
      <c r="G110" s="17">
        <f t="shared" si="33"/>
        <v>1487.5406</v>
      </c>
      <c r="H110" s="97">
        <f t="shared" si="34"/>
        <v>14593.9794</v>
      </c>
      <c r="I110" s="2"/>
      <c r="J110" s="2"/>
    </row>
    <row r="111" spans="1:10">
      <c r="A111" s="14" t="s">
        <v>301</v>
      </c>
      <c r="B111" s="17">
        <v>256581.76000000001</v>
      </c>
      <c r="C111" s="17">
        <v>0</v>
      </c>
      <c r="D111" s="17">
        <v>0</v>
      </c>
      <c r="E111" s="17">
        <f t="shared" si="31"/>
        <v>0</v>
      </c>
      <c r="F111" s="17">
        <f t="shared" si="32"/>
        <v>256581.76000000001</v>
      </c>
      <c r="G111" s="17">
        <f t="shared" si="33"/>
        <v>23733.8128</v>
      </c>
      <c r="H111" s="97">
        <f t="shared" si="34"/>
        <v>232847.9472</v>
      </c>
      <c r="I111" s="2"/>
      <c r="J111" s="2"/>
    </row>
    <row r="112" spans="1:10">
      <c r="A112" s="14" t="s">
        <v>304</v>
      </c>
      <c r="B112" s="17">
        <v>37688.03</v>
      </c>
      <c r="C112" s="17">
        <v>0</v>
      </c>
      <c r="D112" s="17">
        <v>0</v>
      </c>
      <c r="E112" s="17">
        <f t="shared" si="31"/>
        <v>0</v>
      </c>
      <c r="F112" s="17">
        <f t="shared" si="32"/>
        <v>37688.03</v>
      </c>
      <c r="G112" s="17">
        <f t="shared" si="33"/>
        <v>3486.1427749999998</v>
      </c>
      <c r="H112" s="97">
        <f t="shared" si="34"/>
        <v>34201.887224999999</v>
      </c>
      <c r="I112" s="2"/>
      <c r="J112" s="2"/>
    </row>
    <row r="113" spans="1:10">
      <c r="A113" s="14" t="s">
        <v>523</v>
      </c>
      <c r="B113" s="17">
        <v>162330.82999999999</v>
      </c>
      <c r="C113" s="17">
        <v>0</v>
      </c>
      <c r="D113" s="17">
        <v>0</v>
      </c>
      <c r="E113" s="17">
        <f t="shared" si="31"/>
        <v>0</v>
      </c>
      <c r="F113" s="17">
        <f t="shared" si="32"/>
        <v>162330.82999999999</v>
      </c>
      <c r="G113" s="17">
        <f t="shared" si="33"/>
        <v>15015.601774999999</v>
      </c>
      <c r="H113" s="97">
        <f t="shared" si="34"/>
        <v>147315.228225</v>
      </c>
      <c r="I113" s="2"/>
      <c r="J113" s="2"/>
    </row>
    <row r="114" spans="1:10">
      <c r="A114" s="14" t="s">
        <v>305</v>
      </c>
      <c r="B114" s="17">
        <v>83078.460000000006</v>
      </c>
      <c r="C114" s="17">
        <v>0</v>
      </c>
      <c r="D114" s="17">
        <v>0</v>
      </c>
      <c r="E114" s="17">
        <f t="shared" si="31"/>
        <v>0</v>
      </c>
      <c r="F114" s="17">
        <f t="shared" si="32"/>
        <v>83078.460000000006</v>
      </c>
      <c r="G114" s="17">
        <f t="shared" si="33"/>
        <v>7684.7575500000003</v>
      </c>
      <c r="H114" s="97">
        <f t="shared" si="34"/>
        <v>75393.702450000012</v>
      </c>
      <c r="I114" s="2"/>
      <c r="J114" s="2"/>
    </row>
    <row r="115" spans="1:10">
      <c r="A115" s="14" t="s">
        <v>306</v>
      </c>
      <c r="B115" s="17">
        <v>519393.46</v>
      </c>
      <c r="C115" s="17">
        <v>0</v>
      </c>
      <c r="D115" s="17">
        <v>0</v>
      </c>
      <c r="E115" s="17">
        <f t="shared" si="31"/>
        <v>0</v>
      </c>
      <c r="F115" s="17">
        <f t="shared" si="32"/>
        <v>519393.46</v>
      </c>
      <c r="G115" s="17">
        <f t="shared" si="33"/>
        <v>48043.895049999999</v>
      </c>
      <c r="H115" s="97">
        <f t="shared" si="34"/>
        <v>471349.56495000003</v>
      </c>
      <c r="I115" s="2"/>
      <c r="J115" s="2"/>
    </row>
    <row r="116" spans="1:10">
      <c r="A116" s="14" t="s">
        <v>308</v>
      </c>
      <c r="B116" s="17">
        <v>230269.75</v>
      </c>
      <c r="C116" s="17">
        <v>0</v>
      </c>
      <c r="D116" s="17">
        <v>0</v>
      </c>
      <c r="E116" s="17">
        <f t="shared" si="31"/>
        <v>0</v>
      </c>
      <c r="F116" s="17">
        <f t="shared" si="32"/>
        <v>230269.75</v>
      </c>
      <c r="G116" s="17">
        <f t="shared" si="33"/>
        <v>21299.951874999999</v>
      </c>
      <c r="H116" s="97">
        <f t="shared" si="34"/>
        <v>208969.798125</v>
      </c>
      <c r="I116" s="2"/>
      <c r="J116" s="2"/>
    </row>
    <row r="117" spans="1:10">
      <c r="C117" s="7"/>
      <c r="D117" s="8"/>
      <c r="E117" s="8"/>
      <c r="F117" s="3"/>
      <c r="G117" s="3"/>
      <c r="H117" s="3"/>
      <c r="I117" s="2"/>
      <c r="J117" s="2"/>
    </row>
    <row r="118" spans="1:10">
      <c r="C118" s="7"/>
      <c r="D118" s="8"/>
      <c r="E118" s="8"/>
      <c r="F118" s="3"/>
      <c r="G118" s="3"/>
      <c r="H118" s="3"/>
      <c r="I118" s="2"/>
      <c r="J118" s="2"/>
    </row>
    <row r="119" spans="1:10">
      <c r="C119" s="7"/>
      <c r="D119" s="8"/>
      <c r="E119" s="8"/>
      <c r="F119" s="3"/>
      <c r="G119" s="3"/>
      <c r="H119" s="3"/>
      <c r="I119" s="2"/>
      <c r="J119" s="2"/>
    </row>
    <row r="120" spans="1:10">
      <c r="C120" s="7"/>
      <c r="D120" s="8"/>
      <c r="E120" s="8"/>
      <c r="F120" s="3"/>
      <c r="G120" s="3"/>
      <c r="H120" s="3"/>
      <c r="I120" s="2"/>
      <c r="J120" s="2"/>
    </row>
    <row r="121" spans="1:10">
      <c r="C121" s="7"/>
      <c r="D121" s="8"/>
      <c r="E121" s="8"/>
      <c r="F121" s="3"/>
      <c r="G121" s="3"/>
      <c r="H121" s="3"/>
      <c r="I121" s="2"/>
      <c r="J121" s="2"/>
    </row>
    <row r="122" spans="1:10">
      <c r="C122" s="7"/>
      <c r="D122" s="8"/>
      <c r="E122" s="8"/>
      <c r="F122" s="3"/>
      <c r="G122" s="3"/>
      <c r="H122" s="3"/>
      <c r="I122" s="2"/>
      <c r="J122" s="2"/>
    </row>
    <row r="123" spans="1:10">
      <c r="C123" s="7"/>
      <c r="D123" s="8"/>
      <c r="E123" s="8"/>
      <c r="F123" s="3"/>
      <c r="G123" s="3"/>
      <c r="H123" s="3"/>
      <c r="I123" s="2"/>
      <c r="J123" s="2"/>
    </row>
    <row r="124" spans="1:10">
      <c r="C124" s="7"/>
      <c r="D124" s="8"/>
      <c r="E124" s="8"/>
      <c r="F124" s="3"/>
      <c r="G124" s="3"/>
      <c r="H124" s="3"/>
      <c r="I124" s="2"/>
      <c r="J124" s="2"/>
    </row>
    <row r="125" spans="1:10">
      <c r="C125" s="7"/>
      <c r="D125" s="8"/>
      <c r="E125" s="8"/>
      <c r="F125" s="3"/>
      <c r="G125" s="3"/>
      <c r="H125" s="3"/>
      <c r="I125" s="2"/>
      <c r="J125" s="2"/>
    </row>
    <row r="126" spans="1:10">
      <c r="A126" s="5" t="s">
        <v>36</v>
      </c>
      <c r="C126" s="7"/>
      <c r="D126" s="8"/>
      <c r="E126" s="8"/>
      <c r="F126" s="3"/>
      <c r="G126" s="3"/>
      <c r="H126" s="3"/>
      <c r="I126" s="2"/>
      <c r="J126" s="2"/>
    </row>
    <row r="127" spans="1:10">
      <c r="A127" s="177" t="s">
        <v>26</v>
      </c>
      <c r="B127" s="177" t="s">
        <v>31</v>
      </c>
      <c r="C127" s="184" t="s">
        <v>27</v>
      </c>
      <c r="D127" s="184"/>
      <c r="E127" s="184"/>
      <c r="F127" s="177" t="s">
        <v>34</v>
      </c>
      <c r="G127" s="82" t="s">
        <v>35</v>
      </c>
      <c r="H127" s="177" t="s">
        <v>514</v>
      </c>
      <c r="I127" s="2"/>
      <c r="J127" s="2"/>
    </row>
    <row r="128" spans="1:10" ht="11.25" customHeight="1">
      <c r="A128" s="177"/>
      <c r="B128" s="177"/>
      <c r="C128" s="82" t="s">
        <v>28</v>
      </c>
      <c r="D128" s="82" t="s">
        <v>32</v>
      </c>
      <c r="E128" s="12" t="s">
        <v>33</v>
      </c>
      <c r="F128" s="177"/>
      <c r="G128" s="13">
        <v>9.2499999999999999E-2</v>
      </c>
      <c r="H128" s="183"/>
      <c r="I128" s="2"/>
      <c r="J128" s="2"/>
    </row>
    <row r="129" spans="1:10">
      <c r="B129" s="4"/>
      <c r="C129" s="4"/>
      <c r="D129" s="4"/>
      <c r="E129" s="6"/>
      <c r="G129" s="11"/>
      <c r="I129" s="2"/>
      <c r="J129" s="2"/>
    </row>
    <row r="130" spans="1:10">
      <c r="A130" s="18" t="s">
        <v>28</v>
      </c>
      <c r="B130" s="15">
        <f t="shared" ref="B130:H130" si="35">SUM(B131:B131)</f>
        <v>0</v>
      </c>
      <c r="C130" s="15">
        <f t="shared" si="35"/>
        <v>0</v>
      </c>
      <c r="D130" s="15">
        <f t="shared" si="35"/>
        <v>0</v>
      </c>
      <c r="E130" s="15">
        <f t="shared" si="35"/>
        <v>0</v>
      </c>
      <c r="F130" s="15">
        <f t="shared" si="35"/>
        <v>0</v>
      </c>
      <c r="G130" s="15">
        <f t="shared" si="35"/>
        <v>0</v>
      </c>
      <c r="H130" s="64">
        <f t="shared" si="35"/>
        <v>0</v>
      </c>
      <c r="I130" s="2"/>
      <c r="J130" s="2"/>
    </row>
    <row r="131" spans="1:10">
      <c r="A131" s="14"/>
      <c r="B131" s="16"/>
      <c r="C131" s="16"/>
      <c r="D131" s="17"/>
      <c r="E131" s="16"/>
      <c r="F131" s="17">
        <f>B131-D131</f>
        <v>0</v>
      </c>
      <c r="G131" s="17">
        <f>F131*G$128</f>
        <v>0</v>
      </c>
      <c r="H131" s="17">
        <f>F131-G131</f>
        <v>0</v>
      </c>
      <c r="I131" s="2"/>
      <c r="J131" s="2"/>
    </row>
    <row r="132" spans="1:10">
      <c r="C132" s="7"/>
      <c r="D132" s="8"/>
      <c r="E132" s="8"/>
      <c r="F132" s="3"/>
      <c r="G132" s="3"/>
      <c r="H132" s="3"/>
      <c r="I132" s="2"/>
      <c r="J132" s="2"/>
    </row>
    <row r="133" spans="1:10">
      <c r="A133" s="5" t="s">
        <v>37</v>
      </c>
      <c r="C133" s="7"/>
      <c r="D133" s="8"/>
      <c r="E133" s="8"/>
      <c r="F133" s="3"/>
      <c r="G133" s="3"/>
      <c r="H133" s="3"/>
      <c r="I133" s="2"/>
      <c r="J133" s="2"/>
    </row>
    <row r="134" spans="1:10">
      <c r="A134" s="190" t="s">
        <v>26</v>
      </c>
      <c r="B134" s="190" t="s">
        <v>31</v>
      </c>
      <c r="C134" s="187" t="s">
        <v>27</v>
      </c>
      <c r="D134" s="188"/>
      <c r="E134" s="189"/>
      <c r="F134" s="190" t="s">
        <v>34</v>
      </c>
      <c r="G134" s="82" t="s">
        <v>35</v>
      </c>
      <c r="H134" s="177" t="s">
        <v>514</v>
      </c>
      <c r="I134" s="2"/>
      <c r="J134" s="2"/>
    </row>
    <row r="135" spans="1:10">
      <c r="A135" s="191"/>
      <c r="B135" s="191"/>
      <c r="C135" s="82" t="s">
        <v>28</v>
      </c>
      <c r="D135" s="82" t="s">
        <v>32</v>
      </c>
      <c r="E135" s="12" t="s">
        <v>33</v>
      </c>
      <c r="F135" s="191"/>
      <c r="G135" s="13">
        <v>9.2499999999999999E-2</v>
      </c>
      <c r="H135" s="183"/>
      <c r="I135" s="2"/>
      <c r="J135" s="2"/>
    </row>
    <row r="136" spans="1:10">
      <c r="B136" s="4"/>
      <c r="C136" s="4"/>
      <c r="D136" s="4"/>
      <c r="E136" s="6"/>
      <c r="G136" s="11"/>
      <c r="I136" s="2"/>
      <c r="J136" s="2"/>
    </row>
    <row r="137" spans="1:10">
      <c r="A137" s="18" t="s">
        <v>28</v>
      </c>
      <c r="B137" s="15">
        <f t="shared" ref="B137:H137" si="36">SUM(B138:B138)</f>
        <v>0</v>
      </c>
      <c r="C137" s="15">
        <f t="shared" si="36"/>
        <v>0</v>
      </c>
      <c r="D137" s="15">
        <f t="shared" si="36"/>
        <v>0</v>
      </c>
      <c r="E137" s="15">
        <f t="shared" si="36"/>
        <v>0</v>
      </c>
      <c r="F137" s="15">
        <f t="shared" si="36"/>
        <v>0</v>
      </c>
      <c r="G137" s="15">
        <f t="shared" si="36"/>
        <v>0</v>
      </c>
      <c r="H137" s="64">
        <f t="shared" si="36"/>
        <v>0</v>
      </c>
      <c r="I137" s="2"/>
      <c r="J137" s="2"/>
    </row>
    <row r="138" spans="1:10">
      <c r="A138" s="14"/>
      <c r="B138" s="16"/>
      <c r="C138" s="16"/>
      <c r="D138" s="17"/>
      <c r="E138" s="16"/>
      <c r="F138" s="17">
        <f>B138-D138</f>
        <v>0</v>
      </c>
      <c r="G138" s="17">
        <f>F138*G$135</f>
        <v>0</v>
      </c>
      <c r="H138" s="17">
        <f>F138-G138</f>
        <v>0</v>
      </c>
      <c r="I138" s="2"/>
      <c r="J138" s="2"/>
    </row>
    <row r="140" spans="1:10">
      <c r="A140" s="5" t="s">
        <v>71</v>
      </c>
      <c r="C140" s="7"/>
      <c r="D140" s="8"/>
    </row>
    <row r="141" spans="1:10">
      <c r="A141" s="177" t="s">
        <v>73</v>
      </c>
      <c r="B141" s="177" t="s">
        <v>514</v>
      </c>
      <c r="C141" s="55"/>
      <c r="D141" s="55"/>
    </row>
    <row r="142" spans="1:10">
      <c r="A142" s="177"/>
      <c r="B142" s="183"/>
      <c r="C142" s="55"/>
      <c r="D142" s="55"/>
    </row>
    <row r="143" spans="1:10">
      <c r="B143" s="4"/>
      <c r="C143" s="54"/>
      <c r="D143" s="54"/>
      <c r="E143" s="119" t="s">
        <v>319</v>
      </c>
      <c r="F143" s="54"/>
      <c r="G143" s="54"/>
      <c r="H143" s="54"/>
    </row>
    <row r="144" spans="1:10">
      <c r="A144" s="18" t="s">
        <v>28</v>
      </c>
      <c r="B144" s="64">
        <f>E144*12</f>
        <v>825474.96</v>
      </c>
      <c r="C144" s="185" t="s">
        <v>320</v>
      </c>
      <c r="D144" s="192"/>
      <c r="E144" s="16">
        <v>68789.58</v>
      </c>
      <c r="F144" s="59"/>
      <c r="G144" s="122"/>
      <c r="H144" s="59"/>
    </row>
    <row r="145" spans="1:8">
      <c r="F145" s="52"/>
      <c r="G145" s="52"/>
      <c r="H145" s="52"/>
    </row>
    <row r="146" spans="1:8">
      <c r="A146" s="5" t="s">
        <v>72</v>
      </c>
      <c r="F146" s="52"/>
      <c r="G146" s="52"/>
      <c r="H146" s="52"/>
    </row>
    <row r="147" spans="1:8">
      <c r="A147" s="177" t="s">
        <v>49</v>
      </c>
      <c r="B147" s="177" t="s">
        <v>514</v>
      </c>
      <c r="F147" s="52"/>
      <c r="G147" s="52"/>
      <c r="H147" s="52"/>
    </row>
    <row r="148" spans="1:8">
      <c r="A148" s="177"/>
      <c r="B148" s="183"/>
      <c r="F148" s="52"/>
      <c r="G148" s="52"/>
      <c r="H148" s="52"/>
    </row>
    <row r="149" spans="1:8">
      <c r="B149" s="4"/>
      <c r="E149" s="119" t="s">
        <v>319</v>
      </c>
      <c r="F149" s="54"/>
      <c r="G149" s="54"/>
      <c r="H149" s="54"/>
    </row>
    <row r="150" spans="1:8">
      <c r="A150" s="18" t="s">
        <v>28</v>
      </c>
      <c r="B150" s="64">
        <f>E150*12</f>
        <v>153782.28</v>
      </c>
      <c r="C150" s="185" t="s">
        <v>320</v>
      </c>
      <c r="D150" s="192"/>
      <c r="E150" s="16">
        <v>12815.19</v>
      </c>
      <c r="F150" s="59"/>
      <c r="G150" s="122"/>
      <c r="H150" s="59"/>
    </row>
    <row r="151" spans="1:8">
      <c r="F151" s="52"/>
      <c r="G151" s="52"/>
      <c r="H151" s="52"/>
    </row>
    <row r="152" spans="1:8">
      <c r="A152" s="5" t="s">
        <v>17</v>
      </c>
      <c r="F152" s="52"/>
      <c r="G152" s="52"/>
      <c r="H152" s="52"/>
    </row>
    <row r="153" spans="1:8">
      <c r="A153" s="177" t="s">
        <v>49</v>
      </c>
      <c r="B153" s="177" t="s">
        <v>514</v>
      </c>
      <c r="F153" s="52"/>
      <c r="G153" s="52"/>
      <c r="H153" s="52"/>
    </row>
    <row r="154" spans="1:8">
      <c r="A154" s="177"/>
      <c r="B154" s="183"/>
      <c r="F154" s="52"/>
      <c r="G154" s="52"/>
      <c r="H154" s="52"/>
    </row>
    <row r="155" spans="1:8">
      <c r="B155" s="4"/>
      <c r="E155" s="119" t="s">
        <v>319</v>
      </c>
      <c r="F155" s="54"/>
      <c r="G155" s="54"/>
      <c r="H155" s="54"/>
    </row>
    <row r="156" spans="1:8">
      <c r="A156" s="18" t="s">
        <v>28</v>
      </c>
      <c r="B156" s="64">
        <f>E156*12</f>
        <v>15076.199999999999</v>
      </c>
      <c r="C156" s="185" t="s">
        <v>320</v>
      </c>
      <c r="D156" s="192"/>
      <c r="E156" s="16">
        <v>1256.3499999999999</v>
      </c>
      <c r="F156" s="59"/>
      <c r="G156" s="122"/>
      <c r="H156" s="59"/>
    </row>
    <row r="158" spans="1:8">
      <c r="A158" s="5" t="s">
        <v>20</v>
      </c>
    </row>
    <row r="159" spans="1:8">
      <c r="A159" s="177" t="s">
        <v>49</v>
      </c>
      <c r="B159" s="177" t="s">
        <v>514</v>
      </c>
    </row>
    <row r="160" spans="1:8">
      <c r="A160" s="177"/>
      <c r="B160" s="183"/>
    </row>
    <row r="161" spans="1:4">
      <c r="B161" s="4"/>
    </row>
    <row r="162" spans="1:4">
      <c r="A162" s="18" t="s">
        <v>28</v>
      </c>
      <c r="B162" s="64"/>
    </row>
    <row r="164" spans="1:4">
      <c r="A164" s="5" t="s">
        <v>18</v>
      </c>
      <c r="C164" s="7"/>
      <c r="D164" s="8"/>
    </row>
    <row r="165" spans="1:4">
      <c r="A165" s="177" t="s">
        <v>26</v>
      </c>
      <c r="B165" s="177" t="s">
        <v>514</v>
      </c>
      <c r="C165" s="25"/>
      <c r="D165" s="25"/>
    </row>
    <row r="166" spans="1:4">
      <c r="A166" s="177"/>
      <c r="B166" s="183"/>
      <c r="C166" s="25"/>
      <c r="D166" s="25"/>
    </row>
    <row r="167" spans="1:4">
      <c r="B167" s="4"/>
      <c r="C167" s="71"/>
      <c r="D167" s="71"/>
    </row>
    <row r="168" spans="1:4">
      <c r="A168" s="18" t="s">
        <v>28</v>
      </c>
      <c r="B168" s="64">
        <f>SUM(B169:B169)</f>
        <v>0</v>
      </c>
      <c r="C168" s="72"/>
      <c r="D168" s="72"/>
    </row>
    <row r="169" spans="1:4">
      <c r="A169" s="14"/>
      <c r="B169" s="16"/>
      <c r="C169" s="72"/>
      <c r="D169" s="72"/>
    </row>
    <row r="170" spans="1:4">
      <c r="C170" s="24"/>
      <c r="D170" s="24"/>
    </row>
    <row r="171" spans="1:4">
      <c r="A171" s="5" t="s">
        <v>19</v>
      </c>
      <c r="C171" s="74"/>
      <c r="D171" s="75"/>
    </row>
    <row r="172" spans="1:4">
      <c r="A172" s="177" t="s">
        <v>26</v>
      </c>
      <c r="B172" s="177" t="s">
        <v>514</v>
      </c>
      <c r="C172" s="25"/>
      <c r="D172" s="25"/>
    </row>
    <row r="173" spans="1:4">
      <c r="A173" s="177"/>
      <c r="B173" s="183"/>
      <c r="C173" s="25"/>
      <c r="D173" s="25"/>
    </row>
    <row r="174" spans="1:4">
      <c r="B174" s="4"/>
      <c r="C174" s="71"/>
      <c r="D174" s="71"/>
    </row>
    <row r="175" spans="1:4">
      <c r="A175" s="18" t="s">
        <v>28</v>
      </c>
      <c r="B175" s="64">
        <f>SUM(B176:B176)</f>
        <v>0</v>
      </c>
      <c r="C175" s="72"/>
      <c r="D175" s="72"/>
    </row>
    <row r="176" spans="1:4">
      <c r="A176" s="14"/>
      <c r="B176" s="16"/>
      <c r="C176" s="72"/>
      <c r="D176" s="72"/>
    </row>
    <row r="178" spans="1:8">
      <c r="A178" s="5" t="s">
        <v>21</v>
      </c>
    </row>
    <row r="179" spans="1:8">
      <c r="A179" s="177" t="s">
        <v>26</v>
      </c>
      <c r="B179" s="177" t="s">
        <v>514</v>
      </c>
    </row>
    <row r="180" spans="1:8">
      <c r="A180" s="177"/>
      <c r="B180" s="183"/>
    </row>
    <row r="181" spans="1:8">
      <c r="B181" s="4"/>
    </row>
    <row r="182" spans="1:8">
      <c r="A182" s="18" t="s">
        <v>28</v>
      </c>
      <c r="B182" s="64">
        <f>SUM(B183:B183)</f>
        <v>0</v>
      </c>
    </row>
    <row r="183" spans="1:8">
      <c r="A183" s="14"/>
      <c r="B183" s="16"/>
      <c r="D183" s="2"/>
    </row>
    <row r="190" spans="1:8">
      <c r="A190" s="5" t="s">
        <v>64</v>
      </c>
      <c r="C190" s="7"/>
      <c r="D190" s="8"/>
      <c r="E190" s="8"/>
      <c r="F190" s="3"/>
      <c r="G190" s="3"/>
      <c r="H190" s="3"/>
    </row>
    <row r="191" spans="1:8">
      <c r="A191" s="190" t="s">
        <v>26</v>
      </c>
      <c r="B191" s="190" t="s">
        <v>31</v>
      </c>
      <c r="C191" s="190" t="s">
        <v>27</v>
      </c>
      <c r="D191" s="177" t="s">
        <v>514</v>
      </c>
      <c r="E191" s="54"/>
      <c r="F191" s="114"/>
      <c r="G191" s="54"/>
      <c r="H191" s="55"/>
    </row>
    <row r="192" spans="1:8" ht="10.5" customHeight="1">
      <c r="A192" s="191"/>
      <c r="B192" s="191"/>
      <c r="C192" s="191"/>
      <c r="D192" s="183"/>
      <c r="E192" s="56"/>
      <c r="F192" s="115"/>
      <c r="G192" s="56"/>
      <c r="H192" s="57"/>
    </row>
    <row r="193" spans="1:8">
      <c r="B193" s="4"/>
      <c r="C193" s="4"/>
      <c r="D193" s="4"/>
      <c r="E193" s="56"/>
      <c r="F193" s="52"/>
      <c r="G193" s="56"/>
      <c r="H193" s="52"/>
    </row>
    <row r="194" spans="1:8">
      <c r="A194" s="18" t="s">
        <v>28</v>
      </c>
      <c r="B194" s="15">
        <f>SUM(B195:B223)</f>
        <v>111033902.16</v>
      </c>
      <c r="C194" s="15">
        <f t="shared" ref="C194:D194" si="37">SUM(C195:C223)</f>
        <v>0</v>
      </c>
      <c r="D194" s="64">
        <f t="shared" si="37"/>
        <v>111033902.16</v>
      </c>
      <c r="E194" s="297" t="s">
        <v>427</v>
      </c>
      <c r="F194" s="297"/>
      <c r="G194" s="58"/>
      <c r="H194" s="58"/>
    </row>
    <row r="195" spans="1:8">
      <c r="A195" s="14" t="s">
        <v>288</v>
      </c>
      <c r="B195" s="17">
        <v>5284428</v>
      </c>
      <c r="C195" s="17">
        <v>0</v>
      </c>
      <c r="D195" s="90">
        <f>B195-C195</f>
        <v>5284428</v>
      </c>
      <c r="E195" s="297" t="s">
        <v>484</v>
      </c>
      <c r="F195" s="297"/>
      <c r="G195" s="58"/>
      <c r="H195" s="59"/>
    </row>
    <row r="196" spans="1:8">
      <c r="A196" s="14" t="s">
        <v>289</v>
      </c>
      <c r="B196" s="17">
        <v>17313918</v>
      </c>
      <c r="C196" s="17">
        <v>0</v>
      </c>
      <c r="D196" s="90">
        <f t="shared" ref="D196:D223" si="38">B196-C196</f>
        <v>17313918</v>
      </c>
      <c r="E196" s="297" t="s">
        <v>484</v>
      </c>
      <c r="F196" s="297"/>
      <c r="G196" s="58"/>
      <c r="H196" s="59"/>
    </row>
    <row r="197" spans="1:8">
      <c r="A197" s="14" t="s">
        <v>290</v>
      </c>
      <c r="B197" s="17">
        <v>598332</v>
      </c>
      <c r="C197" s="17">
        <v>0</v>
      </c>
      <c r="D197" s="90">
        <f t="shared" si="38"/>
        <v>598332</v>
      </c>
      <c r="E197" s="297" t="s">
        <v>484</v>
      </c>
      <c r="F197" s="297"/>
      <c r="G197" s="58"/>
      <c r="H197" s="59"/>
    </row>
    <row r="198" spans="1:8">
      <c r="A198" s="14" t="s">
        <v>291</v>
      </c>
      <c r="B198" s="17">
        <v>3190266</v>
      </c>
      <c r="C198" s="17">
        <v>0</v>
      </c>
      <c r="D198" s="90">
        <f t="shared" si="38"/>
        <v>3190266</v>
      </c>
      <c r="E198" s="297" t="s">
        <v>484</v>
      </c>
      <c r="F198" s="297"/>
      <c r="G198" s="58"/>
      <c r="H198" s="59"/>
    </row>
    <row r="199" spans="1:8">
      <c r="A199" s="14" t="s">
        <v>292</v>
      </c>
      <c r="B199" s="17">
        <v>57822</v>
      </c>
      <c r="C199" s="17">
        <v>0</v>
      </c>
      <c r="D199" s="90">
        <f t="shared" si="38"/>
        <v>57822</v>
      </c>
      <c r="E199" s="297" t="s">
        <v>484</v>
      </c>
      <c r="F199" s="297"/>
      <c r="G199" s="58"/>
      <c r="H199" s="59"/>
    </row>
    <row r="200" spans="1:8">
      <c r="A200" s="14" t="s">
        <v>293</v>
      </c>
      <c r="B200" s="17">
        <v>5153700</v>
      </c>
      <c r="C200" s="17">
        <v>0</v>
      </c>
      <c r="D200" s="90">
        <f t="shared" si="38"/>
        <v>5153700</v>
      </c>
      <c r="E200" s="297" t="s">
        <v>484</v>
      </c>
      <c r="F200" s="297"/>
      <c r="G200" s="58"/>
      <c r="H200" s="59"/>
    </row>
    <row r="201" spans="1:8">
      <c r="A201" s="14" t="s">
        <v>294</v>
      </c>
      <c r="B201" s="17">
        <v>10797630</v>
      </c>
      <c r="C201" s="17">
        <v>0</v>
      </c>
      <c r="D201" s="90">
        <f t="shared" si="38"/>
        <v>10797630</v>
      </c>
      <c r="E201" s="297" t="s">
        <v>484</v>
      </c>
      <c r="F201" s="297"/>
      <c r="G201" s="58"/>
      <c r="H201" s="59"/>
    </row>
    <row r="202" spans="1:8">
      <c r="A202" s="14" t="s">
        <v>295</v>
      </c>
      <c r="B202" s="17">
        <v>72906</v>
      </c>
      <c r="C202" s="17">
        <v>0</v>
      </c>
      <c r="D202" s="90">
        <f t="shared" si="38"/>
        <v>72906</v>
      </c>
      <c r="E202" s="297" t="s">
        <v>484</v>
      </c>
      <c r="F202" s="297"/>
      <c r="G202" s="58"/>
      <c r="H202" s="59"/>
    </row>
    <row r="203" spans="1:8">
      <c r="A203" s="14" t="s">
        <v>296</v>
      </c>
      <c r="B203" s="17">
        <v>17313918</v>
      </c>
      <c r="C203" s="17">
        <v>0</v>
      </c>
      <c r="D203" s="90">
        <f t="shared" si="38"/>
        <v>17313918</v>
      </c>
      <c r="E203" s="297" t="s">
        <v>484</v>
      </c>
      <c r="F203" s="297"/>
      <c r="G203" s="58"/>
      <c r="H203" s="59"/>
    </row>
    <row r="204" spans="1:8">
      <c r="A204" s="14" t="s">
        <v>297</v>
      </c>
      <c r="B204" s="17">
        <v>4603134</v>
      </c>
      <c r="C204" s="17">
        <v>0</v>
      </c>
      <c r="D204" s="90">
        <f t="shared" si="38"/>
        <v>4603134</v>
      </c>
      <c r="E204" s="297" t="s">
        <v>484</v>
      </c>
      <c r="F204" s="297"/>
      <c r="G204" s="58"/>
      <c r="H204" s="59"/>
    </row>
    <row r="205" spans="1:8">
      <c r="A205" s="14" t="s">
        <v>298</v>
      </c>
      <c r="B205" s="17">
        <v>12663018</v>
      </c>
      <c r="C205" s="17">
        <v>0</v>
      </c>
      <c r="D205" s="90">
        <f t="shared" si="38"/>
        <v>12663018</v>
      </c>
      <c r="E205" s="297" t="s">
        <v>484</v>
      </c>
      <c r="F205" s="297"/>
      <c r="G205" s="58"/>
      <c r="H205" s="59"/>
    </row>
    <row r="206" spans="1:8">
      <c r="A206" s="14" t="s">
        <v>299</v>
      </c>
      <c r="B206" s="17">
        <v>17598</v>
      </c>
      <c r="C206" s="17">
        <v>0</v>
      </c>
      <c r="D206" s="90">
        <f t="shared" si="38"/>
        <v>17598</v>
      </c>
      <c r="E206" s="297" t="s">
        <v>484</v>
      </c>
      <c r="F206" s="297"/>
      <c r="G206" s="58"/>
      <c r="H206" s="59"/>
    </row>
    <row r="207" spans="1:8">
      <c r="A207" s="14" t="s">
        <v>300</v>
      </c>
      <c r="B207" s="17">
        <v>593304</v>
      </c>
      <c r="C207" s="17">
        <v>0</v>
      </c>
      <c r="D207" s="90">
        <f t="shared" si="38"/>
        <v>593304</v>
      </c>
      <c r="E207" s="297" t="s">
        <v>484</v>
      </c>
      <c r="F207" s="297"/>
      <c r="G207" s="58"/>
      <c r="H207" s="59"/>
    </row>
    <row r="208" spans="1:8">
      <c r="A208" s="14" t="s">
        <v>301</v>
      </c>
      <c r="B208" s="17">
        <v>359502</v>
      </c>
      <c r="C208" s="17">
        <v>0</v>
      </c>
      <c r="D208" s="90">
        <f t="shared" si="38"/>
        <v>359502</v>
      </c>
      <c r="E208" s="297" t="s">
        <v>484</v>
      </c>
      <c r="F208" s="297"/>
      <c r="G208" s="58"/>
      <c r="H208" s="59"/>
    </row>
    <row r="209" spans="1:8">
      <c r="A209" s="14" t="s">
        <v>302</v>
      </c>
      <c r="B209" s="17">
        <v>1707006</v>
      </c>
      <c r="C209" s="17">
        <v>0</v>
      </c>
      <c r="D209" s="90">
        <f t="shared" si="38"/>
        <v>1707006</v>
      </c>
      <c r="E209" s="297" t="s">
        <v>484</v>
      </c>
      <c r="F209" s="297"/>
      <c r="G209" s="58"/>
      <c r="H209" s="59"/>
    </row>
    <row r="210" spans="1:8">
      <c r="A210" s="14" t="s">
        <v>303</v>
      </c>
      <c r="B210" s="17">
        <v>1224318</v>
      </c>
      <c r="C210" s="17">
        <v>0</v>
      </c>
      <c r="D210" s="90">
        <f t="shared" si="38"/>
        <v>1224318</v>
      </c>
      <c r="E210" s="297" t="s">
        <v>484</v>
      </c>
      <c r="F210" s="297"/>
      <c r="G210" s="58"/>
      <c r="H210" s="59"/>
    </row>
    <row r="211" spans="1:8">
      <c r="A211" s="14" t="s">
        <v>304</v>
      </c>
      <c r="B211" s="17">
        <v>22626</v>
      </c>
      <c r="C211" s="17">
        <v>0</v>
      </c>
      <c r="D211" s="90">
        <f t="shared" si="38"/>
        <v>22626</v>
      </c>
      <c r="E211" s="297" t="s">
        <v>484</v>
      </c>
      <c r="F211" s="297"/>
      <c r="G211" s="58"/>
      <c r="H211" s="59"/>
    </row>
    <row r="212" spans="1:8">
      <c r="A212" s="14" t="s">
        <v>412</v>
      </c>
      <c r="B212" s="17">
        <v>206148</v>
      </c>
      <c r="C212" s="17">
        <v>0</v>
      </c>
      <c r="D212" s="90">
        <f t="shared" si="38"/>
        <v>206148</v>
      </c>
      <c r="E212" s="297" t="s">
        <v>484</v>
      </c>
      <c r="F212" s="297"/>
      <c r="G212" s="58"/>
      <c r="H212" s="59"/>
    </row>
    <row r="213" spans="1:8">
      <c r="A213" s="14" t="s">
        <v>410</v>
      </c>
      <c r="B213" s="17">
        <v>1402860.6</v>
      </c>
      <c r="C213" s="17">
        <v>0</v>
      </c>
      <c r="D213" s="90">
        <f t="shared" si="38"/>
        <v>1402860.6</v>
      </c>
      <c r="E213" s="297" t="s">
        <v>485</v>
      </c>
      <c r="F213" s="297"/>
      <c r="G213" s="58"/>
      <c r="H213" s="59"/>
    </row>
    <row r="214" spans="1:8">
      <c r="A214" s="14" t="s">
        <v>411</v>
      </c>
      <c r="B214" s="17">
        <v>2778499.56</v>
      </c>
      <c r="C214" s="17">
        <v>0</v>
      </c>
      <c r="D214" s="90">
        <f t="shared" si="38"/>
        <v>2778499.56</v>
      </c>
      <c r="E214" s="297" t="s">
        <v>485</v>
      </c>
      <c r="F214" s="297"/>
      <c r="G214" s="58"/>
      <c r="H214" s="59"/>
    </row>
    <row r="215" spans="1:8">
      <c r="A215" s="14" t="s">
        <v>305</v>
      </c>
      <c r="B215" s="17">
        <v>75420</v>
      </c>
      <c r="C215" s="17">
        <v>0</v>
      </c>
      <c r="D215" s="90">
        <f t="shared" si="38"/>
        <v>75420</v>
      </c>
      <c r="E215" s="297" t="s">
        <v>484</v>
      </c>
      <c r="F215" s="297"/>
      <c r="G215" s="58"/>
      <c r="H215" s="59"/>
    </row>
    <row r="216" spans="1:8">
      <c r="A216" s="14" t="s">
        <v>306</v>
      </c>
      <c r="B216" s="17">
        <v>580734</v>
      </c>
      <c r="C216" s="17">
        <v>0</v>
      </c>
      <c r="D216" s="90">
        <f t="shared" si="38"/>
        <v>580734</v>
      </c>
      <c r="E216" s="297" t="s">
        <v>484</v>
      </c>
      <c r="F216" s="297"/>
      <c r="G216" s="58"/>
      <c r="H216" s="59"/>
    </row>
    <row r="217" spans="1:8">
      <c r="A217" s="14" t="s">
        <v>307</v>
      </c>
      <c r="B217" s="17">
        <v>7127190</v>
      </c>
      <c r="C217" s="17">
        <v>0</v>
      </c>
      <c r="D217" s="90">
        <f t="shared" si="38"/>
        <v>7127190</v>
      </c>
      <c r="E217" s="297" t="s">
        <v>484</v>
      </c>
      <c r="F217" s="297"/>
      <c r="G217" s="58"/>
      <c r="H217" s="59"/>
    </row>
    <row r="218" spans="1:8">
      <c r="A218" s="14" t="s">
        <v>308</v>
      </c>
      <c r="B218" s="17">
        <v>253914</v>
      </c>
      <c r="C218" s="17">
        <v>0</v>
      </c>
      <c r="D218" s="90">
        <f t="shared" si="38"/>
        <v>253914</v>
      </c>
      <c r="E218" s="297" t="s">
        <v>484</v>
      </c>
      <c r="F218" s="297"/>
      <c r="G218" s="58"/>
      <c r="H218" s="59"/>
    </row>
    <row r="219" spans="1:8">
      <c r="A219" s="14" t="s">
        <v>309</v>
      </c>
      <c r="B219" s="17">
        <v>133242</v>
      </c>
      <c r="C219" s="17">
        <v>0</v>
      </c>
      <c r="D219" s="90">
        <f t="shared" si="38"/>
        <v>133242</v>
      </c>
      <c r="E219" s="297" t="s">
        <v>484</v>
      </c>
      <c r="F219" s="297"/>
      <c r="G219" s="58"/>
      <c r="H219" s="59"/>
    </row>
    <row r="220" spans="1:8">
      <c r="A220" s="14" t="s">
        <v>310</v>
      </c>
      <c r="B220" s="17">
        <v>583248</v>
      </c>
      <c r="C220" s="17">
        <v>0</v>
      </c>
      <c r="D220" s="90">
        <f t="shared" si="38"/>
        <v>583248</v>
      </c>
      <c r="E220" s="297" t="s">
        <v>484</v>
      </c>
      <c r="F220" s="297"/>
      <c r="G220" s="58"/>
      <c r="H220" s="59"/>
    </row>
    <row r="221" spans="1:8">
      <c r="A221" s="14" t="s">
        <v>311</v>
      </c>
      <c r="B221" s="17">
        <v>2788026</v>
      </c>
      <c r="C221" s="17">
        <v>0</v>
      </c>
      <c r="D221" s="90">
        <f t="shared" si="38"/>
        <v>2788026</v>
      </c>
      <c r="E221" s="297" t="s">
        <v>484</v>
      </c>
      <c r="F221" s="297"/>
      <c r="G221" s="58"/>
      <c r="H221" s="59"/>
    </row>
    <row r="222" spans="1:8">
      <c r="A222" s="14" t="s">
        <v>312</v>
      </c>
      <c r="B222" s="17">
        <v>6016002</v>
      </c>
      <c r="C222" s="17">
        <v>0</v>
      </c>
      <c r="D222" s="90">
        <f t="shared" si="38"/>
        <v>6016002</v>
      </c>
      <c r="E222" s="297" t="s">
        <v>484</v>
      </c>
      <c r="F222" s="297"/>
      <c r="G222" s="58"/>
      <c r="H222" s="59"/>
    </row>
    <row r="223" spans="1:8">
      <c r="A223" s="14" t="s">
        <v>313</v>
      </c>
      <c r="B223" s="17">
        <v>8115192</v>
      </c>
      <c r="C223" s="17">
        <v>0</v>
      </c>
      <c r="D223" s="90">
        <f t="shared" si="38"/>
        <v>8115192</v>
      </c>
      <c r="E223" s="297" t="s">
        <v>484</v>
      </c>
      <c r="F223" s="297"/>
      <c r="G223" s="58"/>
      <c r="H223" s="59"/>
    </row>
    <row r="225" spans="1:4">
      <c r="A225" s="5" t="s">
        <v>22</v>
      </c>
      <c r="C225" s="7"/>
      <c r="D225" s="8"/>
    </row>
    <row r="226" spans="1:4">
      <c r="A226" s="190" t="s">
        <v>26</v>
      </c>
      <c r="B226" s="190" t="s">
        <v>31</v>
      </c>
      <c r="C226" s="190" t="s">
        <v>27</v>
      </c>
      <c r="D226" s="177" t="s">
        <v>514</v>
      </c>
    </row>
    <row r="227" spans="1:4">
      <c r="A227" s="191"/>
      <c r="B227" s="191"/>
      <c r="C227" s="191"/>
      <c r="D227" s="183"/>
    </row>
    <row r="228" spans="1:4">
      <c r="B228" s="4"/>
      <c r="C228" s="4"/>
      <c r="D228" s="4"/>
    </row>
    <row r="229" spans="1:4">
      <c r="A229" s="18" t="s">
        <v>28</v>
      </c>
      <c r="B229" s="15">
        <f>SUM(B230:B230)</f>
        <v>0</v>
      </c>
      <c r="C229" s="15">
        <f>SUM(C230:C230)</f>
        <v>0</v>
      </c>
      <c r="D229" s="64">
        <f>SUM(D230:D230)</f>
        <v>0</v>
      </c>
    </row>
    <row r="230" spans="1:4">
      <c r="A230" s="14"/>
      <c r="B230" s="16"/>
      <c r="C230" s="16"/>
      <c r="D230" s="17"/>
    </row>
    <row r="232" spans="1:4">
      <c r="A232" s="5" t="s">
        <v>23</v>
      </c>
      <c r="C232" s="7"/>
      <c r="D232" s="8"/>
    </row>
    <row r="233" spans="1:4">
      <c r="A233" s="190" t="s">
        <v>26</v>
      </c>
      <c r="B233" s="190" t="s">
        <v>31</v>
      </c>
      <c r="C233" s="190" t="s">
        <v>27</v>
      </c>
      <c r="D233" s="177" t="s">
        <v>514</v>
      </c>
    </row>
    <row r="234" spans="1:4">
      <c r="A234" s="191"/>
      <c r="B234" s="191"/>
      <c r="C234" s="191"/>
      <c r="D234" s="183"/>
    </row>
    <row r="235" spans="1:4">
      <c r="B235" s="4"/>
      <c r="C235" s="4"/>
      <c r="D235" s="4"/>
    </row>
    <row r="236" spans="1:4">
      <c r="A236" s="18" t="s">
        <v>28</v>
      </c>
      <c r="B236" s="15">
        <f>SUM(B237:B237)</f>
        <v>0</v>
      </c>
      <c r="C236" s="15">
        <f>SUM(C237:C237)</f>
        <v>0</v>
      </c>
      <c r="D236" s="64">
        <f>SUM(D237:D237)</f>
        <v>0</v>
      </c>
    </row>
    <row r="237" spans="1:4">
      <c r="A237" s="14"/>
      <c r="B237" s="16"/>
      <c r="C237" s="16"/>
      <c r="D237" s="17"/>
    </row>
    <row r="239" spans="1:4">
      <c r="A239" s="5" t="s">
        <v>24</v>
      </c>
      <c r="C239" s="7"/>
      <c r="D239" s="8"/>
    </row>
    <row r="240" spans="1:4">
      <c r="A240" s="190" t="s">
        <v>26</v>
      </c>
      <c r="B240" s="190" t="s">
        <v>31</v>
      </c>
      <c r="C240" s="190" t="s">
        <v>27</v>
      </c>
      <c r="D240" s="177" t="s">
        <v>514</v>
      </c>
    </row>
    <row r="241" spans="1:4">
      <c r="A241" s="191"/>
      <c r="B241" s="191"/>
      <c r="C241" s="191"/>
      <c r="D241" s="183"/>
    </row>
    <row r="242" spans="1:4">
      <c r="B242" s="4"/>
      <c r="C242" s="4"/>
      <c r="D242" s="4"/>
    </row>
    <row r="243" spans="1:4">
      <c r="A243" s="18" t="s">
        <v>28</v>
      </c>
      <c r="B243" s="15">
        <f>SUM(B244:B244)</f>
        <v>0</v>
      </c>
      <c r="C243" s="15">
        <f>SUM(C244:C244)</f>
        <v>0</v>
      </c>
      <c r="D243" s="64">
        <f>SUM(D244:D244)</f>
        <v>0</v>
      </c>
    </row>
    <row r="244" spans="1:4">
      <c r="A244" s="14"/>
      <c r="B244" s="16"/>
      <c r="C244" s="16"/>
      <c r="D244" s="17"/>
    </row>
  </sheetData>
  <mergeCells count="141">
    <mergeCell ref="E221:F221"/>
    <mergeCell ref="E222:F222"/>
    <mergeCell ref="E223:F223"/>
    <mergeCell ref="E212:F212"/>
    <mergeCell ref="E213:F213"/>
    <mergeCell ref="E214:F214"/>
    <mergeCell ref="E215:F215"/>
    <mergeCell ref="E216:F216"/>
    <mergeCell ref="E217:F217"/>
    <mergeCell ref="E218:F218"/>
    <mergeCell ref="E219:F219"/>
    <mergeCell ref="E220:F220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211:F211"/>
    <mergeCell ref="E195:F195"/>
    <mergeCell ref="E194:F194"/>
    <mergeCell ref="E196:F196"/>
    <mergeCell ref="E197:F197"/>
    <mergeCell ref="E198:F198"/>
    <mergeCell ref="E199:F199"/>
    <mergeCell ref="E200:F200"/>
    <mergeCell ref="E201:F201"/>
    <mergeCell ref="E202:F202"/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62:A63"/>
    <mergeCell ref="B62:B63"/>
    <mergeCell ref="C62:C63"/>
    <mergeCell ref="D62:E62"/>
    <mergeCell ref="G62:H62"/>
    <mergeCell ref="I62:I63"/>
    <mergeCell ref="K62:K63"/>
    <mergeCell ref="M62:M63"/>
    <mergeCell ref="A32:A33"/>
    <mergeCell ref="B32:B33"/>
    <mergeCell ref="C32:C33"/>
    <mergeCell ref="D32:E32"/>
    <mergeCell ref="G32:H32"/>
    <mergeCell ref="I32:I33"/>
    <mergeCell ref="K67:K68"/>
    <mergeCell ref="M67:M68"/>
    <mergeCell ref="A72:A73"/>
    <mergeCell ref="B72:B73"/>
    <mergeCell ref="C72:C73"/>
    <mergeCell ref="D72:E72"/>
    <mergeCell ref="G72:H72"/>
    <mergeCell ref="I72:I73"/>
    <mergeCell ref="K72:K73"/>
    <mergeCell ref="M72:M73"/>
    <mergeCell ref="A67:A68"/>
    <mergeCell ref="B67:B68"/>
    <mergeCell ref="C67:C68"/>
    <mergeCell ref="D67:E67"/>
    <mergeCell ref="G67:H67"/>
    <mergeCell ref="I67:I68"/>
    <mergeCell ref="A92:A93"/>
    <mergeCell ref="B92:B93"/>
    <mergeCell ref="A97:A98"/>
    <mergeCell ref="B97:B98"/>
    <mergeCell ref="A103:A104"/>
    <mergeCell ref="B103:B104"/>
    <mergeCell ref="K77:K78"/>
    <mergeCell ref="M77:M78"/>
    <mergeCell ref="A82:A83"/>
    <mergeCell ref="B82:B83"/>
    <mergeCell ref="A87:A88"/>
    <mergeCell ref="B87:B88"/>
    <mergeCell ref="A77:A78"/>
    <mergeCell ref="B77:B78"/>
    <mergeCell ref="C77:C78"/>
    <mergeCell ref="D77:E77"/>
    <mergeCell ref="G77:H77"/>
    <mergeCell ref="I77:I78"/>
    <mergeCell ref="A134:A135"/>
    <mergeCell ref="B134:B135"/>
    <mergeCell ref="C134:E134"/>
    <mergeCell ref="F134:F135"/>
    <mergeCell ref="H134:H135"/>
    <mergeCell ref="A141:A142"/>
    <mergeCell ref="B141:B142"/>
    <mergeCell ref="C103:E103"/>
    <mergeCell ref="F103:F104"/>
    <mergeCell ref="H103:H104"/>
    <mergeCell ref="A127:A128"/>
    <mergeCell ref="B127:B128"/>
    <mergeCell ref="C127:E127"/>
    <mergeCell ref="F127:F128"/>
    <mergeCell ref="H127:H128"/>
    <mergeCell ref="A165:A166"/>
    <mergeCell ref="B165:B166"/>
    <mergeCell ref="A172:A173"/>
    <mergeCell ref="B172:B173"/>
    <mergeCell ref="A179:A180"/>
    <mergeCell ref="B179:B180"/>
    <mergeCell ref="C144:D144"/>
    <mergeCell ref="A147:A148"/>
    <mergeCell ref="B147:B148"/>
    <mergeCell ref="A153:A154"/>
    <mergeCell ref="B153:B154"/>
    <mergeCell ref="A159:A160"/>
    <mergeCell ref="B159:B160"/>
    <mergeCell ref="C150:D150"/>
    <mergeCell ref="C156:D156"/>
    <mergeCell ref="A233:A234"/>
    <mergeCell ref="B233:B234"/>
    <mergeCell ref="C233:C234"/>
    <mergeCell ref="D233:D234"/>
    <mergeCell ref="A240:A241"/>
    <mergeCell ref="B240:B241"/>
    <mergeCell ref="C240:C241"/>
    <mergeCell ref="D240:D241"/>
    <mergeCell ref="A191:A192"/>
    <mergeCell ref="B191:B192"/>
    <mergeCell ref="C191:C192"/>
    <mergeCell ref="D191:D192"/>
    <mergeCell ref="A226:A227"/>
    <mergeCell ref="B226:B227"/>
    <mergeCell ref="C226:C227"/>
    <mergeCell ref="D226:D227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S187"/>
  <sheetViews>
    <sheetView workbookViewId="0">
      <selection activeCell="B34" sqref="B34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>
      <c r="A1" s="5" t="s">
        <v>47</v>
      </c>
      <c r="B1" s="5"/>
      <c r="K1" s="298" t="s">
        <v>85</v>
      </c>
      <c r="L1" s="299"/>
      <c r="M1" s="300"/>
    </row>
    <row r="2" spans="1:19">
      <c r="A2" s="5" t="s">
        <v>48</v>
      </c>
      <c r="B2" s="5"/>
      <c r="K2" s="301"/>
      <c r="L2" s="302"/>
      <c r="M2" s="303"/>
    </row>
    <row r="3" spans="1:19">
      <c r="A3" s="5" t="s">
        <v>63</v>
      </c>
      <c r="B3" s="5"/>
      <c r="K3" s="304"/>
      <c r="L3" s="305"/>
      <c r="M3" s="306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D6+D12+D16+D24+D29</f>
        <v>133525861.58500002</v>
      </c>
      <c r="E5" s="9"/>
      <c r="F5" s="215" t="s">
        <v>75</v>
      </c>
      <c r="G5" s="216"/>
      <c r="H5" s="98" t="s">
        <v>28</v>
      </c>
      <c r="I5" s="68">
        <f>SUM(I6:I14)</f>
        <v>184859</v>
      </c>
    </row>
    <row r="6" spans="1:19" ht="12.75" customHeight="1">
      <c r="A6" s="203" t="s">
        <v>13</v>
      </c>
      <c r="B6" s="203"/>
      <c r="C6" s="203"/>
      <c r="D6" s="69">
        <f>SUM(D7:D11)</f>
        <v>97855966.200000003</v>
      </c>
      <c r="E6" s="9"/>
      <c r="F6" s="217"/>
      <c r="G6" s="218"/>
      <c r="H6" s="14" t="s">
        <v>2</v>
      </c>
      <c r="I6" s="51">
        <f>B34</f>
        <v>184859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97855966.200000003</v>
      </c>
      <c r="F7" s="217"/>
      <c r="G7" s="218"/>
      <c r="H7" s="14" t="s">
        <v>3</v>
      </c>
      <c r="I7" s="51">
        <f>B47</f>
        <v>0</v>
      </c>
      <c r="J7" s="24"/>
      <c r="K7" s="24"/>
      <c r="L7" s="24"/>
    </row>
    <row r="8" spans="1:19">
      <c r="C8" s="14" t="s">
        <v>3</v>
      </c>
      <c r="D8" s="16">
        <f>M47</f>
        <v>0</v>
      </c>
      <c r="F8" s="217"/>
      <c r="G8" s="218"/>
      <c r="H8" s="14" t="s">
        <v>4</v>
      </c>
      <c r="I8" s="51">
        <f>B52</f>
        <v>0</v>
      </c>
      <c r="J8" s="24"/>
      <c r="K8" s="24"/>
      <c r="L8" s="24"/>
    </row>
    <row r="9" spans="1:19" ht="11.25" customHeight="1">
      <c r="C9" s="14" t="s">
        <v>4</v>
      </c>
      <c r="D9" s="16">
        <f>M52</f>
        <v>0</v>
      </c>
      <c r="F9" s="217"/>
      <c r="G9" s="218"/>
      <c r="H9" s="14" t="s">
        <v>5</v>
      </c>
      <c r="I9" s="51">
        <f>B57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M57</f>
        <v>0</v>
      </c>
      <c r="F10" s="217"/>
      <c r="G10" s="218"/>
      <c r="H10" s="14" t="s">
        <v>6</v>
      </c>
      <c r="I10" s="51">
        <f>B64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M64</f>
        <v>0</v>
      </c>
      <c r="F11" s="217"/>
      <c r="G11" s="218"/>
      <c r="H11" s="14" t="s">
        <v>8</v>
      </c>
      <c r="I11" s="51">
        <f>B69</f>
        <v>0</v>
      </c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17"/>
      <c r="G12" s="218"/>
      <c r="H12" s="14" t="s">
        <v>7</v>
      </c>
      <c r="I12" s="51">
        <f>B74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H91</f>
        <v>0</v>
      </c>
      <c r="F13" s="217"/>
      <c r="G13" s="218"/>
      <c r="H13" s="14" t="s">
        <v>1</v>
      </c>
      <c r="I13" s="51">
        <f>B79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H98</f>
        <v>0</v>
      </c>
      <c r="F14" s="219"/>
      <c r="G14" s="220"/>
      <c r="H14" s="14" t="s">
        <v>0</v>
      </c>
      <c r="I14" s="51">
        <f>B84</f>
        <v>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H105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03" t="s">
        <v>67</v>
      </c>
      <c r="B16" s="203"/>
      <c r="C16" s="203"/>
      <c r="D16" s="69">
        <f>SUM(D17:D23)</f>
        <v>0</v>
      </c>
      <c r="F16" s="205" t="s">
        <v>516</v>
      </c>
      <c r="G16" s="205"/>
      <c r="H16" s="205"/>
      <c r="I16" s="67">
        <v>164.44</v>
      </c>
      <c r="J16" s="104"/>
      <c r="K16" s="21"/>
      <c r="L16" s="22"/>
      <c r="M16" s="22"/>
      <c r="N16" s="23"/>
    </row>
    <row r="17" spans="1:14" ht="12.75">
      <c r="C17" s="14" t="s">
        <v>15</v>
      </c>
      <c r="D17" s="16">
        <f>B112</f>
        <v>0</v>
      </c>
      <c r="F17" s="205" t="s">
        <v>75</v>
      </c>
      <c r="G17" s="205"/>
      <c r="H17" s="205"/>
      <c r="I17" s="68">
        <f>I5</f>
        <v>184859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B118</f>
        <v>0</v>
      </c>
      <c r="F18" s="205" t="s">
        <v>25</v>
      </c>
      <c r="G18" s="205"/>
      <c r="H18" s="205"/>
      <c r="I18" s="67">
        <f>I16*I17</f>
        <v>30398213.960000001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B124</f>
        <v>0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B130</f>
        <v>0</v>
      </c>
      <c r="F20" s="205" t="s">
        <v>9</v>
      </c>
      <c r="G20" s="205"/>
      <c r="H20" s="205"/>
      <c r="I20" s="67">
        <f>D5</f>
        <v>133525861.58500002</v>
      </c>
      <c r="J20" s="21"/>
      <c r="K20" s="21"/>
      <c r="L20" s="22"/>
      <c r="M20" s="22"/>
      <c r="N20" s="23"/>
    </row>
    <row r="21" spans="1:14" ht="12.75">
      <c r="C21" s="14" t="s">
        <v>68</v>
      </c>
      <c r="D21" s="16">
        <f>B136</f>
        <v>0</v>
      </c>
      <c r="F21" s="204"/>
      <c r="G21" s="204"/>
      <c r="H21" s="204"/>
      <c r="I21" s="66"/>
      <c r="J21" s="21"/>
      <c r="K21" s="21"/>
      <c r="L21" s="22"/>
      <c r="M21" s="22"/>
      <c r="N21" s="23"/>
    </row>
    <row r="22" spans="1:14" ht="12.75">
      <c r="C22" s="14" t="s">
        <v>69</v>
      </c>
      <c r="D22" s="16">
        <f>B143</f>
        <v>0</v>
      </c>
      <c r="F22" s="205" t="s">
        <v>76</v>
      </c>
      <c r="G22" s="205"/>
      <c r="H22" s="205"/>
      <c r="I22" s="67">
        <f>I20-I18</f>
        <v>103127647.62500003</v>
      </c>
      <c r="J22" s="21"/>
      <c r="K22" s="21"/>
      <c r="L22" s="22"/>
      <c r="M22" s="22"/>
      <c r="N22" s="23"/>
    </row>
    <row r="23" spans="1:14" ht="12.75">
      <c r="C23" s="14" t="s">
        <v>70</v>
      </c>
      <c r="D23" s="16">
        <f>B150</f>
        <v>0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03" t="s">
        <v>65</v>
      </c>
      <c r="B24" s="203"/>
      <c r="C24" s="203"/>
      <c r="D24" s="69">
        <f>SUM(D25:D28)</f>
        <v>37756582.780000001</v>
      </c>
      <c r="F24" s="206" t="s">
        <v>317</v>
      </c>
      <c r="G24" s="207"/>
      <c r="H24" s="207"/>
      <c r="I24" s="208"/>
      <c r="J24" s="21"/>
      <c r="K24" s="21"/>
      <c r="L24" s="22"/>
      <c r="M24" s="22"/>
      <c r="N24" s="23"/>
    </row>
    <row r="25" spans="1:14" ht="12.75">
      <c r="C25" s="14" t="s">
        <v>131</v>
      </c>
      <c r="D25" s="16">
        <f>D157</f>
        <v>37756582.780000001</v>
      </c>
      <c r="F25" s="209"/>
      <c r="G25" s="210"/>
      <c r="H25" s="210"/>
      <c r="I25" s="211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D172</f>
        <v>0</v>
      </c>
      <c r="F26" s="209"/>
      <c r="G26" s="210"/>
      <c r="H26" s="210"/>
      <c r="I26" s="211"/>
      <c r="J26" s="21"/>
      <c r="K26" s="21"/>
      <c r="L26" s="22"/>
      <c r="M26" s="22"/>
      <c r="N26" s="23"/>
    </row>
    <row r="27" spans="1:14" ht="12.75">
      <c r="C27" s="14" t="s">
        <v>66</v>
      </c>
      <c r="D27" s="16">
        <f>D179</f>
        <v>0</v>
      </c>
      <c r="F27" s="212"/>
      <c r="G27" s="213"/>
      <c r="H27" s="213"/>
      <c r="I27" s="214"/>
      <c r="J27" s="21"/>
      <c r="K27" s="21"/>
      <c r="L27" s="22"/>
      <c r="M27" s="22"/>
      <c r="N27" s="23"/>
    </row>
    <row r="28" spans="1:14" ht="12.75">
      <c r="C28" s="14" t="s">
        <v>132</v>
      </c>
      <c r="D28" s="16">
        <f>D186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03" t="s">
        <v>400</v>
      </c>
      <c r="B29" s="203"/>
      <c r="C29" s="203"/>
      <c r="D29" s="69">
        <f>SUM(D30:D33)</f>
        <v>-2086687.395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99" t="s">
        <v>401</v>
      </c>
      <c r="D30" s="91">
        <f>-4173374.79/12*6</f>
        <v>-2086687.395</v>
      </c>
      <c r="E30" s="9"/>
      <c r="F30" s="30"/>
      <c r="G30" s="21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177" t="s">
        <v>26</v>
      </c>
      <c r="B32" s="193" t="s">
        <v>52</v>
      </c>
      <c r="C32" s="193" t="s">
        <v>51</v>
      </c>
      <c r="D32" s="184" t="s">
        <v>38</v>
      </c>
      <c r="E32" s="184"/>
      <c r="F32" s="82" t="s">
        <v>39</v>
      </c>
      <c r="G32" s="177" t="s">
        <v>41</v>
      </c>
      <c r="H32" s="177"/>
      <c r="I32" s="177" t="s">
        <v>45</v>
      </c>
      <c r="J32" s="34" t="s">
        <v>43</v>
      </c>
      <c r="K32" s="177" t="s">
        <v>34</v>
      </c>
      <c r="L32" s="82" t="s">
        <v>35</v>
      </c>
      <c r="M32" s="177" t="s">
        <v>514</v>
      </c>
    </row>
    <row r="33" spans="1:13">
      <c r="A33" s="177"/>
      <c r="B33" s="193"/>
      <c r="C33" s="193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177"/>
      <c r="J33" s="13">
        <v>0</v>
      </c>
      <c r="K33" s="177"/>
      <c r="L33" s="13">
        <v>0</v>
      </c>
      <c r="M33" s="183"/>
    </row>
    <row r="34" spans="1:13">
      <c r="A34" s="18" t="s">
        <v>28</v>
      </c>
      <c r="B34" s="68">
        <f>SUM(B35:B43)</f>
        <v>184859</v>
      </c>
      <c r="C34" s="70">
        <f>SUM(C35:C43)</f>
        <v>52528000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SUM(M35:M43)</f>
        <v>97855966.200000003</v>
      </c>
    </row>
    <row r="35" spans="1:13">
      <c r="A35" s="14" t="s">
        <v>141</v>
      </c>
      <c r="B35" s="51">
        <v>5521</v>
      </c>
      <c r="C35" s="37">
        <v>1609000</v>
      </c>
      <c r="D35" s="38">
        <v>2.5125999999999999</v>
      </c>
      <c r="E35" s="38">
        <v>0.42259999999999998</v>
      </c>
      <c r="F35" s="39">
        <v>2.137</v>
      </c>
      <c r="G35" s="40">
        <f t="shared" ref="G35:G43" si="0">IF(F35&lt;=D35,F35,D35)</f>
        <v>2.137</v>
      </c>
      <c r="H35" s="40">
        <f t="shared" ref="H35:H43" si="1">G35-E35</f>
        <v>1.7143999999999999</v>
      </c>
      <c r="I35" s="41">
        <f t="shared" ref="I35:I43" si="2">H35*C35</f>
        <v>2758469.6</v>
      </c>
      <c r="J35" s="41">
        <f t="shared" ref="J35:J43" si="3">C35*E35*J$33</f>
        <v>0</v>
      </c>
      <c r="K35" s="17">
        <f t="shared" ref="K35:K43" si="4">I35+J35</f>
        <v>2758469.6</v>
      </c>
      <c r="L35" s="17">
        <f t="shared" ref="L35:L43" si="5">K35*L$33</f>
        <v>0</v>
      </c>
      <c r="M35" s="17">
        <f t="shared" ref="M35:M43" si="6">K35-L35</f>
        <v>2758469.6</v>
      </c>
    </row>
    <row r="36" spans="1:13">
      <c r="A36" s="14" t="s">
        <v>142</v>
      </c>
      <c r="B36" s="51">
        <v>124745</v>
      </c>
      <c r="C36" s="37">
        <v>35303000</v>
      </c>
      <c r="D36" s="38">
        <v>2.6433</v>
      </c>
      <c r="E36" s="38">
        <v>0.42259999999999998</v>
      </c>
      <c r="F36" s="39">
        <v>2.3580000000000001</v>
      </c>
      <c r="G36" s="40">
        <f t="shared" si="0"/>
        <v>2.3580000000000001</v>
      </c>
      <c r="H36" s="40">
        <f t="shared" si="1"/>
        <v>1.9354</v>
      </c>
      <c r="I36" s="41">
        <f t="shared" si="2"/>
        <v>68325426.200000003</v>
      </c>
      <c r="J36" s="41">
        <f t="shared" si="3"/>
        <v>0</v>
      </c>
      <c r="K36" s="17">
        <f t="shared" si="4"/>
        <v>68325426.200000003</v>
      </c>
      <c r="L36" s="17">
        <f t="shared" si="5"/>
        <v>0</v>
      </c>
      <c r="M36" s="17">
        <f t="shared" si="6"/>
        <v>68325426.200000003</v>
      </c>
    </row>
    <row r="37" spans="1:13">
      <c r="A37" s="14" t="s">
        <v>143</v>
      </c>
      <c r="B37" s="51">
        <v>18531</v>
      </c>
      <c r="C37" s="37">
        <v>5263000</v>
      </c>
      <c r="D37" s="38">
        <v>2.7345000000000002</v>
      </c>
      <c r="E37" s="38">
        <v>0.42259999999999998</v>
      </c>
      <c r="F37" s="39">
        <v>2.137</v>
      </c>
      <c r="G37" s="40">
        <f t="shared" si="0"/>
        <v>2.137</v>
      </c>
      <c r="H37" s="40">
        <f t="shared" si="1"/>
        <v>1.7143999999999999</v>
      </c>
      <c r="I37" s="41">
        <f t="shared" si="2"/>
        <v>9022887.1999999993</v>
      </c>
      <c r="J37" s="41">
        <f t="shared" si="3"/>
        <v>0</v>
      </c>
      <c r="K37" s="17">
        <f t="shared" si="4"/>
        <v>9022887.1999999993</v>
      </c>
      <c r="L37" s="17">
        <f t="shared" si="5"/>
        <v>0</v>
      </c>
      <c r="M37" s="17">
        <f t="shared" si="6"/>
        <v>9022887.1999999993</v>
      </c>
    </row>
    <row r="38" spans="1:13">
      <c r="A38" s="14" t="s">
        <v>144</v>
      </c>
      <c r="B38" s="51">
        <v>1549</v>
      </c>
      <c r="C38" s="37">
        <v>510000</v>
      </c>
      <c r="D38" s="38">
        <v>4.3707000000000003</v>
      </c>
      <c r="E38" s="38">
        <v>0.42259999999999998</v>
      </c>
      <c r="F38" s="39">
        <v>2.137</v>
      </c>
      <c r="G38" s="40">
        <f t="shared" si="0"/>
        <v>2.137</v>
      </c>
      <c r="H38" s="40">
        <f t="shared" si="1"/>
        <v>1.7143999999999999</v>
      </c>
      <c r="I38" s="41">
        <f t="shared" si="2"/>
        <v>874344</v>
      </c>
      <c r="J38" s="41">
        <f t="shared" si="3"/>
        <v>0</v>
      </c>
      <c r="K38" s="17">
        <f t="shared" si="4"/>
        <v>874344</v>
      </c>
      <c r="L38" s="17">
        <f t="shared" si="5"/>
        <v>0</v>
      </c>
      <c r="M38" s="17">
        <f t="shared" si="6"/>
        <v>874344</v>
      </c>
    </row>
    <row r="39" spans="1:13">
      <c r="A39" s="14" t="s">
        <v>148</v>
      </c>
      <c r="B39" s="51">
        <v>3036</v>
      </c>
      <c r="C39" s="37">
        <v>899000</v>
      </c>
      <c r="D39" s="38">
        <v>2.4279999999999999</v>
      </c>
      <c r="E39" s="38">
        <v>0.42259999999999998</v>
      </c>
      <c r="F39" s="39">
        <v>2.137</v>
      </c>
      <c r="G39" s="40">
        <f t="shared" si="0"/>
        <v>2.137</v>
      </c>
      <c r="H39" s="40">
        <f t="shared" si="1"/>
        <v>1.7143999999999999</v>
      </c>
      <c r="I39" s="41">
        <f t="shared" si="2"/>
        <v>1541245.5999999999</v>
      </c>
      <c r="J39" s="41">
        <f t="shared" si="3"/>
        <v>0</v>
      </c>
      <c r="K39" s="17">
        <f t="shared" si="4"/>
        <v>1541245.5999999999</v>
      </c>
      <c r="L39" s="17">
        <f t="shared" si="5"/>
        <v>0</v>
      </c>
      <c r="M39" s="17">
        <f t="shared" si="6"/>
        <v>1541245.5999999999</v>
      </c>
    </row>
    <row r="40" spans="1:13">
      <c r="A40" s="14" t="s">
        <v>146</v>
      </c>
      <c r="B40" s="51">
        <v>5487</v>
      </c>
      <c r="C40" s="37">
        <v>1531000</v>
      </c>
      <c r="D40" s="38">
        <v>2.5699000000000001</v>
      </c>
      <c r="E40" s="38">
        <v>0.42259999999999998</v>
      </c>
      <c r="F40" s="39">
        <v>2.137</v>
      </c>
      <c r="G40" s="40">
        <f t="shared" si="0"/>
        <v>2.137</v>
      </c>
      <c r="H40" s="40">
        <f t="shared" si="1"/>
        <v>1.7143999999999999</v>
      </c>
      <c r="I40" s="41">
        <f t="shared" si="2"/>
        <v>2624746.4</v>
      </c>
      <c r="J40" s="41">
        <f t="shared" si="3"/>
        <v>0</v>
      </c>
      <c r="K40" s="17">
        <f t="shared" si="4"/>
        <v>2624746.4</v>
      </c>
      <c r="L40" s="17">
        <f t="shared" si="5"/>
        <v>0</v>
      </c>
      <c r="M40" s="17">
        <f t="shared" si="6"/>
        <v>2624746.4</v>
      </c>
    </row>
    <row r="41" spans="1:13">
      <c r="A41" s="14" t="s">
        <v>145</v>
      </c>
      <c r="B41" s="51">
        <v>2520</v>
      </c>
      <c r="C41" s="37">
        <v>746000</v>
      </c>
      <c r="D41" s="38">
        <v>2.4279999999999999</v>
      </c>
      <c r="E41" s="38">
        <v>0.42259999999999998</v>
      </c>
      <c r="F41" s="39">
        <v>2.137</v>
      </c>
      <c r="G41" s="40">
        <f t="shared" si="0"/>
        <v>2.137</v>
      </c>
      <c r="H41" s="40">
        <f t="shared" si="1"/>
        <v>1.7143999999999999</v>
      </c>
      <c r="I41" s="41">
        <f t="shared" si="2"/>
        <v>1278942.3999999999</v>
      </c>
      <c r="J41" s="41">
        <f t="shared" si="3"/>
        <v>0</v>
      </c>
      <c r="K41" s="17">
        <f t="shared" si="4"/>
        <v>1278942.3999999999</v>
      </c>
      <c r="L41" s="17">
        <f t="shared" si="5"/>
        <v>0</v>
      </c>
      <c r="M41" s="17">
        <f t="shared" si="6"/>
        <v>1278942.3999999999</v>
      </c>
    </row>
    <row r="42" spans="1:13">
      <c r="A42" s="14" t="s">
        <v>522</v>
      </c>
      <c r="B42" s="51">
        <v>1867</v>
      </c>
      <c r="C42" s="37">
        <v>553000</v>
      </c>
      <c r="D42" s="38">
        <v>3.0318999999999998</v>
      </c>
      <c r="E42" s="38">
        <v>0.42259999999999998</v>
      </c>
      <c r="F42" s="39">
        <v>2.137</v>
      </c>
      <c r="G42" s="40">
        <f t="shared" si="0"/>
        <v>2.137</v>
      </c>
      <c r="H42" s="40">
        <f t="shared" si="1"/>
        <v>1.7143999999999999</v>
      </c>
      <c r="I42" s="41">
        <f t="shared" si="2"/>
        <v>948063.2</v>
      </c>
      <c r="J42" s="41">
        <f t="shared" si="3"/>
        <v>0</v>
      </c>
      <c r="K42" s="17">
        <f t="shared" si="4"/>
        <v>948063.2</v>
      </c>
      <c r="L42" s="17">
        <f t="shared" si="5"/>
        <v>0</v>
      </c>
      <c r="M42" s="17">
        <f t="shared" si="6"/>
        <v>948063.2</v>
      </c>
    </row>
    <row r="43" spans="1:13">
      <c r="A43" s="14" t="s">
        <v>147</v>
      </c>
      <c r="B43" s="51">
        <v>21603</v>
      </c>
      <c r="C43" s="37">
        <v>6114000</v>
      </c>
      <c r="D43" s="38">
        <v>2.7187999999999999</v>
      </c>
      <c r="E43" s="38">
        <v>0.42259999999999998</v>
      </c>
      <c r="F43" s="39">
        <v>2.137</v>
      </c>
      <c r="G43" s="40">
        <f t="shared" si="0"/>
        <v>2.137</v>
      </c>
      <c r="H43" s="40">
        <f t="shared" si="1"/>
        <v>1.7143999999999999</v>
      </c>
      <c r="I43" s="41">
        <f t="shared" si="2"/>
        <v>10481841.6</v>
      </c>
      <c r="J43" s="41">
        <f t="shared" si="3"/>
        <v>0</v>
      </c>
      <c r="K43" s="17">
        <f t="shared" si="4"/>
        <v>10481841.6</v>
      </c>
      <c r="L43" s="17">
        <f t="shared" si="5"/>
        <v>0</v>
      </c>
      <c r="M43" s="17">
        <f t="shared" si="6"/>
        <v>10481841.6</v>
      </c>
    </row>
    <row r="44" spans="1:13">
      <c r="C44" s="19"/>
      <c r="D44" s="4"/>
      <c r="F44" s="4"/>
      <c r="G44" s="4"/>
      <c r="H44" s="4"/>
      <c r="I44" s="4"/>
      <c r="J44" s="4"/>
    </row>
    <row r="45" spans="1:13">
      <c r="A45" s="177" t="s">
        <v>26</v>
      </c>
      <c r="B45" s="193" t="s">
        <v>57</v>
      </c>
      <c r="C45" s="193" t="s">
        <v>53</v>
      </c>
      <c r="D45" s="184" t="s">
        <v>38</v>
      </c>
      <c r="E45" s="184"/>
      <c r="F45" s="82" t="s">
        <v>39</v>
      </c>
      <c r="G45" s="177" t="s">
        <v>41</v>
      </c>
      <c r="H45" s="177"/>
      <c r="I45" s="177" t="s">
        <v>45</v>
      </c>
      <c r="J45" s="34" t="s">
        <v>43</v>
      </c>
      <c r="K45" s="177" t="s">
        <v>34</v>
      </c>
      <c r="L45" s="82" t="s">
        <v>35</v>
      </c>
      <c r="M45" s="177" t="s">
        <v>514</v>
      </c>
    </row>
    <row r="46" spans="1:13" ht="11.25" customHeight="1">
      <c r="A46" s="177"/>
      <c r="B46" s="193"/>
      <c r="C46" s="193"/>
      <c r="D46" s="83" t="s">
        <v>40</v>
      </c>
      <c r="E46" s="83" t="s">
        <v>44</v>
      </c>
      <c r="F46" s="83" t="s">
        <v>40</v>
      </c>
      <c r="G46" s="84" t="s">
        <v>40</v>
      </c>
      <c r="H46" s="13" t="s">
        <v>42</v>
      </c>
      <c r="I46" s="177"/>
      <c r="J46" s="13">
        <v>1</v>
      </c>
      <c r="K46" s="177"/>
      <c r="L46" s="13">
        <v>9.2499999999999999E-2</v>
      </c>
      <c r="M46" s="183"/>
    </row>
    <row r="47" spans="1:13">
      <c r="A47" s="18" t="s">
        <v>28</v>
      </c>
      <c r="B47" s="68">
        <f>SUM(B48:B48)</f>
        <v>0</v>
      </c>
      <c r="C47" s="70">
        <f>SUM(C48:C48)</f>
        <v>0</v>
      </c>
      <c r="D47" s="42"/>
      <c r="E47" s="43"/>
      <c r="F47" s="44"/>
      <c r="G47" s="44"/>
      <c r="H47" s="44"/>
      <c r="I47" s="44"/>
      <c r="J47" s="44"/>
      <c r="K47" s="43"/>
      <c r="L47" s="43"/>
      <c r="M47" s="64">
        <f>SUM(M48:M48)</f>
        <v>0</v>
      </c>
    </row>
    <row r="48" spans="1:13">
      <c r="A48" s="14"/>
      <c r="B48" s="51"/>
      <c r="C48" s="37"/>
      <c r="D48" s="38"/>
      <c r="E48" s="38"/>
      <c r="F48" s="39"/>
      <c r="G48" s="40">
        <f>IF(F48&lt;=D48,F48,D48)</f>
        <v>0</v>
      </c>
      <c r="H48" s="40">
        <f>G48-E48</f>
        <v>0</v>
      </c>
      <c r="I48" s="41">
        <f>H48*C48</f>
        <v>0</v>
      </c>
      <c r="J48" s="41">
        <f>C48*E48*J$46</f>
        <v>0</v>
      </c>
      <c r="K48" s="17">
        <f>I48+J48</f>
        <v>0</v>
      </c>
      <c r="L48" s="17">
        <f>K48*L$46</f>
        <v>0</v>
      </c>
      <c r="M48" s="17">
        <f>K48-L48</f>
        <v>0</v>
      </c>
    </row>
    <row r="49" spans="1:13">
      <c r="C49" s="7"/>
      <c r="D49" s="8"/>
      <c r="E49" s="8"/>
      <c r="F49" s="3"/>
      <c r="G49" s="3"/>
      <c r="H49" s="3"/>
      <c r="I49" s="2"/>
      <c r="J49" s="2"/>
    </row>
    <row r="50" spans="1:13">
      <c r="A50" s="177" t="s">
        <v>26</v>
      </c>
      <c r="B50" s="193" t="s">
        <v>58</v>
      </c>
      <c r="C50" s="193" t="s">
        <v>54</v>
      </c>
      <c r="D50" s="184" t="s">
        <v>38</v>
      </c>
      <c r="E50" s="184"/>
      <c r="F50" s="82" t="s">
        <v>39</v>
      </c>
      <c r="G50" s="177" t="s">
        <v>41</v>
      </c>
      <c r="H50" s="177"/>
      <c r="I50" s="177" t="s">
        <v>45</v>
      </c>
      <c r="J50" s="34" t="s">
        <v>43</v>
      </c>
      <c r="K50" s="177" t="s">
        <v>34</v>
      </c>
      <c r="L50" s="82" t="s">
        <v>35</v>
      </c>
      <c r="M50" s="177" t="s">
        <v>514</v>
      </c>
    </row>
    <row r="51" spans="1:13" ht="11.25" customHeight="1">
      <c r="A51" s="177"/>
      <c r="B51" s="193"/>
      <c r="C51" s="193"/>
      <c r="D51" s="83" t="s">
        <v>40</v>
      </c>
      <c r="E51" s="83" t="s">
        <v>44</v>
      </c>
      <c r="F51" s="83" t="s">
        <v>42</v>
      </c>
      <c r="G51" s="84" t="s">
        <v>40</v>
      </c>
      <c r="H51" s="13" t="s">
        <v>42</v>
      </c>
      <c r="I51" s="177"/>
      <c r="J51" s="13">
        <v>1</v>
      </c>
      <c r="K51" s="177"/>
      <c r="L51" s="13">
        <v>9.2499999999999999E-2</v>
      </c>
      <c r="M51" s="183"/>
    </row>
    <row r="52" spans="1:13">
      <c r="A52" s="18" t="s">
        <v>28</v>
      </c>
      <c r="B52" s="68">
        <f>SUM(B53:B53)</f>
        <v>0</v>
      </c>
      <c r="C52" s="70">
        <f>SUM(C53:C53)</f>
        <v>0</v>
      </c>
      <c r="D52" s="42"/>
      <c r="E52" s="43"/>
      <c r="F52" s="44"/>
      <c r="G52" s="44"/>
      <c r="H52" s="44"/>
      <c r="I52" s="44"/>
      <c r="J52" s="44"/>
      <c r="K52" s="43"/>
      <c r="L52" s="43"/>
      <c r="M52" s="64">
        <f>SUM(M53:M53)</f>
        <v>0</v>
      </c>
    </row>
    <row r="53" spans="1:13">
      <c r="A53" s="14"/>
      <c r="B53" s="51"/>
      <c r="C53" s="37"/>
      <c r="D53" s="38"/>
      <c r="E53" s="38"/>
      <c r="F53" s="39"/>
      <c r="G53" s="45"/>
      <c r="H53" s="40">
        <f t="shared" ref="H53" si="7">IF(F53&lt;=D53-E53,F53,D53-E53)</f>
        <v>0</v>
      </c>
      <c r="I53" s="46">
        <f t="shared" ref="I53" si="8">H53*C53</f>
        <v>0</v>
      </c>
      <c r="J53" s="46">
        <f>C53*E53*J$51</f>
        <v>0</v>
      </c>
      <c r="K53" s="47">
        <f t="shared" ref="K53" si="9">I53+J53</f>
        <v>0</v>
      </c>
      <c r="L53" s="17">
        <f>K53*L$51</f>
        <v>0</v>
      </c>
      <c r="M53" s="17">
        <f>K53-L53</f>
        <v>0</v>
      </c>
    </row>
    <row r="54" spans="1:13">
      <c r="C54" s="7"/>
      <c r="D54" s="8"/>
      <c r="E54" s="8"/>
      <c r="F54" s="3"/>
      <c r="G54" s="3"/>
      <c r="H54" s="3"/>
      <c r="I54" s="2"/>
      <c r="J54" s="2"/>
    </row>
    <row r="55" spans="1:13">
      <c r="A55" s="177" t="s">
        <v>26</v>
      </c>
      <c r="B55" s="193" t="s">
        <v>59</v>
      </c>
      <c r="C55" s="193" t="s">
        <v>55</v>
      </c>
      <c r="D55" s="184" t="s">
        <v>38</v>
      </c>
      <c r="E55" s="184"/>
      <c r="F55" s="82" t="s">
        <v>39</v>
      </c>
      <c r="G55" s="177" t="s">
        <v>41</v>
      </c>
      <c r="H55" s="177"/>
      <c r="I55" s="177" t="s">
        <v>45</v>
      </c>
      <c r="J55" s="34" t="s">
        <v>43</v>
      </c>
      <c r="K55" s="177" t="s">
        <v>34</v>
      </c>
      <c r="L55" s="82" t="s">
        <v>35</v>
      </c>
      <c r="M55" s="177" t="s">
        <v>514</v>
      </c>
    </row>
    <row r="56" spans="1:13" ht="11.25" customHeight="1">
      <c r="A56" s="177"/>
      <c r="B56" s="193"/>
      <c r="C56" s="193"/>
      <c r="D56" s="83" t="s">
        <v>40</v>
      </c>
      <c r="E56" s="83" t="s">
        <v>44</v>
      </c>
      <c r="F56" s="83" t="s">
        <v>42</v>
      </c>
      <c r="G56" s="84" t="s">
        <v>40</v>
      </c>
      <c r="H56" s="13" t="s">
        <v>42</v>
      </c>
      <c r="I56" s="177"/>
      <c r="J56" s="13">
        <v>1</v>
      </c>
      <c r="K56" s="177"/>
      <c r="L56" s="13">
        <v>9.2499999999999999E-2</v>
      </c>
      <c r="M56" s="183"/>
    </row>
    <row r="57" spans="1:13">
      <c r="A57" s="18" t="s">
        <v>28</v>
      </c>
      <c r="B57" s="68">
        <f>SUM(B58:B58)</f>
        <v>0</v>
      </c>
      <c r="C57" s="70">
        <f>SUM(C58:C58)</f>
        <v>0</v>
      </c>
      <c r="D57" s="42"/>
      <c r="E57" s="43"/>
      <c r="F57" s="44"/>
      <c r="G57" s="44"/>
      <c r="H57" s="44"/>
      <c r="I57" s="44"/>
      <c r="J57" s="44"/>
      <c r="K57" s="43"/>
      <c r="L57" s="43"/>
      <c r="M57" s="15">
        <f>SUM(M58:M58)</f>
        <v>0</v>
      </c>
    </row>
    <row r="58" spans="1:13">
      <c r="A58" s="14"/>
      <c r="B58" s="51"/>
      <c r="C58" s="37"/>
      <c r="D58" s="38"/>
      <c r="E58" s="38"/>
      <c r="F58" s="39"/>
      <c r="G58" s="45"/>
      <c r="H58" s="40">
        <f t="shared" ref="H58" si="10">IF(F58&lt;=D58-E58,F58,D58-E58)</f>
        <v>0</v>
      </c>
      <c r="I58" s="46">
        <f t="shared" ref="I58" si="11">H58*C58</f>
        <v>0</v>
      </c>
      <c r="J58" s="46">
        <f>C58*E58*J$56</f>
        <v>0</v>
      </c>
      <c r="K58" s="47">
        <f t="shared" ref="K58" si="12">I58+J58</f>
        <v>0</v>
      </c>
      <c r="L58" s="17">
        <f>K58*L$56</f>
        <v>0</v>
      </c>
      <c r="M58" s="17">
        <f>K58-L58</f>
        <v>0</v>
      </c>
    </row>
    <row r="59" spans="1:13">
      <c r="C59" s="7"/>
      <c r="D59" s="8"/>
      <c r="E59" s="8"/>
      <c r="F59" s="3"/>
      <c r="G59" s="3"/>
      <c r="H59" s="3"/>
      <c r="I59" s="2"/>
      <c r="J59" s="2"/>
    </row>
    <row r="60" spans="1:13">
      <c r="C60" s="7"/>
      <c r="D60" s="8"/>
      <c r="E60" s="8"/>
      <c r="F60" s="3"/>
      <c r="G60" s="3"/>
      <c r="H60" s="3"/>
      <c r="I60" s="2"/>
      <c r="J60" s="2"/>
    </row>
    <row r="61" spans="1:13">
      <c r="C61" s="7"/>
      <c r="D61" s="8"/>
      <c r="E61" s="8"/>
      <c r="F61" s="3"/>
      <c r="G61" s="3"/>
      <c r="H61" s="3"/>
      <c r="I61" s="2"/>
      <c r="J61" s="2"/>
    </row>
    <row r="62" spans="1:13">
      <c r="A62" s="177" t="s">
        <v>26</v>
      </c>
      <c r="B62" s="193" t="s">
        <v>60</v>
      </c>
      <c r="C62" s="193" t="s">
        <v>56</v>
      </c>
      <c r="D62" s="184" t="s">
        <v>38</v>
      </c>
      <c r="E62" s="184"/>
      <c r="F62" s="82" t="s">
        <v>46</v>
      </c>
      <c r="G62" s="177" t="s">
        <v>41</v>
      </c>
      <c r="H62" s="177"/>
      <c r="I62" s="177" t="s">
        <v>45</v>
      </c>
      <c r="J62" s="34" t="s">
        <v>43</v>
      </c>
      <c r="K62" s="177" t="s">
        <v>34</v>
      </c>
      <c r="L62" s="82" t="s">
        <v>35</v>
      </c>
      <c r="M62" s="177" t="s">
        <v>514</v>
      </c>
    </row>
    <row r="63" spans="1:13" ht="11.25" customHeight="1">
      <c r="A63" s="177"/>
      <c r="B63" s="193"/>
      <c r="C63" s="193"/>
      <c r="D63" s="83" t="s">
        <v>40</v>
      </c>
      <c r="E63" s="83" t="s">
        <v>44</v>
      </c>
      <c r="F63" s="83" t="s">
        <v>42</v>
      </c>
      <c r="G63" s="84" t="s">
        <v>40</v>
      </c>
      <c r="H63" s="13" t="s">
        <v>42</v>
      </c>
      <c r="I63" s="177"/>
      <c r="J63" s="13">
        <v>1</v>
      </c>
      <c r="K63" s="177"/>
      <c r="L63" s="13">
        <v>9.2499999999999999E-2</v>
      </c>
      <c r="M63" s="183"/>
    </row>
    <row r="64" spans="1:13">
      <c r="A64" s="18" t="s">
        <v>28</v>
      </c>
      <c r="B64" s="68">
        <f>SUM(B65:B65)</f>
        <v>0</v>
      </c>
      <c r="C64" s="70">
        <f>SUM(C65:C65)</f>
        <v>0</v>
      </c>
      <c r="D64" s="42"/>
      <c r="E64" s="43"/>
      <c r="F64" s="44"/>
      <c r="G64" s="44"/>
      <c r="H64" s="44"/>
      <c r="I64" s="44"/>
      <c r="J64" s="44"/>
      <c r="K64" s="43"/>
      <c r="L64" s="43"/>
      <c r="M64" s="64">
        <f>SUM(M65:M65)</f>
        <v>0</v>
      </c>
    </row>
    <row r="65" spans="1:13">
      <c r="A65" s="14"/>
      <c r="B65" s="51"/>
      <c r="C65" s="37"/>
      <c r="D65" s="38"/>
      <c r="E65" s="38"/>
      <c r="F65" s="39"/>
      <c r="G65" s="45"/>
      <c r="H65" s="48">
        <f t="shared" ref="H65" si="13">IF(F65&lt;=D65-E65,F65,D65-E65)</f>
        <v>0</v>
      </c>
      <c r="I65" s="46">
        <f t="shared" ref="I65" si="14">H65*C65</f>
        <v>0</v>
      </c>
      <c r="J65" s="46">
        <f>C65*E65*J$46</f>
        <v>0</v>
      </c>
      <c r="K65" s="47">
        <f t="shared" ref="K65" si="15">I65+J65</f>
        <v>0</v>
      </c>
      <c r="L65" s="17">
        <f>K65*L$46</f>
        <v>0</v>
      </c>
      <c r="M65" s="17">
        <f>K65-L65</f>
        <v>0</v>
      </c>
    </row>
    <row r="66" spans="1:13">
      <c r="C66" s="7"/>
      <c r="D66" s="8"/>
      <c r="E66" s="8"/>
      <c r="F66" s="3"/>
      <c r="G66" s="3"/>
      <c r="H66" s="3"/>
      <c r="I66" s="2"/>
      <c r="J66" s="2"/>
    </row>
    <row r="67" spans="1:13">
      <c r="A67" s="177" t="s">
        <v>26</v>
      </c>
      <c r="B67" s="193" t="s">
        <v>74</v>
      </c>
      <c r="C67" s="61"/>
      <c r="D67" s="55"/>
      <c r="E67" s="61"/>
      <c r="F67" s="53"/>
      <c r="G67" s="55"/>
      <c r="H67" s="61"/>
      <c r="I67" s="59"/>
      <c r="J67" s="55"/>
      <c r="K67" s="61"/>
    </row>
    <row r="68" spans="1:13">
      <c r="A68" s="177"/>
      <c r="B68" s="193"/>
      <c r="C68" s="61"/>
      <c r="D68" s="55"/>
      <c r="E68" s="61"/>
      <c r="F68" s="53"/>
      <c r="G68" s="55"/>
      <c r="H68" s="61"/>
      <c r="I68" s="59"/>
      <c r="J68" s="55"/>
      <c r="K68" s="61"/>
    </row>
    <row r="69" spans="1:13">
      <c r="A69" s="18" t="s">
        <v>28</v>
      </c>
      <c r="B69" s="68">
        <f>SUM(B70:B70)</f>
        <v>0</v>
      </c>
      <c r="C69" s="62"/>
      <c r="D69" s="63"/>
      <c r="E69" s="62"/>
      <c r="F69" s="53"/>
      <c r="G69" s="63"/>
      <c r="H69" s="62"/>
      <c r="I69" s="59"/>
      <c r="J69" s="63"/>
      <c r="K69" s="62"/>
    </row>
    <row r="70" spans="1:13">
      <c r="A70" s="14"/>
      <c r="B70" s="51"/>
      <c r="C70" s="60"/>
      <c r="D70" s="52"/>
      <c r="E70" s="60"/>
      <c r="F70" s="53"/>
      <c r="G70" s="52"/>
      <c r="H70" s="60"/>
      <c r="I70" s="59"/>
      <c r="J70" s="52"/>
      <c r="K70" s="60"/>
    </row>
    <row r="71" spans="1:13">
      <c r="C71" s="7"/>
      <c r="D71" s="8"/>
      <c r="E71" s="8"/>
      <c r="F71" s="3"/>
      <c r="G71" s="3"/>
      <c r="H71" s="3"/>
      <c r="I71" s="2"/>
      <c r="J71" s="2"/>
    </row>
    <row r="72" spans="1:13">
      <c r="A72" s="177" t="s">
        <v>26</v>
      </c>
      <c r="B72" s="193" t="s">
        <v>7</v>
      </c>
      <c r="C72" s="7"/>
      <c r="D72" s="8"/>
      <c r="E72" s="8"/>
      <c r="F72" s="3"/>
      <c r="G72" s="3"/>
      <c r="H72" s="3"/>
      <c r="I72" s="2"/>
      <c r="J72" s="2"/>
    </row>
    <row r="73" spans="1:13">
      <c r="A73" s="177"/>
      <c r="B73" s="193"/>
      <c r="C73" s="7"/>
      <c r="D73" s="8"/>
      <c r="E73" s="8"/>
      <c r="F73" s="3"/>
      <c r="G73" s="3"/>
      <c r="H73" s="3"/>
      <c r="I73" s="2"/>
      <c r="J73" s="2"/>
    </row>
    <row r="74" spans="1:13">
      <c r="A74" s="18" t="s">
        <v>28</v>
      </c>
      <c r="B74" s="68">
        <f>SUM(B75:B75)</f>
        <v>0</v>
      </c>
      <c r="C74" s="7"/>
      <c r="D74" s="8"/>
      <c r="E74" s="8"/>
      <c r="F74" s="3"/>
      <c r="G74" s="3"/>
      <c r="H74" s="3"/>
      <c r="I74" s="2"/>
      <c r="J74" s="2"/>
    </row>
    <row r="75" spans="1:13">
      <c r="A75" s="14"/>
      <c r="B75" s="51"/>
      <c r="C75" s="7"/>
      <c r="D75" s="8"/>
      <c r="E75" s="8"/>
      <c r="F75" s="3"/>
      <c r="G75" s="3"/>
      <c r="H75" s="3"/>
      <c r="I75" s="2"/>
      <c r="J75" s="2"/>
    </row>
    <row r="76" spans="1:13">
      <c r="C76" s="7"/>
      <c r="D76" s="8"/>
      <c r="E76" s="8"/>
      <c r="F76" s="3"/>
      <c r="G76" s="3"/>
      <c r="H76" s="3"/>
      <c r="I76" s="2"/>
      <c r="J76" s="2"/>
    </row>
    <row r="77" spans="1:13">
      <c r="A77" s="177" t="s">
        <v>26</v>
      </c>
      <c r="B77" s="193" t="s">
        <v>1</v>
      </c>
      <c r="C77" s="7"/>
      <c r="D77" s="8"/>
      <c r="E77" s="8"/>
      <c r="F77" s="3"/>
      <c r="G77" s="3"/>
      <c r="H77" s="3"/>
      <c r="I77" s="2"/>
      <c r="J77" s="2"/>
    </row>
    <row r="78" spans="1:13">
      <c r="A78" s="177"/>
      <c r="B78" s="193"/>
      <c r="C78" s="7"/>
      <c r="D78" s="8"/>
      <c r="E78" s="8"/>
      <c r="F78" s="3"/>
      <c r="G78" s="3"/>
      <c r="H78" s="3"/>
      <c r="I78" s="2"/>
      <c r="J78" s="2"/>
    </row>
    <row r="79" spans="1:13">
      <c r="A79" s="18" t="s">
        <v>28</v>
      </c>
      <c r="B79" s="68">
        <f>SUM(B80:B80)</f>
        <v>0</v>
      </c>
      <c r="C79" s="7"/>
      <c r="D79" s="8"/>
      <c r="E79" s="8"/>
      <c r="F79" s="3"/>
      <c r="G79" s="3"/>
      <c r="H79" s="3"/>
      <c r="I79" s="2"/>
      <c r="J79" s="2"/>
    </row>
    <row r="80" spans="1:13">
      <c r="A80" s="14"/>
      <c r="B80" s="51"/>
      <c r="C80" s="7"/>
      <c r="D80" s="8"/>
      <c r="E80" s="8"/>
      <c r="F80" s="3"/>
      <c r="G80" s="3"/>
      <c r="H80" s="3"/>
      <c r="I80" s="2"/>
      <c r="J80" s="2"/>
    </row>
    <row r="81" spans="1:10">
      <c r="C81" s="7"/>
      <c r="D81" s="8"/>
      <c r="E81" s="8"/>
      <c r="F81" s="3"/>
      <c r="G81" s="3"/>
      <c r="H81" s="3"/>
      <c r="I81" s="2"/>
      <c r="J81" s="2"/>
    </row>
    <row r="82" spans="1:10">
      <c r="A82" s="177" t="s">
        <v>26</v>
      </c>
      <c r="B82" s="193" t="s">
        <v>0</v>
      </c>
      <c r="C82" s="7"/>
      <c r="D82" s="8"/>
      <c r="E82" s="8"/>
      <c r="F82" s="3"/>
      <c r="G82" s="3"/>
      <c r="H82" s="3"/>
      <c r="I82" s="2"/>
      <c r="J82" s="2"/>
    </row>
    <row r="83" spans="1:10">
      <c r="A83" s="177"/>
      <c r="B83" s="193"/>
      <c r="C83" s="7"/>
      <c r="D83" s="8"/>
      <c r="E83" s="8"/>
      <c r="F83" s="3"/>
      <c r="G83" s="3"/>
      <c r="H83" s="3"/>
      <c r="I83" s="2"/>
      <c r="J83" s="2"/>
    </row>
    <row r="84" spans="1:10">
      <c r="A84" s="18" t="s">
        <v>28</v>
      </c>
      <c r="B84" s="68">
        <f>SUM(B85:B85)</f>
        <v>0</v>
      </c>
      <c r="C84" s="7"/>
      <c r="D84" s="8"/>
      <c r="E84" s="8"/>
      <c r="F84" s="3"/>
      <c r="G84" s="3"/>
      <c r="H84" s="3"/>
      <c r="I84" s="2"/>
      <c r="J84" s="2"/>
    </row>
    <row r="85" spans="1:10">
      <c r="A85" s="14"/>
      <c r="B85" s="51"/>
      <c r="C85" s="7"/>
      <c r="D85" s="8"/>
      <c r="E85" s="8"/>
      <c r="F85" s="3"/>
      <c r="G85" s="3"/>
      <c r="H85" s="3"/>
      <c r="I85" s="2"/>
      <c r="J85" s="2"/>
    </row>
    <row r="86" spans="1:10">
      <c r="C86" s="7"/>
      <c r="D86" s="8"/>
      <c r="E86" s="8"/>
      <c r="F86" s="3"/>
      <c r="G86" s="3"/>
      <c r="H86" s="3"/>
      <c r="I86" s="2"/>
      <c r="J86" s="2"/>
    </row>
    <row r="87" spans="1:10">
      <c r="A87" s="5" t="s">
        <v>30</v>
      </c>
      <c r="C87" s="7"/>
      <c r="D87" s="8"/>
      <c r="E87" s="8"/>
      <c r="F87" s="3"/>
      <c r="G87" s="3"/>
      <c r="H87" s="3"/>
      <c r="I87" s="2"/>
      <c r="J87" s="2"/>
    </row>
    <row r="88" spans="1:10">
      <c r="A88" s="177" t="s">
        <v>26</v>
      </c>
      <c r="B88" s="190" t="s">
        <v>31</v>
      </c>
      <c r="C88" s="187" t="s">
        <v>27</v>
      </c>
      <c r="D88" s="188"/>
      <c r="E88" s="189"/>
      <c r="F88" s="190" t="s">
        <v>34</v>
      </c>
      <c r="G88" s="82" t="s">
        <v>35</v>
      </c>
      <c r="H88" s="177" t="s">
        <v>514</v>
      </c>
      <c r="I88" s="2"/>
      <c r="J88" s="2"/>
    </row>
    <row r="89" spans="1:10" ht="11.25" customHeight="1">
      <c r="A89" s="177"/>
      <c r="B89" s="191"/>
      <c r="C89" s="82" t="s">
        <v>28</v>
      </c>
      <c r="D89" s="82" t="s">
        <v>32</v>
      </c>
      <c r="E89" s="12" t="s">
        <v>33</v>
      </c>
      <c r="F89" s="191"/>
      <c r="G89" s="13">
        <v>9.2499999999999999E-2</v>
      </c>
      <c r="H89" s="183"/>
      <c r="I89" s="2"/>
      <c r="J89" s="2"/>
    </row>
    <row r="90" spans="1:10">
      <c r="B90" s="4"/>
      <c r="C90" s="4"/>
      <c r="D90" s="4"/>
      <c r="E90" s="6"/>
      <c r="G90" s="11"/>
      <c r="I90" s="2"/>
      <c r="J90" s="2"/>
    </row>
    <row r="91" spans="1:10">
      <c r="A91" s="18" t="s">
        <v>28</v>
      </c>
      <c r="B91" s="15">
        <f t="shared" ref="B91:H91" si="16">SUM(B92:B92)</f>
        <v>0</v>
      </c>
      <c r="C91" s="15">
        <f t="shared" si="16"/>
        <v>0</v>
      </c>
      <c r="D91" s="15">
        <f t="shared" si="16"/>
        <v>0</v>
      </c>
      <c r="E91" s="15">
        <f t="shared" si="16"/>
        <v>0</v>
      </c>
      <c r="F91" s="15">
        <f t="shared" si="16"/>
        <v>0</v>
      </c>
      <c r="G91" s="15">
        <f t="shared" si="16"/>
        <v>0</v>
      </c>
      <c r="H91" s="64">
        <f t="shared" si="16"/>
        <v>0</v>
      </c>
      <c r="I91" s="2"/>
      <c r="J91" s="2"/>
    </row>
    <row r="92" spans="1:10">
      <c r="A92" s="14" t="s">
        <v>141</v>
      </c>
      <c r="B92" s="16"/>
      <c r="C92" s="16"/>
      <c r="D92" s="17"/>
      <c r="E92" s="16"/>
      <c r="F92" s="17">
        <f t="shared" ref="F92" si="17">B92-D92</f>
        <v>0</v>
      </c>
      <c r="G92" s="17">
        <f t="shared" ref="G92" si="18">F92*G$89</f>
        <v>0</v>
      </c>
      <c r="H92" s="17">
        <f t="shared" ref="H92" si="19">F92-G92</f>
        <v>0</v>
      </c>
      <c r="I92" s="2"/>
      <c r="J92" s="2"/>
    </row>
    <row r="93" spans="1:10">
      <c r="C93" s="7"/>
      <c r="D93" s="8"/>
      <c r="E93" s="8"/>
      <c r="F93" s="3"/>
      <c r="G93" s="3"/>
      <c r="H93" s="3"/>
      <c r="I93" s="2"/>
      <c r="J93" s="2"/>
    </row>
    <row r="94" spans="1:10">
      <c r="A94" s="5" t="s">
        <v>36</v>
      </c>
      <c r="C94" s="7"/>
      <c r="D94" s="8"/>
      <c r="E94" s="8"/>
      <c r="F94" s="3"/>
      <c r="G94" s="3"/>
      <c r="H94" s="3"/>
      <c r="I94" s="2"/>
      <c r="J94" s="2"/>
    </row>
    <row r="95" spans="1:10">
      <c r="A95" s="177" t="s">
        <v>26</v>
      </c>
      <c r="B95" s="177" t="s">
        <v>31</v>
      </c>
      <c r="C95" s="184" t="s">
        <v>27</v>
      </c>
      <c r="D95" s="184"/>
      <c r="E95" s="184"/>
      <c r="F95" s="177" t="s">
        <v>34</v>
      </c>
      <c r="G95" s="82" t="s">
        <v>35</v>
      </c>
      <c r="H95" s="177" t="s">
        <v>514</v>
      </c>
      <c r="I95" s="2"/>
      <c r="J95" s="2"/>
    </row>
    <row r="96" spans="1:10" ht="11.25" customHeight="1">
      <c r="A96" s="177"/>
      <c r="B96" s="177"/>
      <c r="C96" s="82" t="s">
        <v>28</v>
      </c>
      <c r="D96" s="82" t="s">
        <v>32</v>
      </c>
      <c r="E96" s="12" t="s">
        <v>33</v>
      </c>
      <c r="F96" s="177"/>
      <c r="G96" s="13">
        <v>9.2499999999999999E-2</v>
      </c>
      <c r="H96" s="183"/>
      <c r="I96" s="2"/>
      <c r="J96" s="2"/>
    </row>
    <row r="97" spans="1:10">
      <c r="B97" s="4"/>
      <c r="C97" s="4"/>
      <c r="D97" s="4"/>
      <c r="E97" s="6"/>
      <c r="G97" s="11"/>
      <c r="I97" s="2"/>
      <c r="J97" s="2"/>
    </row>
    <row r="98" spans="1:10">
      <c r="A98" s="18" t="s">
        <v>28</v>
      </c>
      <c r="B98" s="15">
        <f t="shared" ref="B98:H98" si="20">SUM(B99:B99)</f>
        <v>0</v>
      </c>
      <c r="C98" s="15">
        <f t="shared" si="20"/>
        <v>0</v>
      </c>
      <c r="D98" s="15">
        <f t="shared" si="20"/>
        <v>0</v>
      </c>
      <c r="E98" s="15">
        <f t="shared" si="20"/>
        <v>0</v>
      </c>
      <c r="F98" s="15">
        <f t="shared" si="20"/>
        <v>0</v>
      </c>
      <c r="G98" s="15">
        <f t="shared" si="20"/>
        <v>0</v>
      </c>
      <c r="H98" s="64">
        <f t="shared" si="20"/>
        <v>0</v>
      </c>
      <c r="I98" s="2"/>
      <c r="J98" s="2"/>
    </row>
    <row r="99" spans="1:10">
      <c r="A99" s="14"/>
      <c r="B99" s="16"/>
      <c r="C99" s="16"/>
      <c r="D99" s="17"/>
      <c r="E99" s="16"/>
      <c r="F99" s="17">
        <f>B99-D99</f>
        <v>0</v>
      </c>
      <c r="G99" s="17">
        <f>F99*G$96</f>
        <v>0</v>
      </c>
      <c r="H99" s="17">
        <f>F99-G99</f>
        <v>0</v>
      </c>
      <c r="I99" s="2"/>
      <c r="J99" s="2"/>
    </row>
    <row r="100" spans="1:10">
      <c r="C100" s="7"/>
      <c r="D100" s="8"/>
      <c r="E100" s="8"/>
      <c r="F100" s="3"/>
      <c r="G100" s="3"/>
      <c r="H100" s="3"/>
      <c r="I100" s="2"/>
      <c r="J100" s="2"/>
    </row>
    <row r="101" spans="1:10">
      <c r="A101" s="5" t="s">
        <v>37</v>
      </c>
      <c r="C101" s="7"/>
      <c r="D101" s="8"/>
      <c r="E101" s="8"/>
      <c r="F101" s="3"/>
      <c r="G101" s="3"/>
      <c r="H101" s="3"/>
      <c r="I101" s="2"/>
      <c r="J101" s="2"/>
    </row>
    <row r="102" spans="1:10">
      <c r="A102" s="190" t="s">
        <v>26</v>
      </c>
      <c r="B102" s="190" t="s">
        <v>31</v>
      </c>
      <c r="C102" s="187" t="s">
        <v>27</v>
      </c>
      <c r="D102" s="188"/>
      <c r="E102" s="189"/>
      <c r="F102" s="190" t="s">
        <v>34</v>
      </c>
      <c r="G102" s="82" t="s">
        <v>35</v>
      </c>
      <c r="H102" s="177" t="s">
        <v>514</v>
      </c>
      <c r="I102" s="2"/>
      <c r="J102" s="2"/>
    </row>
    <row r="103" spans="1:10">
      <c r="A103" s="191"/>
      <c r="B103" s="191"/>
      <c r="C103" s="82" t="s">
        <v>28</v>
      </c>
      <c r="D103" s="82" t="s">
        <v>32</v>
      </c>
      <c r="E103" s="12" t="s">
        <v>33</v>
      </c>
      <c r="F103" s="191"/>
      <c r="G103" s="13">
        <v>9.2499999999999999E-2</v>
      </c>
      <c r="H103" s="183"/>
      <c r="I103" s="2"/>
      <c r="J103" s="2"/>
    </row>
    <row r="104" spans="1:10">
      <c r="B104" s="4"/>
      <c r="C104" s="4"/>
      <c r="D104" s="4"/>
      <c r="E104" s="6"/>
      <c r="G104" s="11"/>
      <c r="I104" s="2"/>
      <c r="J104" s="2"/>
    </row>
    <row r="105" spans="1:10">
      <c r="A105" s="18" t="s">
        <v>28</v>
      </c>
      <c r="B105" s="15">
        <f t="shared" ref="B105:H105" si="21">SUM(B106:B106)</f>
        <v>0</v>
      </c>
      <c r="C105" s="15">
        <f t="shared" si="21"/>
        <v>0</v>
      </c>
      <c r="D105" s="15">
        <f t="shared" si="21"/>
        <v>0</v>
      </c>
      <c r="E105" s="15">
        <f t="shared" si="21"/>
        <v>0</v>
      </c>
      <c r="F105" s="15">
        <f t="shared" si="21"/>
        <v>0</v>
      </c>
      <c r="G105" s="15">
        <f t="shared" si="21"/>
        <v>0</v>
      </c>
      <c r="H105" s="64">
        <f t="shared" si="21"/>
        <v>0</v>
      </c>
      <c r="I105" s="2"/>
      <c r="J105" s="2"/>
    </row>
    <row r="106" spans="1:10">
      <c r="A106" s="14"/>
      <c r="B106" s="16"/>
      <c r="C106" s="16"/>
      <c r="D106" s="17"/>
      <c r="E106" s="16"/>
      <c r="F106" s="17">
        <f>B106-D106</f>
        <v>0</v>
      </c>
      <c r="G106" s="17">
        <f>F106*G$103</f>
        <v>0</v>
      </c>
      <c r="H106" s="17">
        <f>F106-G106</f>
        <v>0</v>
      </c>
      <c r="I106" s="2"/>
      <c r="J106" s="2"/>
    </row>
    <row r="108" spans="1:10">
      <c r="A108" s="5" t="s">
        <v>71</v>
      </c>
      <c r="C108" s="7"/>
      <c r="D108" s="8"/>
    </row>
    <row r="109" spans="1:10">
      <c r="A109" s="177" t="s">
        <v>73</v>
      </c>
      <c r="B109" s="177" t="s">
        <v>514</v>
      </c>
      <c r="C109" s="55"/>
      <c r="D109" s="55"/>
    </row>
    <row r="110" spans="1:10">
      <c r="A110" s="177"/>
      <c r="B110" s="183"/>
      <c r="C110" s="55"/>
      <c r="D110" s="55"/>
    </row>
    <row r="111" spans="1:10">
      <c r="B111" s="4"/>
      <c r="C111" s="54"/>
      <c r="D111" s="54"/>
      <c r="E111" s="119" t="s">
        <v>319</v>
      </c>
      <c r="F111" s="54"/>
      <c r="G111" s="54"/>
      <c r="H111" s="54"/>
    </row>
    <row r="112" spans="1:10">
      <c r="A112" s="18" t="s">
        <v>28</v>
      </c>
      <c r="B112" s="64"/>
      <c r="C112" s="185" t="s">
        <v>134</v>
      </c>
      <c r="D112" s="186"/>
      <c r="E112" s="16"/>
      <c r="F112" s="59"/>
      <c r="G112" s="122"/>
      <c r="H112" s="59"/>
    </row>
    <row r="113" spans="1:8">
      <c r="F113" s="52"/>
      <c r="G113" s="52"/>
      <c r="H113" s="52"/>
    </row>
    <row r="114" spans="1:8">
      <c r="A114" s="5" t="s">
        <v>72</v>
      </c>
      <c r="F114" s="52"/>
      <c r="G114" s="52"/>
      <c r="H114" s="52"/>
    </row>
    <row r="115" spans="1:8">
      <c r="A115" s="177" t="s">
        <v>49</v>
      </c>
      <c r="B115" s="177" t="s">
        <v>514</v>
      </c>
      <c r="F115" s="52"/>
      <c r="G115" s="52"/>
      <c r="H115" s="52"/>
    </row>
    <row r="116" spans="1:8">
      <c r="A116" s="177"/>
      <c r="B116" s="183"/>
      <c r="F116" s="52"/>
      <c r="G116" s="52"/>
      <c r="H116" s="52"/>
    </row>
    <row r="117" spans="1:8">
      <c r="B117" s="4"/>
      <c r="E117" s="119" t="s">
        <v>319</v>
      </c>
      <c r="F117" s="54"/>
      <c r="G117" s="54"/>
      <c r="H117" s="54"/>
    </row>
    <row r="118" spans="1:8">
      <c r="A118" s="18" t="s">
        <v>28</v>
      </c>
      <c r="B118" s="64"/>
      <c r="C118" s="185" t="s">
        <v>134</v>
      </c>
      <c r="D118" s="186"/>
      <c r="E118" s="16"/>
      <c r="F118" s="59"/>
      <c r="G118" s="122"/>
      <c r="H118" s="59"/>
    </row>
    <row r="119" spans="1:8">
      <c r="F119" s="52"/>
      <c r="G119" s="52"/>
      <c r="H119" s="52"/>
    </row>
    <row r="120" spans="1:8">
      <c r="A120" s="5" t="s">
        <v>17</v>
      </c>
      <c r="F120" s="52"/>
      <c r="G120" s="52"/>
      <c r="H120" s="52"/>
    </row>
    <row r="121" spans="1:8">
      <c r="A121" s="177" t="s">
        <v>49</v>
      </c>
      <c r="B121" s="177" t="s">
        <v>514</v>
      </c>
      <c r="F121" s="52"/>
      <c r="G121" s="52"/>
      <c r="H121" s="52"/>
    </row>
    <row r="122" spans="1:8">
      <c r="A122" s="177"/>
      <c r="B122" s="183"/>
      <c r="F122" s="52"/>
      <c r="G122" s="52"/>
      <c r="H122" s="52"/>
    </row>
    <row r="123" spans="1:8">
      <c r="B123" s="4"/>
      <c r="E123" s="119" t="s">
        <v>319</v>
      </c>
      <c r="F123" s="54"/>
      <c r="G123" s="54"/>
      <c r="H123" s="54"/>
    </row>
    <row r="124" spans="1:8">
      <c r="A124" s="18" t="s">
        <v>28</v>
      </c>
      <c r="B124" s="64"/>
      <c r="C124" s="185" t="s">
        <v>134</v>
      </c>
      <c r="D124" s="186"/>
      <c r="E124" s="16"/>
      <c r="F124" s="59"/>
      <c r="G124" s="122"/>
      <c r="H124" s="59"/>
    </row>
    <row r="126" spans="1:8">
      <c r="A126" s="5" t="s">
        <v>20</v>
      </c>
    </row>
    <row r="127" spans="1:8">
      <c r="A127" s="177" t="s">
        <v>49</v>
      </c>
      <c r="B127" s="177" t="s">
        <v>514</v>
      </c>
    </row>
    <row r="128" spans="1:8">
      <c r="A128" s="177"/>
      <c r="B128" s="183"/>
    </row>
    <row r="129" spans="1:4">
      <c r="B129" s="4"/>
    </row>
    <row r="130" spans="1:4">
      <c r="A130" s="18" t="s">
        <v>28</v>
      </c>
      <c r="B130" s="64"/>
    </row>
    <row r="132" spans="1:4">
      <c r="A132" s="5" t="s">
        <v>18</v>
      </c>
      <c r="C132" s="7"/>
      <c r="D132" s="8"/>
    </row>
    <row r="133" spans="1:4">
      <c r="A133" s="177" t="s">
        <v>26</v>
      </c>
      <c r="B133" s="177" t="s">
        <v>514</v>
      </c>
      <c r="C133" s="25"/>
      <c r="D133" s="25"/>
    </row>
    <row r="134" spans="1:4">
      <c r="A134" s="177"/>
      <c r="B134" s="183"/>
      <c r="C134" s="25"/>
      <c r="D134" s="25"/>
    </row>
    <row r="135" spans="1:4">
      <c r="B135" s="4"/>
      <c r="C135" s="71"/>
      <c r="D135" s="71"/>
    </row>
    <row r="136" spans="1:4">
      <c r="A136" s="18" t="s">
        <v>28</v>
      </c>
      <c r="B136" s="64">
        <f>SUM(B137:B137)</f>
        <v>0</v>
      </c>
      <c r="C136" s="72"/>
      <c r="D136" s="72"/>
    </row>
    <row r="137" spans="1:4">
      <c r="A137" s="14"/>
      <c r="B137" s="16"/>
      <c r="C137" s="72"/>
      <c r="D137" s="72"/>
    </row>
    <row r="138" spans="1:4">
      <c r="C138" s="24"/>
      <c r="D138" s="24"/>
    </row>
    <row r="139" spans="1:4">
      <c r="A139" s="5" t="s">
        <v>19</v>
      </c>
      <c r="C139" s="74"/>
      <c r="D139" s="75"/>
    </row>
    <row r="140" spans="1:4">
      <c r="A140" s="177" t="s">
        <v>26</v>
      </c>
      <c r="B140" s="177" t="s">
        <v>514</v>
      </c>
      <c r="C140" s="25"/>
      <c r="D140" s="25"/>
    </row>
    <row r="141" spans="1:4">
      <c r="A141" s="177"/>
      <c r="B141" s="183"/>
      <c r="C141" s="25"/>
      <c r="D141" s="25"/>
    </row>
    <row r="142" spans="1:4">
      <c r="B142" s="4"/>
      <c r="C142" s="71"/>
      <c r="D142" s="71"/>
    </row>
    <row r="143" spans="1:4">
      <c r="A143" s="18" t="s">
        <v>28</v>
      </c>
      <c r="B143" s="64">
        <f>SUM(B144:B144)</f>
        <v>0</v>
      </c>
      <c r="C143" s="72"/>
      <c r="D143" s="72"/>
    </row>
    <row r="144" spans="1:4">
      <c r="A144" s="14"/>
      <c r="B144" s="16"/>
      <c r="C144" s="72"/>
      <c r="D144" s="72"/>
    </row>
    <row r="146" spans="1:8">
      <c r="A146" s="5" t="s">
        <v>21</v>
      </c>
    </row>
    <row r="147" spans="1:8">
      <c r="A147" s="177" t="s">
        <v>26</v>
      </c>
      <c r="B147" s="177" t="s">
        <v>514</v>
      </c>
    </row>
    <row r="148" spans="1:8">
      <c r="A148" s="177"/>
      <c r="B148" s="183"/>
    </row>
    <row r="149" spans="1:8">
      <c r="B149" s="4"/>
    </row>
    <row r="150" spans="1:8">
      <c r="A150" s="18" t="s">
        <v>28</v>
      </c>
      <c r="B150" s="64">
        <f>SUM(B151:B151)</f>
        <v>0</v>
      </c>
    </row>
    <row r="151" spans="1:8">
      <c r="A151" s="14"/>
      <c r="B151" s="16"/>
    </row>
    <row r="153" spans="1:8">
      <c r="A153" s="5" t="s">
        <v>64</v>
      </c>
      <c r="C153" s="7"/>
      <c r="D153" s="8"/>
      <c r="E153" s="8"/>
      <c r="F153" s="3"/>
      <c r="G153" s="3"/>
      <c r="H153" s="3"/>
    </row>
    <row r="154" spans="1:8">
      <c r="A154" s="190" t="s">
        <v>26</v>
      </c>
      <c r="B154" s="190" t="s">
        <v>31</v>
      </c>
      <c r="C154" s="190" t="s">
        <v>27</v>
      </c>
      <c r="D154" s="177" t="s">
        <v>514</v>
      </c>
      <c r="E154" s="54"/>
      <c r="F154" s="55"/>
      <c r="G154" s="54"/>
      <c r="H154" s="55"/>
    </row>
    <row r="155" spans="1:8" ht="15">
      <c r="A155" s="191"/>
      <c r="B155" s="191"/>
      <c r="C155" s="191"/>
      <c r="D155" s="183"/>
      <c r="E155" s="56"/>
      <c r="F155" s="57"/>
      <c r="G155" s="56"/>
      <c r="H155" s="57"/>
    </row>
    <row r="156" spans="1:8">
      <c r="B156" s="4"/>
      <c r="C156" s="4"/>
      <c r="D156" s="4"/>
      <c r="E156" s="56"/>
      <c r="F156" s="52"/>
      <c r="G156" s="56"/>
      <c r="H156" s="52"/>
    </row>
    <row r="157" spans="1:8">
      <c r="A157" s="18" t="s">
        <v>28</v>
      </c>
      <c r="B157" s="15">
        <f>SUM(B158:B166)</f>
        <v>37756582.780000001</v>
      </c>
      <c r="C157" s="15">
        <f>SUM(C158:C166)</f>
        <v>0</v>
      </c>
      <c r="D157" s="64">
        <f>SUM(D158:D166)</f>
        <v>37756582.780000001</v>
      </c>
      <c r="E157" s="58"/>
      <c r="F157" s="58"/>
      <c r="G157" s="58"/>
      <c r="H157" s="58"/>
    </row>
    <row r="158" spans="1:8">
      <c r="A158" s="14" t="s">
        <v>141</v>
      </c>
      <c r="B158" s="17">
        <v>1161528.2</v>
      </c>
      <c r="C158" s="15">
        <v>0</v>
      </c>
      <c r="D158" s="97">
        <f>B158-C158</f>
        <v>1161528.2</v>
      </c>
      <c r="E158" s="58"/>
      <c r="F158" s="58"/>
      <c r="G158" s="58"/>
      <c r="H158" s="58"/>
    </row>
    <row r="159" spans="1:8">
      <c r="A159" s="14" t="s">
        <v>142</v>
      </c>
      <c r="B159" s="17">
        <v>25176886.559999999</v>
      </c>
      <c r="C159" s="15">
        <v>0</v>
      </c>
      <c r="D159" s="97">
        <f t="shared" ref="D159:D166" si="22">B159-C159</f>
        <v>25176886.559999999</v>
      </c>
      <c r="E159" s="58"/>
      <c r="F159" s="58"/>
      <c r="G159" s="58"/>
      <c r="H159" s="58"/>
    </row>
    <row r="160" spans="1:8">
      <c r="A160" s="14" t="s">
        <v>143</v>
      </c>
      <c r="B160" s="17">
        <v>3964248.96</v>
      </c>
      <c r="C160" s="15">
        <v>0</v>
      </c>
      <c r="D160" s="97">
        <f t="shared" si="22"/>
        <v>3964248.96</v>
      </c>
      <c r="E160" s="58"/>
      <c r="F160" s="58"/>
      <c r="G160" s="58"/>
      <c r="H160" s="58"/>
    </row>
    <row r="161" spans="1:8">
      <c r="A161" s="14" t="s">
        <v>144</v>
      </c>
      <c r="B161" s="17">
        <v>316114.68</v>
      </c>
      <c r="C161" s="15">
        <v>0</v>
      </c>
      <c r="D161" s="97">
        <f t="shared" si="22"/>
        <v>316114.68</v>
      </c>
      <c r="E161" s="58"/>
      <c r="F161" s="58"/>
      <c r="G161" s="58"/>
      <c r="H161" s="58"/>
    </row>
    <row r="162" spans="1:8">
      <c r="A162" s="14" t="s">
        <v>148</v>
      </c>
      <c r="B162" s="17">
        <v>531129.62</v>
      </c>
      <c r="C162" s="15">
        <v>0</v>
      </c>
      <c r="D162" s="97">
        <f t="shared" si="22"/>
        <v>531129.62</v>
      </c>
      <c r="E162" s="58"/>
      <c r="F162" s="58"/>
      <c r="G162" s="58"/>
      <c r="H162" s="58"/>
    </row>
    <row r="163" spans="1:8">
      <c r="A163" s="14" t="s">
        <v>146</v>
      </c>
      <c r="B163" s="17">
        <v>1204042.98</v>
      </c>
      <c r="C163" s="15">
        <v>0</v>
      </c>
      <c r="D163" s="97">
        <f t="shared" si="22"/>
        <v>1204042.98</v>
      </c>
      <c r="E163" s="58"/>
      <c r="F163" s="58"/>
      <c r="G163" s="58"/>
      <c r="H163" s="58"/>
    </row>
    <row r="164" spans="1:8">
      <c r="A164" s="14" t="s">
        <v>145</v>
      </c>
      <c r="B164" s="17">
        <v>519127.84</v>
      </c>
      <c r="C164" s="15">
        <v>0</v>
      </c>
      <c r="D164" s="97">
        <f t="shared" si="22"/>
        <v>519127.84</v>
      </c>
      <c r="E164" s="58"/>
      <c r="F164" s="58"/>
      <c r="G164" s="58"/>
      <c r="H164" s="58"/>
    </row>
    <row r="165" spans="1:8">
      <c r="A165" s="14" t="s">
        <v>522</v>
      </c>
      <c r="B165" s="17">
        <v>371241.5</v>
      </c>
      <c r="C165" s="15">
        <v>0</v>
      </c>
      <c r="D165" s="97">
        <f t="shared" si="22"/>
        <v>371241.5</v>
      </c>
      <c r="E165" s="58"/>
      <c r="F165" s="58"/>
      <c r="G165" s="58"/>
      <c r="H165" s="58"/>
    </row>
    <row r="166" spans="1:8">
      <c r="A166" s="14" t="s">
        <v>147</v>
      </c>
      <c r="B166" s="17">
        <v>4512262.4400000004</v>
      </c>
      <c r="C166" s="15">
        <v>0</v>
      </c>
      <c r="D166" s="97">
        <f t="shared" si="22"/>
        <v>4512262.4400000004</v>
      </c>
      <c r="E166" s="58"/>
      <c r="F166" s="58"/>
      <c r="G166" s="58"/>
      <c r="H166" s="58"/>
    </row>
    <row r="168" spans="1:8">
      <c r="A168" s="5" t="s">
        <v>22</v>
      </c>
      <c r="C168" s="7"/>
      <c r="D168" s="8"/>
    </row>
    <row r="169" spans="1:8">
      <c r="A169" s="190" t="s">
        <v>26</v>
      </c>
      <c r="B169" s="190" t="s">
        <v>31</v>
      </c>
      <c r="C169" s="190" t="s">
        <v>27</v>
      </c>
      <c r="D169" s="177" t="s">
        <v>514</v>
      </c>
    </row>
    <row r="170" spans="1:8">
      <c r="A170" s="191"/>
      <c r="B170" s="191"/>
      <c r="C170" s="191"/>
      <c r="D170" s="183"/>
    </row>
    <row r="171" spans="1:8">
      <c r="B171" s="4"/>
      <c r="C171" s="4"/>
      <c r="D171" s="4"/>
    </row>
    <row r="172" spans="1:8">
      <c r="A172" s="18" t="s">
        <v>28</v>
      </c>
      <c r="B172" s="15">
        <f>SUM(B173:B173)</f>
        <v>0</v>
      </c>
      <c r="C172" s="15">
        <f>SUM(C173:C173)</f>
        <v>0</v>
      </c>
      <c r="D172" s="64">
        <f>SUM(D173:D173)</f>
        <v>0</v>
      </c>
    </row>
    <row r="173" spans="1:8">
      <c r="A173" s="14"/>
      <c r="B173" s="16"/>
      <c r="C173" s="16"/>
      <c r="D173" s="17"/>
    </row>
    <row r="175" spans="1:8">
      <c r="A175" s="5" t="s">
        <v>23</v>
      </c>
      <c r="C175" s="7"/>
      <c r="D175" s="8"/>
    </row>
    <row r="176" spans="1:8">
      <c r="A176" s="190" t="s">
        <v>26</v>
      </c>
      <c r="B176" s="190" t="s">
        <v>31</v>
      </c>
      <c r="C176" s="190" t="s">
        <v>27</v>
      </c>
      <c r="D176" s="177" t="s">
        <v>514</v>
      </c>
    </row>
    <row r="177" spans="1:4">
      <c r="A177" s="191"/>
      <c r="B177" s="191"/>
      <c r="C177" s="191"/>
      <c r="D177" s="183"/>
    </row>
    <row r="178" spans="1:4">
      <c r="B178" s="4"/>
      <c r="C178" s="4"/>
      <c r="D178" s="4"/>
    </row>
    <row r="179" spans="1:4">
      <c r="A179" s="18" t="s">
        <v>28</v>
      </c>
      <c r="B179" s="15">
        <f>SUM(B180:B180)</f>
        <v>0</v>
      </c>
      <c r="C179" s="15">
        <f>SUM(C180:C180)</f>
        <v>0</v>
      </c>
      <c r="D179" s="64">
        <f>SUM(D180:D180)</f>
        <v>0</v>
      </c>
    </row>
    <row r="180" spans="1:4">
      <c r="A180" s="14"/>
      <c r="B180" s="16"/>
      <c r="C180" s="16"/>
      <c r="D180" s="17"/>
    </row>
    <row r="182" spans="1:4">
      <c r="A182" s="5" t="s">
        <v>24</v>
      </c>
      <c r="C182" s="7"/>
      <c r="D182" s="8"/>
    </row>
    <row r="183" spans="1:4">
      <c r="A183" s="190" t="s">
        <v>26</v>
      </c>
      <c r="B183" s="190" t="s">
        <v>31</v>
      </c>
      <c r="C183" s="190" t="s">
        <v>27</v>
      </c>
      <c r="D183" s="177" t="s">
        <v>514</v>
      </c>
    </row>
    <row r="184" spans="1:4">
      <c r="A184" s="191"/>
      <c r="B184" s="191"/>
      <c r="C184" s="191"/>
      <c r="D184" s="183"/>
    </row>
    <row r="185" spans="1:4">
      <c r="B185" s="4"/>
      <c r="C185" s="4"/>
      <c r="D185" s="4"/>
    </row>
    <row r="186" spans="1:4">
      <c r="A186" s="18" t="s">
        <v>28</v>
      </c>
      <c r="B186" s="15">
        <f>SUM(B187:B187)</f>
        <v>0</v>
      </c>
      <c r="C186" s="15">
        <f>SUM(C187:C187)</f>
        <v>0</v>
      </c>
      <c r="D186" s="64">
        <f>SUM(D187:D187)</f>
        <v>0</v>
      </c>
    </row>
    <row r="187" spans="1:4">
      <c r="A187" s="14"/>
      <c r="B187" s="16"/>
      <c r="C187" s="16"/>
      <c r="D187" s="17"/>
    </row>
  </sheetData>
  <sortState ref="A33:A41">
    <sortCondition ref="A33"/>
  </sortState>
  <mergeCells count="111"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45:A46"/>
    <mergeCell ref="B45:B46"/>
    <mergeCell ref="C45:C46"/>
    <mergeCell ref="D45:E45"/>
    <mergeCell ref="G45:H45"/>
    <mergeCell ref="I45:I46"/>
    <mergeCell ref="K45:K46"/>
    <mergeCell ref="M45:M46"/>
    <mergeCell ref="A32:A33"/>
    <mergeCell ref="B32:B33"/>
    <mergeCell ref="C32:C33"/>
    <mergeCell ref="D32:E32"/>
    <mergeCell ref="G32:H32"/>
    <mergeCell ref="I32:I33"/>
    <mergeCell ref="K50:K51"/>
    <mergeCell ref="M50:M51"/>
    <mergeCell ref="A55:A56"/>
    <mergeCell ref="B55:B56"/>
    <mergeCell ref="C55:C56"/>
    <mergeCell ref="D55:E55"/>
    <mergeCell ref="G55:H55"/>
    <mergeCell ref="I55:I56"/>
    <mergeCell ref="K55:K56"/>
    <mergeCell ref="M55:M56"/>
    <mergeCell ref="A50:A51"/>
    <mergeCell ref="B50:B51"/>
    <mergeCell ref="C50:C51"/>
    <mergeCell ref="D50:E50"/>
    <mergeCell ref="G50:H50"/>
    <mergeCell ref="I50:I51"/>
    <mergeCell ref="A77:A78"/>
    <mergeCell ref="B77:B78"/>
    <mergeCell ref="A82:A83"/>
    <mergeCell ref="B82:B83"/>
    <mergeCell ref="A88:A89"/>
    <mergeCell ref="B88:B89"/>
    <mergeCell ref="K62:K63"/>
    <mergeCell ref="M62:M63"/>
    <mergeCell ref="A67:A68"/>
    <mergeCell ref="B67:B68"/>
    <mergeCell ref="A72:A73"/>
    <mergeCell ref="B72:B73"/>
    <mergeCell ref="A62:A63"/>
    <mergeCell ref="B62:B63"/>
    <mergeCell ref="C62:C63"/>
    <mergeCell ref="D62:E62"/>
    <mergeCell ref="G62:H62"/>
    <mergeCell ref="I62:I63"/>
    <mergeCell ref="A102:A103"/>
    <mergeCell ref="B102:B103"/>
    <mergeCell ref="C102:E102"/>
    <mergeCell ref="F102:F103"/>
    <mergeCell ref="H102:H103"/>
    <mergeCell ref="A109:A110"/>
    <mergeCell ref="B109:B110"/>
    <mergeCell ref="C88:E88"/>
    <mergeCell ref="F88:F89"/>
    <mergeCell ref="H88:H89"/>
    <mergeCell ref="A95:A96"/>
    <mergeCell ref="B95:B96"/>
    <mergeCell ref="C95:E95"/>
    <mergeCell ref="F95:F96"/>
    <mergeCell ref="H95:H96"/>
    <mergeCell ref="A133:A134"/>
    <mergeCell ref="B133:B134"/>
    <mergeCell ref="A140:A141"/>
    <mergeCell ref="B140:B141"/>
    <mergeCell ref="A147:A148"/>
    <mergeCell ref="B147:B148"/>
    <mergeCell ref="C112:D112"/>
    <mergeCell ref="A115:A116"/>
    <mergeCell ref="B115:B116"/>
    <mergeCell ref="A121:A122"/>
    <mergeCell ref="B121:B122"/>
    <mergeCell ref="A127:A128"/>
    <mergeCell ref="B127:B128"/>
    <mergeCell ref="C118:D118"/>
    <mergeCell ref="C124:D124"/>
    <mergeCell ref="A176:A177"/>
    <mergeCell ref="B176:B177"/>
    <mergeCell ref="C176:C177"/>
    <mergeCell ref="D176:D177"/>
    <mergeCell ref="A183:A184"/>
    <mergeCell ref="B183:B184"/>
    <mergeCell ref="C183:C184"/>
    <mergeCell ref="D183:D184"/>
    <mergeCell ref="A154:A155"/>
    <mergeCell ref="B154:B155"/>
    <mergeCell ref="C154:C155"/>
    <mergeCell ref="D154:D155"/>
    <mergeCell ref="A169:A170"/>
    <mergeCell ref="B169:B170"/>
    <mergeCell ref="C169:C170"/>
    <mergeCell ref="D169:D17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S209"/>
  <sheetViews>
    <sheetView workbookViewId="0">
      <selection activeCell="D35" sqref="D35:D63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 ht="11.25" customHeight="1">
      <c r="A1" s="5" t="s">
        <v>47</v>
      </c>
      <c r="B1" s="5"/>
      <c r="K1" s="270" t="s">
        <v>95</v>
      </c>
      <c r="L1" s="271"/>
      <c r="M1" s="272"/>
    </row>
    <row r="2" spans="1:19" ht="11.25" customHeight="1">
      <c r="A2" s="5" t="s">
        <v>48</v>
      </c>
      <c r="B2" s="5"/>
      <c r="K2" s="273"/>
      <c r="L2" s="274"/>
      <c r="M2" s="275"/>
    </row>
    <row r="3" spans="1:19" ht="11.25" customHeight="1">
      <c r="A3" s="5" t="s">
        <v>63</v>
      </c>
      <c r="B3" s="5"/>
      <c r="K3" s="276"/>
      <c r="L3" s="277"/>
      <c r="M3" s="278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D6+D12+D16+D24+D29</f>
        <v>289123815.88524997</v>
      </c>
      <c r="E5" s="9"/>
      <c r="F5" s="215" t="s">
        <v>75</v>
      </c>
      <c r="G5" s="216"/>
      <c r="H5" s="98" t="s">
        <v>28</v>
      </c>
      <c r="I5" s="68">
        <f>SUM(I6:I14)</f>
        <v>428350</v>
      </c>
    </row>
    <row r="6" spans="1:19" ht="12.75" customHeight="1">
      <c r="A6" s="203" t="s">
        <v>13</v>
      </c>
      <c r="B6" s="203"/>
      <c r="C6" s="203"/>
      <c r="D6" s="69">
        <f>SUM(D7:D11)</f>
        <v>188664034.32524997</v>
      </c>
      <c r="E6" s="9"/>
      <c r="F6" s="217"/>
      <c r="G6" s="218"/>
      <c r="H6" s="14" t="s">
        <v>2</v>
      </c>
      <c r="I6" s="51">
        <f>B34</f>
        <v>428350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188664034.32524997</v>
      </c>
      <c r="F7" s="217"/>
      <c r="G7" s="218"/>
      <c r="H7" s="14" t="s">
        <v>3</v>
      </c>
      <c r="I7" s="51">
        <f>B67</f>
        <v>0</v>
      </c>
      <c r="J7" s="24"/>
      <c r="K7" s="24"/>
      <c r="L7" s="24"/>
    </row>
    <row r="8" spans="1:19">
      <c r="C8" s="14" t="s">
        <v>3</v>
      </c>
      <c r="D8" s="16">
        <f>M67</f>
        <v>0</v>
      </c>
      <c r="F8" s="217"/>
      <c r="G8" s="218"/>
      <c r="H8" s="14" t="s">
        <v>4</v>
      </c>
      <c r="I8" s="51">
        <f>B72</f>
        <v>0</v>
      </c>
      <c r="J8" s="24"/>
      <c r="K8" s="24"/>
      <c r="L8" s="24"/>
    </row>
    <row r="9" spans="1:19" ht="11.25" customHeight="1">
      <c r="C9" s="14" t="s">
        <v>4</v>
      </c>
      <c r="D9" s="16">
        <f>M72</f>
        <v>0</v>
      </c>
      <c r="F9" s="217"/>
      <c r="G9" s="218"/>
      <c r="H9" s="14" t="s">
        <v>5</v>
      </c>
      <c r="I9" s="51">
        <f>B77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M77</f>
        <v>0</v>
      </c>
      <c r="F10" s="217"/>
      <c r="G10" s="218"/>
      <c r="H10" s="14" t="s">
        <v>6</v>
      </c>
      <c r="I10" s="51">
        <f>B82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M82</f>
        <v>0</v>
      </c>
      <c r="F11" s="217"/>
      <c r="G11" s="218"/>
      <c r="H11" s="14" t="s">
        <v>8</v>
      </c>
      <c r="I11" s="51">
        <f>B87</f>
        <v>0</v>
      </c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17"/>
      <c r="G12" s="218"/>
      <c r="H12" s="14" t="s">
        <v>7</v>
      </c>
      <c r="I12" s="51">
        <f>B92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H109</f>
        <v>0</v>
      </c>
      <c r="F13" s="217"/>
      <c r="G13" s="218"/>
      <c r="H13" s="14" t="s">
        <v>1</v>
      </c>
      <c r="I13" s="51">
        <f>B97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H116</f>
        <v>0</v>
      </c>
      <c r="F14" s="219"/>
      <c r="G14" s="220"/>
      <c r="H14" s="14" t="s">
        <v>0</v>
      </c>
      <c r="I14" s="51">
        <f>B102</f>
        <v>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H130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03" t="s">
        <v>67</v>
      </c>
      <c r="B16" s="203"/>
      <c r="C16" s="203"/>
      <c r="D16" s="69">
        <f>SUM(D17:D23)</f>
        <v>6459781.5599999996</v>
      </c>
      <c r="F16" s="205" t="s">
        <v>516</v>
      </c>
      <c r="G16" s="205"/>
      <c r="H16" s="205"/>
      <c r="I16" s="67">
        <v>164.44</v>
      </c>
      <c r="J16" s="104"/>
      <c r="K16" s="21"/>
      <c r="L16" s="22"/>
      <c r="M16" s="22"/>
      <c r="N16" s="23"/>
    </row>
    <row r="17" spans="1:14" ht="12.75">
      <c r="C17" s="14" t="s">
        <v>15</v>
      </c>
      <c r="D17" s="16">
        <f>B137</f>
        <v>945.24</v>
      </c>
      <c r="F17" s="205" t="s">
        <v>75</v>
      </c>
      <c r="G17" s="205"/>
      <c r="H17" s="205"/>
      <c r="I17" s="68">
        <f>I5</f>
        <v>428350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B143</f>
        <v>1254357.1199999999</v>
      </c>
      <c r="F18" s="205" t="s">
        <v>25</v>
      </c>
      <c r="G18" s="205"/>
      <c r="H18" s="205"/>
      <c r="I18" s="67">
        <f>I16*I17</f>
        <v>70437874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B149</f>
        <v>104479.20000000001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B155</f>
        <v>0</v>
      </c>
      <c r="F20" s="205" t="s">
        <v>9</v>
      </c>
      <c r="G20" s="205"/>
      <c r="H20" s="205"/>
      <c r="I20" s="67">
        <f>D5</f>
        <v>289123815.88524997</v>
      </c>
      <c r="J20" s="21"/>
      <c r="K20" s="21"/>
      <c r="L20" s="22"/>
      <c r="M20" s="22"/>
      <c r="N20" s="23"/>
    </row>
    <row r="21" spans="1:14" ht="12.75">
      <c r="C21" s="14" t="s">
        <v>68</v>
      </c>
      <c r="D21" s="16">
        <f>B161</f>
        <v>5100000</v>
      </c>
      <c r="F21" s="204"/>
      <c r="G21" s="204"/>
      <c r="H21" s="204"/>
      <c r="I21" s="66"/>
      <c r="J21" s="21"/>
      <c r="K21" s="21"/>
      <c r="L21" s="22"/>
      <c r="M21" s="22"/>
      <c r="N21" s="23"/>
    </row>
    <row r="22" spans="1:14" ht="12.75">
      <c r="C22" s="14" t="s">
        <v>69</v>
      </c>
      <c r="D22" s="16">
        <f>B168</f>
        <v>0</v>
      </c>
      <c r="F22" s="205" t="s">
        <v>76</v>
      </c>
      <c r="G22" s="205"/>
      <c r="H22" s="205"/>
      <c r="I22" s="67">
        <f>I20-I18</f>
        <v>218685941.88524997</v>
      </c>
      <c r="J22" s="21"/>
      <c r="K22" s="21"/>
      <c r="L22" s="22"/>
      <c r="M22" s="22"/>
      <c r="N22" s="23"/>
    </row>
    <row r="23" spans="1:14" ht="12.75">
      <c r="C23" s="14" t="s">
        <v>70</v>
      </c>
      <c r="D23" s="16">
        <f>B175</f>
        <v>0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03" t="s">
        <v>65</v>
      </c>
      <c r="B24" s="203"/>
      <c r="C24" s="203"/>
      <c r="D24" s="69">
        <f>SUM(D25:D28)</f>
        <v>94000000</v>
      </c>
      <c r="F24" s="206" t="s">
        <v>317</v>
      </c>
      <c r="G24" s="207"/>
      <c r="H24" s="207"/>
      <c r="I24" s="208"/>
      <c r="J24" s="21"/>
      <c r="K24" s="21"/>
      <c r="L24" s="22"/>
      <c r="M24" s="22"/>
      <c r="N24" s="23"/>
    </row>
    <row r="25" spans="1:14" ht="12.75">
      <c r="C25" s="14" t="s">
        <v>131</v>
      </c>
      <c r="D25" s="16">
        <f>D182</f>
        <v>94000000</v>
      </c>
      <c r="F25" s="209"/>
      <c r="G25" s="210"/>
      <c r="H25" s="210"/>
      <c r="I25" s="211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D194</f>
        <v>0</v>
      </c>
      <c r="F26" s="209"/>
      <c r="G26" s="210"/>
      <c r="H26" s="210"/>
      <c r="I26" s="211"/>
      <c r="J26" s="21"/>
      <c r="K26" s="21"/>
      <c r="L26" s="22"/>
      <c r="M26" s="22"/>
      <c r="N26" s="23"/>
    </row>
    <row r="27" spans="1:14" ht="12.75">
      <c r="C27" s="14" t="s">
        <v>66</v>
      </c>
      <c r="D27" s="16">
        <f>D201</f>
        <v>0</v>
      </c>
      <c r="F27" s="212"/>
      <c r="G27" s="213"/>
      <c r="H27" s="213"/>
      <c r="I27" s="214"/>
      <c r="J27" s="21"/>
      <c r="K27" s="21"/>
      <c r="L27" s="22"/>
      <c r="M27" s="22"/>
      <c r="N27" s="23"/>
    </row>
    <row r="28" spans="1:14" ht="12.75">
      <c r="C28" s="14" t="s">
        <v>132</v>
      </c>
      <c r="D28" s="16">
        <f>D208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03" t="s">
        <v>400</v>
      </c>
      <c r="B29" s="203"/>
      <c r="C29" s="203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30"/>
      <c r="G30" s="21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177" t="s">
        <v>26</v>
      </c>
      <c r="B32" s="193" t="s">
        <v>52</v>
      </c>
      <c r="C32" s="193" t="s">
        <v>51</v>
      </c>
      <c r="D32" s="184" t="s">
        <v>38</v>
      </c>
      <c r="E32" s="184"/>
      <c r="F32" s="82" t="s">
        <v>39</v>
      </c>
      <c r="G32" s="177" t="s">
        <v>41</v>
      </c>
      <c r="H32" s="177"/>
      <c r="I32" s="177" t="s">
        <v>45</v>
      </c>
      <c r="J32" s="34" t="s">
        <v>43</v>
      </c>
      <c r="K32" s="177" t="s">
        <v>34</v>
      </c>
      <c r="L32" s="82" t="s">
        <v>35</v>
      </c>
      <c r="M32" s="177" t="s">
        <v>514</v>
      </c>
    </row>
    <row r="33" spans="1:13" ht="11.25" customHeight="1">
      <c r="A33" s="177"/>
      <c r="B33" s="193"/>
      <c r="C33" s="193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177"/>
      <c r="J33" s="13">
        <v>0</v>
      </c>
      <c r="K33" s="177"/>
      <c r="L33" s="13">
        <v>9.2499999999999999E-2</v>
      </c>
      <c r="M33" s="183"/>
    </row>
    <row r="34" spans="1:13">
      <c r="A34" s="18" t="s">
        <v>28</v>
      </c>
      <c r="B34" s="68">
        <f>SUM(B35:B63)</f>
        <v>428350</v>
      </c>
      <c r="C34" s="70">
        <f>SUM(C35:C63)</f>
        <v>122955000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SUM(M35:M63)</f>
        <v>188664034.32524997</v>
      </c>
    </row>
    <row r="35" spans="1:13">
      <c r="A35" s="14" t="s">
        <v>178</v>
      </c>
      <c r="B35" s="51">
        <v>9758</v>
      </c>
      <c r="C35" s="37">
        <v>2888000</v>
      </c>
      <c r="D35" s="38">
        <v>2.1585000000000001</v>
      </c>
      <c r="E35" s="38">
        <v>0.35370000000000001</v>
      </c>
      <c r="F35" s="39">
        <v>2.0499999999999998</v>
      </c>
      <c r="G35" s="40">
        <f t="shared" ref="G35:G63" si="0">IF(F35&lt;=D35,F35,D35)</f>
        <v>2.0499999999999998</v>
      </c>
      <c r="H35" s="40">
        <f t="shared" ref="H35:H63" si="1">G35-E35</f>
        <v>1.6962999999999999</v>
      </c>
      <c r="I35" s="41">
        <f t="shared" ref="I35:I63" si="2">H35*C35</f>
        <v>4898914.3999999994</v>
      </c>
      <c r="J35" s="41">
        <f t="shared" ref="J35:J63" si="3">C35*E35*J$33</f>
        <v>0</v>
      </c>
      <c r="K35" s="17">
        <f t="shared" ref="K35:K63" si="4">I35+J35</f>
        <v>4898914.3999999994</v>
      </c>
      <c r="L35" s="17">
        <f t="shared" ref="L35:L63" si="5">K35*L$33</f>
        <v>453149.58199999994</v>
      </c>
      <c r="M35" s="17">
        <f t="shared" ref="M35:M63" si="6">K35-L35</f>
        <v>4445764.818</v>
      </c>
    </row>
    <row r="36" spans="1:13">
      <c r="A36" s="14" t="s">
        <v>179</v>
      </c>
      <c r="B36" s="51">
        <v>32473</v>
      </c>
      <c r="C36" s="37">
        <v>9190000</v>
      </c>
      <c r="D36" s="38">
        <v>2.1453000000000002</v>
      </c>
      <c r="E36" s="38">
        <v>0.35370000000000001</v>
      </c>
      <c r="F36" s="39">
        <v>2.02</v>
      </c>
      <c r="G36" s="40">
        <f t="shared" si="0"/>
        <v>2.02</v>
      </c>
      <c r="H36" s="40">
        <f t="shared" si="1"/>
        <v>1.6663000000000001</v>
      </c>
      <c r="I36" s="41">
        <f t="shared" si="2"/>
        <v>15313297.000000002</v>
      </c>
      <c r="J36" s="41">
        <f t="shared" si="3"/>
        <v>0</v>
      </c>
      <c r="K36" s="17">
        <f t="shared" si="4"/>
        <v>15313297.000000002</v>
      </c>
      <c r="L36" s="17">
        <f t="shared" si="5"/>
        <v>1416479.9725000001</v>
      </c>
      <c r="M36" s="17">
        <f t="shared" si="6"/>
        <v>13896817.027500002</v>
      </c>
    </row>
    <row r="37" spans="1:13">
      <c r="A37" s="14" t="s">
        <v>180</v>
      </c>
      <c r="B37" s="51">
        <v>15915</v>
      </c>
      <c r="C37" s="37">
        <v>4504000</v>
      </c>
      <c r="D37" s="38">
        <v>2.3769999999999998</v>
      </c>
      <c r="E37" s="38">
        <v>0.35370000000000001</v>
      </c>
      <c r="F37" s="39">
        <v>2.0499999999999998</v>
      </c>
      <c r="G37" s="40">
        <f t="shared" si="0"/>
        <v>2.0499999999999998</v>
      </c>
      <c r="H37" s="40">
        <f t="shared" si="1"/>
        <v>1.6962999999999999</v>
      </c>
      <c r="I37" s="41">
        <f t="shared" si="2"/>
        <v>7640135.1999999993</v>
      </c>
      <c r="J37" s="41">
        <f t="shared" si="3"/>
        <v>0</v>
      </c>
      <c r="K37" s="17">
        <f t="shared" si="4"/>
        <v>7640135.1999999993</v>
      </c>
      <c r="L37" s="17">
        <f t="shared" si="5"/>
        <v>706712.50599999994</v>
      </c>
      <c r="M37" s="17">
        <f t="shared" si="6"/>
        <v>6933422.6939999992</v>
      </c>
    </row>
    <row r="38" spans="1:13">
      <c r="A38" s="14" t="s">
        <v>181</v>
      </c>
      <c r="B38" s="51">
        <v>1929</v>
      </c>
      <c r="C38" s="37">
        <v>571000</v>
      </c>
      <c r="D38" s="38">
        <v>2.2837999999999998</v>
      </c>
      <c r="E38" s="38">
        <v>0.35370000000000001</v>
      </c>
      <c r="F38" s="39">
        <v>2.0499999999999998</v>
      </c>
      <c r="G38" s="40">
        <f t="shared" ref="G38:G54" si="7">IF(F38&lt;=D38,F38,D38)</f>
        <v>2.0499999999999998</v>
      </c>
      <c r="H38" s="40">
        <f t="shared" ref="H38:H54" si="8">G38-E38</f>
        <v>1.6962999999999999</v>
      </c>
      <c r="I38" s="41">
        <f t="shared" ref="I38:I54" si="9">H38*C38</f>
        <v>968587.29999999993</v>
      </c>
      <c r="J38" s="41">
        <f t="shared" ref="J38:J54" si="10">C38*E38*J$33</f>
        <v>0</v>
      </c>
      <c r="K38" s="17">
        <f t="shared" ref="K38:K54" si="11">I38+J38</f>
        <v>968587.29999999993</v>
      </c>
      <c r="L38" s="17">
        <f t="shared" ref="L38:L54" si="12">K38*L$33</f>
        <v>89594.325249999994</v>
      </c>
      <c r="M38" s="17">
        <f t="shared" ref="M38:M54" si="13">K38-L38</f>
        <v>878992.97474999994</v>
      </c>
    </row>
    <row r="39" spans="1:13">
      <c r="A39" s="14" t="s">
        <v>526</v>
      </c>
      <c r="B39" s="51">
        <v>1113</v>
      </c>
      <c r="C39" s="37">
        <v>366000</v>
      </c>
      <c r="D39" s="38">
        <v>2.3424999999999998</v>
      </c>
      <c r="E39" s="38">
        <v>0.35370000000000001</v>
      </c>
      <c r="F39" s="39">
        <v>2.0499999999999998</v>
      </c>
      <c r="G39" s="40">
        <f t="shared" si="7"/>
        <v>2.0499999999999998</v>
      </c>
      <c r="H39" s="40">
        <f t="shared" si="8"/>
        <v>1.6962999999999999</v>
      </c>
      <c r="I39" s="41">
        <f t="shared" si="9"/>
        <v>620845.79999999993</v>
      </c>
      <c r="J39" s="41">
        <f t="shared" si="10"/>
        <v>0</v>
      </c>
      <c r="K39" s="17">
        <f t="shared" si="11"/>
        <v>620845.79999999993</v>
      </c>
      <c r="L39" s="17">
        <f t="shared" si="12"/>
        <v>57428.236499999992</v>
      </c>
      <c r="M39" s="17">
        <f t="shared" si="13"/>
        <v>563417.56349999993</v>
      </c>
    </row>
    <row r="40" spans="1:13">
      <c r="A40" s="14" t="s">
        <v>525</v>
      </c>
      <c r="B40" s="51">
        <v>5490</v>
      </c>
      <c r="C40" s="37">
        <v>1625000</v>
      </c>
      <c r="D40" s="38">
        <v>2.1665999999999999</v>
      </c>
      <c r="E40" s="38">
        <v>0.35370000000000001</v>
      </c>
      <c r="F40" s="39">
        <v>2.0499999999999998</v>
      </c>
      <c r="G40" s="40">
        <f t="shared" si="7"/>
        <v>2.0499999999999998</v>
      </c>
      <c r="H40" s="40">
        <f t="shared" si="8"/>
        <v>1.6962999999999999</v>
      </c>
      <c r="I40" s="41">
        <f t="shared" si="9"/>
        <v>2756487.5</v>
      </c>
      <c r="J40" s="41">
        <f t="shared" si="10"/>
        <v>0</v>
      </c>
      <c r="K40" s="17">
        <f t="shared" si="11"/>
        <v>2756487.5</v>
      </c>
      <c r="L40" s="17">
        <f t="shared" si="12"/>
        <v>254975.09375</v>
      </c>
      <c r="M40" s="17">
        <f t="shared" si="13"/>
        <v>2501512.40625</v>
      </c>
    </row>
    <row r="41" spans="1:13">
      <c r="A41" s="14" t="s">
        <v>182</v>
      </c>
      <c r="B41" s="51">
        <v>4214</v>
      </c>
      <c r="C41" s="37">
        <v>1247000</v>
      </c>
      <c r="D41" s="38">
        <v>2.3435999999999999</v>
      </c>
      <c r="E41" s="38">
        <v>0.35370000000000001</v>
      </c>
      <c r="F41" s="39">
        <v>2.0499999999999998</v>
      </c>
      <c r="G41" s="40">
        <f t="shared" si="7"/>
        <v>2.0499999999999998</v>
      </c>
      <c r="H41" s="40">
        <f t="shared" si="8"/>
        <v>1.6962999999999999</v>
      </c>
      <c r="I41" s="41">
        <f t="shared" si="9"/>
        <v>2115286.1</v>
      </c>
      <c r="J41" s="41">
        <f t="shared" si="10"/>
        <v>0</v>
      </c>
      <c r="K41" s="17">
        <f t="shared" si="11"/>
        <v>2115286.1</v>
      </c>
      <c r="L41" s="17">
        <f t="shared" si="12"/>
        <v>195663.96425000002</v>
      </c>
      <c r="M41" s="17">
        <f t="shared" si="13"/>
        <v>1919622.1357500001</v>
      </c>
    </row>
    <row r="42" spans="1:13">
      <c r="A42" s="14" t="s">
        <v>183</v>
      </c>
      <c r="B42" s="51">
        <v>8728</v>
      </c>
      <c r="C42" s="37">
        <v>2583000</v>
      </c>
      <c r="D42" s="38">
        <v>2.4062999999999999</v>
      </c>
      <c r="E42" s="38">
        <v>0.35370000000000001</v>
      </c>
      <c r="F42" s="39">
        <v>2.0499999999999998</v>
      </c>
      <c r="G42" s="40">
        <f t="shared" si="7"/>
        <v>2.0499999999999998</v>
      </c>
      <c r="H42" s="40">
        <f t="shared" si="8"/>
        <v>1.6962999999999999</v>
      </c>
      <c r="I42" s="41">
        <f t="shared" si="9"/>
        <v>4381542.8999999994</v>
      </c>
      <c r="J42" s="41">
        <f t="shared" si="10"/>
        <v>0</v>
      </c>
      <c r="K42" s="17">
        <f t="shared" si="11"/>
        <v>4381542.8999999994</v>
      </c>
      <c r="L42" s="17">
        <f t="shared" si="12"/>
        <v>405292.71824999992</v>
      </c>
      <c r="M42" s="17">
        <f t="shared" si="13"/>
        <v>3976250.1817499995</v>
      </c>
    </row>
    <row r="43" spans="1:13">
      <c r="A43" s="14" t="s">
        <v>184</v>
      </c>
      <c r="B43" s="51">
        <v>40438</v>
      </c>
      <c r="C43" s="37">
        <v>11444000</v>
      </c>
      <c r="D43" s="38">
        <v>2.31</v>
      </c>
      <c r="E43" s="38">
        <v>0.35370000000000001</v>
      </c>
      <c r="F43" s="39">
        <v>2.0499999999999998</v>
      </c>
      <c r="G43" s="40">
        <f t="shared" si="7"/>
        <v>2.0499999999999998</v>
      </c>
      <c r="H43" s="40">
        <f t="shared" si="8"/>
        <v>1.6962999999999999</v>
      </c>
      <c r="I43" s="41">
        <f t="shared" si="9"/>
        <v>19412457.199999999</v>
      </c>
      <c r="J43" s="41">
        <f t="shared" si="10"/>
        <v>0</v>
      </c>
      <c r="K43" s="17">
        <f t="shared" si="11"/>
        <v>19412457.199999999</v>
      </c>
      <c r="L43" s="17">
        <f t="shared" si="12"/>
        <v>1795652.291</v>
      </c>
      <c r="M43" s="17">
        <f t="shared" si="13"/>
        <v>17616804.908999998</v>
      </c>
    </row>
    <row r="44" spans="1:13">
      <c r="A44" s="14" t="s">
        <v>185</v>
      </c>
      <c r="B44" s="51">
        <v>41077</v>
      </c>
      <c r="C44" s="37">
        <v>11625000</v>
      </c>
      <c r="D44" s="38">
        <v>2.3328000000000002</v>
      </c>
      <c r="E44" s="38">
        <v>0.35370000000000001</v>
      </c>
      <c r="F44" s="39">
        <v>2.0499999999999998</v>
      </c>
      <c r="G44" s="40">
        <f t="shared" si="7"/>
        <v>2.0499999999999998</v>
      </c>
      <c r="H44" s="40">
        <f t="shared" si="8"/>
        <v>1.6962999999999999</v>
      </c>
      <c r="I44" s="41">
        <f t="shared" si="9"/>
        <v>19719487.5</v>
      </c>
      <c r="J44" s="41">
        <f t="shared" si="10"/>
        <v>0</v>
      </c>
      <c r="K44" s="17">
        <f t="shared" si="11"/>
        <v>19719487.5</v>
      </c>
      <c r="L44" s="17">
        <f t="shared" si="12"/>
        <v>1824052.59375</v>
      </c>
      <c r="M44" s="17">
        <f t="shared" si="13"/>
        <v>17895434.90625</v>
      </c>
    </row>
    <row r="45" spans="1:13">
      <c r="A45" s="14" t="s">
        <v>186</v>
      </c>
      <c r="B45" s="51">
        <v>11038</v>
      </c>
      <c r="C45" s="37">
        <v>3267000</v>
      </c>
      <c r="D45" s="38">
        <v>2.1684000000000001</v>
      </c>
      <c r="E45" s="38">
        <v>0.35370000000000001</v>
      </c>
      <c r="F45" s="39">
        <v>2.0499999999999998</v>
      </c>
      <c r="G45" s="40">
        <f t="shared" si="7"/>
        <v>2.0499999999999998</v>
      </c>
      <c r="H45" s="40">
        <f t="shared" si="8"/>
        <v>1.6962999999999999</v>
      </c>
      <c r="I45" s="41">
        <f t="shared" si="9"/>
        <v>5541812.0999999996</v>
      </c>
      <c r="J45" s="41">
        <f t="shared" si="10"/>
        <v>0</v>
      </c>
      <c r="K45" s="17">
        <f t="shared" si="11"/>
        <v>5541812.0999999996</v>
      </c>
      <c r="L45" s="17">
        <f t="shared" si="12"/>
        <v>512617.61924999993</v>
      </c>
      <c r="M45" s="17">
        <f t="shared" si="13"/>
        <v>5029194.4807500001</v>
      </c>
    </row>
    <row r="46" spans="1:13">
      <c r="A46" s="14" t="s">
        <v>112</v>
      </c>
      <c r="B46" s="51">
        <v>31384</v>
      </c>
      <c r="C46" s="37">
        <v>8882000</v>
      </c>
      <c r="D46" s="38">
        <v>2.3309000000000002</v>
      </c>
      <c r="E46" s="38">
        <v>0.35370000000000001</v>
      </c>
      <c r="F46" s="39">
        <v>2.0499999999999998</v>
      </c>
      <c r="G46" s="40">
        <f t="shared" si="7"/>
        <v>2.0499999999999998</v>
      </c>
      <c r="H46" s="40">
        <f t="shared" si="8"/>
        <v>1.6962999999999999</v>
      </c>
      <c r="I46" s="41">
        <f t="shared" si="9"/>
        <v>15066536.6</v>
      </c>
      <c r="J46" s="41">
        <f t="shared" si="10"/>
        <v>0</v>
      </c>
      <c r="K46" s="17">
        <f t="shared" si="11"/>
        <v>15066536.6</v>
      </c>
      <c r="L46" s="17">
        <f t="shared" si="12"/>
        <v>1393654.6354999999</v>
      </c>
      <c r="M46" s="17">
        <f t="shared" si="13"/>
        <v>13672881.964499999</v>
      </c>
    </row>
    <row r="47" spans="1:13">
      <c r="A47" s="14" t="s">
        <v>187</v>
      </c>
      <c r="B47" s="51">
        <v>9301</v>
      </c>
      <c r="C47" s="37">
        <v>2753000</v>
      </c>
      <c r="D47" s="38">
        <v>2.1785000000000001</v>
      </c>
      <c r="E47" s="38">
        <v>0.35370000000000001</v>
      </c>
      <c r="F47" s="39">
        <v>2.0499999999999998</v>
      </c>
      <c r="G47" s="40">
        <f t="shared" si="7"/>
        <v>2.0499999999999998</v>
      </c>
      <c r="H47" s="40">
        <f t="shared" si="8"/>
        <v>1.6962999999999999</v>
      </c>
      <c r="I47" s="41">
        <f t="shared" si="9"/>
        <v>4669913.8999999994</v>
      </c>
      <c r="J47" s="41">
        <f t="shared" si="10"/>
        <v>0</v>
      </c>
      <c r="K47" s="17">
        <f t="shared" si="11"/>
        <v>4669913.8999999994</v>
      </c>
      <c r="L47" s="17">
        <f t="shared" si="12"/>
        <v>431967.03574999992</v>
      </c>
      <c r="M47" s="17">
        <f t="shared" si="13"/>
        <v>4237946.8642499996</v>
      </c>
    </row>
    <row r="48" spans="1:13">
      <c r="A48" s="14" t="s">
        <v>188</v>
      </c>
      <c r="B48" s="51">
        <v>46093</v>
      </c>
      <c r="C48" s="37">
        <v>13044000</v>
      </c>
      <c r="D48" s="38">
        <v>2.3184999999999998</v>
      </c>
      <c r="E48" s="38">
        <v>0.35370000000000001</v>
      </c>
      <c r="F48" s="39">
        <v>2.0499999999999998</v>
      </c>
      <c r="G48" s="40">
        <f t="shared" si="7"/>
        <v>2.0499999999999998</v>
      </c>
      <c r="H48" s="40">
        <f t="shared" si="8"/>
        <v>1.6962999999999999</v>
      </c>
      <c r="I48" s="41">
        <f t="shared" si="9"/>
        <v>22126537.199999999</v>
      </c>
      <c r="J48" s="41">
        <f t="shared" si="10"/>
        <v>0</v>
      </c>
      <c r="K48" s="17">
        <f t="shared" si="11"/>
        <v>22126537.199999999</v>
      </c>
      <c r="L48" s="17">
        <f t="shared" si="12"/>
        <v>2046704.6909999999</v>
      </c>
      <c r="M48" s="17">
        <f t="shared" si="13"/>
        <v>20079832.509</v>
      </c>
    </row>
    <row r="49" spans="1:13">
      <c r="A49" s="14" t="s">
        <v>189</v>
      </c>
      <c r="B49" s="51">
        <v>10386</v>
      </c>
      <c r="C49" s="37">
        <v>3074000</v>
      </c>
      <c r="D49" s="38">
        <v>2.1608999999999998</v>
      </c>
      <c r="E49" s="38">
        <v>0.35070000000000001</v>
      </c>
      <c r="F49" s="39">
        <v>2.0499999999999998</v>
      </c>
      <c r="G49" s="40">
        <f t="shared" si="7"/>
        <v>2.0499999999999998</v>
      </c>
      <c r="H49" s="40">
        <f t="shared" si="8"/>
        <v>1.6992999999999998</v>
      </c>
      <c r="I49" s="41">
        <f t="shared" si="9"/>
        <v>5223648.1999999993</v>
      </c>
      <c r="J49" s="41">
        <f t="shared" si="10"/>
        <v>0</v>
      </c>
      <c r="K49" s="17">
        <f t="shared" si="11"/>
        <v>5223648.1999999993</v>
      </c>
      <c r="L49" s="17">
        <f t="shared" si="12"/>
        <v>483187.45849999995</v>
      </c>
      <c r="M49" s="17">
        <f t="shared" si="13"/>
        <v>4740460.7414999995</v>
      </c>
    </row>
    <row r="50" spans="1:13">
      <c r="A50" s="14" t="s">
        <v>190</v>
      </c>
      <c r="B50" s="51">
        <v>15031</v>
      </c>
      <c r="C50" s="37">
        <v>4449000</v>
      </c>
      <c r="D50" s="38">
        <v>2.3959000000000001</v>
      </c>
      <c r="E50" s="38">
        <v>0.35370000000000001</v>
      </c>
      <c r="F50" s="39">
        <v>2.0499999999999998</v>
      </c>
      <c r="G50" s="40">
        <f t="shared" si="7"/>
        <v>2.0499999999999998</v>
      </c>
      <c r="H50" s="40">
        <f t="shared" si="8"/>
        <v>1.6962999999999999</v>
      </c>
      <c r="I50" s="41">
        <f t="shared" si="9"/>
        <v>7546838.6999999993</v>
      </c>
      <c r="J50" s="41">
        <f t="shared" si="10"/>
        <v>0</v>
      </c>
      <c r="K50" s="17">
        <f t="shared" si="11"/>
        <v>7546838.6999999993</v>
      </c>
      <c r="L50" s="17">
        <f t="shared" si="12"/>
        <v>698082.57974999992</v>
      </c>
      <c r="M50" s="17">
        <f t="shared" si="13"/>
        <v>6848756.1202499997</v>
      </c>
    </row>
    <row r="51" spans="1:13">
      <c r="A51" s="14" t="s">
        <v>191</v>
      </c>
      <c r="B51" s="51">
        <v>8222</v>
      </c>
      <c r="C51" s="37">
        <v>2434000</v>
      </c>
      <c r="D51" s="38">
        <v>2.3515999999999999</v>
      </c>
      <c r="E51" s="38">
        <v>0.35370000000000001</v>
      </c>
      <c r="F51" s="39">
        <v>2.0499999999999998</v>
      </c>
      <c r="G51" s="40">
        <f t="shared" si="7"/>
        <v>2.0499999999999998</v>
      </c>
      <c r="H51" s="40">
        <f t="shared" si="8"/>
        <v>1.6962999999999999</v>
      </c>
      <c r="I51" s="41">
        <f t="shared" si="9"/>
        <v>4128794.1999999997</v>
      </c>
      <c r="J51" s="41">
        <f t="shared" si="10"/>
        <v>0</v>
      </c>
      <c r="K51" s="17">
        <f t="shared" si="11"/>
        <v>4128794.1999999997</v>
      </c>
      <c r="L51" s="17">
        <f t="shared" si="12"/>
        <v>381913.46349999995</v>
      </c>
      <c r="M51" s="17">
        <f t="shared" si="13"/>
        <v>3746880.7364999996</v>
      </c>
    </row>
    <row r="52" spans="1:13">
      <c r="A52" s="14" t="s">
        <v>192</v>
      </c>
      <c r="B52" s="51">
        <v>21999</v>
      </c>
      <c r="C52" s="37">
        <v>6226000</v>
      </c>
      <c r="D52" s="38">
        <v>2.1831</v>
      </c>
      <c r="E52" s="38">
        <v>0.35</v>
      </c>
      <c r="F52" s="39">
        <v>2.0499999999999998</v>
      </c>
      <c r="G52" s="40">
        <f t="shared" si="7"/>
        <v>2.0499999999999998</v>
      </c>
      <c r="H52" s="40">
        <f t="shared" si="8"/>
        <v>1.6999999999999997</v>
      </c>
      <c r="I52" s="41">
        <f t="shared" si="9"/>
        <v>10584199.999999998</v>
      </c>
      <c r="J52" s="41">
        <f t="shared" si="10"/>
        <v>0</v>
      </c>
      <c r="K52" s="17">
        <f t="shared" si="11"/>
        <v>10584199.999999998</v>
      </c>
      <c r="L52" s="17">
        <f t="shared" si="12"/>
        <v>979038.49999999977</v>
      </c>
      <c r="M52" s="17">
        <f t="shared" si="13"/>
        <v>9605161.4999999981</v>
      </c>
    </row>
    <row r="53" spans="1:13">
      <c r="A53" s="14" t="s">
        <v>527</v>
      </c>
      <c r="B53" s="51">
        <v>2274</v>
      </c>
      <c r="C53" s="37">
        <v>673000</v>
      </c>
      <c r="D53" s="38">
        <v>2.3650000000000002</v>
      </c>
      <c r="E53" s="38">
        <v>0.35370000000000001</v>
      </c>
      <c r="F53" s="39">
        <v>2.0499999999999998</v>
      </c>
      <c r="G53" s="40">
        <f t="shared" si="7"/>
        <v>2.0499999999999998</v>
      </c>
      <c r="H53" s="40">
        <f t="shared" si="8"/>
        <v>1.6962999999999999</v>
      </c>
      <c r="I53" s="41">
        <f t="shared" si="9"/>
        <v>1141609.8999999999</v>
      </c>
      <c r="J53" s="41">
        <f t="shared" si="10"/>
        <v>0</v>
      </c>
      <c r="K53" s="17">
        <f t="shared" si="11"/>
        <v>1141609.8999999999</v>
      </c>
      <c r="L53" s="17">
        <f t="shared" si="12"/>
        <v>105598.91574999999</v>
      </c>
      <c r="M53" s="17">
        <f t="shared" si="13"/>
        <v>1036010.98425</v>
      </c>
    </row>
    <row r="54" spans="1:13">
      <c r="A54" s="14" t="s">
        <v>535</v>
      </c>
      <c r="B54" s="51">
        <v>39040</v>
      </c>
      <c r="C54" s="37">
        <v>11048000</v>
      </c>
      <c r="D54" s="38">
        <v>2.1640999999999999</v>
      </c>
      <c r="E54" s="38">
        <v>0.35370000000000001</v>
      </c>
      <c r="F54" s="39">
        <v>2.0110000000000001</v>
      </c>
      <c r="G54" s="40">
        <f t="shared" si="7"/>
        <v>2.0110000000000001</v>
      </c>
      <c r="H54" s="40">
        <f t="shared" si="8"/>
        <v>1.6573000000000002</v>
      </c>
      <c r="I54" s="41">
        <f t="shared" si="9"/>
        <v>18309850.400000002</v>
      </c>
      <c r="J54" s="41">
        <f t="shared" si="10"/>
        <v>0</v>
      </c>
      <c r="K54" s="17">
        <f t="shared" si="11"/>
        <v>18309850.400000002</v>
      </c>
      <c r="L54" s="17">
        <f t="shared" si="12"/>
        <v>1693661.1620000002</v>
      </c>
      <c r="M54" s="17">
        <f t="shared" si="13"/>
        <v>16616189.238000002</v>
      </c>
    </row>
    <row r="55" spans="1:13">
      <c r="A55" s="14" t="s">
        <v>193</v>
      </c>
      <c r="B55" s="51">
        <v>20994</v>
      </c>
      <c r="C55" s="37">
        <v>5941000</v>
      </c>
      <c r="D55" s="38">
        <v>2.1652999999999998</v>
      </c>
      <c r="E55" s="38">
        <v>0.35370000000000001</v>
      </c>
      <c r="F55" s="39">
        <v>2.0499999999999998</v>
      </c>
      <c r="G55" s="40">
        <f>IF(F55&lt;=D55,F55,D55)</f>
        <v>2.0499999999999998</v>
      </c>
      <c r="H55" s="40">
        <f>G55-E55</f>
        <v>1.6962999999999999</v>
      </c>
      <c r="I55" s="41">
        <f>H55*C55</f>
        <v>10077718.299999999</v>
      </c>
      <c r="J55" s="41">
        <f>C55*E55*J$33</f>
        <v>0</v>
      </c>
      <c r="K55" s="17">
        <f>I55+J55</f>
        <v>10077718.299999999</v>
      </c>
      <c r="L55" s="17">
        <f>K55*L$33</f>
        <v>932188.94274999993</v>
      </c>
      <c r="M55" s="17">
        <f>K55-L55</f>
        <v>9145529.3572499994</v>
      </c>
    </row>
    <row r="56" spans="1:13">
      <c r="A56" s="14" t="s">
        <v>453</v>
      </c>
      <c r="B56" s="51">
        <v>10675</v>
      </c>
      <c r="C56" s="37">
        <v>3160000</v>
      </c>
      <c r="D56" s="38">
        <v>2.7421000000000002</v>
      </c>
      <c r="E56" s="38">
        <v>0.35370000000000001</v>
      </c>
      <c r="F56" s="39">
        <v>2.0499999999999998</v>
      </c>
      <c r="G56" s="40">
        <f t="shared" si="0"/>
        <v>2.0499999999999998</v>
      </c>
      <c r="H56" s="40">
        <f t="shared" si="1"/>
        <v>1.6962999999999999</v>
      </c>
      <c r="I56" s="41">
        <f t="shared" si="2"/>
        <v>5360308</v>
      </c>
      <c r="J56" s="41">
        <f t="shared" si="3"/>
        <v>0</v>
      </c>
      <c r="K56" s="17">
        <f t="shared" si="4"/>
        <v>5360308</v>
      </c>
      <c r="L56" s="17">
        <f t="shared" si="5"/>
        <v>495828.49</v>
      </c>
      <c r="M56" s="17">
        <f t="shared" si="6"/>
        <v>4864479.51</v>
      </c>
    </row>
    <row r="57" spans="1:13">
      <c r="A57" s="14" t="s">
        <v>194</v>
      </c>
      <c r="B57" s="51">
        <v>12913</v>
      </c>
      <c r="C57" s="37">
        <v>3654000</v>
      </c>
      <c r="D57" s="38">
        <v>2.3220999999999998</v>
      </c>
      <c r="E57" s="38">
        <v>0.35370000000000001</v>
      </c>
      <c r="F57" s="39">
        <v>2.0499999999999998</v>
      </c>
      <c r="G57" s="40">
        <f t="shared" si="0"/>
        <v>2.0499999999999998</v>
      </c>
      <c r="H57" s="40">
        <f t="shared" si="1"/>
        <v>1.6962999999999999</v>
      </c>
      <c r="I57" s="41">
        <f t="shared" si="2"/>
        <v>6198280.1999999993</v>
      </c>
      <c r="J57" s="41">
        <f t="shared" si="3"/>
        <v>0</v>
      </c>
      <c r="K57" s="17">
        <f t="shared" si="4"/>
        <v>6198280.1999999993</v>
      </c>
      <c r="L57" s="17">
        <f t="shared" si="5"/>
        <v>573340.91849999991</v>
      </c>
      <c r="M57" s="17">
        <f t="shared" si="6"/>
        <v>5624939.2814999996</v>
      </c>
    </row>
    <row r="58" spans="1:13">
      <c r="A58" s="14" t="s">
        <v>195</v>
      </c>
      <c r="B58" s="51">
        <v>6224</v>
      </c>
      <c r="C58" s="37">
        <v>1842000</v>
      </c>
      <c r="D58" s="38">
        <v>2.6646000000000001</v>
      </c>
      <c r="E58" s="38">
        <v>0.35370000000000001</v>
      </c>
      <c r="F58" s="39">
        <v>2.0499999999999998</v>
      </c>
      <c r="G58" s="40">
        <f t="shared" si="0"/>
        <v>2.0499999999999998</v>
      </c>
      <c r="H58" s="40">
        <f t="shared" si="1"/>
        <v>1.6962999999999999</v>
      </c>
      <c r="I58" s="41">
        <f t="shared" si="2"/>
        <v>3124584.5999999996</v>
      </c>
      <c r="J58" s="41">
        <f t="shared" si="3"/>
        <v>0</v>
      </c>
      <c r="K58" s="17">
        <f t="shared" si="4"/>
        <v>3124584.5999999996</v>
      </c>
      <c r="L58" s="17">
        <f t="shared" si="5"/>
        <v>289024.07549999998</v>
      </c>
      <c r="M58" s="17">
        <f t="shared" si="6"/>
        <v>2835560.5244999998</v>
      </c>
    </row>
    <row r="59" spans="1:13">
      <c r="A59" s="14" t="s">
        <v>196</v>
      </c>
      <c r="B59" s="51">
        <v>6938</v>
      </c>
      <c r="C59" s="37">
        <v>2054000</v>
      </c>
      <c r="D59" s="38">
        <v>2.2336999999999998</v>
      </c>
      <c r="E59" s="38">
        <v>0.35370000000000001</v>
      </c>
      <c r="F59" s="39">
        <v>2.0499999999999998</v>
      </c>
      <c r="G59" s="40">
        <f t="shared" si="0"/>
        <v>2.0499999999999998</v>
      </c>
      <c r="H59" s="40">
        <f t="shared" si="1"/>
        <v>1.6962999999999999</v>
      </c>
      <c r="I59" s="41">
        <f t="shared" si="2"/>
        <v>3484200.1999999997</v>
      </c>
      <c r="J59" s="41">
        <f t="shared" si="3"/>
        <v>0</v>
      </c>
      <c r="K59" s="17">
        <f t="shared" si="4"/>
        <v>3484200.1999999997</v>
      </c>
      <c r="L59" s="17">
        <f t="shared" si="5"/>
        <v>322288.51849999995</v>
      </c>
      <c r="M59" s="17">
        <f t="shared" si="6"/>
        <v>3161911.6814999999</v>
      </c>
    </row>
    <row r="60" spans="1:13">
      <c r="A60" s="14" t="s">
        <v>197</v>
      </c>
      <c r="B60" s="51">
        <v>1806</v>
      </c>
      <c r="C60" s="37">
        <v>594000</v>
      </c>
      <c r="D60" s="38">
        <v>2.1585000000000001</v>
      </c>
      <c r="E60" s="38">
        <v>0.35370000000000001</v>
      </c>
      <c r="F60" s="39">
        <v>2.0499999999999998</v>
      </c>
      <c r="G60" s="40">
        <f t="shared" si="0"/>
        <v>2.0499999999999998</v>
      </c>
      <c r="H60" s="40">
        <f t="shared" si="1"/>
        <v>1.6962999999999999</v>
      </c>
      <c r="I60" s="41">
        <f t="shared" si="2"/>
        <v>1007602.2</v>
      </c>
      <c r="J60" s="41">
        <f t="shared" si="3"/>
        <v>0</v>
      </c>
      <c r="K60" s="17">
        <f t="shared" si="4"/>
        <v>1007602.2</v>
      </c>
      <c r="L60" s="17">
        <f t="shared" si="5"/>
        <v>93203.203499999989</v>
      </c>
      <c r="M60" s="17">
        <f t="shared" si="6"/>
        <v>914398.99650000001</v>
      </c>
    </row>
    <row r="61" spans="1:13">
      <c r="A61" s="14" t="s">
        <v>454</v>
      </c>
      <c r="B61" s="51">
        <v>3005</v>
      </c>
      <c r="C61" s="37">
        <v>889000</v>
      </c>
      <c r="D61" s="38">
        <v>2.1705000000000001</v>
      </c>
      <c r="E61" s="38">
        <v>0.35370000000000001</v>
      </c>
      <c r="F61" s="39">
        <v>2.0499999999999998</v>
      </c>
      <c r="G61" s="40">
        <f t="shared" ref="G61:G62" si="14">IF(F61&lt;=D61,F61,D61)</f>
        <v>2.0499999999999998</v>
      </c>
      <c r="H61" s="40">
        <f t="shared" ref="H61:H62" si="15">G61-E61</f>
        <v>1.6962999999999999</v>
      </c>
      <c r="I61" s="41">
        <f t="shared" ref="I61:I62" si="16">H61*C61</f>
        <v>1508010.7</v>
      </c>
      <c r="J61" s="41">
        <f t="shared" ref="J61:J62" si="17">C61*E61*J$33</f>
        <v>0</v>
      </c>
      <c r="K61" s="17">
        <f t="shared" ref="K61:K62" si="18">I61+J61</f>
        <v>1508010.7</v>
      </c>
      <c r="L61" s="17">
        <f t="shared" ref="L61:L62" si="19">K61*L$33</f>
        <v>139490.98975000001</v>
      </c>
      <c r="M61" s="17">
        <f t="shared" ref="M61:M62" si="20">K61-L61</f>
        <v>1368519.71025</v>
      </c>
    </row>
    <row r="62" spans="1:13">
      <c r="A62" s="14" t="s">
        <v>198</v>
      </c>
      <c r="B62" s="51">
        <v>5329</v>
      </c>
      <c r="C62" s="37">
        <v>1577000</v>
      </c>
      <c r="D62" s="38">
        <v>2.2961999999999998</v>
      </c>
      <c r="E62" s="38">
        <v>0.35370000000000001</v>
      </c>
      <c r="F62" s="39">
        <v>2.0499999999999998</v>
      </c>
      <c r="G62" s="40">
        <f t="shared" si="14"/>
        <v>2.0499999999999998</v>
      </c>
      <c r="H62" s="40">
        <f t="shared" si="15"/>
        <v>1.6962999999999999</v>
      </c>
      <c r="I62" s="41">
        <f t="shared" si="16"/>
        <v>2675065.1</v>
      </c>
      <c r="J62" s="41">
        <f t="shared" si="17"/>
        <v>0</v>
      </c>
      <c r="K62" s="17">
        <f t="shared" si="18"/>
        <v>2675065.1</v>
      </c>
      <c r="L62" s="17">
        <f t="shared" si="19"/>
        <v>247443.52175000001</v>
      </c>
      <c r="M62" s="17">
        <f t="shared" si="20"/>
        <v>2427621.5782500003</v>
      </c>
    </row>
    <row r="63" spans="1:13">
      <c r="A63" s="14" t="s">
        <v>199</v>
      </c>
      <c r="B63" s="51">
        <v>4563</v>
      </c>
      <c r="C63" s="37">
        <v>1351000</v>
      </c>
      <c r="D63" s="38">
        <v>2.3500999999999999</v>
      </c>
      <c r="E63" s="38">
        <v>0.35370000000000001</v>
      </c>
      <c r="F63" s="39">
        <v>2.0499999999999998</v>
      </c>
      <c r="G63" s="40">
        <f t="shared" si="0"/>
        <v>2.0499999999999998</v>
      </c>
      <c r="H63" s="40">
        <f t="shared" si="1"/>
        <v>1.6962999999999999</v>
      </c>
      <c r="I63" s="41">
        <f t="shared" si="2"/>
        <v>2291701.2999999998</v>
      </c>
      <c r="J63" s="41">
        <f t="shared" si="3"/>
        <v>0</v>
      </c>
      <c r="K63" s="17">
        <f t="shared" si="4"/>
        <v>2291701.2999999998</v>
      </c>
      <c r="L63" s="17">
        <f t="shared" si="5"/>
        <v>211982.37024999998</v>
      </c>
      <c r="M63" s="17">
        <f t="shared" si="6"/>
        <v>2079718.9297499999</v>
      </c>
    </row>
    <row r="64" spans="1:13">
      <c r="C64" s="19"/>
      <c r="D64" s="4"/>
      <c r="F64" s="4"/>
      <c r="G64" s="4"/>
      <c r="H64" s="4"/>
      <c r="I64" s="4"/>
      <c r="J64" s="4"/>
    </row>
    <row r="65" spans="1:13">
      <c r="A65" s="177" t="s">
        <v>26</v>
      </c>
      <c r="B65" s="193" t="s">
        <v>57</v>
      </c>
      <c r="C65" s="193" t="s">
        <v>53</v>
      </c>
      <c r="D65" s="184" t="s">
        <v>38</v>
      </c>
      <c r="E65" s="184"/>
      <c r="F65" s="82" t="s">
        <v>39</v>
      </c>
      <c r="G65" s="177" t="s">
        <v>41</v>
      </c>
      <c r="H65" s="177"/>
      <c r="I65" s="177" t="s">
        <v>45</v>
      </c>
      <c r="J65" s="34" t="s">
        <v>43</v>
      </c>
      <c r="K65" s="177" t="s">
        <v>34</v>
      </c>
      <c r="L65" s="82" t="s">
        <v>35</v>
      </c>
      <c r="M65" s="177" t="s">
        <v>514</v>
      </c>
    </row>
    <row r="66" spans="1:13" ht="11.25" customHeight="1">
      <c r="A66" s="177"/>
      <c r="B66" s="193"/>
      <c r="C66" s="193"/>
      <c r="D66" s="83" t="s">
        <v>40</v>
      </c>
      <c r="E66" s="83" t="s">
        <v>44</v>
      </c>
      <c r="F66" s="83" t="s">
        <v>40</v>
      </c>
      <c r="G66" s="84" t="s">
        <v>40</v>
      </c>
      <c r="H66" s="13" t="s">
        <v>42</v>
      </c>
      <c r="I66" s="177"/>
      <c r="J66" s="13">
        <v>1</v>
      </c>
      <c r="K66" s="177"/>
      <c r="L66" s="13">
        <v>9.2499999999999999E-2</v>
      </c>
      <c r="M66" s="183"/>
    </row>
    <row r="67" spans="1:13">
      <c r="A67" s="18" t="s">
        <v>28</v>
      </c>
      <c r="B67" s="68">
        <f>SUM(B68:B68)</f>
        <v>0</v>
      </c>
      <c r="C67" s="70">
        <f>SUM(C68:C68)</f>
        <v>0</v>
      </c>
      <c r="D67" s="42"/>
      <c r="E67" s="43"/>
      <c r="F67" s="44"/>
      <c r="G67" s="44"/>
      <c r="H67" s="44"/>
      <c r="I67" s="44"/>
      <c r="J67" s="44"/>
      <c r="K67" s="43"/>
      <c r="L67" s="43"/>
      <c r="M67" s="64">
        <f>SUM(M68:M68)</f>
        <v>0</v>
      </c>
    </row>
    <row r="68" spans="1:13">
      <c r="A68" s="14"/>
      <c r="B68" s="51"/>
      <c r="C68" s="37"/>
      <c r="D68" s="38"/>
      <c r="E68" s="38"/>
      <c r="F68" s="39"/>
      <c r="G68" s="40">
        <f>IF(F68&lt;=D68,F68,D68)</f>
        <v>0</v>
      </c>
      <c r="H68" s="40">
        <f>G68-E68</f>
        <v>0</v>
      </c>
      <c r="I68" s="41">
        <f>H68*C68</f>
        <v>0</v>
      </c>
      <c r="J68" s="41">
        <f>C68*E68*J$66</f>
        <v>0</v>
      </c>
      <c r="K68" s="17">
        <f>I68+J68</f>
        <v>0</v>
      </c>
      <c r="L68" s="17">
        <f>K68*L$66</f>
        <v>0</v>
      </c>
      <c r="M68" s="17">
        <f>K68-L68</f>
        <v>0</v>
      </c>
    </row>
    <row r="69" spans="1:13">
      <c r="C69" s="7"/>
      <c r="D69" s="8"/>
      <c r="E69" s="8"/>
      <c r="F69" s="3"/>
      <c r="G69" s="3"/>
      <c r="H69" s="3"/>
      <c r="I69" s="2"/>
      <c r="J69" s="2"/>
    </row>
    <row r="70" spans="1:13">
      <c r="A70" s="177" t="s">
        <v>26</v>
      </c>
      <c r="B70" s="193" t="s">
        <v>58</v>
      </c>
      <c r="C70" s="193" t="s">
        <v>54</v>
      </c>
      <c r="D70" s="184" t="s">
        <v>38</v>
      </c>
      <c r="E70" s="184"/>
      <c r="F70" s="82" t="s">
        <v>39</v>
      </c>
      <c r="G70" s="177" t="s">
        <v>41</v>
      </c>
      <c r="H70" s="177"/>
      <c r="I70" s="177" t="s">
        <v>45</v>
      </c>
      <c r="J70" s="34" t="s">
        <v>43</v>
      </c>
      <c r="K70" s="177" t="s">
        <v>34</v>
      </c>
      <c r="L70" s="82" t="s">
        <v>35</v>
      </c>
      <c r="M70" s="177" t="s">
        <v>514</v>
      </c>
    </row>
    <row r="71" spans="1:13" ht="11.25" customHeight="1">
      <c r="A71" s="177"/>
      <c r="B71" s="193"/>
      <c r="C71" s="193"/>
      <c r="D71" s="83" t="s">
        <v>40</v>
      </c>
      <c r="E71" s="83" t="s">
        <v>44</v>
      </c>
      <c r="F71" s="83" t="s">
        <v>42</v>
      </c>
      <c r="G71" s="84" t="s">
        <v>40</v>
      </c>
      <c r="H71" s="13" t="s">
        <v>42</v>
      </c>
      <c r="I71" s="177"/>
      <c r="J71" s="13">
        <v>1</v>
      </c>
      <c r="K71" s="177"/>
      <c r="L71" s="13">
        <v>9.2499999999999999E-2</v>
      </c>
      <c r="M71" s="183"/>
    </row>
    <row r="72" spans="1:13">
      <c r="A72" s="18" t="s">
        <v>28</v>
      </c>
      <c r="B72" s="68">
        <f>SUM(B73:B73)</f>
        <v>0</v>
      </c>
      <c r="C72" s="70">
        <f>SUM(C73:C73)</f>
        <v>0</v>
      </c>
      <c r="D72" s="42"/>
      <c r="E72" s="43"/>
      <c r="F72" s="44"/>
      <c r="G72" s="44"/>
      <c r="H72" s="44"/>
      <c r="I72" s="44"/>
      <c r="J72" s="44"/>
      <c r="K72" s="43"/>
      <c r="L72" s="43"/>
      <c r="M72" s="64">
        <f>SUM(M73:M73)</f>
        <v>0</v>
      </c>
    </row>
    <row r="73" spans="1:13">
      <c r="A73" s="14"/>
      <c r="B73" s="51"/>
      <c r="C73" s="37"/>
      <c r="D73" s="38"/>
      <c r="E73" s="38"/>
      <c r="F73" s="39"/>
      <c r="G73" s="45"/>
      <c r="H73" s="40">
        <f t="shared" ref="H73" si="21">IF(F73&lt;=D73-E73,F73,D73-E73)</f>
        <v>0</v>
      </c>
      <c r="I73" s="46">
        <f t="shared" ref="I73" si="22">H73*C73</f>
        <v>0</v>
      </c>
      <c r="J73" s="46">
        <f>C73*E73*J$71</f>
        <v>0</v>
      </c>
      <c r="K73" s="47">
        <f t="shared" ref="K73" si="23">I73+J73</f>
        <v>0</v>
      </c>
      <c r="L73" s="17">
        <f>K73*L$71</f>
        <v>0</v>
      </c>
      <c r="M73" s="17">
        <f>K73-L73</f>
        <v>0</v>
      </c>
    </row>
    <row r="74" spans="1:13">
      <c r="C74" s="7"/>
      <c r="D74" s="8"/>
      <c r="E74" s="8"/>
      <c r="F74" s="3"/>
      <c r="G74" s="3"/>
      <c r="H74" s="3"/>
      <c r="I74" s="2"/>
      <c r="J74" s="2"/>
    </row>
    <row r="75" spans="1:13">
      <c r="A75" s="177" t="s">
        <v>26</v>
      </c>
      <c r="B75" s="193" t="s">
        <v>59</v>
      </c>
      <c r="C75" s="193" t="s">
        <v>55</v>
      </c>
      <c r="D75" s="184" t="s">
        <v>38</v>
      </c>
      <c r="E75" s="184"/>
      <c r="F75" s="82" t="s">
        <v>39</v>
      </c>
      <c r="G75" s="177" t="s">
        <v>41</v>
      </c>
      <c r="H75" s="177"/>
      <c r="I75" s="177" t="s">
        <v>45</v>
      </c>
      <c r="J75" s="34" t="s">
        <v>43</v>
      </c>
      <c r="K75" s="177" t="s">
        <v>34</v>
      </c>
      <c r="L75" s="82" t="s">
        <v>35</v>
      </c>
      <c r="M75" s="177" t="s">
        <v>514</v>
      </c>
    </row>
    <row r="76" spans="1:13" ht="11.25" customHeight="1">
      <c r="A76" s="177"/>
      <c r="B76" s="193"/>
      <c r="C76" s="193"/>
      <c r="D76" s="83" t="s">
        <v>40</v>
      </c>
      <c r="E76" s="83" t="s">
        <v>44</v>
      </c>
      <c r="F76" s="83" t="s">
        <v>42</v>
      </c>
      <c r="G76" s="84" t="s">
        <v>40</v>
      </c>
      <c r="H76" s="13" t="s">
        <v>42</v>
      </c>
      <c r="I76" s="177"/>
      <c r="J76" s="13">
        <v>1</v>
      </c>
      <c r="K76" s="177"/>
      <c r="L76" s="13">
        <v>9.2499999999999999E-2</v>
      </c>
      <c r="M76" s="183"/>
    </row>
    <row r="77" spans="1:13">
      <c r="A77" s="18" t="s">
        <v>28</v>
      </c>
      <c r="B77" s="68">
        <f>SUM(B78:B78)</f>
        <v>0</v>
      </c>
      <c r="C77" s="70">
        <f>SUM(C78:C78)</f>
        <v>0</v>
      </c>
      <c r="D77" s="42"/>
      <c r="E77" s="43"/>
      <c r="F77" s="44"/>
      <c r="G77" s="44"/>
      <c r="H77" s="44"/>
      <c r="I77" s="44"/>
      <c r="J77" s="44"/>
      <c r="K77" s="43"/>
      <c r="L77" s="43"/>
      <c r="M77" s="15">
        <f>SUM(M78:M78)</f>
        <v>0</v>
      </c>
    </row>
    <row r="78" spans="1:13">
      <c r="A78" s="14"/>
      <c r="B78" s="51"/>
      <c r="C78" s="37"/>
      <c r="D78" s="38"/>
      <c r="E78" s="38"/>
      <c r="F78" s="39"/>
      <c r="G78" s="45"/>
      <c r="H78" s="40">
        <f t="shared" ref="H78" si="24">IF(F78&lt;=D78-E78,F78,D78-E78)</f>
        <v>0</v>
      </c>
      <c r="I78" s="46">
        <f t="shared" ref="I78" si="25">H78*C78</f>
        <v>0</v>
      </c>
      <c r="J78" s="46">
        <f>C78*E78*J$76</f>
        <v>0</v>
      </c>
      <c r="K78" s="47">
        <f t="shared" ref="K78" si="26">I78+J78</f>
        <v>0</v>
      </c>
      <c r="L78" s="17">
        <f>K78*L$76</f>
        <v>0</v>
      </c>
      <c r="M78" s="17">
        <f>K78-L78</f>
        <v>0</v>
      </c>
    </row>
    <row r="79" spans="1:13">
      <c r="C79" s="7"/>
      <c r="D79" s="8"/>
      <c r="E79" s="8"/>
      <c r="F79" s="3"/>
      <c r="G79" s="3"/>
      <c r="H79" s="3"/>
      <c r="I79" s="2"/>
      <c r="J79" s="2"/>
    </row>
    <row r="80" spans="1:13">
      <c r="A80" s="177" t="s">
        <v>26</v>
      </c>
      <c r="B80" s="193" t="s">
        <v>60</v>
      </c>
      <c r="C80" s="193" t="s">
        <v>56</v>
      </c>
      <c r="D80" s="184" t="s">
        <v>38</v>
      </c>
      <c r="E80" s="184"/>
      <c r="F80" s="82" t="s">
        <v>46</v>
      </c>
      <c r="G80" s="177" t="s">
        <v>41</v>
      </c>
      <c r="H80" s="177"/>
      <c r="I80" s="177" t="s">
        <v>45</v>
      </c>
      <c r="J80" s="34" t="s">
        <v>43</v>
      </c>
      <c r="K80" s="177" t="s">
        <v>34</v>
      </c>
      <c r="L80" s="82" t="s">
        <v>35</v>
      </c>
      <c r="M80" s="177" t="s">
        <v>514</v>
      </c>
    </row>
    <row r="81" spans="1:13" ht="11.25" customHeight="1">
      <c r="A81" s="177"/>
      <c r="B81" s="193"/>
      <c r="C81" s="193"/>
      <c r="D81" s="83" t="s">
        <v>40</v>
      </c>
      <c r="E81" s="83" t="s">
        <v>44</v>
      </c>
      <c r="F81" s="83" t="s">
        <v>42</v>
      </c>
      <c r="G81" s="84" t="s">
        <v>40</v>
      </c>
      <c r="H81" s="13" t="s">
        <v>42</v>
      </c>
      <c r="I81" s="177"/>
      <c r="J81" s="13">
        <v>1</v>
      </c>
      <c r="K81" s="177"/>
      <c r="L81" s="13">
        <v>9.2499999999999999E-2</v>
      </c>
      <c r="M81" s="183"/>
    </row>
    <row r="82" spans="1:13">
      <c r="A82" s="18" t="s">
        <v>28</v>
      </c>
      <c r="B82" s="68">
        <f>SUM(B83:B83)</f>
        <v>0</v>
      </c>
      <c r="C82" s="70">
        <f>SUM(C83:C83)</f>
        <v>0</v>
      </c>
      <c r="D82" s="42"/>
      <c r="E82" s="43"/>
      <c r="F82" s="44"/>
      <c r="G82" s="44"/>
      <c r="H82" s="44"/>
      <c r="I82" s="44"/>
      <c r="J82" s="44"/>
      <c r="K82" s="43"/>
      <c r="L82" s="43"/>
      <c r="M82" s="64">
        <f>SUM(M83:M83)</f>
        <v>0</v>
      </c>
    </row>
    <row r="83" spans="1:13">
      <c r="A83" s="14"/>
      <c r="B83" s="51"/>
      <c r="C83" s="37"/>
      <c r="D83" s="38"/>
      <c r="E83" s="38"/>
      <c r="F83" s="39"/>
      <c r="G83" s="45"/>
      <c r="H83" s="48">
        <f t="shared" ref="H83" si="27">IF(F83&lt;=D83-E83,F83,D83-E83)</f>
        <v>0</v>
      </c>
      <c r="I83" s="46">
        <f t="shared" ref="I83" si="28">H83*C83</f>
        <v>0</v>
      </c>
      <c r="J83" s="46">
        <f>C83*E83*J$66</f>
        <v>0</v>
      </c>
      <c r="K83" s="47">
        <f t="shared" ref="K83" si="29">I83+J83</f>
        <v>0</v>
      </c>
      <c r="L83" s="17">
        <f>K83*L$66</f>
        <v>0</v>
      </c>
      <c r="M83" s="17">
        <f>K83-L83</f>
        <v>0</v>
      </c>
    </row>
    <row r="84" spans="1:13">
      <c r="C84" s="7"/>
      <c r="D84" s="8"/>
      <c r="E84" s="8"/>
      <c r="F84" s="3"/>
      <c r="G84" s="3"/>
      <c r="H84" s="3"/>
      <c r="I84" s="2"/>
      <c r="J84" s="2"/>
    </row>
    <row r="85" spans="1:13">
      <c r="A85" s="177" t="s">
        <v>26</v>
      </c>
      <c r="B85" s="193" t="s">
        <v>74</v>
      </c>
      <c r="C85" s="61"/>
      <c r="D85" s="55"/>
      <c r="E85" s="61"/>
      <c r="F85" s="53"/>
      <c r="G85" s="55"/>
      <c r="H85" s="61"/>
      <c r="I85" s="59"/>
      <c r="J85" s="55"/>
      <c r="K85" s="61"/>
    </row>
    <row r="86" spans="1:13">
      <c r="A86" s="177"/>
      <c r="B86" s="193"/>
      <c r="C86" s="61"/>
      <c r="D86" s="55"/>
      <c r="E86" s="61"/>
      <c r="F86" s="53"/>
      <c r="G86" s="55"/>
      <c r="H86" s="61"/>
      <c r="I86" s="59"/>
      <c r="J86" s="55"/>
      <c r="K86" s="61"/>
    </row>
    <row r="87" spans="1:13">
      <c r="A87" s="18" t="s">
        <v>28</v>
      </c>
      <c r="B87" s="68">
        <f>SUM(B88:B88)</f>
        <v>0</v>
      </c>
      <c r="C87" s="62"/>
      <c r="D87" s="63"/>
      <c r="E87" s="62"/>
      <c r="F87" s="53"/>
      <c r="G87" s="63"/>
      <c r="H87" s="62"/>
      <c r="I87" s="59"/>
      <c r="J87" s="52"/>
      <c r="K87" s="94"/>
    </row>
    <row r="88" spans="1:13">
      <c r="A88" s="14"/>
      <c r="B88" s="51"/>
      <c r="C88" s="60"/>
      <c r="D88" s="52"/>
      <c r="E88" s="60"/>
      <c r="F88" s="53"/>
      <c r="G88" s="52"/>
      <c r="H88" s="60"/>
      <c r="I88" s="59"/>
      <c r="J88" s="52"/>
      <c r="K88" s="94"/>
    </row>
    <row r="89" spans="1:13">
      <c r="C89" s="7"/>
      <c r="D89" s="8"/>
      <c r="E89" s="8"/>
      <c r="F89" s="3"/>
      <c r="G89" s="3"/>
      <c r="H89" s="3"/>
      <c r="I89" s="2"/>
      <c r="J89" s="52"/>
      <c r="K89" s="95"/>
    </row>
    <row r="90" spans="1:13">
      <c r="A90" s="177" t="s">
        <v>26</v>
      </c>
      <c r="B90" s="193" t="s">
        <v>7</v>
      </c>
      <c r="C90" s="7"/>
      <c r="D90" s="8"/>
      <c r="E90" s="8"/>
      <c r="F90" s="3"/>
      <c r="G90" s="3"/>
      <c r="H90" s="3"/>
      <c r="I90" s="2"/>
      <c r="J90" s="52"/>
      <c r="K90" s="95"/>
    </row>
    <row r="91" spans="1:13">
      <c r="A91" s="177"/>
      <c r="B91" s="193"/>
      <c r="C91" s="7"/>
      <c r="D91" s="8"/>
      <c r="E91" s="8"/>
      <c r="F91" s="3"/>
      <c r="G91" s="3"/>
      <c r="H91" s="3"/>
      <c r="I91" s="2"/>
      <c r="J91" s="52"/>
      <c r="K91" s="95"/>
    </row>
    <row r="92" spans="1:13">
      <c r="A92" s="18" t="s">
        <v>28</v>
      </c>
      <c r="B92" s="68">
        <f>SUM(B93:B93)</f>
        <v>0</v>
      </c>
      <c r="C92" s="7"/>
      <c r="D92" s="8"/>
      <c r="E92" s="8"/>
      <c r="F92" s="3"/>
      <c r="G92" s="3"/>
      <c r="H92" s="3"/>
      <c r="I92" s="2"/>
      <c r="J92" s="52"/>
      <c r="K92" s="95"/>
    </row>
    <row r="93" spans="1:13">
      <c r="A93" s="14"/>
      <c r="B93" s="51"/>
      <c r="C93" s="7"/>
      <c r="D93" s="8"/>
      <c r="E93" s="8"/>
      <c r="F93" s="3"/>
      <c r="G93" s="3"/>
      <c r="H93" s="3"/>
      <c r="I93" s="2"/>
      <c r="J93" s="52"/>
      <c r="K93" s="95"/>
    </row>
    <row r="94" spans="1:13">
      <c r="C94" s="7"/>
      <c r="D94" s="8"/>
      <c r="E94" s="8"/>
      <c r="F94" s="3"/>
      <c r="G94" s="3"/>
      <c r="H94" s="3"/>
      <c r="I94" s="2"/>
      <c r="J94" s="52"/>
      <c r="K94" s="95"/>
    </row>
    <row r="95" spans="1:13">
      <c r="A95" s="177" t="s">
        <v>26</v>
      </c>
      <c r="B95" s="193" t="s">
        <v>1</v>
      </c>
      <c r="C95" s="7"/>
      <c r="D95" s="8"/>
      <c r="E95" s="8"/>
      <c r="F95" s="3"/>
      <c r="G95" s="3"/>
      <c r="H95" s="3"/>
      <c r="I95" s="2"/>
      <c r="J95" s="52"/>
      <c r="K95" s="95"/>
    </row>
    <row r="96" spans="1:13">
      <c r="A96" s="177"/>
      <c r="B96" s="193"/>
      <c r="C96" s="7"/>
      <c r="D96" s="8"/>
      <c r="E96" s="8"/>
      <c r="F96" s="3"/>
      <c r="G96" s="3"/>
      <c r="H96" s="3"/>
      <c r="I96" s="2"/>
      <c r="J96" s="52"/>
      <c r="K96" s="95"/>
    </row>
    <row r="97" spans="1:11">
      <c r="A97" s="18" t="s">
        <v>28</v>
      </c>
      <c r="B97" s="68">
        <f>SUM(B98:B98)</f>
        <v>0</v>
      </c>
      <c r="C97" s="7"/>
      <c r="D97" s="8"/>
      <c r="E97" s="8"/>
      <c r="F97" s="3"/>
      <c r="G97" s="3"/>
      <c r="H97" s="3"/>
      <c r="I97" s="2"/>
      <c r="J97" s="52"/>
      <c r="K97" s="95"/>
    </row>
    <row r="98" spans="1:11">
      <c r="A98" s="14"/>
      <c r="B98" s="51"/>
      <c r="C98" s="7"/>
      <c r="D98" s="8"/>
      <c r="E98" s="8"/>
      <c r="F98" s="3"/>
      <c r="G98" s="3"/>
      <c r="H98" s="3"/>
      <c r="I98" s="2"/>
      <c r="J98" s="52"/>
    </row>
    <row r="99" spans="1:11">
      <c r="C99" s="7"/>
      <c r="D99" s="8"/>
      <c r="E99" s="8"/>
      <c r="F99" s="3"/>
      <c r="G99" s="3"/>
      <c r="H99" s="3"/>
      <c r="I99" s="2"/>
      <c r="J99" s="52"/>
    </row>
    <row r="100" spans="1:11">
      <c r="A100" s="177" t="s">
        <v>26</v>
      </c>
      <c r="B100" s="193" t="s">
        <v>0</v>
      </c>
      <c r="C100" s="7"/>
      <c r="D100" s="8"/>
      <c r="E100" s="8"/>
      <c r="F100" s="3"/>
      <c r="G100" s="3"/>
      <c r="H100" s="3"/>
      <c r="I100" s="2"/>
      <c r="J100" s="52"/>
    </row>
    <row r="101" spans="1:11">
      <c r="A101" s="177"/>
      <c r="B101" s="193"/>
      <c r="C101" s="7"/>
      <c r="D101" s="8"/>
      <c r="E101" s="8"/>
      <c r="F101" s="3"/>
      <c r="G101" s="3"/>
      <c r="H101" s="3"/>
      <c r="I101" s="2"/>
      <c r="J101" s="52"/>
      <c r="K101" s="92"/>
    </row>
    <row r="102" spans="1:11">
      <c r="A102" s="18" t="s">
        <v>28</v>
      </c>
      <c r="B102" s="68">
        <f>SUM(B103:B103)</f>
        <v>0</v>
      </c>
      <c r="C102" s="7"/>
      <c r="D102" s="8"/>
      <c r="E102" s="8"/>
      <c r="F102" s="3"/>
      <c r="G102" s="3"/>
      <c r="H102" s="3"/>
      <c r="I102" s="2"/>
      <c r="J102" s="52"/>
      <c r="K102" s="92"/>
    </row>
    <row r="103" spans="1:11">
      <c r="A103" s="14"/>
      <c r="B103" s="51"/>
      <c r="C103" s="7"/>
      <c r="D103" s="8"/>
      <c r="E103" s="8"/>
      <c r="F103" s="3"/>
      <c r="G103" s="3"/>
      <c r="H103" s="3"/>
      <c r="I103" s="2"/>
      <c r="J103" s="52"/>
      <c r="K103" s="93"/>
    </row>
    <row r="104" spans="1:11">
      <c r="C104" s="7"/>
      <c r="D104" s="8"/>
      <c r="E104" s="8"/>
      <c r="F104" s="3"/>
      <c r="G104" s="3"/>
      <c r="H104" s="3"/>
      <c r="I104" s="2"/>
      <c r="J104" s="52"/>
      <c r="K104" s="93"/>
    </row>
    <row r="105" spans="1:11">
      <c r="A105" s="5" t="s">
        <v>30</v>
      </c>
      <c r="C105" s="7"/>
      <c r="D105" s="8"/>
      <c r="E105" s="8"/>
      <c r="F105" s="3"/>
      <c r="G105" s="3"/>
      <c r="H105" s="3"/>
      <c r="I105" s="2"/>
      <c r="J105" s="52"/>
      <c r="K105" s="93"/>
    </row>
    <row r="106" spans="1:11">
      <c r="A106" s="177" t="s">
        <v>26</v>
      </c>
      <c r="B106" s="190" t="s">
        <v>31</v>
      </c>
      <c r="C106" s="187" t="s">
        <v>27</v>
      </c>
      <c r="D106" s="188"/>
      <c r="E106" s="189"/>
      <c r="F106" s="190" t="s">
        <v>34</v>
      </c>
      <c r="G106" s="82" t="s">
        <v>35</v>
      </c>
      <c r="H106" s="177" t="s">
        <v>514</v>
      </c>
      <c r="I106" s="2"/>
      <c r="J106" s="52"/>
      <c r="K106" s="93"/>
    </row>
    <row r="107" spans="1:11" ht="11.25" customHeight="1">
      <c r="A107" s="177"/>
      <c r="B107" s="191"/>
      <c r="C107" s="82" t="s">
        <v>28</v>
      </c>
      <c r="D107" s="82" t="s">
        <v>32</v>
      </c>
      <c r="E107" s="12" t="s">
        <v>33</v>
      </c>
      <c r="F107" s="191"/>
      <c r="G107" s="13">
        <v>9.2499999999999999E-2</v>
      </c>
      <c r="H107" s="183"/>
      <c r="I107" s="2"/>
      <c r="J107" s="52"/>
      <c r="K107" s="93"/>
    </row>
    <row r="108" spans="1:11">
      <c r="B108" s="4"/>
      <c r="C108" s="4"/>
      <c r="D108" s="4"/>
      <c r="E108" s="6"/>
      <c r="G108" s="11"/>
      <c r="I108" s="2"/>
      <c r="J108" s="52"/>
      <c r="K108" s="93"/>
    </row>
    <row r="109" spans="1:11">
      <c r="A109" s="18" t="s">
        <v>28</v>
      </c>
      <c r="B109" s="15">
        <f t="shared" ref="B109:H109" si="30">SUM(B110:B110)</f>
        <v>0</v>
      </c>
      <c r="C109" s="15">
        <f t="shared" si="30"/>
        <v>0</v>
      </c>
      <c r="D109" s="15">
        <f t="shared" si="30"/>
        <v>0</v>
      </c>
      <c r="E109" s="15">
        <f t="shared" si="30"/>
        <v>0</v>
      </c>
      <c r="F109" s="15">
        <f t="shared" si="30"/>
        <v>0</v>
      </c>
      <c r="G109" s="15">
        <f t="shared" si="30"/>
        <v>0</v>
      </c>
      <c r="H109" s="64">
        <f t="shared" si="30"/>
        <v>0</v>
      </c>
      <c r="I109" s="2"/>
      <c r="J109" s="52"/>
      <c r="K109" s="93"/>
    </row>
    <row r="110" spans="1:11">
      <c r="A110" s="14"/>
      <c r="B110" s="16"/>
      <c r="C110" s="16"/>
      <c r="D110" s="17"/>
      <c r="E110" s="16"/>
      <c r="F110" s="17">
        <f>B110-D110</f>
        <v>0</v>
      </c>
      <c r="G110" s="17">
        <f>F110*G$107</f>
        <v>0</v>
      </c>
      <c r="H110" s="17">
        <f>F110-G110</f>
        <v>0</v>
      </c>
      <c r="I110" s="2"/>
      <c r="J110" s="52"/>
      <c r="K110" s="93"/>
    </row>
    <row r="111" spans="1:11">
      <c r="C111" s="7"/>
      <c r="D111" s="8"/>
      <c r="E111" s="8"/>
      <c r="F111" s="3"/>
      <c r="G111" s="3"/>
      <c r="H111" s="3"/>
      <c r="I111" s="2"/>
      <c r="J111" s="52"/>
      <c r="K111" s="93"/>
    </row>
    <row r="112" spans="1:11">
      <c r="A112" s="5" t="s">
        <v>36</v>
      </c>
      <c r="C112" s="7"/>
      <c r="D112" s="8"/>
      <c r="E112" s="8"/>
      <c r="F112" s="3"/>
      <c r="G112" s="3"/>
      <c r="H112" s="3"/>
      <c r="I112" s="2"/>
      <c r="J112" s="52"/>
    </row>
    <row r="113" spans="1:10">
      <c r="A113" s="177" t="s">
        <v>26</v>
      </c>
      <c r="B113" s="177" t="s">
        <v>31</v>
      </c>
      <c r="C113" s="184" t="s">
        <v>27</v>
      </c>
      <c r="D113" s="184"/>
      <c r="E113" s="184"/>
      <c r="F113" s="177" t="s">
        <v>34</v>
      </c>
      <c r="G113" s="82" t="s">
        <v>35</v>
      </c>
      <c r="H113" s="177" t="s">
        <v>514</v>
      </c>
      <c r="I113" s="2"/>
      <c r="J113" s="52"/>
    </row>
    <row r="114" spans="1:10" ht="11.25" customHeight="1">
      <c r="A114" s="177"/>
      <c r="B114" s="177"/>
      <c r="C114" s="82" t="s">
        <v>28</v>
      </c>
      <c r="D114" s="82" t="s">
        <v>32</v>
      </c>
      <c r="E114" s="12" t="s">
        <v>33</v>
      </c>
      <c r="F114" s="177"/>
      <c r="G114" s="13">
        <v>9.2499999999999999E-2</v>
      </c>
      <c r="H114" s="183"/>
      <c r="I114" s="2"/>
      <c r="J114" s="52"/>
    </row>
    <row r="115" spans="1:10">
      <c r="B115" s="4"/>
      <c r="C115" s="4"/>
      <c r="D115" s="4"/>
      <c r="E115" s="6"/>
      <c r="G115" s="11"/>
      <c r="I115" s="2"/>
      <c r="J115" s="52"/>
    </row>
    <row r="116" spans="1:10">
      <c r="A116" s="18" t="s">
        <v>28</v>
      </c>
      <c r="B116" s="15">
        <f t="shared" ref="B116:H116" si="31">SUM(B117:B117)</f>
        <v>0</v>
      </c>
      <c r="C116" s="15">
        <f t="shared" si="31"/>
        <v>0</v>
      </c>
      <c r="D116" s="15">
        <f t="shared" si="31"/>
        <v>0</v>
      </c>
      <c r="E116" s="15">
        <f t="shared" si="31"/>
        <v>0</v>
      </c>
      <c r="F116" s="15">
        <f t="shared" si="31"/>
        <v>0</v>
      </c>
      <c r="G116" s="15">
        <f t="shared" si="31"/>
        <v>0</v>
      </c>
      <c r="H116" s="64">
        <f t="shared" si="31"/>
        <v>0</v>
      </c>
      <c r="I116" s="2"/>
      <c r="J116" s="52"/>
    </row>
    <row r="117" spans="1:10">
      <c r="A117" s="14"/>
      <c r="B117" s="16"/>
      <c r="C117" s="16"/>
      <c r="D117" s="17"/>
      <c r="E117" s="16"/>
      <c r="F117" s="17">
        <f>B117-D117</f>
        <v>0</v>
      </c>
      <c r="G117" s="17">
        <f>F117*G$114</f>
        <v>0</v>
      </c>
      <c r="H117" s="17">
        <f>F117-G117</f>
        <v>0</v>
      </c>
      <c r="I117" s="2"/>
      <c r="J117" s="52"/>
    </row>
    <row r="118" spans="1:10">
      <c r="C118" s="7"/>
      <c r="D118" s="8"/>
      <c r="E118" s="8"/>
      <c r="F118" s="3"/>
      <c r="G118" s="3"/>
      <c r="H118" s="3"/>
      <c r="I118" s="2"/>
      <c r="J118" s="52"/>
    </row>
    <row r="119" spans="1:10">
      <c r="C119" s="7"/>
      <c r="D119" s="8"/>
      <c r="E119" s="8"/>
      <c r="F119" s="3"/>
      <c r="G119" s="3"/>
      <c r="H119" s="3"/>
      <c r="I119" s="2"/>
      <c r="J119" s="52"/>
    </row>
    <row r="120" spans="1:10">
      <c r="C120" s="7"/>
      <c r="D120" s="8"/>
      <c r="E120" s="8"/>
      <c r="F120" s="3"/>
      <c r="G120" s="3"/>
      <c r="H120" s="3"/>
      <c r="I120" s="2"/>
      <c r="J120" s="52"/>
    </row>
    <row r="121" spans="1:10">
      <c r="C121" s="7"/>
      <c r="D121" s="8"/>
      <c r="E121" s="8"/>
      <c r="F121" s="3"/>
      <c r="G121" s="3"/>
      <c r="H121" s="3"/>
      <c r="I121" s="2"/>
      <c r="J121" s="52"/>
    </row>
    <row r="122" spans="1:10">
      <c r="C122" s="7"/>
      <c r="D122" s="8"/>
      <c r="E122" s="8"/>
      <c r="F122" s="3"/>
      <c r="G122" s="3"/>
      <c r="H122" s="3"/>
      <c r="I122" s="2"/>
      <c r="J122" s="52"/>
    </row>
    <row r="123" spans="1:10">
      <c r="C123" s="7"/>
      <c r="D123" s="8"/>
      <c r="E123" s="8"/>
      <c r="F123" s="3"/>
      <c r="G123" s="3"/>
      <c r="H123" s="3"/>
      <c r="I123" s="2"/>
      <c r="J123" s="52"/>
    </row>
    <row r="124" spans="1:10">
      <c r="C124" s="7"/>
      <c r="D124" s="8"/>
      <c r="E124" s="8"/>
      <c r="F124" s="3"/>
      <c r="G124" s="3"/>
      <c r="H124" s="3"/>
      <c r="I124" s="2"/>
      <c r="J124" s="52"/>
    </row>
    <row r="125" spans="1:10">
      <c r="C125" s="7"/>
      <c r="D125" s="8"/>
      <c r="E125" s="8"/>
      <c r="F125" s="3"/>
      <c r="G125" s="3"/>
      <c r="H125" s="3"/>
      <c r="I125" s="2"/>
      <c r="J125" s="52"/>
    </row>
    <row r="126" spans="1:10">
      <c r="A126" s="5" t="s">
        <v>37</v>
      </c>
      <c r="C126" s="7"/>
      <c r="D126" s="8"/>
      <c r="E126" s="8"/>
      <c r="F126" s="3"/>
      <c r="G126" s="3"/>
      <c r="H126" s="3"/>
      <c r="I126" s="2"/>
      <c r="J126" s="59"/>
    </row>
    <row r="127" spans="1:10">
      <c r="A127" s="190" t="s">
        <v>26</v>
      </c>
      <c r="B127" s="190" t="s">
        <v>31</v>
      </c>
      <c r="C127" s="187" t="s">
        <v>27</v>
      </c>
      <c r="D127" s="188"/>
      <c r="E127" s="189"/>
      <c r="F127" s="190" t="s">
        <v>34</v>
      </c>
      <c r="G127" s="82" t="s">
        <v>35</v>
      </c>
      <c r="H127" s="177" t="s">
        <v>514</v>
      </c>
      <c r="I127" s="2"/>
      <c r="J127" s="59"/>
    </row>
    <row r="128" spans="1:10">
      <c r="A128" s="191"/>
      <c r="B128" s="191"/>
      <c r="C128" s="82" t="s">
        <v>28</v>
      </c>
      <c r="D128" s="82" t="s">
        <v>32</v>
      </c>
      <c r="E128" s="12" t="s">
        <v>33</v>
      </c>
      <c r="F128" s="191"/>
      <c r="G128" s="13">
        <v>9.2499999999999999E-2</v>
      </c>
      <c r="H128" s="183"/>
      <c r="I128" s="2"/>
      <c r="J128" s="59"/>
    </row>
    <row r="129" spans="1:10">
      <c r="B129" s="4"/>
      <c r="C129" s="4"/>
      <c r="D129" s="4"/>
      <c r="E129" s="6"/>
      <c r="G129" s="11"/>
      <c r="I129" s="2"/>
      <c r="J129" s="59"/>
    </row>
    <row r="130" spans="1:10">
      <c r="A130" s="18" t="s">
        <v>28</v>
      </c>
      <c r="B130" s="15">
        <f t="shared" ref="B130:H130" si="32">SUM(B131:B131)</f>
        <v>0</v>
      </c>
      <c r="C130" s="15">
        <f t="shared" si="32"/>
        <v>0</v>
      </c>
      <c r="D130" s="15">
        <f t="shared" si="32"/>
        <v>0</v>
      </c>
      <c r="E130" s="15">
        <f t="shared" si="32"/>
        <v>0</v>
      </c>
      <c r="F130" s="15">
        <f t="shared" si="32"/>
        <v>0</v>
      </c>
      <c r="G130" s="15">
        <f t="shared" si="32"/>
        <v>0</v>
      </c>
      <c r="H130" s="64">
        <f t="shared" si="32"/>
        <v>0</v>
      </c>
      <c r="I130" s="2"/>
      <c r="J130" s="59"/>
    </row>
    <row r="131" spans="1:10">
      <c r="A131" s="14"/>
      <c r="B131" s="16"/>
      <c r="C131" s="16"/>
      <c r="D131" s="17"/>
      <c r="E131" s="16"/>
      <c r="F131" s="17">
        <f>B131-D131</f>
        <v>0</v>
      </c>
      <c r="G131" s="17">
        <f>F131*G$128</f>
        <v>0</v>
      </c>
      <c r="H131" s="17">
        <f>F131-G131</f>
        <v>0</v>
      </c>
      <c r="I131" s="2"/>
      <c r="J131" s="2"/>
    </row>
    <row r="133" spans="1:10">
      <c r="A133" s="5" t="s">
        <v>71</v>
      </c>
      <c r="C133" s="7"/>
      <c r="D133" s="8"/>
    </row>
    <row r="134" spans="1:10">
      <c r="A134" s="177" t="s">
        <v>73</v>
      </c>
      <c r="B134" s="177" t="s">
        <v>514</v>
      </c>
      <c r="C134" s="55"/>
      <c r="D134" s="55"/>
    </row>
    <row r="135" spans="1:10">
      <c r="A135" s="177"/>
      <c r="B135" s="183"/>
      <c r="C135" s="55"/>
      <c r="D135" s="55"/>
    </row>
    <row r="136" spans="1:10">
      <c r="B136" s="4"/>
      <c r="C136" s="54"/>
      <c r="D136" s="54"/>
      <c r="E136" s="119" t="s">
        <v>319</v>
      </c>
      <c r="F136" s="54"/>
      <c r="G136" s="54"/>
      <c r="H136" s="54"/>
    </row>
    <row r="137" spans="1:10">
      <c r="A137" s="18" t="s">
        <v>28</v>
      </c>
      <c r="B137" s="64">
        <f>E137*12</f>
        <v>945.24</v>
      </c>
      <c r="C137" s="185" t="s">
        <v>517</v>
      </c>
      <c r="D137" s="192"/>
      <c r="E137" s="16">
        <v>78.77</v>
      </c>
      <c r="F137" s="59"/>
      <c r="G137" s="122"/>
      <c r="H137" s="59"/>
    </row>
    <row r="138" spans="1:10">
      <c r="F138" s="52"/>
      <c r="G138" s="52"/>
      <c r="H138" s="52"/>
    </row>
    <row r="139" spans="1:10">
      <c r="A139" s="5" t="s">
        <v>72</v>
      </c>
      <c r="F139" s="52"/>
      <c r="G139" s="52"/>
      <c r="H139" s="52"/>
    </row>
    <row r="140" spans="1:10">
      <c r="A140" s="177" t="s">
        <v>49</v>
      </c>
      <c r="B140" s="177" t="s">
        <v>514</v>
      </c>
      <c r="F140" s="52"/>
      <c r="G140" s="52"/>
      <c r="H140" s="52"/>
    </row>
    <row r="141" spans="1:10">
      <c r="A141" s="177"/>
      <c r="B141" s="183"/>
      <c r="F141" s="52"/>
      <c r="G141" s="52"/>
      <c r="H141" s="52"/>
    </row>
    <row r="142" spans="1:10">
      <c r="B142" s="4"/>
      <c r="E142" s="119" t="s">
        <v>319</v>
      </c>
      <c r="F142" s="54"/>
      <c r="G142" s="54"/>
      <c r="H142" s="54"/>
    </row>
    <row r="143" spans="1:10">
      <c r="A143" s="18" t="s">
        <v>28</v>
      </c>
      <c r="B143" s="64">
        <f>E143*12</f>
        <v>1254357.1199999999</v>
      </c>
      <c r="C143" s="185" t="s">
        <v>517</v>
      </c>
      <c r="D143" s="192"/>
      <c r="E143" s="16">
        <v>104529.76</v>
      </c>
      <c r="F143" s="59"/>
      <c r="G143" s="122"/>
      <c r="H143" s="59"/>
    </row>
    <row r="144" spans="1:10">
      <c r="F144" s="52"/>
      <c r="G144" s="52"/>
      <c r="H144" s="52"/>
    </row>
    <row r="145" spans="1:8">
      <c r="A145" s="5" t="s">
        <v>17</v>
      </c>
      <c r="F145" s="52"/>
      <c r="G145" s="52"/>
      <c r="H145" s="52"/>
    </row>
    <row r="146" spans="1:8">
      <c r="A146" s="177" t="s">
        <v>49</v>
      </c>
      <c r="B146" s="177" t="s">
        <v>514</v>
      </c>
      <c r="F146" s="52"/>
      <c r="G146" s="52"/>
      <c r="H146" s="52"/>
    </row>
    <row r="147" spans="1:8">
      <c r="A147" s="177"/>
      <c r="B147" s="183"/>
      <c r="F147" s="52"/>
      <c r="G147" s="52"/>
      <c r="H147" s="52"/>
    </row>
    <row r="148" spans="1:8">
      <c r="B148" s="4"/>
      <c r="E148" s="119" t="s">
        <v>319</v>
      </c>
      <c r="F148" s="54"/>
      <c r="G148" s="54"/>
      <c r="H148" s="54"/>
    </row>
    <row r="149" spans="1:8">
      <c r="A149" s="18" t="s">
        <v>28</v>
      </c>
      <c r="B149" s="64">
        <f>E149*12</f>
        <v>104479.20000000001</v>
      </c>
      <c r="C149" s="185" t="s">
        <v>517</v>
      </c>
      <c r="D149" s="192"/>
      <c r="E149" s="16">
        <v>8706.6</v>
      </c>
      <c r="F149" s="59"/>
      <c r="G149" s="122"/>
      <c r="H149" s="59"/>
    </row>
    <row r="150" spans="1:8">
      <c r="F150" s="52"/>
      <c r="G150" s="52"/>
      <c r="H150" s="52"/>
    </row>
    <row r="151" spans="1:8">
      <c r="A151" s="5" t="s">
        <v>20</v>
      </c>
    </row>
    <row r="152" spans="1:8">
      <c r="A152" s="177" t="s">
        <v>49</v>
      </c>
      <c r="B152" s="177" t="s">
        <v>514</v>
      </c>
    </row>
    <row r="153" spans="1:8">
      <c r="A153" s="177"/>
      <c r="B153" s="183"/>
    </row>
    <row r="154" spans="1:8">
      <c r="B154" s="4"/>
    </row>
    <row r="155" spans="1:8">
      <c r="A155" s="18" t="s">
        <v>28</v>
      </c>
      <c r="B155" s="64"/>
    </row>
    <row r="157" spans="1:8">
      <c r="A157" s="5" t="s">
        <v>18</v>
      </c>
      <c r="C157" s="7"/>
      <c r="D157" s="8"/>
    </row>
    <row r="158" spans="1:8">
      <c r="A158" s="177" t="s">
        <v>26</v>
      </c>
      <c r="B158" s="177" t="s">
        <v>514</v>
      </c>
      <c r="C158" s="25"/>
      <c r="D158" s="25"/>
    </row>
    <row r="159" spans="1:8">
      <c r="A159" s="177"/>
      <c r="B159" s="183"/>
      <c r="C159" s="25"/>
      <c r="D159" s="25"/>
    </row>
    <row r="160" spans="1:8">
      <c r="B160" s="4"/>
      <c r="C160" s="71"/>
      <c r="D160" s="71"/>
    </row>
    <row r="161" spans="1:4">
      <c r="A161" s="18" t="s">
        <v>28</v>
      </c>
      <c r="B161" s="64">
        <f>SUM(B162:B162)</f>
        <v>5100000</v>
      </c>
      <c r="C161" s="49" t="s">
        <v>427</v>
      </c>
      <c r="D161" s="72"/>
    </row>
    <row r="162" spans="1:4">
      <c r="A162" s="14" t="s">
        <v>452</v>
      </c>
      <c r="B162" s="16">
        <v>5100000</v>
      </c>
      <c r="C162" s="90" t="s">
        <v>455</v>
      </c>
      <c r="D162" s="72"/>
    </row>
    <row r="163" spans="1:4">
      <c r="C163" s="24"/>
      <c r="D163" s="24"/>
    </row>
    <row r="164" spans="1:4">
      <c r="A164" s="5" t="s">
        <v>19</v>
      </c>
      <c r="C164" s="74"/>
      <c r="D164" s="75"/>
    </row>
    <row r="165" spans="1:4">
      <c r="A165" s="177" t="s">
        <v>26</v>
      </c>
      <c r="B165" s="177" t="s">
        <v>514</v>
      </c>
      <c r="C165" s="25"/>
      <c r="D165" s="25"/>
    </row>
    <row r="166" spans="1:4">
      <c r="A166" s="177"/>
      <c r="B166" s="183"/>
      <c r="C166" s="25"/>
      <c r="D166" s="25"/>
    </row>
    <row r="167" spans="1:4">
      <c r="B167" s="4"/>
      <c r="C167" s="71"/>
      <c r="D167" s="71"/>
    </row>
    <row r="168" spans="1:4">
      <c r="A168" s="18" t="s">
        <v>28</v>
      </c>
      <c r="B168" s="64">
        <f>SUM(B169:B169)</f>
        <v>0</v>
      </c>
      <c r="C168" s="72"/>
      <c r="D168" s="72"/>
    </row>
    <row r="169" spans="1:4">
      <c r="A169" s="14"/>
      <c r="B169" s="16"/>
      <c r="C169" s="72"/>
      <c r="D169" s="72"/>
    </row>
    <row r="171" spans="1:4">
      <c r="A171" s="5" t="s">
        <v>21</v>
      </c>
    </row>
    <row r="172" spans="1:4">
      <c r="A172" s="177" t="s">
        <v>26</v>
      </c>
      <c r="B172" s="177" t="s">
        <v>514</v>
      </c>
    </row>
    <row r="173" spans="1:4">
      <c r="A173" s="177"/>
      <c r="B173" s="183"/>
    </row>
    <row r="174" spans="1:4">
      <c r="B174" s="4"/>
    </row>
    <row r="175" spans="1:4">
      <c r="A175" s="18" t="s">
        <v>28</v>
      </c>
      <c r="B175" s="64">
        <f>SUM(B176:B176)</f>
        <v>0</v>
      </c>
    </row>
    <row r="176" spans="1:4">
      <c r="A176" s="96"/>
      <c r="B176" s="90"/>
    </row>
    <row r="178" spans="1:8">
      <c r="A178" s="5" t="s">
        <v>64</v>
      </c>
      <c r="C178" s="7"/>
      <c r="D178" s="8"/>
      <c r="E178" s="8"/>
      <c r="F178" s="3"/>
      <c r="G178" s="3"/>
      <c r="H178" s="3"/>
    </row>
    <row r="179" spans="1:8">
      <c r="A179" s="190" t="s">
        <v>26</v>
      </c>
      <c r="B179" s="190" t="s">
        <v>31</v>
      </c>
      <c r="C179" s="190" t="s">
        <v>27</v>
      </c>
      <c r="D179" s="177" t="s">
        <v>514</v>
      </c>
      <c r="E179" s="54"/>
      <c r="F179" s="55"/>
      <c r="G179" s="54"/>
      <c r="H179" s="55"/>
    </row>
    <row r="180" spans="1:8" ht="9.75" customHeight="1">
      <c r="A180" s="191"/>
      <c r="B180" s="191"/>
      <c r="C180" s="191"/>
      <c r="D180" s="183"/>
      <c r="E180" s="56"/>
      <c r="F180" s="57"/>
      <c r="G180" s="56"/>
      <c r="H180" s="57"/>
    </row>
    <row r="181" spans="1:8">
      <c r="B181" s="4"/>
      <c r="C181" s="4"/>
      <c r="D181" s="4"/>
      <c r="E181" s="56"/>
      <c r="F181" s="52"/>
      <c r="G181" s="56"/>
      <c r="H181" s="52"/>
    </row>
    <row r="182" spans="1:8">
      <c r="A182" s="18" t="s">
        <v>28</v>
      </c>
      <c r="B182" s="15">
        <f>SUM(B183)</f>
        <v>94000000</v>
      </c>
      <c r="C182" s="15">
        <f>SUM(C183)</f>
        <v>0</v>
      </c>
      <c r="D182" s="64">
        <f>SUM(D183:D183)</f>
        <v>94000000</v>
      </c>
      <c r="E182" s="297" t="s">
        <v>457</v>
      </c>
      <c r="F182" s="297"/>
      <c r="G182" s="58"/>
      <c r="H182" s="58"/>
    </row>
    <row r="183" spans="1:8">
      <c r="A183" s="14" t="s">
        <v>456</v>
      </c>
      <c r="B183" s="17">
        <v>94000000</v>
      </c>
      <c r="C183" s="17">
        <v>0</v>
      </c>
      <c r="D183" s="89">
        <f>B183-C183</f>
        <v>94000000</v>
      </c>
      <c r="E183" s="297" t="s">
        <v>458</v>
      </c>
      <c r="F183" s="297"/>
      <c r="G183" s="58"/>
      <c r="H183" s="58"/>
    </row>
    <row r="190" spans="1:8">
      <c r="A190" s="5" t="s">
        <v>22</v>
      </c>
      <c r="C190" s="7"/>
      <c r="D190" s="8"/>
    </row>
    <row r="191" spans="1:8">
      <c r="A191" s="190" t="s">
        <v>26</v>
      </c>
      <c r="B191" s="190" t="s">
        <v>31</v>
      </c>
      <c r="C191" s="190" t="s">
        <v>27</v>
      </c>
      <c r="D191" s="177" t="s">
        <v>514</v>
      </c>
    </row>
    <row r="192" spans="1:8">
      <c r="A192" s="191"/>
      <c r="B192" s="191"/>
      <c r="C192" s="191"/>
      <c r="D192" s="183"/>
    </row>
    <row r="193" spans="1:4">
      <c r="B193" s="4"/>
      <c r="C193" s="4"/>
      <c r="D193" s="4"/>
    </row>
    <row r="194" spans="1:4">
      <c r="A194" s="18" t="s">
        <v>28</v>
      </c>
      <c r="B194" s="15">
        <f>SUM(B195:B195)</f>
        <v>0</v>
      </c>
      <c r="C194" s="15">
        <f>SUM(C195:C195)</f>
        <v>0</v>
      </c>
      <c r="D194" s="64">
        <f>SUM(D195:D195)</f>
        <v>0</v>
      </c>
    </row>
    <row r="195" spans="1:4">
      <c r="A195" s="14"/>
      <c r="B195" s="16"/>
      <c r="C195" s="16"/>
      <c r="D195" s="17"/>
    </row>
    <row r="197" spans="1:4">
      <c r="A197" s="5" t="s">
        <v>23</v>
      </c>
      <c r="C197" s="7"/>
      <c r="D197" s="8"/>
    </row>
    <row r="198" spans="1:4">
      <c r="A198" s="190" t="s">
        <v>26</v>
      </c>
      <c r="B198" s="190" t="s">
        <v>31</v>
      </c>
      <c r="C198" s="190" t="s">
        <v>27</v>
      </c>
      <c r="D198" s="177" t="s">
        <v>514</v>
      </c>
    </row>
    <row r="199" spans="1:4">
      <c r="A199" s="191"/>
      <c r="B199" s="191"/>
      <c r="C199" s="191"/>
      <c r="D199" s="183"/>
    </row>
    <row r="200" spans="1:4">
      <c r="B200" s="4"/>
      <c r="C200" s="4"/>
      <c r="D200" s="4"/>
    </row>
    <row r="201" spans="1:4">
      <c r="A201" s="18" t="s">
        <v>28</v>
      </c>
      <c r="B201" s="15">
        <f>SUM(B202:B202)</f>
        <v>0</v>
      </c>
      <c r="C201" s="15">
        <f>SUM(C202:C202)</f>
        <v>0</v>
      </c>
      <c r="D201" s="64">
        <f>SUM(D202:D202)</f>
        <v>0</v>
      </c>
    </row>
    <row r="202" spans="1:4">
      <c r="A202" s="14"/>
      <c r="B202" s="16"/>
      <c r="C202" s="16"/>
      <c r="D202" s="17"/>
    </row>
    <row r="204" spans="1:4">
      <c r="A204" s="5" t="s">
        <v>24</v>
      </c>
      <c r="C204" s="7"/>
      <c r="D204" s="8"/>
    </row>
    <row r="205" spans="1:4">
      <c r="A205" s="190" t="s">
        <v>26</v>
      </c>
      <c r="B205" s="190" t="s">
        <v>31</v>
      </c>
      <c r="C205" s="190" t="s">
        <v>27</v>
      </c>
      <c r="D205" s="177" t="s">
        <v>514</v>
      </c>
    </row>
    <row r="206" spans="1:4">
      <c r="A206" s="191"/>
      <c r="B206" s="191"/>
      <c r="C206" s="191"/>
      <c r="D206" s="183"/>
    </row>
    <row r="207" spans="1:4">
      <c r="B207" s="4"/>
      <c r="C207" s="4"/>
      <c r="D207" s="4"/>
    </row>
    <row r="208" spans="1:4">
      <c r="A208" s="18" t="s">
        <v>28</v>
      </c>
      <c r="B208" s="15">
        <f>SUM(B209:B209)</f>
        <v>0</v>
      </c>
      <c r="C208" s="15">
        <f>SUM(C209:C209)</f>
        <v>0</v>
      </c>
      <c r="D208" s="64">
        <f>SUM(D209:D209)</f>
        <v>0</v>
      </c>
    </row>
    <row r="209" spans="1:4">
      <c r="A209" s="14"/>
      <c r="B209" s="16"/>
      <c r="C209" s="16"/>
      <c r="D209" s="17"/>
    </row>
  </sheetData>
  <sortState ref="K89:K98">
    <sortCondition ref="K88"/>
  </sortState>
  <mergeCells count="113"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65:A66"/>
    <mergeCell ref="B65:B66"/>
    <mergeCell ref="C65:C66"/>
    <mergeCell ref="D65:E65"/>
    <mergeCell ref="G65:H65"/>
    <mergeCell ref="I65:I66"/>
    <mergeCell ref="K65:K66"/>
    <mergeCell ref="M65:M66"/>
    <mergeCell ref="A32:A33"/>
    <mergeCell ref="B32:B33"/>
    <mergeCell ref="C32:C33"/>
    <mergeCell ref="D32:E32"/>
    <mergeCell ref="G32:H32"/>
    <mergeCell ref="I32:I33"/>
    <mergeCell ref="K70:K71"/>
    <mergeCell ref="M70:M71"/>
    <mergeCell ref="A75:A76"/>
    <mergeCell ref="B75:B76"/>
    <mergeCell ref="C75:C76"/>
    <mergeCell ref="D75:E75"/>
    <mergeCell ref="G75:H75"/>
    <mergeCell ref="I75:I76"/>
    <mergeCell ref="K75:K76"/>
    <mergeCell ref="M75:M76"/>
    <mergeCell ref="A70:A71"/>
    <mergeCell ref="B70:B71"/>
    <mergeCell ref="C70:C71"/>
    <mergeCell ref="D70:E70"/>
    <mergeCell ref="G70:H70"/>
    <mergeCell ref="I70:I71"/>
    <mergeCell ref="A95:A96"/>
    <mergeCell ref="B95:B96"/>
    <mergeCell ref="A100:A101"/>
    <mergeCell ref="B100:B101"/>
    <mergeCell ref="A106:A107"/>
    <mergeCell ref="B106:B107"/>
    <mergeCell ref="K80:K81"/>
    <mergeCell ref="M80:M81"/>
    <mergeCell ref="A85:A86"/>
    <mergeCell ref="B85:B86"/>
    <mergeCell ref="A90:A91"/>
    <mergeCell ref="B90:B91"/>
    <mergeCell ref="A80:A81"/>
    <mergeCell ref="B80:B81"/>
    <mergeCell ref="C80:C81"/>
    <mergeCell ref="D80:E80"/>
    <mergeCell ref="G80:H80"/>
    <mergeCell ref="I80:I81"/>
    <mergeCell ref="A127:A128"/>
    <mergeCell ref="B127:B128"/>
    <mergeCell ref="C127:E127"/>
    <mergeCell ref="F127:F128"/>
    <mergeCell ref="H127:H128"/>
    <mergeCell ref="A134:A135"/>
    <mergeCell ref="B134:B135"/>
    <mergeCell ref="C106:E106"/>
    <mergeCell ref="F106:F107"/>
    <mergeCell ref="H106:H107"/>
    <mergeCell ref="A113:A114"/>
    <mergeCell ref="B113:B114"/>
    <mergeCell ref="C113:E113"/>
    <mergeCell ref="F113:F114"/>
    <mergeCell ref="H113:H114"/>
    <mergeCell ref="C137:D137"/>
    <mergeCell ref="A140:A141"/>
    <mergeCell ref="B140:B141"/>
    <mergeCell ref="A146:A147"/>
    <mergeCell ref="B146:B147"/>
    <mergeCell ref="A152:A153"/>
    <mergeCell ref="B152:B153"/>
    <mergeCell ref="C143:D143"/>
    <mergeCell ref="C149:D149"/>
    <mergeCell ref="A179:A180"/>
    <mergeCell ref="B179:B180"/>
    <mergeCell ref="C179:C180"/>
    <mergeCell ref="D179:D180"/>
    <mergeCell ref="A191:A192"/>
    <mergeCell ref="B191:B192"/>
    <mergeCell ref="C191:C192"/>
    <mergeCell ref="D191:D192"/>
    <mergeCell ref="A158:A159"/>
    <mergeCell ref="B158:B159"/>
    <mergeCell ref="A165:A166"/>
    <mergeCell ref="B165:B166"/>
    <mergeCell ref="A172:A173"/>
    <mergeCell ref="B172:B173"/>
    <mergeCell ref="E183:F183"/>
    <mergeCell ref="E182:F182"/>
    <mergeCell ref="A198:A199"/>
    <mergeCell ref="B198:B199"/>
    <mergeCell ref="C198:C199"/>
    <mergeCell ref="D198:D199"/>
    <mergeCell ref="A205:A206"/>
    <mergeCell ref="B205:B206"/>
    <mergeCell ref="C205:C206"/>
    <mergeCell ref="D205:D206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S183"/>
  <sheetViews>
    <sheetView workbookViewId="0">
      <selection activeCell="E31" sqref="E31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 ht="11.25" customHeight="1">
      <c r="A1" s="5" t="s">
        <v>47</v>
      </c>
      <c r="B1" s="5"/>
      <c r="K1" s="270" t="s">
        <v>96</v>
      </c>
      <c r="L1" s="271"/>
      <c r="M1" s="272"/>
    </row>
    <row r="2" spans="1:19" ht="11.25" customHeight="1">
      <c r="A2" s="5" t="s">
        <v>48</v>
      </c>
      <c r="B2" s="5"/>
      <c r="K2" s="273"/>
      <c r="L2" s="274"/>
      <c r="M2" s="275"/>
    </row>
    <row r="3" spans="1:19" ht="11.25" customHeight="1">
      <c r="A3" s="5" t="s">
        <v>63</v>
      </c>
      <c r="B3" s="5"/>
      <c r="K3" s="276"/>
      <c r="L3" s="277"/>
      <c r="M3" s="278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D6+D12+D16+D24+D29</f>
        <v>25261393.719999999</v>
      </c>
      <c r="E5" s="9"/>
      <c r="F5" s="215" t="s">
        <v>75</v>
      </c>
      <c r="G5" s="216"/>
      <c r="H5" s="98" t="s">
        <v>28</v>
      </c>
      <c r="I5" s="68">
        <f>SUM(I6:I14)</f>
        <v>19296</v>
      </c>
    </row>
    <row r="6" spans="1:19" ht="12.75" customHeight="1">
      <c r="A6" s="203" t="s">
        <v>13</v>
      </c>
      <c r="B6" s="203"/>
      <c r="C6" s="203"/>
      <c r="D6" s="69">
        <f>SUM(D7:D11)</f>
        <v>7251048.4199999999</v>
      </c>
      <c r="E6" s="9"/>
      <c r="F6" s="217"/>
      <c r="G6" s="218"/>
      <c r="H6" s="14" t="s">
        <v>2</v>
      </c>
      <c r="I6" s="51">
        <f>B34</f>
        <v>12649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7251048.4199999999</v>
      </c>
      <c r="F7" s="217"/>
      <c r="G7" s="218"/>
      <c r="H7" s="14" t="s">
        <v>3</v>
      </c>
      <c r="I7" s="51">
        <f>B43</f>
        <v>0</v>
      </c>
      <c r="J7" s="24"/>
      <c r="K7" s="24"/>
      <c r="L7" s="24"/>
    </row>
    <row r="8" spans="1:19">
      <c r="C8" s="14" t="s">
        <v>3</v>
      </c>
      <c r="D8" s="16">
        <f>M43</f>
        <v>0</v>
      </c>
      <c r="F8" s="217"/>
      <c r="G8" s="218"/>
      <c r="H8" s="14" t="s">
        <v>4</v>
      </c>
      <c r="I8" s="51">
        <f>B48</f>
        <v>0</v>
      </c>
      <c r="J8" s="24"/>
      <c r="K8" s="24"/>
      <c r="L8" s="24"/>
    </row>
    <row r="9" spans="1:19" ht="11.25" customHeight="1">
      <c r="C9" s="14" t="s">
        <v>4</v>
      </c>
      <c r="D9" s="16">
        <f>M48</f>
        <v>0</v>
      </c>
      <c r="F9" s="217"/>
      <c r="G9" s="218"/>
      <c r="H9" s="14" t="s">
        <v>5</v>
      </c>
      <c r="I9" s="51">
        <f>B53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M53</f>
        <v>0</v>
      </c>
      <c r="F10" s="217"/>
      <c r="G10" s="218"/>
      <c r="H10" s="14" t="s">
        <v>6</v>
      </c>
      <c r="I10" s="51">
        <f>B58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M58</f>
        <v>0</v>
      </c>
      <c r="F11" s="217"/>
      <c r="G11" s="218"/>
      <c r="H11" s="14" t="s">
        <v>8</v>
      </c>
      <c r="I11" s="51">
        <f>B64</f>
        <v>6647</v>
      </c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17"/>
      <c r="G12" s="218"/>
      <c r="H12" s="14" t="s">
        <v>7</v>
      </c>
      <c r="I12" s="51">
        <f>B69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H86</f>
        <v>0</v>
      </c>
      <c r="F13" s="217"/>
      <c r="G13" s="218"/>
      <c r="H13" s="14" t="s">
        <v>1</v>
      </c>
      <c r="I13" s="51">
        <f>B74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H93</f>
        <v>0</v>
      </c>
      <c r="F14" s="219"/>
      <c r="G14" s="220"/>
      <c r="H14" s="14" t="s">
        <v>0</v>
      </c>
      <c r="I14" s="51">
        <f>B79</f>
        <v>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H100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03" t="s">
        <v>67</v>
      </c>
      <c r="B16" s="203"/>
      <c r="C16" s="203"/>
      <c r="D16" s="69">
        <f>SUM(D17:D23)</f>
        <v>18010345.300000001</v>
      </c>
      <c r="F16" s="205" t="s">
        <v>516</v>
      </c>
      <c r="G16" s="205"/>
      <c r="H16" s="205"/>
      <c r="I16" s="67">
        <v>164.44</v>
      </c>
      <c r="J16" s="104"/>
      <c r="K16" s="21"/>
      <c r="L16" s="22"/>
      <c r="M16" s="22"/>
      <c r="N16" s="23"/>
    </row>
    <row r="17" spans="1:14" ht="12.75">
      <c r="C17" s="14" t="s">
        <v>15</v>
      </c>
      <c r="D17" s="16">
        <f>B107</f>
        <v>15073797.120000001</v>
      </c>
      <c r="F17" s="205" t="s">
        <v>75</v>
      </c>
      <c r="G17" s="205"/>
      <c r="H17" s="205"/>
      <c r="I17" s="68">
        <f>I5</f>
        <v>19296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B113</f>
        <v>1733169.12</v>
      </c>
      <c r="F18" s="205" t="s">
        <v>25</v>
      </c>
      <c r="G18" s="205"/>
      <c r="H18" s="205"/>
      <c r="I18" s="67">
        <f>I16*I17</f>
        <v>3173034.2399999998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B119</f>
        <v>158296.56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B130</f>
        <v>0</v>
      </c>
      <c r="F20" s="205" t="s">
        <v>9</v>
      </c>
      <c r="G20" s="205"/>
      <c r="H20" s="205"/>
      <c r="I20" s="67">
        <f>D5</f>
        <v>25261393.719999999</v>
      </c>
      <c r="J20" s="21"/>
      <c r="K20" s="21"/>
      <c r="L20" s="22"/>
      <c r="M20" s="22"/>
      <c r="N20" s="23"/>
    </row>
    <row r="21" spans="1:14" ht="12.75">
      <c r="C21" s="14" t="s">
        <v>68</v>
      </c>
      <c r="D21" s="16">
        <f>B136</f>
        <v>0</v>
      </c>
      <c r="F21" s="204"/>
      <c r="G21" s="204"/>
      <c r="H21" s="204"/>
      <c r="I21" s="66"/>
      <c r="J21" s="21"/>
      <c r="K21" s="21"/>
      <c r="L21" s="22"/>
      <c r="M21" s="22"/>
      <c r="N21" s="23"/>
    </row>
    <row r="22" spans="1:14" ht="12.75">
      <c r="C22" s="14" t="s">
        <v>69</v>
      </c>
      <c r="D22" s="16">
        <f>B143</f>
        <v>0</v>
      </c>
      <c r="F22" s="205" t="s">
        <v>76</v>
      </c>
      <c r="G22" s="205"/>
      <c r="H22" s="205"/>
      <c r="I22" s="67">
        <f>I20-I18</f>
        <v>22088359.48</v>
      </c>
      <c r="J22" s="21"/>
      <c r="K22" s="21"/>
      <c r="L22" s="22"/>
      <c r="M22" s="22"/>
      <c r="N22" s="23"/>
    </row>
    <row r="23" spans="1:14" ht="12.75">
      <c r="C23" s="14" t="s">
        <v>70</v>
      </c>
      <c r="D23" s="16">
        <f>B150</f>
        <v>1045082.4999999999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03" t="s">
        <v>65</v>
      </c>
      <c r="B24" s="203"/>
      <c r="C24" s="203"/>
      <c r="D24" s="69">
        <f>SUM(D25:D28)</f>
        <v>0</v>
      </c>
      <c r="F24" s="206" t="s">
        <v>317</v>
      </c>
      <c r="G24" s="207"/>
      <c r="H24" s="207"/>
      <c r="I24" s="208"/>
      <c r="J24" s="21"/>
      <c r="K24" s="21"/>
      <c r="L24" s="22"/>
      <c r="M24" s="22"/>
      <c r="N24" s="23"/>
    </row>
    <row r="25" spans="1:14" ht="12.75">
      <c r="C25" s="14" t="s">
        <v>131</v>
      </c>
      <c r="D25" s="16">
        <f>D161</f>
        <v>0</v>
      </c>
      <c r="F25" s="209"/>
      <c r="G25" s="210"/>
      <c r="H25" s="210"/>
      <c r="I25" s="211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D168</f>
        <v>0</v>
      </c>
      <c r="F26" s="209"/>
      <c r="G26" s="210"/>
      <c r="H26" s="210"/>
      <c r="I26" s="211"/>
      <c r="J26" s="21"/>
      <c r="K26" s="21"/>
      <c r="L26" s="22"/>
      <c r="M26" s="22"/>
      <c r="N26" s="23"/>
    </row>
    <row r="27" spans="1:14" ht="12.75">
      <c r="C27" s="14" t="s">
        <v>66</v>
      </c>
      <c r="D27" s="16">
        <f>D175</f>
        <v>0</v>
      </c>
      <c r="F27" s="212"/>
      <c r="G27" s="213"/>
      <c r="H27" s="213"/>
      <c r="I27" s="214"/>
      <c r="J27" s="21"/>
      <c r="K27" s="21"/>
      <c r="L27" s="22"/>
      <c r="M27" s="22"/>
      <c r="N27" s="23"/>
    </row>
    <row r="28" spans="1:14" ht="12.75">
      <c r="C28" s="14" t="s">
        <v>132</v>
      </c>
      <c r="D28" s="16">
        <f>D182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03" t="s">
        <v>400</v>
      </c>
      <c r="B29" s="203"/>
      <c r="C29" s="203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30"/>
      <c r="G30" s="21"/>
      <c r="H30" s="21"/>
      <c r="I30" s="21"/>
      <c r="J30" s="123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177" t="s">
        <v>26</v>
      </c>
      <c r="B32" s="193" t="s">
        <v>52</v>
      </c>
      <c r="C32" s="193" t="s">
        <v>51</v>
      </c>
      <c r="D32" s="184" t="s">
        <v>38</v>
      </c>
      <c r="E32" s="184"/>
      <c r="F32" s="82" t="s">
        <v>39</v>
      </c>
      <c r="G32" s="177" t="s">
        <v>41</v>
      </c>
      <c r="H32" s="177"/>
      <c r="I32" s="177" t="s">
        <v>45</v>
      </c>
      <c r="J32" s="34" t="s">
        <v>43</v>
      </c>
      <c r="K32" s="177" t="s">
        <v>34</v>
      </c>
      <c r="L32" s="82" t="s">
        <v>35</v>
      </c>
      <c r="M32" s="177" t="s">
        <v>514</v>
      </c>
    </row>
    <row r="33" spans="1:13" ht="11.25" customHeight="1">
      <c r="A33" s="177"/>
      <c r="B33" s="193"/>
      <c r="C33" s="193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177"/>
      <c r="J33" s="13">
        <v>1</v>
      </c>
      <c r="K33" s="177"/>
      <c r="L33" s="13">
        <v>9.2499999999999999E-2</v>
      </c>
      <c r="M33" s="183"/>
    </row>
    <row r="34" spans="1:13">
      <c r="A34" s="18" t="s">
        <v>28</v>
      </c>
      <c r="B34" s="68">
        <f>SUM(B35:B39)</f>
        <v>12649</v>
      </c>
      <c r="C34" s="70">
        <f>SUM(C35:C39)</f>
        <v>3706000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SUM(M35:M39)</f>
        <v>7251048.4199999999</v>
      </c>
    </row>
    <row r="35" spans="1:13">
      <c r="A35" s="14" t="s">
        <v>135</v>
      </c>
      <c r="B35" s="51">
        <v>2972</v>
      </c>
      <c r="C35" s="37">
        <v>841000</v>
      </c>
      <c r="D35" s="38">
        <v>2.4847000000000001</v>
      </c>
      <c r="E35" s="38">
        <v>0.40050000000000002</v>
      </c>
      <c r="F35" s="39">
        <v>2.1560000000000001</v>
      </c>
      <c r="G35" s="40">
        <f t="shared" ref="G35:G39" si="0">IF(F35&lt;=D35,F35,D35)</f>
        <v>2.1560000000000001</v>
      </c>
      <c r="H35" s="40">
        <f t="shared" ref="H35:H39" si="1">G35-E35</f>
        <v>1.7555000000000001</v>
      </c>
      <c r="I35" s="41">
        <f t="shared" ref="I35:I39" si="2">H35*C35</f>
        <v>1476375.5</v>
      </c>
      <c r="J35" s="41">
        <f t="shared" ref="J35:J39" si="3">C35*E35*J$33</f>
        <v>336820.5</v>
      </c>
      <c r="K35" s="17">
        <f t="shared" ref="K35:K39" si="4">I35+J35</f>
        <v>1813196</v>
      </c>
      <c r="L35" s="17">
        <f t="shared" ref="L35:L39" si="5">K35*L$33</f>
        <v>167720.63</v>
      </c>
      <c r="M35" s="17">
        <f t="shared" ref="M35:M39" si="6">K35-L35</f>
        <v>1645475.37</v>
      </c>
    </row>
    <row r="36" spans="1:13">
      <c r="A36" s="14" t="s">
        <v>136</v>
      </c>
      <c r="B36" s="51">
        <v>3605</v>
      </c>
      <c r="C36" s="37">
        <v>1067000</v>
      </c>
      <c r="D36" s="38">
        <v>2.6345000000000001</v>
      </c>
      <c r="E36" s="38">
        <v>0.40350000000000003</v>
      </c>
      <c r="F36" s="39">
        <v>2.1560000000000001</v>
      </c>
      <c r="G36" s="40">
        <f t="shared" si="0"/>
        <v>2.1560000000000001</v>
      </c>
      <c r="H36" s="40">
        <f t="shared" si="1"/>
        <v>1.7525000000000002</v>
      </c>
      <c r="I36" s="41">
        <f t="shared" si="2"/>
        <v>1869917.5000000002</v>
      </c>
      <c r="J36" s="41">
        <f t="shared" si="3"/>
        <v>430534.5</v>
      </c>
      <c r="K36" s="17">
        <f t="shared" si="4"/>
        <v>2300452</v>
      </c>
      <c r="L36" s="17">
        <f t="shared" si="5"/>
        <v>212791.81</v>
      </c>
      <c r="M36" s="17">
        <f t="shared" si="6"/>
        <v>2087660.19</v>
      </c>
    </row>
    <row r="37" spans="1:13">
      <c r="A37" s="14" t="s">
        <v>137</v>
      </c>
      <c r="B37" s="51">
        <v>1537</v>
      </c>
      <c r="C37" s="37">
        <v>455000</v>
      </c>
      <c r="D37" s="38">
        <v>2.5131999999999999</v>
      </c>
      <c r="E37" s="38">
        <v>0.40279999999999999</v>
      </c>
      <c r="F37" s="39">
        <v>2.1560000000000001</v>
      </c>
      <c r="G37" s="40">
        <f t="shared" si="0"/>
        <v>2.1560000000000001</v>
      </c>
      <c r="H37" s="40">
        <f t="shared" si="1"/>
        <v>1.7532000000000001</v>
      </c>
      <c r="I37" s="41">
        <f t="shared" si="2"/>
        <v>797706</v>
      </c>
      <c r="J37" s="41">
        <f t="shared" si="3"/>
        <v>183274</v>
      </c>
      <c r="K37" s="17">
        <f t="shared" si="4"/>
        <v>980980</v>
      </c>
      <c r="L37" s="17">
        <f t="shared" si="5"/>
        <v>90740.65</v>
      </c>
      <c r="M37" s="17">
        <f t="shared" si="6"/>
        <v>890239.35</v>
      </c>
    </row>
    <row r="38" spans="1:13">
      <c r="A38" s="14" t="s">
        <v>138</v>
      </c>
      <c r="B38" s="51">
        <v>2046</v>
      </c>
      <c r="C38" s="37">
        <v>606000</v>
      </c>
      <c r="D38" s="38">
        <v>2.6534</v>
      </c>
      <c r="E38" s="38">
        <v>0.40279999999999999</v>
      </c>
      <c r="F38" s="39">
        <v>2.1560000000000001</v>
      </c>
      <c r="G38" s="40">
        <f t="shared" ref="G38" si="7">IF(F38&lt;=D38,F38,D38)</f>
        <v>2.1560000000000001</v>
      </c>
      <c r="H38" s="40">
        <f t="shared" ref="H38" si="8">G38-E38</f>
        <v>1.7532000000000001</v>
      </c>
      <c r="I38" s="41">
        <f t="shared" ref="I38" si="9">H38*C38</f>
        <v>1062439.2</v>
      </c>
      <c r="J38" s="41">
        <f t="shared" ref="J38" si="10">C38*E38*J$33</f>
        <v>244096.8</v>
      </c>
      <c r="K38" s="17">
        <f t="shared" ref="K38" si="11">I38+J38</f>
        <v>1306536</v>
      </c>
      <c r="L38" s="17">
        <f t="shared" ref="L38" si="12">K38*L$33</f>
        <v>120854.58</v>
      </c>
      <c r="M38" s="17">
        <f t="shared" ref="M38" si="13">K38-L38</f>
        <v>1185681.42</v>
      </c>
    </row>
    <row r="39" spans="1:13">
      <c r="A39" s="14" t="s">
        <v>507</v>
      </c>
      <c r="B39" s="51">
        <v>2489</v>
      </c>
      <c r="C39" s="37">
        <v>737000</v>
      </c>
      <c r="D39" s="38">
        <v>2.6534</v>
      </c>
      <c r="E39" s="38">
        <v>0.39979999999999999</v>
      </c>
      <c r="F39" s="39">
        <v>2.1560000000000001</v>
      </c>
      <c r="G39" s="40">
        <f t="shared" si="0"/>
        <v>2.1560000000000001</v>
      </c>
      <c r="H39" s="40">
        <f t="shared" si="1"/>
        <v>1.7562000000000002</v>
      </c>
      <c r="I39" s="41">
        <f t="shared" si="2"/>
        <v>1294319.4000000001</v>
      </c>
      <c r="J39" s="41">
        <f t="shared" si="3"/>
        <v>294652.59999999998</v>
      </c>
      <c r="K39" s="17">
        <f t="shared" si="4"/>
        <v>1588972</v>
      </c>
      <c r="L39" s="17">
        <f t="shared" si="5"/>
        <v>146979.91</v>
      </c>
      <c r="M39" s="17">
        <f t="shared" si="6"/>
        <v>1441992.09</v>
      </c>
    </row>
    <row r="40" spans="1:13">
      <c r="C40" s="19"/>
      <c r="D40" s="4"/>
      <c r="F40" s="4"/>
      <c r="G40" s="4"/>
      <c r="H40" s="4"/>
      <c r="I40" s="4"/>
      <c r="J40" s="4"/>
    </row>
    <row r="41" spans="1:13">
      <c r="A41" s="177" t="s">
        <v>26</v>
      </c>
      <c r="B41" s="193" t="s">
        <v>57</v>
      </c>
      <c r="C41" s="193" t="s">
        <v>53</v>
      </c>
      <c r="D41" s="184" t="s">
        <v>38</v>
      </c>
      <c r="E41" s="184"/>
      <c r="F41" s="82" t="s">
        <v>39</v>
      </c>
      <c r="G41" s="177" t="s">
        <v>41</v>
      </c>
      <c r="H41" s="177"/>
      <c r="I41" s="177" t="s">
        <v>45</v>
      </c>
      <c r="J41" s="34" t="s">
        <v>43</v>
      </c>
      <c r="K41" s="177" t="s">
        <v>34</v>
      </c>
      <c r="L41" s="82" t="s">
        <v>35</v>
      </c>
      <c r="M41" s="177" t="s">
        <v>514</v>
      </c>
    </row>
    <row r="42" spans="1:13" ht="11.25" customHeight="1">
      <c r="A42" s="177"/>
      <c r="B42" s="193"/>
      <c r="C42" s="193"/>
      <c r="D42" s="83" t="s">
        <v>40</v>
      </c>
      <c r="E42" s="83" t="s">
        <v>44</v>
      </c>
      <c r="F42" s="83" t="s">
        <v>40</v>
      </c>
      <c r="G42" s="84" t="s">
        <v>40</v>
      </c>
      <c r="H42" s="13" t="s">
        <v>42</v>
      </c>
      <c r="I42" s="177"/>
      <c r="J42" s="13">
        <v>1</v>
      </c>
      <c r="K42" s="177"/>
      <c r="L42" s="13">
        <v>9.2499999999999999E-2</v>
      </c>
      <c r="M42" s="183"/>
    </row>
    <row r="43" spans="1:13">
      <c r="A43" s="18" t="s">
        <v>28</v>
      </c>
      <c r="B43" s="68">
        <f>SUM(B44:B44)</f>
        <v>0</v>
      </c>
      <c r="C43" s="70">
        <f>SUM(C44:C44)</f>
        <v>0</v>
      </c>
      <c r="D43" s="42"/>
      <c r="E43" s="43"/>
      <c r="F43" s="44"/>
      <c r="G43" s="44"/>
      <c r="H43" s="44"/>
      <c r="I43" s="44"/>
      <c r="J43" s="44"/>
      <c r="K43" s="43"/>
      <c r="L43" s="43"/>
      <c r="M43" s="64">
        <f>SUM(M44:M44)</f>
        <v>0</v>
      </c>
    </row>
    <row r="44" spans="1:13">
      <c r="A44" s="14"/>
      <c r="B44" s="51"/>
      <c r="C44" s="37"/>
      <c r="D44" s="38"/>
      <c r="E44" s="38"/>
      <c r="F44" s="39"/>
      <c r="G44" s="40">
        <f>IF(F44&lt;=D44,F44,D44)</f>
        <v>0</v>
      </c>
      <c r="H44" s="40">
        <f>G44-E44</f>
        <v>0</v>
      </c>
      <c r="I44" s="41">
        <f>H44*C44</f>
        <v>0</v>
      </c>
      <c r="J44" s="41">
        <f>C44*E44*J$42</f>
        <v>0</v>
      </c>
      <c r="K44" s="17">
        <f>I44+J44</f>
        <v>0</v>
      </c>
      <c r="L44" s="17">
        <f>K44*L$42</f>
        <v>0</v>
      </c>
      <c r="M44" s="17">
        <f>K44-L44</f>
        <v>0</v>
      </c>
    </row>
    <row r="45" spans="1:13">
      <c r="C45" s="7"/>
      <c r="D45" s="8"/>
      <c r="E45" s="8"/>
      <c r="F45" s="3"/>
      <c r="G45" s="3"/>
      <c r="H45" s="3"/>
      <c r="I45" s="2"/>
      <c r="J45" s="2"/>
    </row>
    <row r="46" spans="1:13">
      <c r="A46" s="177" t="s">
        <v>26</v>
      </c>
      <c r="B46" s="193" t="s">
        <v>58</v>
      </c>
      <c r="C46" s="193" t="s">
        <v>54</v>
      </c>
      <c r="D46" s="184" t="s">
        <v>38</v>
      </c>
      <c r="E46" s="184"/>
      <c r="F46" s="82" t="s">
        <v>39</v>
      </c>
      <c r="G46" s="177" t="s">
        <v>41</v>
      </c>
      <c r="H46" s="177"/>
      <c r="I46" s="177" t="s">
        <v>45</v>
      </c>
      <c r="J46" s="34" t="s">
        <v>43</v>
      </c>
      <c r="K46" s="177" t="s">
        <v>34</v>
      </c>
      <c r="L46" s="82" t="s">
        <v>35</v>
      </c>
      <c r="M46" s="177" t="s">
        <v>514</v>
      </c>
    </row>
    <row r="47" spans="1:13" ht="11.25" customHeight="1">
      <c r="A47" s="177"/>
      <c r="B47" s="193"/>
      <c r="C47" s="193"/>
      <c r="D47" s="83" t="s">
        <v>40</v>
      </c>
      <c r="E47" s="83" t="s">
        <v>44</v>
      </c>
      <c r="F47" s="83" t="s">
        <v>42</v>
      </c>
      <c r="G47" s="84" t="s">
        <v>40</v>
      </c>
      <c r="H47" s="13" t="s">
        <v>42</v>
      </c>
      <c r="I47" s="177"/>
      <c r="J47" s="13">
        <v>1</v>
      </c>
      <c r="K47" s="177"/>
      <c r="L47" s="13">
        <v>9.2499999999999999E-2</v>
      </c>
      <c r="M47" s="183"/>
    </row>
    <row r="48" spans="1:13">
      <c r="A48" s="18" t="s">
        <v>28</v>
      </c>
      <c r="B48" s="68">
        <f>SUM(B49:B49)</f>
        <v>0</v>
      </c>
      <c r="C48" s="70">
        <f>SUM(C49:C49)</f>
        <v>0</v>
      </c>
      <c r="D48" s="42"/>
      <c r="E48" s="43"/>
      <c r="F48" s="44"/>
      <c r="G48" s="44"/>
      <c r="H48" s="44"/>
      <c r="I48" s="44"/>
      <c r="J48" s="44"/>
      <c r="K48" s="43"/>
      <c r="L48" s="43"/>
      <c r="M48" s="64">
        <f>SUM(M49:M49)</f>
        <v>0</v>
      </c>
    </row>
    <row r="49" spans="1:13">
      <c r="A49" s="14"/>
      <c r="B49" s="51"/>
      <c r="C49" s="37"/>
      <c r="D49" s="38"/>
      <c r="E49" s="38"/>
      <c r="F49" s="39"/>
      <c r="G49" s="45"/>
      <c r="H49" s="40">
        <f t="shared" ref="H49" si="14">IF(F49&lt;=D49-E49,F49,D49-E49)</f>
        <v>0</v>
      </c>
      <c r="I49" s="46">
        <f t="shared" ref="I49" si="15">H49*C49</f>
        <v>0</v>
      </c>
      <c r="J49" s="46">
        <f>C49*E49*J$47</f>
        <v>0</v>
      </c>
      <c r="K49" s="47">
        <f t="shared" ref="K49" si="16">I49+J49</f>
        <v>0</v>
      </c>
      <c r="L49" s="17">
        <f>K49*L$47</f>
        <v>0</v>
      </c>
      <c r="M49" s="17">
        <f>K49-L49</f>
        <v>0</v>
      </c>
    </row>
    <row r="50" spans="1:13">
      <c r="C50" s="7"/>
      <c r="D50" s="8"/>
      <c r="E50" s="8"/>
      <c r="F50" s="3"/>
      <c r="G50" s="3"/>
      <c r="H50" s="3"/>
      <c r="I50" s="2"/>
      <c r="J50" s="2"/>
    </row>
    <row r="51" spans="1:13">
      <c r="A51" s="177" t="s">
        <v>26</v>
      </c>
      <c r="B51" s="193" t="s">
        <v>59</v>
      </c>
      <c r="C51" s="193" t="s">
        <v>55</v>
      </c>
      <c r="D51" s="184" t="s">
        <v>38</v>
      </c>
      <c r="E51" s="184"/>
      <c r="F51" s="82" t="s">
        <v>39</v>
      </c>
      <c r="G51" s="177" t="s">
        <v>41</v>
      </c>
      <c r="H51" s="177"/>
      <c r="I51" s="177" t="s">
        <v>45</v>
      </c>
      <c r="J51" s="34" t="s">
        <v>43</v>
      </c>
      <c r="K51" s="177" t="s">
        <v>34</v>
      </c>
      <c r="L51" s="82" t="s">
        <v>35</v>
      </c>
      <c r="M51" s="177" t="s">
        <v>514</v>
      </c>
    </row>
    <row r="52" spans="1:13" ht="11.25" customHeight="1">
      <c r="A52" s="177"/>
      <c r="B52" s="193"/>
      <c r="C52" s="193"/>
      <c r="D52" s="83" t="s">
        <v>40</v>
      </c>
      <c r="E52" s="83" t="s">
        <v>44</v>
      </c>
      <c r="F52" s="83" t="s">
        <v>42</v>
      </c>
      <c r="G52" s="84" t="s">
        <v>40</v>
      </c>
      <c r="H52" s="13" t="s">
        <v>42</v>
      </c>
      <c r="I52" s="177"/>
      <c r="J52" s="13">
        <v>1</v>
      </c>
      <c r="K52" s="177"/>
      <c r="L52" s="13">
        <v>9.2499999999999999E-2</v>
      </c>
      <c r="M52" s="183"/>
    </row>
    <row r="53" spans="1:13">
      <c r="A53" s="18" t="s">
        <v>28</v>
      </c>
      <c r="B53" s="68">
        <f>SUM(B54:B54)</f>
        <v>0</v>
      </c>
      <c r="C53" s="70">
        <f>SUM(C54:C54)</f>
        <v>0</v>
      </c>
      <c r="D53" s="42"/>
      <c r="E53" s="43"/>
      <c r="F53" s="44"/>
      <c r="G53" s="44"/>
      <c r="H53" s="44"/>
      <c r="I53" s="44"/>
      <c r="J53" s="44"/>
      <c r="K53" s="43"/>
      <c r="L53" s="43"/>
      <c r="M53" s="15">
        <f>SUM(M54:M54)</f>
        <v>0</v>
      </c>
    </row>
    <row r="54" spans="1:13">
      <c r="A54" s="14"/>
      <c r="B54" s="51"/>
      <c r="C54" s="37"/>
      <c r="D54" s="38"/>
      <c r="E54" s="38"/>
      <c r="F54" s="39"/>
      <c r="G54" s="45"/>
      <c r="H54" s="40">
        <f t="shared" ref="H54" si="17">IF(F54&lt;=D54-E54,F54,D54-E54)</f>
        <v>0</v>
      </c>
      <c r="I54" s="46">
        <f t="shared" ref="I54" si="18">H54*C54</f>
        <v>0</v>
      </c>
      <c r="J54" s="46">
        <f>C54*E54*J$52</f>
        <v>0</v>
      </c>
      <c r="K54" s="47">
        <f t="shared" ref="K54" si="19">I54+J54</f>
        <v>0</v>
      </c>
      <c r="L54" s="17">
        <f>K54*L$52</f>
        <v>0</v>
      </c>
      <c r="M54" s="17">
        <f>K54-L54</f>
        <v>0</v>
      </c>
    </row>
    <row r="55" spans="1:13">
      <c r="C55" s="7"/>
      <c r="D55" s="8"/>
      <c r="E55" s="8"/>
      <c r="F55" s="3"/>
      <c r="G55" s="3"/>
      <c r="H55" s="3"/>
      <c r="I55" s="2"/>
      <c r="J55" s="2"/>
    </row>
    <row r="56" spans="1:13">
      <c r="A56" s="177" t="s">
        <v>26</v>
      </c>
      <c r="B56" s="193" t="s">
        <v>60</v>
      </c>
      <c r="C56" s="193" t="s">
        <v>56</v>
      </c>
      <c r="D56" s="184" t="s">
        <v>38</v>
      </c>
      <c r="E56" s="184"/>
      <c r="F56" s="82" t="s">
        <v>46</v>
      </c>
      <c r="G56" s="177" t="s">
        <v>41</v>
      </c>
      <c r="H56" s="177"/>
      <c r="I56" s="177" t="s">
        <v>45</v>
      </c>
      <c r="J56" s="34" t="s">
        <v>43</v>
      </c>
      <c r="K56" s="177" t="s">
        <v>34</v>
      </c>
      <c r="L56" s="82" t="s">
        <v>35</v>
      </c>
      <c r="M56" s="177" t="s">
        <v>514</v>
      </c>
    </row>
    <row r="57" spans="1:13" ht="11.25" customHeight="1">
      <c r="A57" s="177"/>
      <c r="B57" s="193"/>
      <c r="C57" s="193"/>
      <c r="D57" s="83" t="s">
        <v>40</v>
      </c>
      <c r="E57" s="83" t="s">
        <v>44</v>
      </c>
      <c r="F57" s="83" t="s">
        <v>42</v>
      </c>
      <c r="G57" s="84" t="s">
        <v>40</v>
      </c>
      <c r="H57" s="13" t="s">
        <v>42</v>
      </c>
      <c r="I57" s="177"/>
      <c r="J57" s="13">
        <v>1</v>
      </c>
      <c r="K57" s="177"/>
      <c r="L57" s="13">
        <v>9.2499999999999999E-2</v>
      </c>
      <c r="M57" s="183"/>
    </row>
    <row r="58" spans="1:13">
      <c r="A58" s="18" t="s">
        <v>28</v>
      </c>
      <c r="B58" s="68">
        <f>SUM(B59:B59)</f>
        <v>0</v>
      </c>
      <c r="C58" s="70">
        <f>SUM(C59:C59)</f>
        <v>0</v>
      </c>
      <c r="D58" s="42"/>
      <c r="E58" s="43"/>
      <c r="F58" s="44"/>
      <c r="G58" s="44"/>
      <c r="H58" s="44"/>
      <c r="I58" s="44"/>
      <c r="J58" s="44"/>
      <c r="K58" s="43"/>
      <c r="L58" s="43"/>
      <c r="M58" s="64">
        <f>SUM(M59:M59)</f>
        <v>0</v>
      </c>
    </row>
    <row r="59" spans="1:13">
      <c r="A59" s="14"/>
      <c r="B59" s="51"/>
      <c r="C59" s="37"/>
      <c r="D59" s="38"/>
      <c r="E59" s="38"/>
      <c r="F59" s="39"/>
      <c r="G59" s="45"/>
      <c r="H59" s="48">
        <f t="shared" ref="H59" si="20">IF(F59&lt;=D59-E59,F59,D59-E59)</f>
        <v>0</v>
      </c>
      <c r="I59" s="46">
        <f t="shared" ref="I59" si="21">H59*C59</f>
        <v>0</v>
      </c>
      <c r="J59" s="46">
        <f>C59*E59*J$42</f>
        <v>0</v>
      </c>
      <c r="K59" s="47">
        <f t="shared" ref="K59" si="22">I59+J59</f>
        <v>0</v>
      </c>
      <c r="L59" s="17">
        <f>K59*L$42</f>
        <v>0</v>
      </c>
      <c r="M59" s="17">
        <f>K59-L59</f>
        <v>0</v>
      </c>
    </row>
    <row r="60" spans="1:13">
      <c r="C60" s="7"/>
      <c r="D60" s="8"/>
      <c r="E60" s="8"/>
      <c r="F60" s="3"/>
      <c r="G60" s="3"/>
      <c r="H60" s="3"/>
      <c r="I60" s="2"/>
      <c r="J60" s="2"/>
    </row>
    <row r="61" spans="1:13">
      <c r="C61" s="7"/>
      <c r="D61" s="8"/>
      <c r="E61" s="8"/>
      <c r="F61" s="3"/>
      <c r="G61" s="3"/>
      <c r="H61" s="3"/>
      <c r="I61" s="2"/>
      <c r="J61" s="2"/>
    </row>
    <row r="62" spans="1:13">
      <c r="A62" s="177" t="s">
        <v>26</v>
      </c>
      <c r="B62" s="193" t="s">
        <v>74</v>
      </c>
      <c r="C62" s="61"/>
      <c r="D62" s="55"/>
      <c r="E62" s="61"/>
      <c r="F62" s="53"/>
      <c r="G62" s="55"/>
      <c r="H62" s="61"/>
      <c r="I62" s="59"/>
      <c r="J62" s="55"/>
      <c r="K62" s="61"/>
    </row>
    <row r="63" spans="1:13">
      <c r="A63" s="177"/>
      <c r="B63" s="193"/>
      <c r="C63" s="61"/>
      <c r="D63" s="55"/>
      <c r="E63" s="61"/>
      <c r="F63" s="53"/>
      <c r="G63" s="55"/>
      <c r="H63" s="61"/>
      <c r="I63" s="59"/>
      <c r="J63" s="55"/>
      <c r="K63" s="61"/>
    </row>
    <row r="64" spans="1:13">
      <c r="A64" s="18" t="s">
        <v>28</v>
      </c>
      <c r="B64" s="68">
        <f>SUM(B65:B65)</f>
        <v>6647</v>
      </c>
      <c r="C64" s="62"/>
      <c r="D64" s="63"/>
      <c r="E64" s="62"/>
      <c r="F64" s="53"/>
      <c r="G64" s="63"/>
      <c r="H64" s="62"/>
      <c r="I64" s="59"/>
      <c r="J64" s="63"/>
      <c r="K64" s="62"/>
    </row>
    <row r="65" spans="1:11">
      <c r="A65" s="14" t="s">
        <v>135</v>
      </c>
      <c r="B65" s="51">
        <v>6647</v>
      </c>
      <c r="C65" s="62"/>
      <c r="D65" s="63"/>
      <c r="E65" s="62"/>
      <c r="F65" s="53"/>
      <c r="G65" s="63"/>
      <c r="H65" s="62"/>
      <c r="I65" s="59"/>
      <c r="J65" s="63"/>
      <c r="K65" s="62"/>
    </row>
    <row r="66" spans="1:11">
      <c r="C66" s="7"/>
      <c r="D66" s="8"/>
      <c r="E66" s="8"/>
      <c r="F66" s="3"/>
      <c r="G66" s="3"/>
      <c r="H66" s="3"/>
      <c r="I66" s="2"/>
      <c r="J66" s="2"/>
    </row>
    <row r="67" spans="1:11">
      <c r="A67" s="177" t="s">
        <v>26</v>
      </c>
      <c r="B67" s="193" t="s">
        <v>7</v>
      </c>
      <c r="C67" s="7"/>
      <c r="D67" s="8"/>
      <c r="E67" s="8"/>
      <c r="F67" s="3"/>
      <c r="G67" s="3"/>
      <c r="H67" s="3"/>
      <c r="I67" s="2"/>
      <c r="J67" s="2"/>
    </row>
    <row r="68" spans="1:11">
      <c r="A68" s="177"/>
      <c r="B68" s="193"/>
      <c r="C68" s="7"/>
      <c r="D68" s="8"/>
      <c r="E68" s="8"/>
      <c r="F68" s="3"/>
      <c r="G68" s="3"/>
      <c r="H68" s="3"/>
      <c r="I68" s="2"/>
      <c r="J68" s="2"/>
    </row>
    <row r="69" spans="1:11">
      <c r="A69" s="18" t="s">
        <v>28</v>
      </c>
      <c r="B69" s="68">
        <f>SUM(B70:B70)</f>
        <v>0</v>
      </c>
      <c r="C69" s="7"/>
      <c r="D69" s="8"/>
      <c r="E69" s="8"/>
      <c r="F69" s="3"/>
      <c r="G69" s="3"/>
      <c r="H69" s="3"/>
      <c r="I69" s="2"/>
      <c r="J69" s="2"/>
    </row>
    <row r="70" spans="1:11">
      <c r="A70" s="14"/>
      <c r="B70" s="51"/>
      <c r="C70" s="7"/>
      <c r="D70" s="8"/>
      <c r="E70" s="8"/>
      <c r="F70" s="3"/>
      <c r="G70" s="3"/>
      <c r="H70" s="3"/>
      <c r="I70" s="2"/>
      <c r="J70" s="2"/>
    </row>
    <row r="71" spans="1:11">
      <c r="C71" s="7"/>
      <c r="D71" s="8"/>
      <c r="E71" s="8"/>
      <c r="F71" s="3"/>
      <c r="G71" s="3"/>
      <c r="H71" s="3"/>
      <c r="I71" s="2"/>
      <c r="J71" s="2"/>
    </row>
    <row r="72" spans="1:11">
      <c r="A72" s="177" t="s">
        <v>26</v>
      </c>
      <c r="B72" s="193" t="s">
        <v>1</v>
      </c>
      <c r="C72" s="7"/>
      <c r="D72" s="8"/>
      <c r="E72" s="8"/>
      <c r="F72" s="3"/>
      <c r="G72" s="3"/>
      <c r="H72" s="3"/>
      <c r="I72" s="2"/>
      <c r="J72" s="2"/>
    </row>
    <row r="73" spans="1:11">
      <c r="A73" s="177"/>
      <c r="B73" s="193"/>
      <c r="C73" s="7"/>
      <c r="D73" s="8"/>
      <c r="E73" s="8"/>
      <c r="F73" s="3"/>
      <c r="G73" s="3"/>
      <c r="H73" s="3"/>
      <c r="I73" s="2"/>
      <c r="J73" s="2"/>
    </row>
    <row r="74" spans="1:11">
      <c r="A74" s="18" t="s">
        <v>28</v>
      </c>
      <c r="B74" s="68">
        <f>SUM(B75:B75)</f>
        <v>0</v>
      </c>
      <c r="C74" s="7"/>
      <c r="D74" s="8"/>
      <c r="E74" s="8"/>
      <c r="F74" s="3"/>
      <c r="G74" s="3"/>
      <c r="H74" s="3"/>
      <c r="I74" s="2"/>
      <c r="J74" s="2"/>
    </row>
    <row r="75" spans="1:11">
      <c r="A75" s="14"/>
      <c r="B75" s="51"/>
      <c r="C75" s="7"/>
      <c r="D75" s="8"/>
      <c r="E75" s="8"/>
      <c r="F75" s="3"/>
      <c r="G75" s="3"/>
      <c r="H75" s="3"/>
      <c r="I75" s="2"/>
      <c r="J75" s="2"/>
    </row>
    <row r="76" spans="1:11">
      <c r="C76" s="7"/>
      <c r="D76" s="8"/>
      <c r="E76" s="8"/>
      <c r="F76" s="3"/>
      <c r="G76" s="3"/>
      <c r="H76" s="3"/>
      <c r="I76" s="2"/>
      <c r="J76" s="2"/>
    </row>
    <row r="77" spans="1:11">
      <c r="A77" s="177" t="s">
        <v>26</v>
      </c>
      <c r="B77" s="193" t="s">
        <v>0</v>
      </c>
      <c r="C77" s="7"/>
      <c r="D77" s="8"/>
      <c r="E77" s="8"/>
      <c r="F77" s="3"/>
      <c r="G77" s="3"/>
      <c r="H77" s="3"/>
      <c r="I77" s="2"/>
      <c r="J77" s="2"/>
    </row>
    <row r="78" spans="1:11">
      <c r="A78" s="177"/>
      <c r="B78" s="193"/>
      <c r="C78" s="7"/>
      <c r="D78" s="8"/>
      <c r="E78" s="8"/>
      <c r="F78" s="3"/>
      <c r="G78" s="3"/>
      <c r="H78" s="3"/>
      <c r="I78" s="2"/>
      <c r="J78" s="2"/>
    </row>
    <row r="79" spans="1:11">
      <c r="A79" s="18" t="s">
        <v>28</v>
      </c>
      <c r="B79" s="68">
        <f>SUM(B80:B80)</f>
        <v>0</v>
      </c>
      <c r="C79" s="7"/>
      <c r="D79" s="8"/>
      <c r="E79" s="8"/>
      <c r="F79" s="3"/>
      <c r="G79" s="3"/>
      <c r="H79" s="3"/>
      <c r="I79" s="2"/>
      <c r="J79" s="2"/>
    </row>
    <row r="80" spans="1:11">
      <c r="A80" s="14"/>
      <c r="B80" s="51"/>
      <c r="C80" s="7"/>
      <c r="D80" s="8"/>
      <c r="E80" s="8"/>
      <c r="F80" s="3"/>
      <c r="G80" s="3"/>
      <c r="H80" s="3"/>
      <c r="I80" s="2"/>
      <c r="J80" s="2"/>
    </row>
    <row r="81" spans="1:10">
      <c r="C81" s="7"/>
      <c r="D81" s="8"/>
      <c r="E81" s="8"/>
      <c r="F81" s="3"/>
      <c r="G81" s="3"/>
      <c r="H81" s="3"/>
      <c r="I81" s="2"/>
      <c r="J81" s="2"/>
    </row>
    <row r="82" spans="1:10">
      <c r="A82" s="5" t="s">
        <v>30</v>
      </c>
      <c r="C82" s="7"/>
      <c r="D82" s="8"/>
      <c r="E82" s="8"/>
      <c r="F82" s="3"/>
      <c r="G82" s="3"/>
      <c r="H82" s="3"/>
      <c r="I82" s="2"/>
      <c r="J82" s="2"/>
    </row>
    <row r="83" spans="1:10">
      <c r="A83" s="177" t="s">
        <v>26</v>
      </c>
      <c r="B83" s="190" t="s">
        <v>31</v>
      </c>
      <c r="C83" s="187" t="s">
        <v>27</v>
      </c>
      <c r="D83" s="188"/>
      <c r="E83" s="189"/>
      <c r="F83" s="190" t="s">
        <v>34</v>
      </c>
      <c r="G83" s="82" t="s">
        <v>35</v>
      </c>
      <c r="H83" s="177" t="s">
        <v>514</v>
      </c>
      <c r="I83" s="2"/>
      <c r="J83" s="2"/>
    </row>
    <row r="84" spans="1:10" ht="11.25" customHeight="1">
      <c r="A84" s="177"/>
      <c r="B84" s="191"/>
      <c r="C84" s="82" t="s">
        <v>28</v>
      </c>
      <c r="D84" s="82" t="s">
        <v>32</v>
      </c>
      <c r="E84" s="12" t="s">
        <v>33</v>
      </c>
      <c r="F84" s="191"/>
      <c r="G84" s="13">
        <v>9.2499999999999999E-2</v>
      </c>
      <c r="H84" s="183"/>
      <c r="I84" s="2"/>
      <c r="J84" s="2"/>
    </row>
    <row r="85" spans="1:10">
      <c r="B85" s="4"/>
      <c r="C85" s="4"/>
      <c r="D85" s="4"/>
      <c r="E85" s="6"/>
      <c r="G85" s="11"/>
      <c r="I85" s="2"/>
      <c r="J85" s="2"/>
    </row>
    <row r="86" spans="1:10">
      <c r="A86" s="18" t="s">
        <v>28</v>
      </c>
      <c r="B86" s="15">
        <f t="shared" ref="B86:H86" si="23">SUM(B87:B87)</f>
        <v>0</v>
      </c>
      <c r="C86" s="15">
        <f t="shared" si="23"/>
        <v>0</v>
      </c>
      <c r="D86" s="15">
        <f t="shared" si="23"/>
        <v>0</v>
      </c>
      <c r="E86" s="15">
        <f t="shared" si="23"/>
        <v>0</v>
      </c>
      <c r="F86" s="15">
        <f t="shared" si="23"/>
        <v>0</v>
      </c>
      <c r="G86" s="15">
        <f t="shared" si="23"/>
        <v>0</v>
      </c>
      <c r="H86" s="64">
        <f t="shared" si="23"/>
        <v>0</v>
      </c>
      <c r="I86" s="2"/>
      <c r="J86" s="2"/>
    </row>
    <row r="87" spans="1:10">
      <c r="A87" s="14"/>
      <c r="B87" s="16"/>
      <c r="C87" s="16"/>
      <c r="D87" s="17"/>
      <c r="E87" s="16"/>
      <c r="F87" s="17">
        <f>B87-D87</f>
        <v>0</v>
      </c>
      <c r="G87" s="17">
        <f>F87*G$84</f>
        <v>0</v>
      </c>
      <c r="H87" s="17">
        <f>F87-G87</f>
        <v>0</v>
      </c>
      <c r="I87" s="2"/>
      <c r="J87" s="2"/>
    </row>
    <row r="88" spans="1:10">
      <c r="C88" s="7"/>
      <c r="D88" s="8"/>
      <c r="E88" s="8"/>
      <c r="F88" s="3"/>
      <c r="G88" s="3"/>
      <c r="H88" s="3"/>
      <c r="I88" s="2"/>
      <c r="J88" s="2"/>
    </row>
    <row r="89" spans="1:10">
      <c r="A89" s="5" t="s">
        <v>36</v>
      </c>
      <c r="C89" s="7"/>
      <c r="D89" s="8"/>
      <c r="E89" s="8"/>
      <c r="F89" s="3"/>
      <c r="G89" s="3"/>
      <c r="H89" s="3"/>
      <c r="I89" s="2"/>
      <c r="J89" s="2"/>
    </row>
    <row r="90" spans="1:10">
      <c r="A90" s="177" t="s">
        <v>26</v>
      </c>
      <c r="B90" s="177" t="s">
        <v>31</v>
      </c>
      <c r="C90" s="184" t="s">
        <v>27</v>
      </c>
      <c r="D90" s="184"/>
      <c r="E90" s="184"/>
      <c r="F90" s="177" t="s">
        <v>34</v>
      </c>
      <c r="G90" s="82" t="s">
        <v>35</v>
      </c>
      <c r="H90" s="177" t="s">
        <v>514</v>
      </c>
      <c r="I90" s="2"/>
      <c r="J90" s="2"/>
    </row>
    <row r="91" spans="1:10" ht="11.25" customHeight="1">
      <c r="A91" s="177"/>
      <c r="B91" s="177"/>
      <c r="C91" s="82" t="s">
        <v>28</v>
      </c>
      <c r="D91" s="82" t="s">
        <v>32</v>
      </c>
      <c r="E91" s="12" t="s">
        <v>33</v>
      </c>
      <c r="F91" s="177"/>
      <c r="G91" s="13">
        <v>9.2499999999999999E-2</v>
      </c>
      <c r="H91" s="183"/>
      <c r="I91" s="2"/>
      <c r="J91" s="2"/>
    </row>
    <row r="92" spans="1:10">
      <c r="B92" s="4"/>
      <c r="C92" s="4"/>
      <c r="D92" s="4"/>
      <c r="E92" s="6"/>
      <c r="G92" s="11"/>
      <c r="I92" s="2"/>
      <c r="J92" s="2"/>
    </row>
    <row r="93" spans="1:10">
      <c r="A93" s="18" t="s">
        <v>28</v>
      </c>
      <c r="B93" s="15">
        <f t="shared" ref="B93:H93" si="24">SUM(B94:B94)</f>
        <v>0</v>
      </c>
      <c r="C93" s="15">
        <f t="shared" si="24"/>
        <v>0</v>
      </c>
      <c r="D93" s="15">
        <f t="shared" si="24"/>
        <v>0</v>
      </c>
      <c r="E93" s="15">
        <f t="shared" si="24"/>
        <v>0</v>
      </c>
      <c r="F93" s="15">
        <f t="shared" si="24"/>
        <v>0</v>
      </c>
      <c r="G93" s="15">
        <f t="shared" si="24"/>
        <v>0</v>
      </c>
      <c r="H93" s="64">
        <f t="shared" si="24"/>
        <v>0</v>
      </c>
      <c r="I93" s="2"/>
      <c r="J93" s="2"/>
    </row>
    <row r="94" spans="1:10">
      <c r="A94" s="14"/>
      <c r="B94" s="16"/>
      <c r="C94" s="16"/>
      <c r="D94" s="17"/>
      <c r="E94" s="16"/>
      <c r="F94" s="17">
        <f>B94-D94</f>
        <v>0</v>
      </c>
      <c r="G94" s="17">
        <f>F94*G$91</f>
        <v>0</v>
      </c>
      <c r="H94" s="17">
        <f>F94-G94</f>
        <v>0</v>
      </c>
      <c r="I94" s="2"/>
      <c r="J94" s="2"/>
    </row>
    <row r="95" spans="1:10">
      <c r="C95" s="7"/>
      <c r="D95" s="8"/>
      <c r="E95" s="8"/>
      <c r="F95" s="3"/>
      <c r="G95" s="3"/>
      <c r="H95" s="3"/>
      <c r="I95" s="2"/>
      <c r="J95" s="2"/>
    </row>
    <row r="96" spans="1:10">
      <c r="A96" s="5" t="s">
        <v>37</v>
      </c>
      <c r="C96" s="7"/>
      <c r="D96" s="8"/>
      <c r="E96" s="8"/>
      <c r="F96" s="3"/>
      <c r="G96" s="3"/>
      <c r="H96" s="3"/>
      <c r="I96" s="2"/>
      <c r="J96" s="2"/>
    </row>
    <row r="97" spans="1:10">
      <c r="A97" s="190" t="s">
        <v>26</v>
      </c>
      <c r="B97" s="190" t="s">
        <v>31</v>
      </c>
      <c r="C97" s="187" t="s">
        <v>27</v>
      </c>
      <c r="D97" s="188"/>
      <c r="E97" s="189"/>
      <c r="F97" s="190" t="s">
        <v>34</v>
      </c>
      <c r="G97" s="82" t="s">
        <v>35</v>
      </c>
      <c r="H97" s="177" t="s">
        <v>514</v>
      </c>
      <c r="I97" s="2"/>
      <c r="J97" s="2"/>
    </row>
    <row r="98" spans="1:10">
      <c r="A98" s="191"/>
      <c r="B98" s="191"/>
      <c r="C98" s="82" t="s">
        <v>28</v>
      </c>
      <c r="D98" s="82" t="s">
        <v>32</v>
      </c>
      <c r="E98" s="12" t="s">
        <v>33</v>
      </c>
      <c r="F98" s="191"/>
      <c r="G98" s="13">
        <v>9.2499999999999999E-2</v>
      </c>
      <c r="H98" s="183"/>
      <c r="I98" s="2"/>
      <c r="J98" s="2"/>
    </row>
    <row r="99" spans="1:10">
      <c r="B99" s="4"/>
      <c r="C99" s="4"/>
      <c r="D99" s="4"/>
      <c r="E99" s="6"/>
      <c r="G99" s="11"/>
      <c r="I99" s="2"/>
      <c r="J99" s="2"/>
    </row>
    <row r="100" spans="1:10">
      <c r="A100" s="18" t="s">
        <v>28</v>
      </c>
      <c r="B100" s="15">
        <f t="shared" ref="B100:H100" si="25">SUM(B101:B101)</f>
        <v>0</v>
      </c>
      <c r="C100" s="15">
        <f t="shared" si="25"/>
        <v>0</v>
      </c>
      <c r="D100" s="15">
        <f t="shared" si="25"/>
        <v>0</v>
      </c>
      <c r="E100" s="15">
        <f t="shared" si="25"/>
        <v>0</v>
      </c>
      <c r="F100" s="15">
        <f t="shared" si="25"/>
        <v>0</v>
      </c>
      <c r="G100" s="15">
        <f t="shared" si="25"/>
        <v>0</v>
      </c>
      <c r="H100" s="64">
        <f t="shared" si="25"/>
        <v>0</v>
      </c>
      <c r="I100" s="2"/>
      <c r="J100" s="2"/>
    </row>
    <row r="101" spans="1:10">
      <c r="A101" s="14"/>
      <c r="B101" s="16"/>
      <c r="C101" s="16"/>
      <c r="D101" s="17"/>
      <c r="E101" s="16"/>
      <c r="F101" s="17">
        <f>B101-D101</f>
        <v>0</v>
      </c>
      <c r="G101" s="17">
        <f>F101*G$98</f>
        <v>0</v>
      </c>
      <c r="H101" s="17">
        <f>F101-G101</f>
        <v>0</v>
      </c>
      <c r="I101" s="2"/>
      <c r="J101" s="2"/>
    </row>
    <row r="103" spans="1:10">
      <c r="A103" s="5" t="s">
        <v>71</v>
      </c>
      <c r="C103" s="7"/>
      <c r="D103" s="8"/>
    </row>
    <row r="104" spans="1:10">
      <c r="A104" s="177" t="s">
        <v>73</v>
      </c>
      <c r="B104" s="177" t="s">
        <v>514</v>
      </c>
      <c r="C104" s="55"/>
      <c r="D104" s="55"/>
    </row>
    <row r="105" spans="1:10">
      <c r="A105" s="177"/>
      <c r="B105" s="183"/>
      <c r="C105" s="55"/>
      <c r="D105" s="55"/>
    </row>
    <row r="106" spans="1:10">
      <c r="B106" s="4"/>
      <c r="C106" s="54"/>
      <c r="D106" s="54"/>
      <c r="E106" s="119" t="s">
        <v>319</v>
      </c>
      <c r="F106" s="54"/>
      <c r="G106" s="54"/>
      <c r="H106" s="54"/>
    </row>
    <row r="107" spans="1:10">
      <c r="A107" s="18" t="s">
        <v>28</v>
      </c>
      <c r="B107" s="64">
        <f>E107*12</f>
        <v>15073797.120000001</v>
      </c>
      <c r="C107" s="185" t="s">
        <v>413</v>
      </c>
      <c r="D107" s="192"/>
      <c r="E107" s="16">
        <v>1256149.76</v>
      </c>
      <c r="F107" s="59"/>
      <c r="G107" s="122"/>
      <c r="H107" s="59"/>
    </row>
    <row r="108" spans="1:10">
      <c r="F108" s="52"/>
      <c r="G108" s="52"/>
      <c r="H108" s="52"/>
    </row>
    <row r="109" spans="1:10">
      <c r="A109" s="5" t="s">
        <v>72</v>
      </c>
      <c r="F109" s="52"/>
      <c r="G109" s="52"/>
      <c r="H109" s="52"/>
    </row>
    <row r="110" spans="1:10">
      <c r="A110" s="177" t="s">
        <v>49</v>
      </c>
      <c r="B110" s="177" t="s">
        <v>514</v>
      </c>
      <c r="F110" s="52"/>
      <c r="G110" s="52"/>
      <c r="H110" s="52"/>
    </row>
    <row r="111" spans="1:10">
      <c r="A111" s="177"/>
      <c r="B111" s="183"/>
      <c r="F111" s="52"/>
      <c r="G111" s="52"/>
      <c r="H111" s="52"/>
    </row>
    <row r="112" spans="1:10">
      <c r="B112" s="4"/>
      <c r="E112" s="119" t="s">
        <v>319</v>
      </c>
      <c r="F112" s="54"/>
      <c r="G112" s="54"/>
      <c r="H112" s="54"/>
    </row>
    <row r="113" spans="1:8">
      <c r="A113" s="18" t="s">
        <v>28</v>
      </c>
      <c r="B113" s="64">
        <f>E113*12</f>
        <v>1733169.12</v>
      </c>
      <c r="C113" s="185" t="s">
        <v>413</v>
      </c>
      <c r="D113" s="192"/>
      <c r="E113" s="16">
        <v>144430.76</v>
      </c>
      <c r="F113" s="59"/>
      <c r="G113" s="122"/>
      <c r="H113" s="59"/>
    </row>
    <row r="114" spans="1:8">
      <c r="F114" s="52"/>
      <c r="G114" s="52"/>
      <c r="H114" s="52"/>
    </row>
    <row r="115" spans="1:8">
      <c r="A115" s="5" t="s">
        <v>17</v>
      </c>
      <c r="F115" s="52"/>
      <c r="G115" s="52"/>
      <c r="H115" s="52"/>
    </row>
    <row r="116" spans="1:8">
      <c r="A116" s="177" t="s">
        <v>49</v>
      </c>
      <c r="B116" s="177" t="s">
        <v>514</v>
      </c>
      <c r="F116" s="52"/>
      <c r="G116" s="52"/>
      <c r="H116" s="52"/>
    </row>
    <row r="117" spans="1:8">
      <c r="A117" s="177"/>
      <c r="B117" s="183"/>
      <c r="F117" s="52"/>
      <c r="G117" s="52"/>
      <c r="H117" s="52"/>
    </row>
    <row r="118" spans="1:8">
      <c r="B118" s="4"/>
      <c r="E118" s="119" t="s">
        <v>319</v>
      </c>
      <c r="F118" s="54"/>
      <c r="G118" s="54"/>
      <c r="H118" s="54"/>
    </row>
    <row r="119" spans="1:8">
      <c r="A119" s="18" t="s">
        <v>28</v>
      </c>
      <c r="B119" s="64">
        <f>E119*12</f>
        <v>158296.56</v>
      </c>
      <c r="C119" s="185" t="s">
        <v>413</v>
      </c>
      <c r="D119" s="192"/>
      <c r="E119" s="16">
        <v>13191.38</v>
      </c>
      <c r="F119" s="59"/>
      <c r="G119" s="122"/>
      <c r="H119" s="59"/>
    </row>
    <row r="126" spans="1:8">
      <c r="A126" s="5" t="s">
        <v>20</v>
      </c>
    </row>
    <row r="127" spans="1:8">
      <c r="A127" s="177" t="s">
        <v>49</v>
      </c>
      <c r="B127" s="177" t="s">
        <v>514</v>
      </c>
    </row>
    <row r="128" spans="1:8">
      <c r="A128" s="177"/>
      <c r="B128" s="183"/>
    </row>
    <row r="129" spans="1:4">
      <c r="B129" s="4"/>
    </row>
    <row r="130" spans="1:4">
      <c r="A130" s="18" t="s">
        <v>28</v>
      </c>
      <c r="B130" s="64">
        <v>0</v>
      </c>
    </row>
    <row r="132" spans="1:4">
      <c r="A132" s="5" t="s">
        <v>18</v>
      </c>
      <c r="C132" s="7"/>
      <c r="D132" s="8"/>
    </row>
    <row r="133" spans="1:4">
      <c r="A133" s="177" t="s">
        <v>26</v>
      </c>
      <c r="B133" s="177" t="s">
        <v>514</v>
      </c>
      <c r="C133" s="25"/>
      <c r="D133" s="25"/>
    </row>
    <row r="134" spans="1:4">
      <c r="A134" s="177"/>
      <c r="B134" s="183"/>
      <c r="C134" s="25"/>
      <c r="D134" s="25"/>
    </row>
    <row r="135" spans="1:4">
      <c r="B135" s="4"/>
      <c r="C135" s="71"/>
      <c r="D135" s="71"/>
    </row>
    <row r="136" spans="1:4">
      <c r="A136" s="18" t="s">
        <v>28</v>
      </c>
      <c r="B136" s="64">
        <f>SUM(B137:B137)</f>
        <v>0</v>
      </c>
      <c r="C136" s="72"/>
      <c r="D136" s="72"/>
    </row>
    <row r="137" spans="1:4">
      <c r="A137" s="14"/>
      <c r="B137" s="16"/>
      <c r="C137" s="72"/>
      <c r="D137" s="72"/>
    </row>
    <row r="138" spans="1:4">
      <c r="C138" s="24"/>
      <c r="D138" s="24"/>
    </row>
    <row r="139" spans="1:4">
      <c r="A139" s="5" t="s">
        <v>19</v>
      </c>
      <c r="C139" s="74"/>
      <c r="D139" s="75"/>
    </row>
    <row r="140" spans="1:4">
      <c r="A140" s="177" t="s">
        <v>26</v>
      </c>
      <c r="B140" s="177" t="s">
        <v>514</v>
      </c>
      <c r="C140" s="25"/>
      <c r="D140" s="25"/>
    </row>
    <row r="141" spans="1:4">
      <c r="A141" s="177"/>
      <c r="B141" s="183"/>
      <c r="C141" s="25"/>
      <c r="D141" s="25"/>
    </row>
    <row r="142" spans="1:4">
      <c r="B142" s="4"/>
      <c r="C142" s="71"/>
      <c r="D142" s="71"/>
    </row>
    <row r="143" spans="1:4">
      <c r="A143" s="18" t="s">
        <v>28</v>
      </c>
      <c r="B143" s="64">
        <f>SUM(B144:B144)</f>
        <v>0</v>
      </c>
      <c r="C143" s="72"/>
      <c r="D143" s="72"/>
    </row>
    <row r="144" spans="1:4">
      <c r="A144" s="14"/>
      <c r="B144" s="16"/>
      <c r="C144" s="72"/>
      <c r="D144" s="72"/>
    </row>
    <row r="146" spans="1:8">
      <c r="A146" s="5" t="s">
        <v>21</v>
      </c>
    </row>
    <row r="147" spans="1:8">
      <c r="A147" s="177" t="s">
        <v>26</v>
      </c>
      <c r="B147" s="177" t="s">
        <v>514</v>
      </c>
    </row>
    <row r="148" spans="1:8">
      <c r="A148" s="177"/>
      <c r="B148" s="183"/>
    </row>
    <row r="149" spans="1:8">
      <c r="B149" s="4"/>
    </row>
    <row r="150" spans="1:8">
      <c r="A150" s="18" t="s">
        <v>28</v>
      </c>
      <c r="B150" s="64">
        <f>SUM(B151:B155)</f>
        <v>1045082.4999999999</v>
      </c>
    </row>
    <row r="151" spans="1:8">
      <c r="A151" s="14" t="s">
        <v>135</v>
      </c>
      <c r="B151" s="16">
        <v>224326.37</v>
      </c>
      <c r="D151" s="168"/>
      <c r="E151" s="2"/>
    </row>
    <row r="152" spans="1:8">
      <c r="A152" s="14" t="s">
        <v>136</v>
      </c>
      <c r="B152" s="16">
        <v>411560.31</v>
      </c>
      <c r="D152" s="168"/>
      <c r="E152" s="2"/>
    </row>
    <row r="153" spans="1:8">
      <c r="A153" s="14" t="s">
        <v>137</v>
      </c>
      <c r="B153" s="16">
        <v>175244.85</v>
      </c>
      <c r="D153" s="168"/>
      <c r="E153" s="2"/>
    </row>
    <row r="154" spans="1:8">
      <c r="A154" s="14" t="s">
        <v>138</v>
      </c>
      <c r="B154" s="16">
        <v>233950.97</v>
      </c>
      <c r="D154" s="168"/>
      <c r="E154" s="2"/>
    </row>
    <row r="155" spans="1:8">
      <c r="A155" s="99" t="s">
        <v>507</v>
      </c>
      <c r="B155" s="91"/>
      <c r="D155" s="168"/>
      <c r="E155" s="2"/>
    </row>
    <row r="157" spans="1:8">
      <c r="A157" s="5" t="s">
        <v>64</v>
      </c>
      <c r="C157" s="7"/>
      <c r="D157" s="8"/>
      <c r="E157" s="8"/>
      <c r="F157" s="3"/>
      <c r="G157" s="3"/>
      <c r="H157" s="3"/>
    </row>
    <row r="158" spans="1:8">
      <c r="A158" s="190" t="s">
        <v>26</v>
      </c>
      <c r="B158" s="190" t="s">
        <v>31</v>
      </c>
      <c r="C158" s="190" t="s">
        <v>27</v>
      </c>
      <c r="D158" s="177" t="s">
        <v>514</v>
      </c>
      <c r="E158" s="54"/>
      <c r="F158" s="55"/>
      <c r="G158" s="54"/>
      <c r="H158" s="55"/>
    </row>
    <row r="159" spans="1:8" ht="15">
      <c r="A159" s="191"/>
      <c r="B159" s="191"/>
      <c r="C159" s="191"/>
      <c r="D159" s="183"/>
      <c r="E159" s="56"/>
      <c r="F159" s="57"/>
      <c r="G159" s="56"/>
      <c r="H159" s="57"/>
    </row>
    <row r="160" spans="1:8">
      <c r="B160" s="4"/>
      <c r="C160" s="4"/>
      <c r="D160" s="4"/>
      <c r="E160" s="56"/>
      <c r="F160" s="52"/>
      <c r="G160" s="56"/>
      <c r="H160" s="52"/>
    </row>
    <row r="161" spans="1:8">
      <c r="A161" s="18" t="s">
        <v>28</v>
      </c>
      <c r="B161" s="15">
        <f>SUM(B162:B162)</f>
        <v>0</v>
      </c>
      <c r="C161" s="15">
        <f>SUM(C162:C162)</f>
        <v>0</v>
      </c>
      <c r="D161" s="64">
        <f>SUM(D162:D162)</f>
        <v>0</v>
      </c>
      <c r="E161" s="58"/>
      <c r="F161" s="58"/>
      <c r="G161" s="58"/>
      <c r="H161" s="58"/>
    </row>
    <row r="162" spans="1:8">
      <c r="A162" s="14"/>
      <c r="B162" s="16"/>
      <c r="C162" s="16"/>
      <c r="D162" s="17"/>
      <c r="E162" s="59"/>
      <c r="F162" s="59"/>
      <c r="G162" s="59"/>
      <c r="H162" s="59"/>
    </row>
    <row r="164" spans="1:8">
      <c r="A164" s="5" t="s">
        <v>22</v>
      </c>
      <c r="C164" s="7"/>
      <c r="D164" s="8"/>
    </row>
    <row r="165" spans="1:8">
      <c r="A165" s="190" t="s">
        <v>26</v>
      </c>
      <c r="B165" s="190" t="s">
        <v>31</v>
      </c>
      <c r="C165" s="190" t="s">
        <v>27</v>
      </c>
      <c r="D165" s="177" t="s">
        <v>514</v>
      </c>
    </row>
    <row r="166" spans="1:8">
      <c r="A166" s="191"/>
      <c r="B166" s="191"/>
      <c r="C166" s="191"/>
      <c r="D166" s="183"/>
    </row>
    <row r="167" spans="1:8">
      <c r="B167" s="4"/>
      <c r="C167" s="4"/>
      <c r="D167" s="4"/>
    </row>
    <row r="168" spans="1:8">
      <c r="A168" s="18" t="s">
        <v>28</v>
      </c>
      <c r="B168" s="15">
        <f>SUM(B169:B169)</f>
        <v>0</v>
      </c>
      <c r="C168" s="15">
        <f>SUM(C169:C169)</f>
        <v>0</v>
      </c>
      <c r="D168" s="64">
        <f>SUM(D169:D169)</f>
        <v>0</v>
      </c>
    </row>
    <row r="169" spans="1:8">
      <c r="A169" s="14"/>
      <c r="B169" s="16"/>
      <c r="C169" s="16"/>
      <c r="D169" s="17"/>
    </row>
    <row r="171" spans="1:8">
      <c r="A171" s="5" t="s">
        <v>23</v>
      </c>
      <c r="C171" s="7"/>
      <c r="D171" s="8"/>
    </row>
    <row r="172" spans="1:8">
      <c r="A172" s="190" t="s">
        <v>26</v>
      </c>
      <c r="B172" s="190" t="s">
        <v>31</v>
      </c>
      <c r="C172" s="190" t="s">
        <v>27</v>
      </c>
      <c r="D172" s="177" t="s">
        <v>514</v>
      </c>
    </row>
    <row r="173" spans="1:8">
      <c r="A173" s="191"/>
      <c r="B173" s="191"/>
      <c r="C173" s="191"/>
      <c r="D173" s="183"/>
    </row>
    <row r="174" spans="1:8">
      <c r="B174" s="4"/>
      <c r="C174" s="4"/>
      <c r="D174" s="4"/>
    </row>
    <row r="175" spans="1:8">
      <c r="A175" s="18" t="s">
        <v>28</v>
      </c>
      <c r="B175" s="15">
        <f>SUM(B176:B176)</f>
        <v>0</v>
      </c>
      <c r="C175" s="15">
        <f>SUM(C176:C176)</f>
        <v>0</v>
      </c>
      <c r="D175" s="64">
        <f>SUM(D176:D176)</f>
        <v>0</v>
      </c>
    </row>
    <row r="176" spans="1:8">
      <c r="A176" s="14"/>
      <c r="B176" s="16"/>
      <c r="C176" s="16"/>
      <c r="D176" s="17"/>
    </row>
    <row r="178" spans="1:4">
      <c r="A178" s="5" t="s">
        <v>24</v>
      </c>
      <c r="C178" s="7"/>
      <c r="D178" s="8"/>
    </row>
    <row r="179" spans="1:4">
      <c r="A179" s="190" t="s">
        <v>26</v>
      </c>
      <c r="B179" s="190" t="s">
        <v>31</v>
      </c>
      <c r="C179" s="190" t="s">
        <v>27</v>
      </c>
      <c r="D179" s="177" t="s">
        <v>514</v>
      </c>
    </row>
    <row r="180" spans="1:4">
      <c r="A180" s="191"/>
      <c r="B180" s="191"/>
      <c r="C180" s="191"/>
      <c r="D180" s="183"/>
    </row>
    <row r="181" spans="1:4">
      <c r="B181" s="4"/>
      <c r="C181" s="4"/>
      <c r="D181" s="4"/>
    </row>
    <row r="182" spans="1:4">
      <c r="A182" s="18" t="s">
        <v>28</v>
      </c>
      <c r="B182" s="15">
        <f>SUM(B183:B183)</f>
        <v>0</v>
      </c>
      <c r="C182" s="15">
        <f>SUM(C183:C183)</f>
        <v>0</v>
      </c>
      <c r="D182" s="64">
        <f>SUM(D183:D183)</f>
        <v>0</v>
      </c>
    </row>
    <row r="183" spans="1:4">
      <c r="A183" s="14"/>
      <c r="B183" s="16"/>
      <c r="C183" s="16"/>
      <c r="D183" s="17"/>
    </row>
  </sheetData>
  <mergeCells count="111">
    <mergeCell ref="K1:M3"/>
    <mergeCell ref="A5:C5"/>
    <mergeCell ref="A6:C6"/>
    <mergeCell ref="A12:C12"/>
    <mergeCell ref="F22:H22"/>
    <mergeCell ref="A24:C24"/>
    <mergeCell ref="A32:A33"/>
    <mergeCell ref="B32:B33"/>
    <mergeCell ref="C32:C33"/>
    <mergeCell ref="D32:E32"/>
    <mergeCell ref="G32:H32"/>
    <mergeCell ref="A16:C16"/>
    <mergeCell ref="F16:H16"/>
    <mergeCell ref="F17:H17"/>
    <mergeCell ref="F18:H18"/>
    <mergeCell ref="F20:H20"/>
    <mergeCell ref="F21:H21"/>
    <mergeCell ref="F24:I27"/>
    <mergeCell ref="I32:I33"/>
    <mergeCell ref="K32:K33"/>
    <mergeCell ref="M32:M33"/>
    <mergeCell ref="F5:G14"/>
    <mergeCell ref="A29:C29"/>
    <mergeCell ref="A41:A42"/>
    <mergeCell ref="B41:B42"/>
    <mergeCell ref="C41:C42"/>
    <mergeCell ref="D41:E41"/>
    <mergeCell ref="G41:H41"/>
    <mergeCell ref="I41:I42"/>
    <mergeCell ref="K41:K42"/>
    <mergeCell ref="M41:M42"/>
    <mergeCell ref="A46:A47"/>
    <mergeCell ref="B46:B47"/>
    <mergeCell ref="C46:C47"/>
    <mergeCell ref="D46:E46"/>
    <mergeCell ref="G46:H46"/>
    <mergeCell ref="I46:I47"/>
    <mergeCell ref="K46:K47"/>
    <mergeCell ref="M46:M47"/>
    <mergeCell ref="K51:K52"/>
    <mergeCell ref="M51:M52"/>
    <mergeCell ref="A56:A57"/>
    <mergeCell ref="B56:B57"/>
    <mergeCell ref="C56:C57"/>
    <mergeCell ref="D56:E56"/>
    <mergeCell ref="G56:H56"/>
    <mergeCell ref="I56:I57"/>
    <mergeCell ref="K56:K57"/>
    <mergeCell ref="M56:M57"/>
    <mergeCell ref="A51:A52"/>
    <mergeCell ref="B51:B52"/>
    <mergeCell ref="C51:C52"/>
    <mergeCell ref="D51:E51"/>
    <mergeCell ref="G51:H51"/>
    <mergeCell ref="I51:I52"/>
    <mergeCell ref="A77:A78"/>
    <mergeCell ref="B77:B78"/>
    <mergeCell ref="A83:A84"/>
    <mergeCell ref="B83:B84"/>
    <mergeCell ref="C83:E83"/>
    <mergeCell ref="F83:F84"/>
    <mergeCell ref="A62:A63"/>
    <mergeCell ref="B62:B63"/>
    <mergeCell ref="A67:A68"/>
    <mergeCell ref="B67:B68"/>
    <mergeCell ref="A72:A73"/>
    <mergeCell ref="B72:B73"/>
    <mergeCell ref="A97:A98"/>
    <mergeCell ref="B97:B98"/>
    <mergeCell ref="C97:E97"/>
    <mergeCell ref="F97:F98"/>
    <mergeCell ref="H97:H98"/>
    <mergeCell ref="A104:A105"/>
    <mergeCell ref="B104:B105"/>
    <mergeCell ref="H83:H84"/>
    <mergeCell ref="A90:A91"/>
    <mergeCell ref="B90:B91"/>
    <mergeCell ref="C90:E90"/>
    <mergeCell ref="F90:F91"/>
    <mergeCell ref="H90:H91"/>
    <mergeCell ref="A133:A134"/>
    <mergeCell ref="B133:B134"/>
    <mergeCell ref="A140:A141"/>
    <mergeCell ref="B140:B141"/>
    <mergeCell ref="A147:A148"/>
    <mergeCell ref="B147:B148"/>
    <mergeCell ref="C107:D107"/>
    <mergeCell ref="A110:A111"/>
    <mergeCell ref="B110:B111"/>
    <mergeCell ref="A116:A117"/>
    <mergeCell ref="B116:B117"/>
    <mergeCell ref="A127:A128"/>
    <mergeCell ref="B127:B128"/>
    <mergeCell ref="C113:D113"/>
    <mergeCell ref="C119:D119"/>
    <mergeCell ref="A172:A173"/>
    <mergeCell ref="B172:B173"/>
    <mergeCell ref="C172:C173"/>
    <mergeCell ref="D172:D173"/>
    <mergeCell ref="A179:A180"/>
    <mergeCell ref="B179:B180"/>
    <mergeCell ref="C179:C180"/>
    <mergeCell ref="D179:D180"/>
    <mergeCell ref="A158:A159"/>
    <mergeCell ref="B158:B159"/>
    <mergeCell ref="C158:C159"/>
    <mergeCell ref="D158:D159"/>
    <mergeCell ref="A165:A166"/>
    <mergeCell ref="B165:B166"/>
    <mergeCell ref="C165:C166"/>
    <mergeCell ref="D165:D166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S182"/>
  <sheetViews>
    <sheetView topLeftCell="A163" workbookViewId="0">
      <selection activeCell="F150" sqref="F150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>
      <c r="A1" s="5" t="s">
        <v>47</v>
      </c>
      <c r="B1" s="5"/>
      <c r="K1" s="270" t="s">
        <v>94</v>
      </c>
      <c r="L1" s="271"/>
      <c r="M1" s="272"/>
    </row>
    <row r="2" spans="1:19">
      <c r="A2" s="5" t="s">
        <v>48</v>
      </c>
      <c r="B2" s="5"/>
      <c r="K2" s="273"/>
      <c r="L2" s="274"/>
      <c r="M2" s="275"/>
    </row>
    <row r="3" spans="1:19">
      <c r="A3" s="5" t="s">
        <v>63</v>
      </c>
      <c r="B3" s="5"/>
      <c r="K3" s="276"/>
      <c r="L3" s="277"/>
      <c r="M3" s="278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D6+D12+D16+D24+D29</f>
        <v>597107594.97250009</v>
      </c>
      <c r="E5" s="9"/>
      <c r="F5" s="215" t="s">
        <v>75</v>
      </c>
      <c r="G5" s="216"/>
      <c r="H5" s="98" t="s">
        <v>28</v>
      </c>
      <c r="I5" s="68">
        <f>SUM(I6:I14)</f>
        <v>1659300</v>
      </c>
    </row>
    <row r="6" spans="1:19" ht="12.75" customHeight="1">
      <c r="A6" s="203" t="s">
        <v>13</v>
      </c>
      <c r="B6" s="203"/>
      <c r="C6" s="203"/>
      <c r="D6" s="69">
        <f>SUM(D7:D11)</f>
        <v>555318854.72250009</v>
      </c>
      <c r="E6" s="9"/>
      <c r="F6" s="217"/>
      <c r="G6" s="218"/>
      <c r="H6" s="14" t="s">
        <v>2</v>
      </c>
      <c r="I6" s="51">
        <f>B34</f>
        <v>1103532</v>
      </c>
      <c r="J6" s="25"/>
      <c r="K6" s="143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555318854.72250009</v>
      </c>
      <c r="F7" s="217"/>
      <c r="G7" s="218"/>
      <c r="H7" s="14" t="s">
        <v>3</v>
      </c>
      <c r="I7" s="51">
        <f>B48</f>
        <v>0</v>
      </c>
      <c r="J7" s="24"/>
      <c r="K7" s="24"/>
      <c r="L7" s="24"/>
    </row>
    <row r="8" spans="1:19">
      <c r="C8" s="14" t="s">
        <v>3</v>
      </c>
      <c r="D8" s="16">
        <f>M48</f>
        <v>0</v>
      </c>
      <c r="F8" s="217"/>
      <c r="G8" s="218"/>
      <c r="H8" s="14" t="s">
        <v>4</v>
      </c>
      <c r="I8" s="51">
        <f>B53</f>
        <v>0</v>
      </c>
      <c r="J8" s="24"/>
      <c r="K8" s="24"/>
      <c r="L8" s="24"/>
    </row>
    <row r="9" spans="1:19" ht="11.25" customHeight="1">
      <c r="C9" s="14" t="s">
        <v>4</v>
      </c>
      <c r="D9" s="16">
        <f>M53</f>
        <v>0</v>
      </c>
      <c r="F9" s="217"/>
      <c r="G9" s="218"/>
      <c r="H9" s="14" t="s">
        <v>5</v>
      </c>
      <c r="I9" s="51">
        <f>B58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M58</f>
        <v>0</v>
      </c>
      <c r="F10" s="217"/>
      <c r="G10" s="218"/>
      <c r="H10" s="14" t="s">
        <v>6</v>
      </c>
      <c r="I10" s="51">
        <f>B65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M65</f>
        <v>0</v>
      </c>
      <c r="F11" s="217"/>
      <c r="G11" s="218"/>
      <c r="H11" s="14" t="s">
        <v>8</v>
      </c>
      <c r="I11" s="51">
        <f>B70</f>
        <v>555768</v>
      </c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17"/>
      <c r="G12" s="218"/>
      <c r="H12" s="14" t="s">
        <v>7</v>
      </c>
      <c r="I12" s="51">
        <f>B75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H92</f>
        <v>0</v>
      </c>
      <c r="F13" s="217"/>
      <c r="G13" s="218"/>
      <c r="H13" s="14" t="s">
        <v>1</v>
      </c>
      <c r="I13" s="51">
        <f>B80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H99</f>
        <v>0</v>
      </c>
      <c r="F14" s="219"/>
      <c r="G14" s="220"/>
      <c r="H14" s="14" t="s">
        <v>0</v>
      </c>
      <c r="I14" s="51">
        <f>B85</f>
        <v>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H106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03" t="s">
        <v>67</v>
      </c>
      <c r="B16" s="203"/>
      <c r="C16" s="203"/>
      <c r="D16" s="69">
        <f>SUM(D17:D23)</f>
        <v>26547780.25</v>
      </c>
      <c r="F16" s="205" t="s">
        <v>516</v>
      </c>
      <c r="G16" s="205"/>
      <c r="H16" s="205"/>
      <c r="I16" s="67">
        <v>164.44</v>
      </c>
      <c r="J16" s="104"/>
      <c r="K16" s="21"/>
      <c r="L16" s="22"/>
      <c r="M16" s="22"/>
      <c r="N16" s="23"/>
    </row>
    <row r="17" spans="1:14" ht="12.75">
      <c r="C17" s="14" t="s">
        <v>15</v>
      </c>
      <c r="D17" s="16">
        <f>B113</f>
        <v>0</v>
      </c>
      <c r="F17" s="205" t="s">
        <v>75</v>
      </c>
      <c r="G17" s="205"/>
      <c r="H17" s="205"/>
      <c r="I17" s="68">
        <f>I5</f>
        <v>1659300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B119</f>
        <v>0</v>
      </c>
      <c r="F18" s="205" t="s">
        <v>25</v>
      </c>
      <c r="G18" s="205"/>
      <c r="H18" s="205"/>
      <c r="I18" s="67">
        <f>I16*I17</f>
        <v>272855292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B125</f>
        <v>0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B131</f>
        <v>0</v>
      </c>
      <c r="F20" s="205" t="s">
        <v>9</v>
      </c>
      <c r="G20" s="205"/>
      <c r="H20" s="205"/>
      <c r="I20" s="67">
        <f>D5</f>
        <v>597107594.97250009</v>
      </c>
      <c r="J20" s="21"/>
      <c r="K20" s="21"/>
      <c r="L20" s="22"/>
      <c r="M20" s="22"/>
      <c r="N20" s="23"/>
    </row>
    <row r="21" spans="1:14" ht="12.75">
      <c r="C21" s="14" t="s">
        <v>68</v>
      </c>
      <c r="D21" s="16">
        <f>B137</f>
        <v>26547780.25</v>
      </c>
      <c r="F21" s="204"/>
      <c r="G21" s="204"/>
      <c r="H21" s="204"/>
      <c r="I21" s="66"/>
      <c r="J21" s="21"/>
      <c r="K21" s="21"/>
      <c r="L21" s="22"/>
      <c r="M21" s="22"/>
      <c r="N21" s="23"/>
    </row>
    <row r="22" spans="1:14" ht="12.75">
      <c r="C22" s="14" t="s">
        <v>69</v>
      </c>
      <c r="D22" s="16">
        <f>B145</f>
        <v>0</v>
      </c>
      <c r="F22" s="205" t="s">
        <v>76</v>
      </c>
      <c r="G22" s="205"/>
      <c r="H22" s="205"/>
      <c r="I22" s="67">
        <f>I20-I18</f>
        <v>324252302.97250009</v>
      </c>
      <c r="J22" s="21"/>
      <c r="K22" s="21"/>
      <c r="L22" s="22"/>
      <c r="M22" s="22"/>
      <c r="N22" s="23"/>
    </row>
    <row r="23" spans="1:14" ht="12.75">
      <c r="C23" s="14" t="s">
        <v>70</v>
      </c>
      <c r="D23" s="16">
        <f>B152</f>
        <v>0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03" t="s">
        <v>65</v>
      </c>
      <c r="B24" s="203"/>
      <c r="C24" s="203"/>
      <c r="D24" s="69">
        <f>SUM(D25:D28)</f>
        <v>15240960</v>
      </c>
      <c r="F24" s="206" t="s">
        <v>317</v>
      </c>
      <c r="G24" s="207"/>
      <c r="H24" s="207"/>
      <c r="I24" s="208"/>
      <c r="J24" s="21"/>
      <c r="K24" s="21"/>
      <c r="L24" s="22"/>
      <c r="M24" s="22"/>
      <c r="N24" s="23"/>
    </row>
    <row r="25" spans="1:14" ht="12.75">
      <c r="C25" s="14" t="s">
        <v>131</v>
      </c>
      <c r="D25" s="16">
        <f>D159</f>
        <v>15240960</v>
      </c>
      <c r="F25" s="209"/>
      <c r="G25" s="210"/>
      <c r="H25" s="210"/>
      <c r="I25" s="211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D167</f>
        <v>0</v>
      </c>
      <c r="F26" s="209"/>
      <c r="G26" s="210"/>
      <c r="H26" s="210"/>
      <c r="I26" s="211"/>
      <c r="J26" s="21"/>
      <c r="K26" s="21"/>
      <c r="L26" s="22"/>
      <c r="M26" s="22"/>
      <c r="N26" s="23"/>
    </row>
    <row r="27" spans="1:14" ht="12.75">
      <c r="C27" s="14" t="s">
        <v>66</v>
      </c>
      <c r="D27" s="16">
        <f>D174</f>
        <v>0</v>
      </c>
      <c r="F27" s="212"/>
      <c r="G27" s="213"/>
      <c r="H27" s="213"/>
      <c r="I27" s="214"/>
      <c r="J27" s="21"/>
      <c r="K27" s="21"/>
      <c r="L27" s="22"/>
      <c r="M27" s="22"/>
      <c r="N27" s="23"/>
    </row>
    <row r="28" spans="1:14" ht="12.75">
      <c r="C28" s="14" t="s">
        <v>132</v>
      </c>
      <c r="D28" s="16">
        <f>D181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03" t="s">
        <v>400</v>
      </c>
      <c r="B29" s="203"/>
      <c r="C29" s="203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30"/>
      <c r="G30" s="21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177" t="s">
        <v>26</v>
      </c>
      <c r="B32" s="193" t="s">
        <v>52</v>
      </c>
      <c r="C32" s="193" t="s">
        <v>51</v>
      </c>
      <c r="D32" s="184" t="s">
        <v>38</v>
      </c>
      <c r="E32" s="184"/>
      <c r="F32" s="82" t="s">
        <v>39</v>
      </c>
      <c r="G32" s="177" t="s">
        <v>41</v>
      </c>
      <c r="H32" s="177"/>
      <c r="I32" s="177" t="s">
        <v>45</v>
      </c>
      <c r="J32" s="34" t="s">
        <v>43</v>
      </c>
      <c r="K32" s="177" t="s">
        <v>34</v>
      </c>
      <c r="L32" s="82" t="s">
        <v>35</v>
      </c>
      <c r="M32" s="177" t="s">
        <v>514</v>
      </c>
    </row>
    <row r="33" spans="1:13" ht="11.25" customHeight="1">
      <c r="A33" s="177"/>
      <c r="B33" s="193"/>
      <c r="C33" s="193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177"/>
      <c r="J33" s="13">
        <v>1</v>
      </c>
      <c r="K33" s="177"/>
      <c r="L33" s="13">
        <v>9.2499999999999999E-2</v>
      </c>
      <c r="M33" s="183"/>
    </row>
    <row r="34" spans="1:13">
      <c r="A34" s="18" t="s">
        <v>28</v>
      </c>
      <c r="B34" s="68">
        <f>SUM(B35:B44)</f>
        <v>1103532</v>
      </c>
      <c r="C34" s="70">
        <f>SUM(C35:C44)</f>
        <v>308335000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SUM(M35:M44)</f>
        <v>555318854.72250009</v>
      </c>
    </row>
    <row r="35" spans="1:13">
      <c r="A35" s="14" t="s">
        <v>284</v>
      </c>
      <c r="B35" s="51">
        <v>71500</v>
      </c>
      <c r="C35" s="37">
        <v>20235000</v>
      </c>
      <c r="D35" s="38">
        <v>2.2000000000000002</v>
      </c>
      <c r="E35" s="38">
        <v>0.37</v>
      </c>
      <c r="F35" s="39">
        <v>1.974</v>
      </c>
      <c r="G35" s="40">
        <f t="shared" ref="G35:G36" si="0">IF(F35&lt;=D35,F35,D35)</f>
        <v>1.974</v>
      </c>
      <c r="H35" s="40">
        <f t="shared" ref="H35:H36" si="1">G35-E35</f>
        <v>1.6040000000000001</v>
      </c>
      <c r="I35" s="41">
        <f t="shared" ref="I35:I36" si="2">H35*C35</f>
        <v>32456940.000000004</v>
      </c>
      <c r="J35" s="41">
        <f t="shared" ref="J35:J36" si="3">C35*E35*J$33</f>
        <v>7486950</v>
      </c>
      <c r="K35" s="17">
        <f t="shared" ref="K35:K36" si="4">I35+J35</f>
        <v>39943890</v>
      </c>
      <c r="L35" s="17">
        <f t="shared" ref="L35:L36" si="5">K35*L$33</f>
        <v>3694809.8250000002</v>
      </c>
      <c r="M35" s="17">
        <f t="shared" ref="M35:M36" si="6">K35-L35</f>
        <v>36249080.174999997</v>
      </c>
    </row>
    <row r="36" spans="1:13">
      <c r="A36" s="14" t="s">
        <v>285</v>
      </c>
      <c r="B36" s="51">
        <v>4100</v>
      </c>
      <c r="C36" s="37">
        <v>1214000</v>
      </c>
      <c r="D36" s="38">
        <v>2.4700000000000002</v>
      </c>
      <c r="E36" s="38">
        <v>0.37</v>
      </c>
      <c r="F36" s="39">
        <v>1.974</v>
      </c>
      <c r="G36" s="40">
        <f t="shared" si="0"/>
        <v>1.974</v>
      </c>
      <c r="H36" s="40">
        <f t="shared" si="1"/>
        <v>1.6040000000000001</v>
      </c>
      <c r="I36" s="41">
        <f t="shared" si="2"/>
        <v>1947256</v>
      </c>
      <c r="J36" s="41">
        <f t="shared" si="3"/>
        <v>449180</v>
      </c>
      <c r="K36" s="17">
        <f t="shared" si="4"/>
        <v>2396436</v>
      </c>
      <c r="L36" s="17">
        <f t="shared" si="5"/>
        <v>221670.33</v>
      </c>
      <c r="M36" s="17">
        <f t="shared" si="6"/>
        <v>2174765.67</v>
      </c>
    </row>
    <row r="37" spans="1:13">
      <c r="A37" s="14" t="s">
        <v>321</v>
      </c>
      <c r="B37" s="51">
        <v>210240</v>
      </c>
      <c r="C37" s="37">
        <v>59498000</v>
      </c>
      <c r="D37" s="38">
        <v>2.0099999999999998</v>
      </c>
      <c r="E37" s="38">
        <v>0.34</v>
      </c>
      <c r="F37" s="39">
        <v>1.9870000000000001</v>
      </c>
      <c r="G37" s="40">
        <f t="shared" ref="G37:G38" si="7">IF(F37&lt;=D37,F37,D37)</f>
        <v>1.9870000000000001</v>
      </c>
      <c r="H37" s="40">
        <f t="shared" ref="H37:H38" si="8">G37-E37</f>
        <v>1.647</v>
      </c>
      <c r="I37" s="41">
        <f t="shared" ref="I37:I38" si="9">H37*C37</f>
        <v>97993206</v>
      </c>
      <c r="J37" s="41">
        <f t="shared" ref="J37:J38" si="10">C37*E37*J$33</f>
        <v>20229320</v>
      </c>
      <c r="K37" s="17">
        <f t="shared" ref="K37:K38" si="11">I37+J37</f>
        <v>118222526</v>
      </c>
      <c r="L37" s="17">
        <f t="shared" ref="L37:L38" si="12">K37*L$33</f>
        <v>10935583.654999999</v>
      </c>
      <c r="M37" s="17">
        <f t="shared" ref="M37:M38" si="13">K37-L37</f>
        <v>107286942.345</v>
      </c>
    </row>
    <row r="38" spans="1:13">
      <c r="A38" s="14" t="s">
        <v>322</v>
      </c>
      <c r="B38" s="51">
        <v>201480</v>
      </c>
      <c r="C38" s="37">
        <v>57019000</v>
      </c>
      <c r="D38" s="38">
        <v>2.0099999999999998</v>
      </c>
      <c r="E38" s="38">
        <v>0.34</v>
      </c>
      <c r="F38" s="39">
        <v>1.9870000000000001</v>
      </c>
      <c r="G38" s="40">
        <f t="shared" si="7"/>
        <v>1.9870000000000001</v>
      </c>
      <c r="H38" s="40">
        <f t="shared" si="8"/>
        <v>1.647</v>
      </c>
      <c r="I38" s="41">
        <f t="shared" si="9"/>
        <v>93910293</v>
      </c>
      <c r="J38" s="41">
        <f t="shared" si="10"/>
        <v>19386460</v>
      </c>
      <c r="K38" s="17">
        <f t="shared" si="11"/>
        <v>113296753</v>
      </c>
      <c r="L38" s="17">
        <f t="shared" si="12"/>
        <v>10479949.6525</v>
      </c>
      <c r="M38" s="17">
        <f t="shared" si="13"/>
        <v>102816803.3475</v>
      </c>
    </row>
    <row r="39" spans="1:13">
      <c r="A39" s="14" t="s">
        <v>492</v>
      </c>
      <c r="B39" s="51">
        <v>58776</v>
      </c>
      <c r="C39" s="37">
        <v>16634000</v>
      </c>
      <c r="D39" s="38">
        <v>2.0099999999999998</v>
      </c>
      <c r="E39" s="38">
        <v>0.34</v>
      </c>
      <c r="F39" s="39">
        <v>1.9870000000000001</v>
      </c>
      <c r="G39" s="40">
        <f t="shared" ref="G39:G44" si="14">IF(F39&lt;=D39,F39,D39)</f>
        <v>1.9870000000000001</v>
      </c>
      <c r="H39" s="40">
        <f t="shared" ref="H39:H44" si="15">G39-E39</f>
        <v>1.647</v>
      </c>
      <c r="I39" s="41">
        <f t="shared" ref="I39:I44" si="16">H39*C39</f>
        <v>27396198</v>
      </c>
      <c r="J39" s="41">
        <f t="shared" ref="J39:J44" si="17">C39*E39*J$33</f>
        <v>5655560</v>
      </c>
      <c r="K39" s="17">
        <f t="shared" ref="K39:K44" si="18">I39+J39</f>
        <v>33051758</v>
      </c>
      <c r="L39" s="17">
        <f t="shared" ref="L39:L44" si="19">K39*L$33</f>
        <v>3057287.6149999998</v>
      </c>
      <c r="M39" s="17">
        <f t="shared" ref="M39:M44" si="20">K39-L39</f>
        <v>29994470.385000002</v>
      </c>
    </row>
    <row r="40" spans="1:13">
      <c r="A40" s="14" t="s">
        <v>286</v>
      </c>
      <c r="B40" s="51">
        <v>34400</v>
      </c>
      <c r="C40" s="37">
        <v>9735000</v>
      </c>
      <c r="D40" s="38">
        <v>2.4</v>
      </c>
      <c r="E40" s="38">
        <v>0.37</v>
      </c>
      <c r="F40" s="39">
        <v>1.984</v>
      </c>
      <c r="G40" s="40">
        <f t="shared" si="14"/>
        <v>1.984</v>
      </c>
      <c r="H40" s="40">
        <f t="shared" si="15"/>
        <v>1.6139999999999999</v>
      </c>
      <c r="I40" s="41">
        <f t="shared" si="16"/>
        <v>15712289.999999998</v>
      </c>
      <c r="J40" s="41">
        <f t="shared" si="17"/>
        <v>3601950</v>
      </c>
      <c r="K40" s="17">
        <f t="shared" si="18"/>
        <v>19314240</v>
      </c>
      <c r="L40" s="17">
        <f t="shared" si="19"/>
        <v>1786567.2</v>
      </c>
      <c r="M40" s="17">
        <f t="shared" si="20"/>
        <v>17527672.800000001</v>
      </c>
    </row>
    <row r="41" spans="1:13">
      <c r="A41" s="99" t="s">
        <v>538</v>
      </c>
      <c r="B41" s="139">
        <v>5000</v>
      </c>
      <c r="C41" s="134">
        <v>1480000</v>
      </c>
      <c r="D41" s="106">
        <v>2.1</v>
      </c>
      <c r="E41" s="106">
        <v>0.34</v>
      </c>
      <c r="F41" s="170">
        <v>1.984</v>
      </c>
      <c r="G41" s="40">
        <f t="shared" si="14"/>
        <v>1.984</v>
      </c>
      <c r="H41" s="40">
        <f t="shared" si="15"/>
        <v>1.6439999999999999</v>
      </c>
      <c r="I41" s="117">
        <f t="shared" si="16"/>
        <v>2433120</v>
      </c>
      <c r="J41" s="117">
        <f t="shared" si="17"/>
        <v>503200.00000000006</v>
      </c>
      <c r="K41" s="90">
        <f t="shared" si="18"/>
        <v>2936320</v>
      </c>
      <c r="L41" s="90">
        <f t="shared" si="19"/>
        <v>271609.59999999998</v>
      </c>
      <c r="M41" s="90">
        <f t="shared" si="20"/>
        <v>2664710.4</v>
      </c>
    </row>
    <row r="42" spans="1:13">
      <c r="A42" s="175" t="s">
        <v>508</v>
      </c>
      <c r="B42" s="139">
        <v>13678</v>
      </c>
      <c r="C42" s="134">
        <v>4514000</v>
      </c>
      <c r="D42" s="106">
        <v>2.1</v>
      </c>
      <c r="E42" s="106">
        <v>0.34</v>
      </c>
      <c r="F42" s="170">
        <v>1.984</v>
      </c>
      <c r="G42" s="40">
        <f t="shared" si="14"/>
        <v>1.984</v>
      </c>
      <c r="H42" s="40">
        <f t="shared" si="15"/>
        <v>1.6439999999999999</v>
      </c>
      <c r="I42" s="117">
        <f t="shared" si="16"/>
        <v>7421016</v>
      </c>
      <c r="J42" s="117">
        <f t="shared" si="17"/>
        <v>1534760</v>
      </c>
      <c r="K42" s="90">
        <f t="shared" si="18"/>
        <v>8955776</v>
      </c>
      <c r="L42" s="90">
        <f t="shared" si="19"/>
        <v>828409.28</v>
      </c>
      <c r="M42" s="90">
        <f t="shared" si="20"/>
        <v>8127366.7199999997</v>
      </c>
    </row>
    <row r="43" spans="1:13">
      <c r="A43" s="175" t="s">
        <v>509</v>
      </c>
      <c r="B43" s="139">
        <v>140712</v>
      </c>
      <c r="C43" s="134">
        <v>39822000</v>
      </c>
      <c r="D43" s="106">
        <v>2.1</v>
      </c>
      <c r="E43" s="106">
        <v>0.34</v>
      </c>
      <c r="F43" s="170">
        <v>1.984</v>
      </c>
      <c r="G43" s="40">
        <f t="shared" si="14"/>
        <v>1.984</v>
      </c>
      <c r="H43" s="40">
        <f t="shared" si="15"/>
        <v>1.6439999999999999</v>
      </c>
      <c r="I43" s="117">
        <f t="shared" si="16"/>
        <v>65467367.999999993</v>
      </c>
      <c r="J43" s="117">
        <f t="shared" si="17"/>
        <v>13539480.000000002</v>
      </c>
      <c r="K43" s="90">
        <f t="shared" si="18"/>
        <v>79006848</v>
      </c>
      <c r="L43" s="90">
        <f t="shared" si="19"/>
        <v>7308133.4399999995</v>
      </c>
      <c r="M43" s="90">
        <f t="shared" si="20"/>
        <v>71698714.560000002</v>
      </c>
    </row>
    <row r="44" spans="1:13">
      <c r="A44" s="175" t="s">
        <v>510</v>
      </c>
      <c r="B44" s="139">
        <v>363646</v>
      </c>
      <c r="C44" s="134">
        <v>98184000</v>
      </c>
      <c r="D44" s="106">
        <v>2.1</v>
      </c>
      <c r="E44" s="106">
        <v>0.34</v>
      </c>
      <c r="F44" s="170">
        <v>1.984</v>
      </c>
      <c r="G44" s="40">
        <f t="shared" si="14"/>
        <v>1.984</v>
      </c>
      <c r="H44" s="40">
        <f t="shared" si="15"/>
        <v>1.6439999999999999</v>
      </c>
      <c r="I44" s="117">
        <f t="shared" si="16"/>
        <v>161414496</v>
      </c>
      <c r="J44" s="117">
        <f t="shared" si="17"/>
        <v>33382560.000000004</v>
      </c>
      <c r="K44" s="90">
        <f t="shared" si="18"/>
        <v>194797056</v>
      </c>
      <c r="L44" s="90">
        <f t="shared" si="19"/>
        <v>18018727.68</v>
      </c>
      <c r="M44" s="90">
        <f t="shared" si="20"/>
        <v>176778328.31999999</v>
      </c>
    </row>
    <row r="45" spans="1:13">
      <c r="C45" s="19"/>
      <c r="D45" s="4"/>
      <c r="F45" s="4"/>
      <c r="G45" s="4"/>
      <c r="H45" s="4"/>
      <c r="I45" s="4"/>
      <c r="J45" s="4"/>
    </row>
    <row r="46" spans="1:13">
      <c r="A46" s="177" t="s">
        <v>26</v>
      </c>
      <c r="B46" s="193" t="s">
        <v>57</v>
      </c>
      <c r="C46" s="193" t="s">
        <v>53</v>
      </c>
      <c r="D46" s="184" t="s">
        <v>38</v>
      </c>
      <c r="E46" s="184"/>
      <c r="F46" s="82" t="s">
        <v>39</v>
      </c>
      <c r="G46" s="177" t="s">
        <v>41</v>
      </c>
      <c r="H46" s="177"/>
      <c r="I46" s="177" t="s">
        <v>45</v>
      </c>
      <c r="J46" s="34" t="s">
        <v>43</v>
      </c>
      <c r="K46" s="177" t="s">
        <v>34</v>
      </c>
      <c r="L46" s="82" t="s">
        <v>35</v>
      </c>
      <c r="M46" s="177" t="s">
        <v>514</v>
      </c>
    </row>
    <row r="47" spans="1:13" ht="11.25" customHeight="1">
      <c r="A47" s="177"/>
      <c r="B47" s="193"/>
      <c r="C47" s="193"/>
      <c r="D47" s="83" t="s">
        <v>40</v>
      </c>
      <c r="E47" s="83" t="s">
        <v>44</v>
      </c>
      <c r="F47" s="83" t="s">
        <v>40</v>
      </c>
      <c r="G47" s="84" t="s">
        <v>40</v>
      </c>
      <c r="H47" s="13" t="s">
        <v>42</v>
      </c>
      <c r="I47" s="177"/>
      <c r="J47" s="13">
        <v>1</v>
      </c>
      <c r="K47" s="177"/>
      <c r="L47" s="13">
        <v>9.2499999999999999E-2</v>
      </c>
      <c r="M47" s="183"/>
    </row>
    <row r="48" spans="1:13">
      <c r="A48" s="18" t="s">
        <v>28</v>
      </c>
      <c r="B48" s="68">
        <f>SUM(B49:B49)</f>
        <v>0</v>
      </c>
      <c r="C48" s="70">
        <f>SUM(C49:C49)</f>
        <v>0</v>
      </c>
      <c r="D48" s="42"/>
      <c r="E48" s="43"/>
      <c r="F48" s="44"/>
      <c r="G48" s="44"/>
      <c r="H48" s="44"/>
      <c r="I48" s="44"/>
      <c r="J48" s="44"/>
      <c r="K48" s="43"/>
      <c r="L48" s="43"/>
      <c r="M48" s="64">
        <f>SUM(M49:M49)</f>
        <v>0</v>
      </c>
    </row>
    <row r="49" spans="1:13">
      <c r="A49" s="14"/>
      <c r="B49" s="51"/>
      <c r="C49" s="37"/>
      <c r="D49" s="38"/>
      <c r="E49" s="38"/>
      <c r="F49" s="39"/>
      <c r="G49" s="40">
        <f>IF(F49&lt;=D49,F49,D49)</f>
        <v>0</v>
      </c>
      <c r="H49" s="40">
        <f>G49-E49</f>
        <v>0</v>
      </c>
      <c r="I49" s="41">
        <f>H49*C49</f>
        <v>0</v>
      </c>
      <c r="J49" s="41">
        <f>C49*E49*J$47</f>
        <v>0</v>
      </c>
      <c r="K49" s="17">
        <f>I49+J49</f>
        <v>0</v>
      </c>
      <c r="L49" s="17">
        <f>K49*L$47</f>
        <v>0</v>
      </c>
      <c r="M49" s="17">
        <f>K49-L49</f>
        <v>0</v>
      </c>
    </row>
    <row r="50" spans="1:13">
      <c r="C50" s="7"/>
      <c r="D50" s="8"/>
      <c r="E50" s="8"/>
      <c r="F50" s="3"/>
      <c r="G50" s="3"/>
      <c r="H50" s="3"/>
      <c r="I50" s="2"/>
      <c r="J50" s="2"/>
    </row>
    <row r="51" spans="1:13">
      <c r="A51" s="177" t="s">
        <v>26</v>
      </c>
      <c r="B51" s="193" t="s">
        <v>58</v>
      </c>
      <c r="C51" s="193" t="s">
        <v>54</v>
      </c>
      <c r="D51" s="184" t="s">
        <v>38</v>
      </c>
      <c r="E51" s="184"/>
      <c r="F51" s="82" t="s">
        <v>39</v>
      </c>
      <c r="G51" s="177" t="s">
        <v>41</v>
      </c>
      <c r="H51" s="177"/>
      <c r="I51" s="177" t="s">
        <v>45</v>
      </c>
      <c r="J51" s="34" t="s">
        <v>43</v>
      </c>
      <c r="K51" s="177" t="s">
        <v>34</v>
      </c>
      <c r="L51" s="82" t="s">
        <v>35</v>
      </c>
      <c r="M51" s="177" t="s">
        <v>514</v>
      </c>
    </row>
    <row r="52" spans="1:13" ht="11.25" customHeight="1">
      <c r="A52" s="177"/>
      <c r="B52" s="193"/>
      <c r="C52" s="193"/>
      <c r="D52" s="83" t="s">
        <v>40</v>
      </c>
      <c r="E52" s="83" t="s">
        <v>44</v>
      </c>
      <c r="F52" s="83" t="s">
        <v>42</v>
      </c>
      <c r="G52" s="84" t="s">
        <v>40</v>
      </c>
      <c r="H52" s="13" t="s">
        <v>42</v>
      </c>
      <c r="I52" s="177"/>
      <c r="J52" s="13">
        <v>1</v>
      </c>
      <c r="K52" s="177"/>
      <c r="L52" s="13">
        <v>9.2499999999999999E-2</v>
      </c>
      <c r="M52" s="183"/>
    </row>
    <row r="53" spans="1:13">
      <c r="A53" s="18" t="s">
        <v>28</v>
      </c>
      <c r="B53" s="68">
        <f>SUM(B54:B54)</f>
        <v>0</v>
      </c>
      <c r="C53" s="70">
        <f>SUM(C54:C54)</f>
        <v>0</v>
      </c>
      <c r="D53" s="42"/>
      <c r="E53" s="43"/>
      <c r="F53" s="44"/>
      <c r="G53" s="44"/>
      <c r="H53" s="44"/>
      <c r="I53" s="44"/>
      <c r="J53" s="44"/>
      <c r="K53" s="43"/>
      <c r="L53" s="43"/>
      <c r="M53" s="64">
        <f>SUM(M54:M54)</f>
        <v>0</v>
      </c>
    </row>
    <row r="54" spans="1:13">
      <c r="A54" s="14"/>
      <c r="B54" s="51"/>
      <c r="C54" s="37"/>
      <c r="D54" s="38"/>
      <c r="E54" s="38"/>
      <c r="F54" s="39"/>
      <c r="G54" s="45"/>
      <c r="H54" s="40">
        <f t="shared" ref="H54" si="21">IF(F54&lt;=D54-E54,F54,D54-E54)</f>
        <v>0</v>
      </c>
      <c r="I54" s="46">
        <f t="shared" ref="I54" si="22">H54*C54</f>
        <v>0</v>
      </c>
      <c r="J54" s="46">
        <f>C54*E54*J$52</f>
        <v>0</v>
      </c>
      <c r="K54" s="47">
        <f t="shared" ref="K54" si="23">I54+J54</f>
        <v>0</v>
      </c>
      <c r="L54" s="17">
        <f>K54*L$52</f>
        <v>0</v>
      </c>
      <c r="M54" s="17">
        <f>K54-L54</f>
        <v>0</v>
      </c>
    </row>
    <row r="55" spans="1:13">
      <c r="C55" s="7"/>
      <c r="D55" s="8"/>
      <c r="E55" s="8"/>
      <c r="F55" s="3"/>
      <c r="G55" s="3"/>
      <c r="H55" s="3"/>
      <c r="I55" s="2"/>
      <c r="J55" s="2"/>
    </row>
    <row r="56" spans="1:13">
      <c r="A56" s="177" t="s">
        <v>26</v>
      </c>
      <c r="B56" s="193" t="s">
        <v>59</v>
      </c>
      <c r="C56" s="193" t="s">
        <v>55</v>
      </c>
      <c r="D56" s="184" t="s">
        <v>38</v>
      </c>
      <c r="E56" s="184"/>
      <c r="F56" s="82" t="s">
        <v>39</v>
      </c>
      <c r="G56" s="177" t="s">
        <v>41</v>
      </c>
      <c r="H56" s="177"/>
      <c r="I56" s="177" t="s">
        <v>45</v>
      </c>
      <c r="J56" s="34" t="s">
        <v>43</v>
      </c>
      <c r="K56" s="177" t="s">
        <v>34</v>
      </c>
      <c r="L56" s="82" t="s">
        <v>35</v>
      </c>
      <c r="M56" s="177" t="s">
        <v>514</v>
      </c>
    </row>
    <row r="57" spans="1:13" ht="11.25" customHeight="1">
      <c r="A57" s="177"/>
      <c r="B57" s="193"/>
      <c r="C57" s="193"/>
      <c r="D57" s="83" t="s">
        <v>40</v>
      </c>
      <c r="E57" s="83" t="s">
        <v>44</v>
      </c>
      <c r="F57" s="83" t="s">
        <v>42</v>
      </c>
      <c r="G57" s="84" t="s">
        <v>40</v>
      </c>
      <c r="H57" s="13" t="s">
        <v>42</v>
      </c>
      <c r="I57" s="177"/>
      <c r="J57" s="13">
        <v>1</v>
      </c>
      <c r="K57" s="177"/>
      <c r="L57" s="13">
        <v>9.2499999999999999E-2</v>
      </c>
      <c r="M57" s="183"/>
    </row>
    <row r="58" spans="1:13">
      <c r="A58" s="18" t="s">
        <v>28</v>
      </c>
      <c r="B58" s="68">
        <f>SUM(B59:B59)</f>
        <v>0</v>
      </c>
      <c r="C58" s="70">
        <f>SUM(C59:C59)</f>
        <v>0</v>
      </c>
      <c r="D58" s="42"/>
      <c r="E58" s="43"/>
      <c r="F58" s="44"/>
      <c r="G58" s="44"/>
      <c r="H58" s="44"/>
      <c r="I58" s="44"/>
      <c r="J58" s="44"/>
      <c r="K58" s="43"/>
      <c r="L58" s="43"/>
      <c r="M58" s="15">
        <f>SUM(M59:M59)</f>
        <v>0</v>
      </c>
    </row>
    <row r="59" spans="1:13">
      <c r="A59" s="14"/>
      <c r="B59" s="51"/>
      <c r="C59" s="37"/>
      <c r="D59" s="38"/>
      <c r="E59" s="38"/>
      <c r="F59" s="39"/>
      <c r="G59" s="45"/>
      <c r="H59" s="40">
        <f t="shared" ref="H59" si="24">IF(F59&lt;=D59-E59,F59,D59-E59)</f>
        <v>0</v>
      </c>
      <c r="I59" s="46">
        <f t="shared" ref="I59" si="25">H59*C59</f>
        <v>0</v>
      </c>
      <c r="J59" s="46">
        <f>C59*E59*J$57</f>
        <v>0</v>
      </c>
      <c r="K59" s="47">
        <f t="shared" ref="K59" si="26">I59+J59</f>
        <v>0</v>
      </c>
      <c r="L59" s="17">
        <f>K59*L$57</f>
        <v>0</v>
      </c>
      <c r="M59" s="17">
        <f>K59-L59</f>
        <v>0</v>
      </c>
    </row>
    <row r="60" spans="1:13">
      <c r="C60" s="7"/>
      <c r="D60" s="8"/>
      <c r="E60" s="8"/>
      <c r="F60" s="3"/>
      <c r="G60" s="3"/>
      <c r="H60" s="3"/>
      <c r="I60" s="2"/>
      <c r="J60" s="2"/>
    </row>
    <row r="61" spans="1:13">
      <c r="C61" s="7"/>
      <c r="D61" s="8"/>
      <c r="E61" s="8"/>
      <c r="F61" s="3"/>
      <c r="G61" s="3"/>
      <c r="H61" s="3"/>
      <c r="I61" s="2"/>
      <c r="J61" s="2"/>
    </row>
    <row r="62" spans="1:13">
      <c r="C62" s="7"/>
      <c r="D62" s="8"/>
      <c r="E62" s="8"/>
      <c r="F62" s="3"/>
      <c r="G62" s="3"/>
      <c r="H62" s="3"/>
      <c r="I62" s="2"/>
      <c r="J62" s="2"/>
    </row>
    <row r="63" spans="1:13">
      <c r="A63" s="177" t="s">
        <v>26</v>
      </c>
      <c r="B63" s="193" t="s">
        <v>60</v>
      </c>
      <c r="C63" s="193" t="s">
        <v>56</v>
      </c>
      <c r="D63" s="184" t="s">
        <v>38</v>
      </c>
      <c r="E63" s="184"/>
      <c r="F63" s="82" t="s">
        <v>46</v>
      </c>
      <c r="G63" s="177" t="s">
        <v>41</v>
      </c>
      <c r="H63" s="177"/>
      <c r="I63" s="177" t="s">
        <v>45</v>
      </c>
      <c r="J63" s="34" t="s">
        <v>43</v>
      </c>
      <c r="K63" s="177" t="s">
        <v>34</v>
      </c>
      <c r="L63" s="82" t="s">
        <v>35</v>
      </c>
      <c r="M63" s="177" t="s">
        <v>514</v>
      </c>
    </row>
    <row r="64" spans="1:13" ht="11.25" customHeight="1">
      <c r="A64" s="177"/>
      <c r="B64" s="193"/>
      <c r="C64" s="193"/>
      <c r="D64" s="83" t="s">
        <v>40</v>
      </c>
      <c r="E64" s="83" t="s">
        <v>44</v>
      </c>
      <c r="F64" s="83" t="s">
        <v>42</v>
      </c>
      <c r="G64" s="84" t="s">
        <v>40</v>
      </c>
      <c r="H64" s="13" t="s">
        <v>42</v>
      </c>
      <c r="I64" s="177"/>
      <c r="J64" s="13">
        <v>1</v>
      </c>
      <c r="K64" s="177"/>
      <c r="L64" s="13">
        <v>9.2499999999999999E-2</v>
      </c>
      <c r="M64" s="183"/>
    </row>
    <row r="65" spans="1:13">
      <c r="A65" s="18" t="s">
        <v>28</v>
      </c>
      <c r="B65" s="68">
        <f>SUM(B66:B66)</f>
        <v>0</v>
      </c>
      <c r="C65" s="70">
        <f>SUM(C66:C66)</f>
        <v>0</v>
      </c>
      <c r="D65" s="42"/>
      <c r="E65" s="43"/>
      <c r="F65" s="44"/>
      <c r="G65" s="44"/>
      <c r="H65" s="44"/>
      <c r="I65" s="44"/>
      <c r="J65" s="44"/>
      <c r="K65" s="43"/>
      <c r="L65" s="43"/>
      <c r="M65" s="64">
        <f>SUM(M66:M66)</f>
        <v>0</v>
      </c>
    </row>
    <row r="66" spans="1:13">
      <c r="A66" s="14"/>
      <c r="B66" s="51"/>
      <c r="C66" s="37"/>
      <c r="D66" s="38"/>
      <c r="E66" s="38"/>
      <c r="F66" s="39"/>
      <c r="G66" s="45"/>
      <c r="H66" s="48">
        <f t="shared" ref="H66" si="27">IF(F66&lt;=D66-E66,F66,D66-E66)</f>
        <v>0</v>
      </c>
      <c r="I66" s="46">
        <f t="shared" ref="I66" si="28">H66*C66</f>
        <v>0</v>
      </c>
      <c r="J66" s="46">
        <f>C66*E66*J$47</f>
        <v>0</v>
      </c>
      <c r="K66" s="47">
        <f t="shared" ref="K66" si="29">I66+J66</f>
        <v>0</v>
      </c>
      <c r="L66" s="17">
        <f>K66*L$47</f>
        <v>0</v>
      </c>
      <c r="M66" s="17">
        <f>K66-L66</f>
        <v>0</v>
      </c>
    </row>
    <row r="67" spans="1:13">
      <c r="C67" s="7"/>
      <c r="D67" s="8"/>
      <c r="E67" s="8"/>
      <c r="F67" s="3"/>
      <c r="G67" s="3"/>
      <c r="H67" s="3"/>
      <c r="I67" s="2"/>
      <c r="J67" s="2"/>
    </row>
    <row r="68" spans="1:13">
      <c r="A68" s="177" t="s">
        <v>26</v>
      </c>
      <c r="B68" s="193" t="s">
        <v>74</v>
      </c>
      <c r="C68" s="61"/>
      <c r="D68" s="55"/>
      <c r="E68" s="61"/>
      <c r="F68" s="53"/>
      <c r="G68" s="55"/>
      <c r="H68" s="61"/>
      <c r="I68" s="59"/>
      <c r="J68" s="55"/>
      <c r="K68" s="61"/>
    </row>
    <row r="69" spans="1:13">
      <c r="A69" s="177"/>
      <c r="B69" s="193"/>
      <c r="C69" s="61"/>
      <c r="D69" s="55"/>
      <c r="E69" s="142"/>
      <c r="F69" s="53"/>
      <c r="G69" s="55"/>
      <c r="H69" s="61"/>
      <c r="I69" s="59"/>
      <c r="J69" s="55"/>
      <c r="K69" s="61"/>
    </row>
    <row r="70" spans="1:13">
      <c r="A70" s="18" t="s">
        <v>28</v>
      </c>
      <c r="B70" s="68">
        <f>SUM(B71:B71)</f>
        <v>555768</v>
      </c>
      <c r="C70" s="62"/>
      <c r="D70" s="63"/>
      <c r="E70" s="62"/>
      <c r="F70" s="53"/>
      <c r="G70" s="63"/>
      <c r="H70" s="62"/>
      <c r="I70" s="59"/>
      <c r="J70" s="63"/>
      <c r="K70" s="62"/>
    </row>
    <row r="71" spans="1:13">
      <c r="A71" s="175" t="s">
        <v>511</v>
      </c>
      <c r="B71" s="139">
        <v>555768</v>
      </c>
      <c r="C71" s="60"/>
      <c r="D71" s="52"/>
      <c r="E71" s="60"/>
      <c r="F71" s="53"/>
      <c r="G71" s="52"/>
      <c r="H71" s="60"/>
      <c r="I71" s="59"/>
      <c r="J71" s="52"/>
      <c r="K71" s="60"/>
    </row>
    <row r="72" spans="1:13">
      <c r="C72" s="7"/>
      <c r="D72" s="8"/>
      <c r="E72" s="8"/>
      <c r="F72" s="3"/>
      <c r="G72" s="3"/>
      <c r="H72" s="3"/>
      <c r="I72" s="2"/>
      <c r="J72" s="2"/>
    </row>
    <row r="73" spans="1:13">
      <c r="A73" s="177" t="s">
        <v>26</v>
      </c>
      <c r="B73" s="193" t="s">
        <v>7</v>
      </c>
      <c r="C73" s="7"/>
      <c r="D73" s="8"/>
      <c r="E73" s="8"/>
      <c r="F73" s="3"/>
      <c r="G73" s="3"/>
      <c r="H73" s="3"/>
      <c r="I73" s="2"/>
      <c r="J73" s="2"/>
    </row>
    <row r="74" spans="1:13">
      <c r="A74" s="177"/>
      <c r="B74" s="193"/>
      <c r="C74" s="7"/>
      <c r="D74" s="8"/>
      <c r="E74" s="8"/>
      <c r="F74" s="3"/>
      <c r="G74" s="3"/>
      <c r="H74" s="3"/>
      <c r="I74" s="2"/>
      <c r="J74" s="2"/>
    </row>
    <row r="75" spans="1:13">
      <c r="A75" s="18" t="s">
        <v>28</v>
      </c>
      <c r="B75" s="68">
        <f>SUM(B76:B76)</f>
        <v>0</v>
      </c>
      <c r="C75" s="7"/>
      <c r="D75" s="8"/>
      <c r="E75" s="8"/>
      <c r="F75" s="3"/>
      <c r="G75" s="3"/>
      <c r="H75" s="3"/>
      <c r="I75" s="2"/>
      <c r="J75" s="2"/>
    </row>
    <row r="76" spans="1:13">
      <c r="A76" s="14"/>
      <c r="B76" s="51"/>
      <c r="C76" s="7"/>
      <c r="D76" s="8"/>
      <c r="E76" s="8"/>
      <c r="F76" s="3"/>
      <c r="G76" s="3"/>
      <c r="H76" s="3"/>
      <c r="I76" s="2"/>
      <c r="J76" s="2"/>
    </row>
    <row r="77" spans="1:13">
      <c r="C77" s="7"/>
      <c r="D77" s="8"/>
      <c r="E77" s="8"/>
      <c r="F77" s="3"/>
      <c r="G77" s="3"/>
      <c r="H77" s="3"/>
      <c r="I77" s="2"/>
      <c r="J77" s="2"/>
    </row>
    <row r="78" spans="1:13">
      <c r="A78" s="177" t="s">
        <v>26</v>
      </c>
      <c r="B78" s="193" t="s">
        <v>1</v>
      </c>
      <c r="C78" s="7"/>
      <c r="D78" s="8"/>
      <c r="E78" s="8"/>
      <c r="F78" s="3"/>
      <c r="G78" s="3"/>
      <c r="H78" s="3"/>
      <c r="I78" s="2"/>
      <c r="J78" s="2"/>
    </row>
    <row r="79" spans="1:13">
      <c r="A79" s="177"/>
      <c r="B79" s="193"/>
      <c r="C79" s="7"/>
      <c r="D79" s="8"/>
      <c r="E79" s="8"/>
      <c r="F79" s="3"/>
      <c r="G79" s="3"/>
      <c r="H79" s="3"/>
      <c r="I79" s="2"/>
      <c r="J79" s="2"/>
    </row>
    <row r="80" spans="1:13">
      <c r="A80" s="18" t="s">
        <v>28</v>
      </c>
      <c r="B80" s="68">
        <f>SUM(B81:B81)</f>
        <v>0</v>
      </c>
      <c r="C80" s="7"/>
      <c r="D80" s="8"/>
      <c r="E80" s="8"/>
      <c r="F80" s="3"/>
      <c r="G80" s="3"/>
      <c r="H80" s="3"/>
      <c r="I80" s="2"/>
      <c r="J80" s="2"/>
    </row>
    <row r="81" spans="1:10">
      <c r="A81" s="14"/>
      <c r="B81" s="51"/>
      <c r="C81" s="7"/>
      <c r="D81" s="8"/>
      <c r="E81" s="8"/>
      <c r="F81" s="3"/>
      <c r="G81" s="3"/>
      <c r="H81" s="3"/>
      <c r="I81" s="2"/>
      <c r="J81" s="2"/>
    </row>
    <row r="82" spans="1:10">
      <c r="C82" s="7"/>
      <c r="D82" s="8"/>
      <c r="E82" s="8"/>
      <c r="F82" s="3"/>
      <c r="G82" s="3"/>
      <c r="H82" s="3"/>
      <c r="I82" s="2"/>
      <c r="J82" s="2"/>
    </row>
    <row r="83" spans="1:10">
      <c r="A83" s="177" t="s">
        <v>26</v>
      </c>
      <c r="B83" s="193" t="s">
        <v>0</v>
      </c>
      <c r="C83" s="7"/>
      <c r="D83" s="8"/>
      <c r="E83" s="8"/>
      <c r="F83" s="3"/>
      <c r="G83" s="3"/>
      <c r="H83" s="3"/>
      <c r="I83" s="2"/>
      <c r="J83" s="2"/>
    </row>
    <row r="84" spans="1:10">
      <c r="A84" s="177"/>
      <c r="B84" s="193"/>
      <c r="C84" s="7"/>
      <c r="D84" s="8"/>
      <c r="E84" s="8"/>
      <c r="F84" s="3"/>
      <c r="G84" s="3"/>
      <c r="H84" s="3"/>
      <c r="I84" s="2"/>
      <c r="J84" s="2"/>
    </row>
    <row r="85" spans="1:10">
      <c r="A85" s="18" t="s">
        <v>28</v>
      </c>
      <c r="B85" s="68">
        <f>SUM(B86:B86)</f>
        <v>0</v>
      </c>
      <c r="C85" s="7"/>
      <c r="D85" s="8"/>
      <c r="E85" s="8"/>
      <c r="F85" s="3"/>
      <c r="G85" s="3"/>
      <c r="H85" s="3"/>
      <c r="I85" s="2"/>
      <c r="J85" s="2"/>
    </row>
    <row r="86" spans="1:10">
      <c r="A86" s="14" t="s">
        <v>287</v>
      </c>
      <c r="B86" s="51"/>
      <c r="C86" s="7"/>
      <c r="D86" s="8"/>
      <c r="E86" s="8"/>
      <c r="F86" s="3"/>
      <c r="G86" s="3"/>
      <c r="H86" s="3"/>
      <c r="I86" s="2"/>
      <c r="J86" s="2"/>
    </row>
    <row r="87" spans="1:10">
      <c r="C87" s="7"/>
      <c r="D87" s="8"/>
      <c r="E87" s="8"/>
      <c r="F87" s="3"/>
      <c r="G87" s="3"/>
      <c r="H87" s="3"/>
      <c r="I87" s="2"/>
      <c r="J87" s="2"/>
    </row>
    <row r="88" spans="1:10">
      <c r="A88" s="5" t="s">
        <v>30</v>
      </c>
      <c r="C88" s="7"/>
      <c r="D88" s="8"/>
      <c r="E88" s="8"/>
      <c r="F88" s="3"/>
      <c r="G88" s="3"/>
      <c r="H88" s="3"/>
      <c r="I88" s="2"/>
      <c r="J88" s="2"/>
    </row>
    <row r="89" spans="1:10">
      <c r="A89" s="177" t="s">
        <v>26</v>
      </c>
      <c r="B89" s="190" t="s">
        <v>31</v>
      </c>
      <c r="C89" s="187" t="s">
        <v>27</v>
      </c>
      <c r="D89" s="188"/>
      <c r="E89" s="189"/>
      <c r="F89" s="190" t="s">
        <v>34</v>
      </c>
      <c r="G89" s="82" t="s">
        <v>35</v>
      </c>
      <c r="H89" s="177" t="s">
        <v>514</v>
      </c>
      <c r="I89" s="2"/>
      <c r="J89" s="2"/>
    </row>
    <row r="90" spans="1:10" ht="11.25" customHeight="1">
      <c r="A90" s="177"/>
      <c r="B90" s="191"/>
      <c r="C90" s="82" t="s">
        <v>28</v>
      </c>
      <c r="D90" s="82" t="s">
        <v>32</v>
      </c>
      <c r="E90" s="12" t="s">
        <v>33</v>
      </c>
      <c r="F90" s="191"/>
      <c r="G90" s="13">
        <v>9.2499999999999999E-2</v>
      </c>
      <c r="H90" s="183"/>
      <c r="I90" s="2"/>
      <c r="J90" s="2"/>
    </row>
    <row r="91" spans="1:10">
      <c r="B91" s="4"/>
      <c r="C91" s="4"/>
      <c r="D91" s="4"/>
      <c r="E91" s="6"/>
      <c r="G91" s="11"/>
      <c r="I91" s="2"/>
      <c r="J91" s="2"/>
    </row>
    <row r="92" spans="1:10">
      <c r="A92" s="18" t="s">
        <v>28</v>
      </c>
      <c r="B92" s="15">
        <f t="shared" ref="B92:H92" si="30">SUM(B93:B93)</f>
        <v>0</v>
      </c>
      <c r="C92" s="15">
        <f t="shared" si="30"/>
        <v>0</v>
      </c>
      <c r="D92" s="15">
        <f t="shared" si="30"/>
        <v>0</v>
      </c>
      <c r="E92" s="15">
        <f t="shared" si="30"/>
        <v>0</v>
      </c>
      <c r="F92" s="15">
        <f t="shared" si="30"/>
        <v>0</v>
      </c>
      <c r="G92" s="15">
        <f t="shared" si="30"/>
        <v>0</v>
      </c>
      <c r="H92" s="64">
        <f t="shared" si="30"/>
        <v>0</v>
      </c>
      <c r="I92" s="2"/>
      <c r="J92" s="2"/>
    </row>
    <row r="93" spans="1:10">
      <c r="A93" s="14"/>
      <c r="B93" s="16"/>
      <c r="C93" s="16"/>
      <c r="D93" s="17"/>
      <c r="E93" s="16"/>
      <c r="F93" s="17">
        <f>B93-D93</f>
        <v>0</v>
      </c>
      <c r="G93" s="17">
        <f>F93*G$90</f>
        <v>0</v>
      </c>
      <c r="H93" s="17">
        <f>F93-G93</f>
        <v>0</v>
      </c>
      <c r="I93" s="2"/>
      <c r="J93" s="2"/>
    </row>
    <row r="94" spans="1:10">
      <c r="C94" s="7"/>
      <c r="D94" s="8"/>
      <c r="E94" s="8"/>
      <c r="F94" s="3"/>
      <c r="G94" s="3"/>
      <c r="H94" s="3"/>
      <c r="I94" s="2"/>
      <c r="J94" s="2"/>
    </row>
    <row r="95" spans="1:10">
      <c r="A95" s="5" t="s">
        <v>36</v>
      </c>
      <c r="C95" s="7"/>
      <c r="D95" s="8"/>
      <c r="E95" s="8"/>
      <c r="F95" s="3"/>
      <c r="G95" s="3"/>
      <c r="H95" s="3"/>
      <c r="I95" s="2"/>
      <c r="J95" s="2"/>
    </row>
    <row r="96" spans="1:10">
      <c r="A96" s="177" t="s">
        <v>26</v>
      </c>
      <c r="B96" s="177" t="s">
        <v>31</v>
      </c>
      <c r="C96" s="184" t="s">
        <v>27</v>
      </c>
      <c r="D96" s="184"/>
      <c r="E96" s="184"/>
      <c r="F96" s="177" t="s">
        <v>34</v>
      </c>
      <c r="G96" s="82" t="s">
        <v>35</v>
      </c>
      <c r="H96" s="177" t="s">
        <v>514</v>
      </c>
      <c r="I96" s="2"/>
      <c r="J96" s="2"/>
    </row>
    <row r="97" spans="1:10" ht="11.25" customHeight="1">
      <c r="A97" s="177"/>
      <c r="B97" s="177"/>
      <c r="C97" s="82" t="s">
        <v>28</v>
      </c>
      <c r="D97" s="82" t="s">
        <v>32</v>
      </c>
      <c r="E97" s="12" t="s">
        <v>33</v>
      </c>
      <c r="F97" s="177"/>
      <c r="G97" s="13">
        <v>9.2499999999999999E-2</v>
      </c>
      <c r="H97" s="183"/>
      <c r="I97" s="2"/>
      <c r="J97" s="2"/>
    </row>
    <row r="98" spans="1:10">
      <c r="B98" s="4"/>
      <c r="C98" s="4"/>
      <c r="D98" s="4"/>
      <c r="E98" s="6"/>
      <c r="G98" s="11"/>
      <c r="I98" s="2"/>
      <c r="J98" s="2"/>
    </row>
    <row r="99" spans="1:10">
      <c r="A99" s="18" t="s">
        <v>28</v>
      </c>
      <c r="B99" s="15">
        <f t="shared" ref="B99:H99" si="31">SUM(B100:B100)</f>
        <v>0</v>
      </c>
      <c r="C99" s="15">
        <f t="shared" si="31"/>
        <v>0</v>
      </c>
      <c r="D99" s="15">
        <f t="shared" si="31"/>
        <v>0</v>
      </c>
      <c r="E99" s="15">
        <f t="shared" si="31"/>
        <v>0</v>
      </c>
      <c r="F99" s="15">
        <f t="shared" si="31"/>
        <v>0</v>
      </c>
      <c r="G99" s="15">
        <f t="shared" si="31"/>
        <v>0</v>
      </c>
      <c r="H99" s="64">
        <f t="shared" si="31"/>
        <v>0</v>
      </c>
      <c r="I99" s="2"/>
      <c r="J99" s="2"/>
    </row>
    <row r="100" spans="1:10">
      <c r="A100" s="14"/>
      <c r="B100" s="16"/>
      <c r="C100" s="16"/>
      <c r="D100" s="17"/>
      <c r="E100" s="16"/>
      <c r="F100" s="17">
        <f>B100-D100</f>
        <v>0</v>
      </c>
      <c r="G100" s="17">
        <f>F100*G$97</f>
        <v>0</v>
      </c>
      <c r="H100" s="17">
        <f>F100-G100</f>
        <v>0</v>
      </c>
      <c r="I100" s="2"/>
      <c r="J100" s="2"/>
    </row>
    <row r="101" spans="1:10">
      <c r="C101" s="7"/>
      <c r="D101" s="8"/>
      <c r="E101" s="8"/>
      <c r="F101" s="3"/>
      <c r="G101" s="3"/>
      <c r="H101" s="3"/>
      <c r="I101" s="2"/>
      <c r="J101" s="2"/>
    </row>
    <row r="102" spans="1:10">
      <c r="A102" s="5" t="s">
        <v>37</v>
      </c>
      <c r="C102" s="7"/>
      <c r="D102" s="8"/>
      <c r="E102" s="8"/>
      <c r="F102" s="3"/>
      <c r="G102" s="3"/>
      <c r="H102" s="3"/>
      <c r="I102" s="2"/>
      <c r="J102" s="2"/>
    </row>
    <row r="103" spans="1:10">
      <c r="A103" s="190" t="s">
        <v>26</v>
      </c>
      <c r="B103" s="190" t="s">
        <v>31</v>
      </c>
      <c r="C103" s="187" t="s">
        <v>27</v>
      </c>
      <c r="D103" s="188"/>
      <c r="E103" s="189"/>
      <c r="F103" s="190" t="s">
        <v>34</v>
      </c>
      <c r="G103" s="82" t="s">
        <v>35</v>
      </c>
      <c r="H103" s="177" t="s">
        <v>514</v>
      </c>
      <c r="I103" s="2"/>
      <c r="J103" s="2"/>
    </row>
    <row r="104" spans="1:10">
      <c r="A104" s="191"/>
      <c r="B104" s="191"/>
      <c r="C104" s="82" t="s">
        <v>28</v>
      </c>
      <c r="D104" s="82" t="s">
        <v>32</v>
      </c>
      <c r="E104" s="12" t="s">
        <v>33</v>
      </c>
      <c r="F104" s="191"/>
      <c r="G104" s="13">
        <v>9.2499999999999999E-2</v>
      </c>
      <c r="H104" s="183"/>
      <c r="I104" s="2"/>
      <c r="J104" s="2"/>
    </row>
    <row r="105" spans="1:10">
      <c r="B105" s="4"/>
      <c r="C105" s="4"/>
      <c r="D105" s="4"/>
      <c r="E105" s="6"/>
      <c r="G105" s="11"/>
      <c r="I105" s="2"/>
      <c r="J105" s="2"/>
    </row>
    <row r="106" spans="1:10">
      <c r="A106" s="18" t="s">
        <v>28</v>
      </c>
      <c r="B106" s="15">
        <f t="shared" ref="B106:H106" si="32">SUM(B107:B107)</f>
        <v>0</v>
      </c>
      <c r="C106" s="15">
        <f t="shared" si="32"/>
        <v>0</v>
      </c>
      <c r="D106" s="15">
        <f t="shared" si="32"/>
        <v>0</v>
      </c>
      <c r="E106" s="15">
        <f t="shared" si="32"/>
        <v>0</v>
      </c>
      <c r="F106" s="15">
        <f t="shared" si="32"/>
        <v>0</v>
      </c>
      <c r="G106" s="15">
        <f t="shared" si="32"/>
        <v>0</v>
      </c>
      <c r="H106" s="64">
        <f t="shared" si="32"/>
        <v>0</v>
      </c>
      <c r="I106" s="2"/>
      <c r="J106" s="2"/>
    </row>
    <row r="107" spans="1:10">
      <c r="A107" s="14"/>
      <c r="B107" s="16"/>
      <c r="C107" s="16"/>
      <c r="D107" s="17"/>
      <c r="E107" s="16"/>
      <c r="F107" s="17">
        <f>B107-D107</f>
        <v>0</v>
      </c>
      <c r="G107" s="17">
        <f>F107*G$104</f>
        <v>0</v>
      </c>
      <c r="H107" s="17">
        <f>F107-G107</f>
        <v>0</v>
      </c>
      <c r="I107" s="2"/>
      <c r="J107" s="2"/>
    </row>
    <row r="109" spans="1:10">
      <c r="A109" s="5" t="s">
        <v>71</v>
      </c>
      <c r="C109" s="7"/>
      <c r="D109" s="8"/>
    </row>
    <row r="110" spans="1:10">
      <c r="A110" s="177" t="s">
        <v>73</v>
      </c>
      <c r="B110" s="177" t="s">
        <v>514</v>
      </c>
      <c r="C110" s="55"/>
      <c r="D110" s="55"/>
    </row>
    <row r="111" spans="1:10">
      <c r="A111" s="177"/>
      <c r="B111" s="183"/>
      <c r="C111" s="55"/>
      <c r="D111" s="55"/>
    </row>
    <row r="112" spans="1:10">
      <c r="B112" s="4"/>
      <c r="C112" s="54"/>
      <c r="D112" s="54"/>
      <c r="E112" s="119" t="s">
        <v>319</v>
      </c>
      <c r="F112" s="54"/>
      <c r="G112" s="54"/>
      <c r="H112" s="54"/>
    </row>
    <row r="113" spans="1:8">
      <c r="A113" s="18" t="s">
        <v>28</v>
      </c>
      <c r="B113" s="64"/>
      <c r="C113" s="185" t="s">
        <v>134</v>
      </c>
      <c r="D113" s="186"/>
      <c r="E113" s="16"/>
      <c r="F113" s="59"/>
      <c r="G113" s="122"/>
      <c r="H113" s="59"/>
    </row>
    <row r="114" spans="1:8">
      <c r="F114" s="52"/>
      <c r="G114" s="52"/>
      <c r="H114" s="52"/>
    </row>
    <row r="115" spans="1:8">
      <c r="A115" s="5" t="s">
        <v>72</v>
      </c>
      <c r="F115" s="52"/>
      <c r="G115" s="52"/>
      <c r="H115" s="52"/>
    </row>
    <row r="116" spans="1:8">
      <c r="A116" s="177" t="s">
        <v>49</v>
      </c>
      <c r="B116" s="177" t="s">
        <v>514</v>
      </c>
      <c r="F116" s="52"/>
      <c r="G116" s="52"/>
      <c r="H116" s="52"/>
    </row>
    <row r="117" spans="1:8">
      <c r="A117" s="177"/>
      <c r="B117" s="183"/>
      <c r="F117" s="52"/>
      <c r="G117" s="52"/>
      <c r="H117" s="52"/>
    </row>
    <row r="118" spans="1:8">
      <c r="B118" s="4"/>
      <c r="E118" s="119" t="s">
        <v>319</v>
      </c>
      <c r="F118" s="54"/>
      <c r="G118" s="54"/>
      <c r="H118" s="54"/>
    </row>
    <row r="119" spans="1:8">
      <c r="A119" s="18" t="s">
        <v>28</v>
      </c>
      <c r="B119" s="64"/>
      <c r="C119" s="185" t="s">
        <v>134</v>
      </c>
      <c r="D119" s="186"/>
      <c r="E119" s="16"/>
      <c r="F119" s="59"/>
      <c r="G119" s="122"/>
      <c r="H119" s="59"/>
    </row>
    <row r="120" spans="1:8">
      <c r="F120" s="52"/>
      <c r="G120" s="52"/>
      <c r="H120" s="52"/>
    </row>
    <row r="121" spans="1:8">
      <c r="A121" s="5" t="s">
        <v>17</v>
      </c>
      <c r="F121" s="52"/>
      <c r="G121" s="52"/>
      <c r="H121" s="52"/>
    </row>
    <row r="122" spans="1:8">
      <c r="A122" s="177" t="s">
        <v>49</v>
      </c>
      <c r="B122" s="177" t="s">
        <v>514</v>
      </c>
      <c r="F122" s="52"/>
      <c r="G122" s="52"/>
      <c r="H122" s="52"/>
    </row>
    <row r="123" spans="1:8">
      <c r="A123" s="177"/>
      <c r="B123" s="183"/>
      <c r="F123" s="52"/>
      <c r="G123" s="52"/>
      <c r="H123" s="52"/>
    </row>
    <row r="124" spans="1:8">
      <c r="B124" s="4"/>
      <c r="E124" s="119" t="s">
        <v>319</v>
      </c>
      <c r="F124" s="54"/>
      <c r="G124" s="54"/>
      <c r="H124" s="54"/>
    </row>
    <row r="125" spans="1:8">
      <c r="A125" s="18" t="s">
        <v>28</v>
      </c>
      <c r="B125" s="64"/>
      <c r="C125" s="185" t="s">
        <v>134</v>
      </c>
      <c r="D125" s="186"/>
      <c r="E125" s="16"/>
      <c r="F125" s="59"/>
      <c r="G125" s="122"/>
      <c r="H125" s="59"/>
    </row>
    <row r="127" spans="1:8">
      <c r="A127" s="5" t="s">
        <v>20</v>
      </c>
    </row>
    <row r="128" spans="1:8">
      <c r="A128" s="177" t="s">
        <v>49</v>
      </c>
      <c r="B128" s="177" t="s">
        <v>514</v>
      </c>
    </row>
    <row r="129" spans="1:4">
      <c r="A129" s="177"/>
      <c r="B129" s="183"/>
    </row>
    <row r="130" spans="1:4">
      <c r="B130" s="4"/>
    </row>
    <row r="131" spans="1:4">
      <c r="A131" s="18" t="s">
        <v>28</v>
      </c>
      <c r="B131" s="64"/>
    </row>
    <row r="133" spans="1:4">
      <c r="A133" s="5" t="s">
        <v>18</v>
      </c>
      <c r="C133" s="7"/>
      <c r="D133" s="8"/>
    </row>
    <row r="134" spans="1:4">
      <c r="A134" s="177" t="s">
        <v>26</v>
      </c>
      <c r="B134" s="177" t="s">
        <v>514</v>
      </c>
      <c r="C134" s="25"/>
      <c r="D134" s="25"/>
    </row>
    <row r="135" spans="1:4">
      <c r="A135" s="177"/>
      <c r="B135" s="183"/>
      <c r="C135" s="25"/>
      <c r="D135" s="25"/>
    </row>
    <row r="136" spans="1:4">
      <c r="B136" s="4"/>
      <c r="C136" s="71"/>
      <c r="D136" s="71"/>
    </row>
    <row r="137" spans="1:4">
      <c r="A137" s="18" t="s">
        <v>28</v>
      </c>
      <c r="B137" s="64">
        <f>SUM(B138:B139)</f>
        <v>26547780.25</v>
      </c>
      <c r="C137" s="308" t="s">
        <v>427</v>
      </c>
      <c r="D137" s="308"/>
    </row>
    <row r="138" spans="1:4">
      <c r="A138" s="14" t="s">
        <v>321</v>
      </c>
      <c r="B138" s="16">
        <f>12421463.59+1365393.41-191695.29</f>
        <v>13595161.710000001</v>
      </c>
      <c r="C138" s="307" t="s">
        <v>488</v>
      </c>
      <c r="D138" s="307"/>
    </row>
    <row r="139" spans="1:4">
      <c r="A139" s="14" t="s">
        <v>322</v>
      </c>
      <c r="B139" s="16">
        <f>11903902.54+1219998.49-171282.49</f>
        <v>12952618.539999999</v>
      </c>
      <c r="C139" s="307" t="s">
        <v>488</v>
      </c>
      <c r="D139" s="307"/>
    </row>
    <row r="140" spans="1:4">
      <c r="C140" s="24"/>
      <c r="D140" s="24"/>
    </row>
    <row r="141" spans="1:4">
      <c r="A141" s="5" t="s">
        <v>19</v>
      </c>
      <c r="C141" s="74"/>
      <c r="D141" s="75"/>
    </row>
    <row r="142" spans="1:4">
      <c r="A142" s="177" t="s">
        <v>26</v>
      </c>
      <c r="B142" s="177" t="s">
        <v>514</v>
      </c>
      <c r="C142" s="25"/>
      <c r="D142" s="25"/>
    </row>
    <row r="143" spans="1:4">
      <c r="A143" s="177"/>
      <c r="B143" s="183"/>
      <c r="C143" s="25"/>
      <c r="D143" s="25"/>
    </row>
    <row r="144" spans="1:4">
      <c r="B144" s="4"/>
      <c r="C144" s="71"/>
      <c r="D144" s="71"/>
    </row>
    <row r="145" spans="1:8">
      <c r="A145" s="18" t="s">
        <v>28</v>
      </c>
      <c r="B145" s="64">
        <f>SUM(B146:B146)</f>
        <v>0</v>
      </c>
      <c r="C145" s="72"/>
      <c r="D145" s="72"/>
    </row>
    <row r="146" spans="1:8">
      <c r="A146" s="14"/>
      <c r="B146" s="16"/>
      <c r="C146" s="72"/>
      <c r="D146" s="72"/>
    </row>
    <row r="148" spans="1:8">
      <c r="A148" s="5" t="s">
        <v>21</v>
      </c>
    </row>
    <row r="149" spans="1:8">
      <c r="A149" s="177" t="s">
        <v>26</v>
      </c>
      <c r="B149" s="177" t="s">
        <v>514</v>
      </c>
    </row>
    <row r="150" spans="1:8">
      <c r="A150" s="177"/>
      <c r="B150" s="183"/>
    </row>
    <row r="151" spans="1:8">
      <c r="B151" s="4"/>
    </row>
    <row r="152" spans="1:8">
      <c r="A152" s="18" t="s">
        <v>28</v>
      </c>
      <c r="B152" s="64">
        <f>SUM(B153:B153)</f>
        <v>0</v>
      </c>
    </row>
    <row r="153" spans="1:8">
      <c r="A153" s="18"/>
      <c r="B153" s="90"/>
    </row>
    <row r="155" spans="1:8">
      <c r="A155" s="5" t="s">
        <v>64</v>
      </c>
      <c r="C155" s="7"/>
      <c r="D155" s="8"/>
      <c r="E155" s="8"/>
      <c r="F155" s="3"/>
      <c r="G155" s="3"/>
      <c r="H155" s="3"/>
    </row>
    <row r="156" spans="1:8">
      <c r="A156" s="190" t="s">
        <v>26</v>
      </c>
      <c r="B156" s="190" t="s">
        <v>31</v>
      </c>
      <c r="C156" s="190" t="s">
        <v>27</v>
      </c>
      <c r="D156" s="177" t="s">
        <v>514</v>
      </c>
      <c r="E156" s="54"/>
      <c r="F156" s="55"/>
      <c r="G156" s="54"/>
      <c r="H156" s="55"/>
    </row>
    <row r="157" spans="1:8" ht="15">
      <c r="A157" s="191"/>
      <c r="B157" s="191"/>
      <c r="C157" s="191"/>
      <c r="D157" s="183"/>
      <c r="E157" s="56"/>
      <c r="F157" s="57"/>
      <c r="G157" s="56"/>
      <c r="H157" s="57"/>
    </row>
    <row r="158" spans="1:8">
      <c r="B158" s="4"/>
      <c r="C158" s="4"/>
      <c r="D158" s="4"/>
      <c r="E158" s="56"/>
      <c r="F158" s="52"/>
      <c r="G158" s="56"/>
      <c r="H158" s="52"/>
    </row>
    <row r="159" spans="1:8">
      <c r="A159" s="18" t="s">
        <v>28</v>
      </c>
      <c r="B159" s="15">
        <f>SUM(B160:B161)</f>
        <v>15240960</v>
      </c>
      <c r="C159" s="15">
        <f>SUM(C160:C161)</f>
        <v>0</v>
      </c>
      <c r="D159" s="64">
        <f>SUM(D160:D161)</f>
        <v>15240960</v>
      </c>
      <c r="E159" s="308" t="s">
        <v>490</v>
      </c>
      <c r="F159" s="308"/>
      <c r="G159" s="58"/>
      <c r="H159" s="58"/>
    </row>
    <row r="160" spans="1:8">
      <c r="A160" s="99" t="s">
        <v>486</v>
      </c>
      <c r="B160" s="90"/>
      <c r="C160" s="90"/>
      <c r="D160" s="90"/>
      <c r="E160" s="307" t="s">
        <v>487</v>
      </c>
      <c r="F160" s="307"/>
      <c r="G160" s="72"/>
      <c r="H160" s="58"/>
    </row>
    <row r="161" spans="1:8">
      <c r="A161" s="14" t="s">
        <v>491</v>
      </c>
      <c r="B161" s="17">
        <v>15240960</v>
      </c>
      <c r="C161" s="17">
        <v>0</v>
      </c>
      <c r="D161" s="90">
        <f>B161-C161</f>
        <v>15240960</v>
      </c>
      <c r="E161" s="307" t="s">
        <v>489</v>
      </c>
      <c r="F161" s="307"/>
      <c r="G161" s="58"/>
      <c r="H161" s="58"/>
    </row>
    <row r="163" spans="1:8">
      <c r="A163" s="5" t="s">
        <v>22</v>
      </c>
      <c r="C163" s="7"/>
      <c r="D163" s="8"/>
    </row>
    <row r="164" spans="1:8">
      <c r="A164" s="190" t="s">
        <v>26</v>
      </c>
      <c r="B164" s="190" t="s">
        <v>31</v>
      </c>
      <c r="C164" s="190" t="s">
        <v>27</v>
      </c>
      <c r="D164" s="177" t="s">
        <v>514</v>
      </c>
    </row>
    <row r="165" spans="1:8">
      <c r="A165" s="191"/>
      <c r="B165" s="191"/>
      <c r="C165" s="191"/>
      <c r="D165" s="183"/>
    </row>
    <row r="166" spans="1:8">
      <c r="B166" s="4"/>
      <c r="C166" s="4"/>
      <c r="D166" s="4"/>
    </row>
    <row r="167" spans="1:8">
      <c r="A167" s="18" t="s">
        <v>28</v>
      </c>
      <c r="B167" s="15">
        <f>SUM(B168:B168)</f>
        <v>0</v>
      </c>
      <c r="C167" s="15">
        <f>SUM(C168:C168)</f>
        <v>0</v>
      </c>
      <c r="D167" s="64">
        <f>SUM(D168:D168)</f>
        <v>0</v>
      </c>
    </row>
    <row r="168" spans="1:8">
      <c r="A168" s="14"/>
      <c r="B168" s="16"/>
      <c r="C168" s="16"/>
      <c r="D168" s="17"/>
    </row>
    <row r="170" spans="1:8">
      <c r="A170" s="5" t="s">
        <v>23</v>
      </c>
      <c r="C170" s="7"/>
      <c r="D170" s="8"/>
    </row>
    <row r="171" spans="1:8">
      <c r="A171" s="190" t="s">
        <v>26</v>
      </c>
      <c r="B171" s="190" t="s">
        <v>31</v>
      </c>
      <c r="C171" s="190" t="s">
        <v>27</v>
      </c>
      <c r="D171" s="177" t="s">
        <v>514</v>
      </c>
    </row>
    <row r="172" spans="1:8">
      <c r="A172" s="191"/>
      <c r="B172" s="191"/>
      <c r="C172" s="191"/>
      <c r="D172" s="183"/>
    </row>
    <row r="173" spans="1:8">
      <c r="B173" s="4"/>
      <c r="C173" s="4"/>
      <c r="D173" s="4"/>
    </row>
    <row r="174" spans="1:8">
      <c r="A174" s="18" t="s">
        <v>28</v>
      </c>
      <c r="B174" s="15">
        <f>SUM(B175:B175)</f>
        <v>0</v>
      </c>
      <c r="C174" s="15">
        <f>SUM(C175:C175)</f>
        <v>0</v>
      </c>
      <c r="D174" s="64">
        <f>SUM(D175:D175)</f>
        <v>0</v>
      </c>
    </row>
    <row r="175" spans="1:8">
      <c r="A175" s="14"/>
      <c r="B175" s="16"/>
      <c r="C175" s="16"/>
      <c r="D175" s="17"/>
    </row>
    <row r="177" spans="1:4">
      <c r="A177" s="5" t="s">
        <v>24</v>
      </c>
      <c r="C177" s="7"/>
      <c r="D177" s="8"/>
    </row>
    <row r="178" spans="1:4">
      <c r="A178" s="190" t="s">
        <v>26</v>
      </c>
      <c r="B178" s="190" t="s">
        <v>31</v>
      </c>
      <c r="C178" s="190" t="s">
        <v>27</v>
      </c>
      <c r="D178" s="177" t="s">
        <v>514</v>
      </c>
    </row>
    <row r="179" spans="1:4">
      <c r="A179" s="191"/>
      <c r="B179" s="191"/>
      <c r="C179" s="191"/>
      <c r="D179" s="183"/>
    </row>
    <row r="180" spans="1:4">
      <c r="B180" s="4"/>
      <c r="C180" s="4"/>
      <c r="D180" s="4"/>
    </row>
    <row r="181" spans="1:4">
      <c r="A181" s="18" t="s">
        <v>28</v>
      </c>
      <c r="B181" s="15">
        <f>SUM(B182:B182)</f>
        <v>0</v>
      </c>
      <c r="C181" s="15">
        <f>SUM(C182:C182)</f>
        <v>0</v>
      </c>
      <c r="D181" s="64">
        <f>SUM(D182:D182)</f>
        <v>0</v>
      </c>
    </row>
    <row r="182" spans="1:4">
      <c r="A182" s="14"/>
      <c r="B182" s="16"/>
      <c r="C182" s="16"/>
      <c r="D182" s="17"/>
    </row>
  </sheetData>
  <mergeCells count="117">
    <mergeCell ref="E160:F160"/>
    <mergeCell ref="E159:F159"/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46:A47"/>
    <mergeCell ref="B46:B47"/>
    <mergeCell ref="C46:C47"/>
    <mergeCell ref="D46:E46"/>
    <mergeCell ref="G46:H46"/>
    <mergeCell ref="I46:I47"/>
    <mergeCell ref="K46:K47"/>
    <mergeCell ref="M46:M47"/>
    <mergeCell ref="A32:A33"/>
    <mergeCell ref="B32:B33"/>
    <mergeCell ref="C32:C33"/>
    <mergeCell ref="D32:E32"/>
    <mergeCell ref="G32:H32"/>
    <mergeCell ref="I32:I33"/>
    <mergeCell ref="K51:K52"/>
    <mergeCell ref="M51:M52"/>
    <mergeCell ref="A56:A57"/>
    <mergeCell ref="B56:B57"/>
    <mergeCell ref="C56:C57"/>
    <mergeCell ref="D56:E56"/>
    <mergeCell ref="G56:H56"/>
    <mergeCell ref="I56:I57"/>
    <mergeCell ref="K56:K57"/>
    <mergeCell ref="M56:M57"/>
    <mergeCell ref="A51:A52"/>
    <mergeCell ref="B51:B52"/>
    <mergeCell ref="C51:C52"/>
    <mergeCell ref="D51:E51"/>
    <mergeCell ref="G51:H51"/>
    <mergeCell ref="I51:I52"/>
    <mergeCell ref="A78:A79"/>
    <mergeCell ref="B78:B79"/>
    <mergeCell ref="A83:A84"/>
    <mergeCell ref="B83:B84"/>
    <mergeCell ref="A89:A90"/>
    <mergeCell ref="B89:B90"/>
    <mergeCell ref="K63:K64"/>
    <mergeCell ref="M63:M64"/>
    <mergeCell ref="A68:A69"/>
    <mergeCell ref="B68:B69"/>
    <mergeCell ref="A73:A74"/>
    <mergeCell ref="B73:B74"/>
    <mergeCell ref="A63:A64"/>
    <mergeCell ref="B63:B64"/>
    <mergeCell ref="C63:C64"/>
    <mergeCell ref="D63:E63"/>
    <mergeCell ref="G63:H63"/>
    <mergeCell ref="I63:I64"/>
    <mergeCell ref="A103:A104"/>
    <mergeCell ref="B103:B104"/>
    <mergeCell ref="C103:E103"/>
    <mergeCell ref="F103:F104"/>
    <mergeCell ref="H103:H104"/>
    <mergeCell ref="A110:A111"/>
    <mergeCell ref="B110:B111"/>
    <mergeCell ref="C89:E89"/>
    <mergeCell ref="F89:F90"/>
    <mergeCell ref="H89:H90"/>
    <mergeCell ref="A96:A97"/>
    <mergeCell ref="B96:B97"/>
    <mergeCell ref="C96:E96"/>
    <mergeCell ref="F96:F97"/>
    <mergeCell ref="H96:H97"/>
    <mergeCell ref="C113:D113"/>
    <mergeCell ref="A116:A117"/>
    <mergeCell ref="B116:B117"/>
    <mergeCell ref="A122:A123"/>
    <mergeCell ref="B122:B123"/>
    <mergeCell ref="A128:A129"/>
    <mergeCell ref="B128:B129"/>
    <mergeCell ref="C119:D119"/>
    <mergeCell ref="C125:D125"/>
    <mergeCell ref="A156:A157"/>
    <mergeCell ref="B156:B157"/>
    <mergeCell ref="C156:C157"/>
    <mergeCell ref="D156:D157"/>
    <mergeCell ref="A164:A165"/>
    <mergeCell ref="B164:B165"/>
    <mergeCell ref="C164:C165"/>
    <mergeCell ref="D164:D165"/>
    <mergeCell ref="A134:A135"/>
    <mergeCell ref="B134:B135"/>
    <mergeCell ref="A142:A143"/>
    <mergeCell ref="B142:B143"/>
    <mergeCell ref="A149:A150"/>
    <mergeCell ref="B149:B150"/>
    <mergeCell ref="C137:D137"/>
    <mergeCell ref="C138:D138"/>
    <mergeCell ref="C139:D139"/>
    <mergeCell ref="E161:F161"/>
    <mergeCell ref="A171:A172"/>
    <mergeCell ref="B171:B172"/>
    <mergeCell ref="C171:C172"/>
    <mergeCell ref="D171:D172"/>
    <mergeCell ref="A178:A179"/>
    <mergeCell ref="B178:B179"/>
    <mergeCell ref="C178:C179"/>
    <mergeCell ref="D178:D179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S173"/>
  <sheetViews>
    <sheetView workbookViewId="0">
      <selection activeCell="C114" sqref="C114:D114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>
      <c r="A1" s="5" t="s">
        <v>47</v>
      </c>
      <c r="B1" s="5"/>
      <c r="K1" s="270" t="s">
        <v>97</v>
      </c>
      <c r="L1" s="271"/>
      <c r="M1" s="272"/>
    </row>
    <row r="2" spans="1:19">
      <c r="A2" s="5" t="s">
        <v>48</v>
      </c>
      <c r="B2" s="5"/>
      <c r="K2" s="273"/>
      <c r="L2" s="274"/>
      <c r="M2" s="275"/>
    </row>
    <row r="3" spans="1:19">
      <c r="A3" s="5" t="s">
        <v>63</v>
      </c>
      <c r="B3" s="5"/>
      <c r="K3" s="276"/>
      <c r="L3" s="277"/>
      <c r="M3" s="278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D6+D12+D16+D24+D29</f>
        <v>17490755.790600002</v>
      </c>
      <c r="E5" s="9"/>
      <c r="F5" s="215" t="s">
        <v>75</v>
      </c>
      <c r="G5" s="216"/>
      <c r="H5" s="98" t="s">
        <v>28</v>
      </c>
      <c r="I5" s="68">
        <f>SUM(I6:I14)</f>
        <v>16764</v>
      </c>
    </row>
    <row r="6" spans="1:19" ht="12.75" customHeight="1">
      <c r="A6" s="203" t="s">
        <v>13</v>
      </c>
      <c r="B6" s="203"/>
      <c r="C6" s="203"/>
      <c r="D6" s="69">
        <f>SUM(D7:D11)</f>
        <v>8360659.5600000005</v>
      </c>
      <c r="E6" s="9"/>
      <c r="F6" s="217"/>
      <c r="G6" s="218"/>
      <c r="H6" s="14" t="s">
        <v>2</v>
      </c>
      <c r="I6" s="51">
        <f>B34</f>
        <v>16764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8360659.5600000005</v>
      </c>
      <c r="F7" s="217"/>
      <c r="G7" s="218"/>
      <c r="H7" s="14" t="s">
        <v>3</v>
      </c>
      <c r="I7" s="51">
        <f>B39</f>
        <v>0</v>
      </c>
      <c r="J7" s="24"/>
      <c r="K7" s="24"/>
      <c r="L7" s="24"/>
    </row>
    <row r="8" spans="1:19">
      <c r="C8" s="14" t="s">
        <v>3</v>
      </c>
      <c r="D8" s="16">
        <f>M39</f>
        <v>0</v>
      </c>
      <c r="F8" s="217"/>
      <c r="G8" s="218"/>
      <c r="H8" s="14" t="s">
        <v>4</v>
      </c>
      <c r="I8" s="51">
        <f>B44</f>
        <v>0</v>
      </c>
      <c r="J8" s="24"/>
      <c r="K8" s="24"/>
      <c r="L8" s="24"/>
    </row>
    <row r="9" spans="1:19" ht="11.25" customHeight="1">
      <c r="C9" s="14" t="s">
        <v>4</v>
      </c>
      <c r="D9" s="16">
        <f>M44</f>
        <v>0</v>
      </c>
      <c r="F9" s="217"/>
      <c r="G9" s="218"/>
      <c r="H9" s="14" t="s">
        <v>5</v>
      </c>
      <c r="I9" s="51">
        <f>B49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M49</f>
        <v>0</v>
      </c>
      <c r="F10" s="217"/>
      <c r="G10" s="218"/>
      <c r="H10" s="14" t="s">
        <v>6</v>
      </c>
      <c r="I10" s="51">
        <f>B54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M54</f>
        <v>0</v>
      </c>
      <c r="F11" s="217"/>
      <c r="G11" s="218"/>
      <c r="H11" s="14" t="s">
        <v>8</v>
      </c>
      <c r="I11" s="51">
        <f>B59</f>
        <v>0</v>
      </c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6134811.1506000003</v>
      </c>
      <c r="F12" s="217"/>
      <c r="G12" s="218"/>
      <c r="H12" s="14" t="s">
        <v>7</v>
      </c>
      <c r="I12" s="51">
        <f>B64</f>
        <v>0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H81</f>
        <v>6134811.1506000003</v>
      </c>
      <c r="F13" s="217"/>
      <c r="G13" s="218"/>
      <c r="H13" s="14" t="s">
        <v>1</v>
      </c>
      <c r="I13" s="51">
        <f>B69</f>
        <v>0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H88</f>
        <v>0</v>
      </c>
      <c r="F14" s="219"/>
      <c r="G14" s="220"/>
      <c r="H14" s="14" t="s">
        <v>0</v>
      </c>
      <c r="I14" s="51">
        <f>B74</f>
        <v>0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H95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03" t="s">
        <v>67</v>
      </c>
      <c r="B16" s="203"/>
      <c r="C16" s="203"/>
      <c r="D16" s="69">
        <f>SUM(D17:D23)</f>
        <v>2995285.08</v>
      </c>
      <c r="F16" s="205" t="s">
        <v>516</v>
      </c>
      <c r="G16" s="205"/>
      <c r="H16" s="205"/>
      <c r="I16" s="67">
        <v>164.44</v>
      </c>
      <c r="J16" s="104"/>
      <c r="K16" s="21"/>
      <c r="L16" s="22"/>
      <c r="M16" s="22"/>
      <c r="N16" s="23"/>
    </row>
    <row r="17" spans="1:14" ht="12.75">
      <c r="C17" s="14" t="s">
        <v>15</v>
      </c>
      <c r="D17" s="16">
        <f>B102</f>
        <v>1445144.6400000001</v>
      </c>
      <c r="F17" s="205" t="s">
        <v>75</v>
      </c>
      <c r="G17" s="205"/>
      <c r="H17" s="205"/>
      <c r="I17" s="68">
        <f>I5</f>
        <v>16764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B108</f>
        <v>96257.4</v>
      </c>
      <c r="F18" s="205" t="s">
        <v>25</v>
      </c>
      <c r="G18" s="205"/>
      <c r="H18" s="205"/>
      <c r="I18" s="67">
        <f>I16*I17</f>
        <v>2756672.16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B114</f>
        <v>16709.16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B120</f>
        <v>0</v>
      </c>
      <c r="F20" s="205" t="s">
        <v>9</v>
      </c>
      <c r="G20" s="205"/>
      <c r="H20" s="205"/>
      <c r="I20" s="67">
        <f>D5</f>
        <v>17490755.790600002</v>
      </c>
      <c r="J20" s="21"/>
      <c r="K20" s="21"/>
      <c r="L20" s="22"/>
      <c r="M20" s="22"/>
      <c r="N20" s="23"/>
    </row>
    <row r="21" spans="1:14" ht="12.75">
      <c r="C21" s="14" t="s">
        <v>68</v>
      </c>
      <c r="D21" s="16">
        <f>B130</f>
        <v>0</v>
      </c>
      <c r="F21" s="204"/>
      <c r="G21" s="204"/>
      <c r="H21" s="204"/>
      <c r="I21" s="66"/>
      <c r="J21" s="21"/>
      <c r="K21" s="21"/>
      <c r="L21" s="22"/>
      <c r="M21" s="22"/>
      <c r="N21" s="23"/>
    </row>
    <row r="22" spans="1:14" ht="12.75">
      <c r="C22" s="14" t="s">
        <v>69</v>
      </c>
      <c r="D22" s="16">
        <f>B137</f>
        <v>0</v>
      </c>
      <c r="F22" s="205" t="s">
        <v>76</v>
      </c>
      <c r="G22" s="205"/>
      <c r="H22" s="205"/>
      <c r="I22" s="67">
        <f>I20-I18</f>
        <v>14734083.630600002</v>
      </c>
      <c r="J22" s="21"/>
      <c r="K22" s="21"/>
      <c r="L22" s="22"/>
      <c r="M22" s="22"/>
      <c r="N22" s="23"/>
    </row>
    <row r="23" spans="1:14" ht="12.75">
      <c r="C23" s="14" t="s">
        <v>70</v>
      </c>
      <c r="D23" s="16">
        <f>B144</f>
        <v>1437173.88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03" t="s">
        <v>65</v>
      </c>
      <c r="B24" s="203"/>
      <c r="C24" s="203"/>
      <c r="D24" s="69">
        <f>SUM(D25:D28)</f>
        <v>0</v>
      </c>
      <c r="F24" s="206" t="s">
        <v>317</v>
      </c>
      <c r="G24" s="207"/>
      <c r="H24" s="207"/>
      <c r="I24" s="208"/>
      <c r="J24" s="21"/>
      <c r="K24" s="21"/>
      <c r="L24" s="22"/>
      <c r="M24" s="22"/>
      <c r="N24" s="23"/>
    </row>
    <row r="25" spans="1:14" ht="12.75">
      <c r="C25" s="14" t="s">
        <v>131</v>
      </c>
      <c r="D25" s="16">
        <f>D151</f>
        <v>0</v>
      </c>
      <c r="F25" s="209"/>
      <c r="G25" s="210"/>
      <c r="H25" s="210"/>
      <c r="I25" s="211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D158</f>
        <v>0</v>
      </c>
      <c r="F26" s="209"/>
      <c r="G26" s="210"/>
      <c r="H26" s="210"/>
      <c r="I26" s="211"/>
      <c r="J26" s="21"/>
      <c r="K26" s="21"/>
      <c r="L26" s="22"/>
      <c r="M26" s="22"/>
      <c r="N26" s="23"/>
    </row>
    <row r="27" spans="1:14" ht="12.75">
      <c r="C27" s="14" t="s">
        <v>66</v>
      </c>
      <c r="D27" s="16">
        <f>D165</f>
        <v>0</v>
      </c>
      <c r="F27" s="212"/>
      <c r="G27" s="213"/>
      <c r="H27" s="213"/>
      <c r="I27" s="214"/>
      <c r="J27" s="21"/>
      <c r="K27" s="21"/>
      <c r="L27" s="22"/>
      <c r="M27" s="22"/>
      <c r="N27" s="23"/>
    </row>
    <row r="28" spans="1:14" ht="12.75">
      <c r="C28" s="14" t="s">
        <v>132</v>
      </c>
      <c r="D28" s="16">
        <f>D172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03" t="s">
        <v>400</v>
      </c>
      <c r="B29" s="203"/>
      <c r="C29" s="203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30"/>
      <c r="G30" s="21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177" t="s">
        <v>26</v>
      </c>
      <c r="B32" s="193" t="s">
        <v>52</v>
      </c>
      <c r="C32" s="193" t="s">
        <v>51</v>
      </c>
      <c r="D32" s="184" t="s">
        <v>38</v>
      </c>
      <c r="E32" s="184"/>
      <c r="F32" s="82" t="s">
        <v>39</v>
      </c>
      <c r="G32" s="177" t="s">
        <v>41</v>
      </c>
      <c r="H32" s="177"/>
      <c r="I32" s="177" t="s">
        <v>45</v>
      </c>
      <c r="J32" s="34" t="s">
        <v>43</v>
      </c>
      <c r="K32" s="177" t="s">
        <v>34</v>
      </c>
      <c r="L32" s="82" t="s">
        <v>35</v>
      </c>
      <c r="M32" s="177" t="s">
        <v>514</v>
      </c>
    </row>
    <row r="33" spans="1:13" ht="11.25" customHeight="1">
      <c r="A33" s="177"/>
      <c r="B33" s="193"/>
      <c r="C33" s="193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177"/>
      <c r="J33" s="13">
        <v>1</v>
      </c>
      <c r="K33" s="177"/>
      <c r="L33" s="13">
        <v>9.2499999999999999E-2</v>
      </c>
      <c r="M33" s="183"/>
    </row>
    <row r="34" spans="1:13">
      <c r="A34" s="18" t="s">
        <v>28</v>
      </c>
      <c r="B34" s="68">
        <f>SUM(B35:B35)</f>
        <v>16764</v>
      </c>
      <c r="C34" s="70">
        <f>SUM(C35:C35)</f>
        <v>4744000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SUM(M35:M35)</f>
        <v>8360659.5600000005</v>
      </c>
    </row>
    <row r="35" spans="1:13">
      <c r="A35" s="14" t="s">
        <v>139</v>
      </c>
      <c r="B35" s="51">
        <v>16764</v>
      </c>
      <c r="C35" s="37">
        <v>4744000</v>
      </c>
      <c r="D35" s="38">
        <v>1.9430000000000001</v>
      </c>
      <c r="E35" s="38">
        <v>0.17799999999999999</v>
      </c>
      <c r="F35" s="39">
        <v>1.9419999999999999</v>
      </c>
      <c r="G35" s="40">
        <f t="shared" ref="G35" si="0">IF(F35&lt;=D35,F35,D35)</f>
        <v>1.9419999999999999</v>
      </c>
      <c r="H35" s="40">
        <f t="shared" ref="H35" si="1">G35-E35</f>
        <v>1.764</v>
      </c>
      <c r="I35" s="41">
        <f t="shared" ref="I35" si="2">H35*C35</f>
        <v>8368416</v>
      </c>
      <c r="J35" s="41">
        <f t="shared" ref="J35" si="3">C35*E35*J$33</f>
        <v>844432</v>
      </c>
      <c r="K35" s="17">
        <f t="shared" ref="K35" si="4">I35+J35</f>
        <v>9212848</v>
      </c>
      <c r="L35" s="17">
        <f t="shared" ref="L35" si="5">K35*L$33</f>
        <v>852188.44</v>
      </c>
      <c r="M35" s="17">
        <f t="shared" ref="M35" si="6">K35-L35</f>
        <v>8360659.5600000005</v>
      </c>
    </row>
    <row r="36" spans="1:13">
      <c r="C36" s="19"/>
      <c r="D36" s="4"/>
      <c r="F36" s="4"/>
      <c r="G36" s="4"/>
      <c r="H36" s="4"/>
      <c r="I36" s="4"/>
      <c r="J36" s="4"/>
    </row>
    <row r="37" spans="1:13">
      <c r="A37" s="177" t="s">
        <v>26</v>
      </c>
      <c r="B37" s="193" t="s">
        <v>57</v>
      </c>
      <c r="C37" s="193" t="s">
        <v>53</v>
      </c>
      <c r="D37" s="184" t="s">
        <v>38</v>
      </c>
      <c r="E37" s="184"/>
      <c r="F37" s="82" t="s">
        <v>39</v>
      </c>
      <c r="G37" s="177" t="s">
        <v>41</v>
      </c>
      <c r="H37" s="177"/>
      <c r="I37" s="177" t="s">
        <v>45</v>
      </c>
      <c r="J37" s="34" t="s">
        <v>43</v>
      </c>
      <c r="K37" s="177" t="s">
        <v>34</v>
      </c>
      <c r="L37" s="82" t="s">
        <v>35</v>
      </c>
      <c r="M37" s="177" t="s">
        <v>514</v>
      </c>
    </row>
    <row r="38" spans="1:13" ht="11.25" customHeight="1">
      <c r="A38" s="177"/>
      <c r="B38" s="193"/>
      <c r="C38" s="193"/>
      <c r="D38" s="83" t="s">
        <v>40</v>
      </c>
      <c r="E38" s="83" t="s">
        <v>44</v>
      </c>
      <c r="F38" s="83" t="s">
        <v>40</v>
      </c>
      <c r="G38" s="84" t="s">
        <v>40</v>
      </c>
      <c r="H38" s="13" t="s">
        <v>42</v>
      </c>
      <c r="I38" s="177"/>
      <c r="J38" s="13">
        <v>1</v>
      </c>
      <c r="K38" s="177"/>
      <c r="L38" s="13">
        <v>9.2499999999999999E-2</v>
      </c>
      <c r="M38" s="183"/>
    </row>
    <row r="39" spans="1:13">
      <c r="A39" s="18" t="s">
        <v>28</v>
      </c>
      <c r="B39" s="68">
        <f>SUM(B40:B40)</f>
        <v>0</v>
      </c>
      <c r="C39" s="70">
        <f>SUM(C40:C40)</f>
        <v>0</v>
      </c>
      <c r="D39" s="42"/>
      <c r="E39" s="43"/>
      <c r="F39" s="44"/>
      <c r="G39" s="44"/>
      <c r="H39" s="44"/>
      <c r="I39" s="44"/>
      <c r="J39" s="44"/>
      <c r="K39" s="43"/>
      <c r="L39" s="43"/>
      <c r="M39" s="64">
        <f>SUM(M40:M40)</f>
        <v>0</v>
      </c>
    </row>
    <row r="40" spans="1:13">
      <c r="A40" s="14"/>
      <c r="B40" s="51"/>
      <c r="C40" s="37"/>
      <c r="D40" s="38"/>
      <c r="E40" s="38"/>
      <c r="F40" s="39"/>
      <c r="G40" s="40">
        <f>IF(F40&lt;=D40,F40,D40)</f>
        <v>0</v>
      </c>
      <c r="H40" s="40">
        <f>G40-E40</f>
        <v>0</v>
      </c>
      <c r="I40" s="41">
        <f>H40*C40</f>
        <v>0</v>
      </c>
      <c r="J40" s="41">
        <f>C40*E40*J$38</f>
        <v>0</v>
      </c>
      <c r="K40" s="17">
        <f>I40+J40</f>
        <v>0</v>
      </c>
      <c r="L40" s="17">
        <f>K40*L$38</f>
        <v>0</v>
      </c>
      <c r="M40" s="17">
        <f>K40-L40</f>
        <v>0</v>
      </c>
    </row>
    <row r="41" spans="1:13">
      <c r="C41" s="7"/>
      <c r="D41" s="8"/>
      <c r="E41" s="8"/>
      <c r="F41" s="3"/>
      <c r="G41" s="3"/>
      <c r="H41" s="3"/>
      <c r="I41" s="2"/>
      <c r="J41" s="2"/>
    </row>
    <row r="42" spans="1:13">
      <c r="A42" s="177" t="s">
        <v>26</v>
      </c>
      <c r="B42" s="193" t="s">
        <v>58</v>
      </c>
      <c r="C42" s="193" t="s">
        <v>54</v>
      </c>
      <c r="D42" s="184" t="s">
        <v>38</v>
      </c>
      <c r="E42" s="184"/>
      <c r="F42" s="82" t="s">
        <v>39</v>
      </c>
      <c r="G42" s="177" t="s">
        <v>41</v>
      </c>
      <c r="H42" s="177"/>
      <c r="I42" s="177" t="s">
        <v>45</v>
      </c>
      <c r="J42" s="34" t="s">
        <v>43</v>
      </c>
      <c r="K42" s="177" t="s">
        <v>34</v>
      </c>
      <c r="L42" s="82" t="s">
        <v>35</v>
      </c>
      <c r="M42" s="177" t="s">
        <v>514</v>
      </c>
    </row>
    <row r="43" spans="1:13" ht="11.25" customHeight="1">
      <c r="A43" s="177"/>
      <c r="B43" s="193"/>
      <c r="C43" s="193"/>
      <c r="D43" s="83" t="s">
        <v>40</v>
      </c>
      <c r="E43" s="83" t="s">
        <v>44</v>
      </c>
      <c r="F43" s="83" t="s">
        <v>42</v>
      </c>
      <c r="G43" s="84" t="s">
        <v>40</v>
      </c>
      <c r="H43" s="13" t="s">
        <v>42</v>
      </c>
      <c r="I43" s="177"/>
      <c r="J43" s="13">
        <v>1</v>
      </c>
      <c r="K43" s="177"/>
      <c r="L43" s="13">
        <v>9.2499999999999999E-2</v>
      </c>
      <c r="M43" s="183"/>
    </row>
    <row r="44" spans="1:13">
      <c r="A44" s="18" t="s">
        <v>28</v>
      </c>
      <c r="B44" s="68">
        <f>SUM(B45:B45)</f>
        <v>0</v>
      </c>
      <c r="C44" s="70">
        <f>SUM(C45:C45)</f>
        <v>0</v>
      </c>
      <c r="D44" s="42"/>
      <c r="E44" s="43"/>
      <c r="F44" s="44"/>
      <c r="G44" s="44"/>
      <c r="H44" s="44"/>
      <c r="I44" s="44"/>
      <c r="J44" s="44"/>
      <c r="K44" s="43"/>
      <c r="L44" s="43"/>
      <c r="M44" s="64">
        <f>SUM(M45:M45)</f>
        <v>0</v>
      </c>
    </row>
    <row r="45" spans="1:13">
      <c r="A45" s="14"/>
      <c r="B45" s="51"/>
      <c r="C45" s="37"/>
      <c r="D45" s="38"/>
      <c r="E45" s="38"/>
      <c r="F45" s="39"/>
      <c r="G45" s="45"/>
      <c r="H45" s="40">
        <f t="shared" ref="H45" si="7">IF(F45&lt;=D45-E45,F45,D45-E45)</f>
        <v>0</v>
      </c>
      <c r="I45" s="46">
        <f t="shared" ref="I45" si="8">H45*C45</f>
        <v>0</v>
      </c>
      <c r="J45" s="46">
        <f>C45*E45*J$43</f>
        <v>0</v>
      </c>
      <c r="K45" s="47">
        <f t="shared" ref="K45" si="9">I45+J45</f>
        <v>0</v>
      </c>
      <c r="L45" s="17">
        <f>K45*L$43</f>
        <v>0</v>
      </c>
      <c r="M45" s="17">
        <f>K45-L45</f>
        <v>0</v>
      </c>
    </row>
    <row r="46" spans="1:13">
      <c r="C46" s="7"/>
      <c r="D46" s="8"/>
      <c r="E46" s="8"/>
      <c r="F46" s="3"/>
      <c r="G46" s="3"/>
      <c r="H46" s="3"/>
      <c r="I46" s="2"/>
      <c r="J46" s="2"/>
    </row>
    <row r="47" spans="1:13">
      <c r="A47" s="177" t="s">
        <v>26</v>
      </c>
      <c r="B47" s="193" t="s">
        <v>59</v>
      </c>
      <c r="C47" s="193" t="s">
        <v>55</v>
      </c>
      <c r="D47" s="184" t="s">
        <v>38</v>
      </c>
      <c r="E47" s="184"/>
      <c r="F47" s="82" t="s">
        <v>39</v>
      </c>
      <c r="G47" s="177" t="s">
        <v>41</v>
      </c>
      <c r="H47" s="177"/>
      <c r="I47" s="177" t="s">
        <v>45</v>
      </c>
      <c r="J47" s="34" t="s">
        <v>43</v>
      </c>
      <c r="K47" s="177" t="s">
        <v>34</v>
      </c>
      <c r="L47" s="82" t="s">
        <v>35</v>
      </c>
      <c r="M47" s="177" t="s">
        <v>514</v>
      </c>
    </row>
    <row r="48" spans="1:13" ht="11.25" customHeight="1">
      <c r="A48" s="177"/>
      <c r="B48" s="193"/>
      <c r="C48" s="193"/>
      <c r="D48" s="83" t="s">
        <v>40</v>
      </c>
      <c r="E48" s="83" t="s">
        <v>44</v>
      </c>
      <c r="F48" s="83" t="s">
        <v>42</v>
      </c>
      <c r="G48" s="84" t="s">
        <v>40</v>
      </c>
      <c r="H48" s="13" t="s">
        <v>42</v>
      </c>
      <c r="I48" s="177"/>
      <c r="J48" s="13">
        <v>1</v>
      </c>
      <c r="K48" s="177"/>
      <c r="L48" s="13">
        <v>9.2499999999999999E-2</v>
      </c>
      <c r="M48" s="183"/>
    </row>
    <row r="49" spans="1:13">
      <c r="A49" s="18" t="s">
        <v>28</v>
      </c>
      <c r="B49" s="68">
        <f>SUM(B50:B50)</f>
        <v>0</v>
      </c>
      <c r="C49" s="70">
        <f>SUM(C50:C50)</f>
        <v>0</v>
      </c>
      <c r="D49" s="42"/>
      <c r="E49" s="43"/>
      <c r="F49" s="44"/>
      <c r="G49" s="44"/>
      <c r="H49" s="44"/>
      <c r="I49" s="44"/>
      <c r="J49" s="44"/>
      <c r="K49" s="43"/>
      <c r="L49" s="43"/>
      <c r="M49" s="15">
        <f>SUM(M50:M50)</f>
        <v>0</v>
      </c>
    </row>
    <row r="50" spans="1:13">
      <c r="A50" s="14"/>
      <c r="B50" s="51"/>
      <c r="C50" s="37"/>
      <c r="D50" s="38"/>
      <c r="E50" s="38"/>
      <c r="F50" s="39"/>
      <c r="G50" s="45"/>
      <c r="H50" s="40">
        <f t="shared" ref="H50" si="10">IF(F50&lt;=D50-E50,F50,D50-E50)</f>
        <v>0</v>
      </c>
      <c r="I50" s="46">
        <f t="shared" ref="I50" si="11">H50*C50</f>
        <v>0</v>
      </c>
      <c r="J50" s="46">
        <f>C50*E50*J$48</f>
        <v>0</v>
      </c>
      <c r="K50" s="47">
        <f t="shared" ref="K50" si="12">I50+J50</f>
        <v>0</v>
      </c>
      <c r="L50" s="17">
        <f>K50*L$48</f>
        <v>0</v>
      </c>
      <c r="M50" s="17">
        <f>K50-L50</f>
        <v>0</v>
      </c>
    </row>
    <row r="51" spans="1:13">
      <c r="C51" s="7"/>
      <c r="D51" s="8"/>
      <c r="E51" s="8"/>
      <c r="F51" s="3"/>
      <c r="G51" s="3"/>
      <c r="H51" s="3"/>
      <c r="I51" s="2"/>
      <c r="J51" s="2"/>
    </row>
    <row r="52" spans="1:13">
      <c r="A52" s="177" t="s">
        <v>26</v>
      </c>
      <c r="B52" s="193" t="s">
        <v>60</v>
      </c>
      <c r="C52" s="193" t="s">
        <v>56</v>
      </c>
      <c r="D52" s="184" t="s">
        <v>38</v>
      </c>
      <c r="E52" s="184"/>
      <c r="F52" s="82" t="s">
        <v>46</v>
      </c>
      <c r="G52" s="177" t="s">
        <v>41</v>
      </c>
      <c r="H52" s="177"/>
      <c r="I52" s="177" t="s">
        <v>45</v>
      </c>
      <c r="J52" s="34" t="s">
        <v>43</v>
      </c>
      <c r="K52" s="177" t="s">
        <v>34</v>
      </c>
      <c r="L52" s="82" t="s">
        <v>35</v>
      </c>
      <c r="M52" s="177" t="s">
        <v>514</v>
      </c>
    </row>
    <row r="53" spans="1:13" ht="11.25" customHeight="1">
      <c r="A53" s="177"/>
      <c r="B53" s="193"/>
      <c r="C53" s="193"/>
      <c r="D53" s="83" t="s">
        <v>40</v>
      </c>
      <c r="E53" s="83" t="s">
        <v>44</v>
      </c>
      <c r="F53" s="83" t="s">
        <v>42</v>
      </c>
      <c r="G53" s="84" t="s">
        <v>40</v>
      </c>
      <c r="H53" s="13" t="s">
        <v>42</v>
      </c>
      <c r="I53" s="177"/>
      <c r="J53" s="13">
        <v>1</v>
      </c>
      <c r="K53" s="177"/>
      <c r="L53" s="13">
        <v>9.2499999999999999E-2</v>
      </c>
      <c r="M53" s="183"/>
    </row>
    <row r="54" spans="1:13">
      <c r="A54" s="18" t="s">
        <v>28</v>
      </c>
      <c r="B54" s="68">
        <f>SUM(B55:B55)</f>
        <v>0</v>
      </c>
      <c r="C54" s="70">
        <f>SUM(C55:C55)</f>
        <v>0</v>
      </c>
      <c r="D54" s="42"/>
      <c r="E54" s="43"/>
      <c r="F54" s="44"/>
      <c r="G54" s="44"/>
      <c r="H54" s="44"/>
      <c r="I54" s="44"/>
      <c r="J54" s="44"/>
      <c r="K54" s="43"/>
      <c r="L54" s="43"/>
      <c r="M54" s="64">
        <f>SUM(M55:M55)</f>
        <v>0</v>
      </c>
    </row>
    <row r="55" spans="1:13">
      <c r="A55" s="14"/>
      <c r="B55" s="51"/>
      <c r="C55" s="37"/>
      <c r="D55" s="38"/>
      <c r="E55" s="38"/>
      <c r="F55" s="39"/>
      <c r="G55" s="45"/>
      <c r="H55" s="48">
        <f t="shared" ref="H55" si="13">IF(F55&lt;=D55-E55,F55,D55-E55)</f>
        <v>0</v>
      </c>
      <c r="I55" s="46">
        <f t="shared" ref="I55" si="14">H55*C55</f>
        <v>0</v>
      </c>
      <c r="J55" s="46">
        <f>C55*E55*J$38</f>
        <v>0</v>
      </c>
      <c r="K55" s="47">
        <f t="shared" ref="K55" si="15">I55+J55</f>
        <v>0</v>
      </c>
      <c r="L55" s="17">
        <f>K55*L$38</f>
        <v>0</v>
      </c>
      <c r="M55" s="17">
        <f>K55-L55</f>
        <v>0</v>
      </c>
    </row>
    <row r="56" spans="1:13">
      <c r="C56" s="7"/>
      <c r="D56" s="8"/>
      <c r="E56" s="8"/>
      <c r="F56" s="3"/>
      <c r="G56" s="3"/>
      <c r="H56" s="3"/>
      <c r="I56" s="2"/>
      <c r="J56" s="2"/>
    </row>
    <row r="57" spans="1:13">
      <c r="A57" s="177" t="s">
        <v>26</v>
      </c>
      <c r="B57" s="193" t="s">
        <v>74</v>
      </c>
      <c r="C57" s="61"/>
      <c r="D57" s="55"/>
      <c r="E57" s="61"/>
      <c r="F57" s="53"/>
      <c r="G57" s="55"/>
      <c r="H57" s="61"/>
      <c r="I57" s="59"/>
      <c r="J57" s="55"/>
      <c r="K57" s="61"/>
    </row>
    <row r="58" spans="1:13">
      <c r="A58" s="177"/>
      <c r="B58" s="193"/>
      <c r="C58" s="61"/>
      <c r="D58" s="55"/>
      <c r="E58" s="61"/>
      <c r="F58" s="53"/>
      <c r="G58" s="55"/>
      <c r="H58" s="61"/>
      <c r="I58" s="59"/>
      <c r="J58" s="55"/>
      <c r="K58" s="61"/>
    </row>
    <row r="59" spans="1:13">
      <c r="A59" s="18" t="s">
        <v>28</v>
      </c>
      <c r="B59" s="68">
        <f>SUM(B60:B60)</f>
        <v>0</v>
      </c>
      <c r="C59" s="62"/>
      <c r="D59" s="63"/>
      <c r="E59" s="62"/>
      <c r="F59" s="53"/>
      <c r="G59" s="63"/>
      <c r="H59" s="62"/>
      <c r="I59" s="59"/>
      <c r="J59" s="63"/>
      <c r="K59" s="62"/>
    </row>
    <row r="60" spans="1:13">
      <c r="A60" s="14"/>
      <c r="B60" s="51"/>
      <c r="C60" s="60"/>
      <c r="D60" s="52"/>
      <c r="E60" s="60"/>
      <c r="F60" s="53"/>
      <c r="G60" s="52"/>
      <c r="H60" s="60"/>
      <c r="I60" s="59"/>
      <c r="J60" s="52"/>
      <c r="K60" s="60"/>
    </row>
    <row r="61" spans="1:13">
      <c r="C61" s="7"/>
      <c r="D61" s="8"/>
      <c r="E61" s="8"/>
      <c r="F61" s="3"/>
      <c r="G61" s="3"/>
      <c r="H61" s="3"/>
      <c r="I61" s="2"/>
      <c r="J61" s="2"/>
    </row>
    <row r="62" spans="1:13">
      <c r="A62" s="177" t="s">
        <v>26</v>
      </c>
      <c r="B62" s="193" t="s">
        <v>7</v>
      </c>
      <c r="C62" s="7"/>
      <c r="D62" s="8"/>
      <c r="E62" s="8"/>
      <c r="F62" s="3"/>
      <c r="G62" s="3"/>
      <c r="H62" s="3"/>
      <c r="I62" s="2"/>
      <c r="J62" s="2"/>
    </row>
    <row r="63" spans="1:13">
      <c r="A63" s="177"/>
      <c r="B63" s="193"/>
      <c r="C63" s="7"/>
      <c r="D63" s="8"/>
      <c r="E63" s="8"/>
      <c r="F63" s="3"/>
      <c r="G63" s="3"/>
      <c r="H63" s="3"/>
      <c r="I63" s="2"/>
      <c r="J63" s="2"/>
    </row>
    <row r="64" spans="1:13">
      <c r="A64" s="18" t="s">
        <v>28</v>
      </c>
      <c r="B64" s="68">
        <f>SUM(B65:B65)</f>
        <v>0</v>
      </c>
      <c r="C64" s="7"/>
      <c r="D64" s="8"/>
      <c r="E64" s="8"/>
      <c r="F64" s="3"/>
      <c r="G64" s="3"/>
      <c r="H64" s="3"/>
      <c r="I64" s="2"/>
      <c r="J64" s="2"/>
    </row>
    <row r="65" spans="1:10">
      <c r="A65" s="14"/>
      <c r="B65" s="51"/>
      <c r="C65" s="7"/>
      <c r="D65" s="8"/>
      <c r="E65" s="8"/>
      <c r="F65" s="3"/>
      <c r="G65" s="3"/>
      <c r="H65" s="3"/>
      <c r="I65" s="2"/>
      <c r="J65" s="2"/>
    </row>
    <row r="66" spans="1:10">
      <c r="C66" s="7"/>
      <c r="D66" s="8"/>
      <c r="E66" s="8"/>
      <c r="F66" s="3"/>
      <c r="G66" s="3"/>
      <c r="H66" s="3"/>
      <c r="I66" s="2"/>
      <c r="J66" s="2"/>
    </row>
    <row r="67" spans="1:10">
      <c r="A67" s="177" t="s">
        <v>26</v>
      </c>
      <c r="B67" s="193" t="s">
        <v>1</v>
      </c>
      <c r="C67" s="7"/>
      <c r="D67" s="8"/>
      <c r="E67" s="8"/>
      <c r="F67" s="3"/>
      <c r="G67" s="3"/>
      <c r="H67" s="3"/>
      <c r="I67" s="2"/>
      <c r="J67" s="2"/>
    </row>
    <row r="68" spans="1:10">
      <c r="A68" s="177"/>
      <c r="B68" s="193"/>
      <c r="C68" s="7"/>
      <c r="D68" s="8"/>
      <c r="E68" s="8"/>
      <c r="F68" s="3"/>
      <c r="G68" s="3"/>
      <c r="H68" s="3"/>
      <c r="I68" s="2"/>
      <c r="J68" s="2"/>
    </row>
    <row r="69" spans="1:10">
      <c r="A69" s="18" t="s">
        <v>28</v>
      </c>
      <c r="B69" s="68">
        <f>SUM(B70:B70)</f>
        <v>0</v>
      </c>
      <c r="C69" s="7"/>
      <c r="D69" s="8"/>
      <c r="E69" s="8"/>
      <c r="F69" s="3"/>
      <c r="G69" s="3"/>
      <c r="H69" s="3"/>
      <c r="I69" s="2"/>
      <c r="J69" s="2"/>
    </row>
    <row r="70" spans="1:10">
      <c r="A70" s="14"/>
      <c r="B70" s="51"/>
      <c r="C70" s="7"/>
      <c r="D70" s="8"/>
      <c r="E70" s="8"/>
      <c r="F70" s="3"/>
      <c r="G70" s="3"/>
      <c r="H70" s="3"/>
      <c r="I70" s="2"/>
      <c r="J70" s="2"/>
    </row>
    <row r="71" spans="1:10">
      <c r="C71" s="7"/>
      <c r="D71" s="8"/>
      <c r="E71" s="8"/>
      <c r="F71" s="3"/>
      <c r="G71" s="3"/>
      <c r="H71" s="3"/>
      <c r="I71" s="2"/>
      <c r="J71" s="2"/>
    </row>
    <row r="72" spans="1:10">
      <c r="A72" s="177" t="s">
        <v>26</v>
      </c>
      <c r="B72" s="193" t="s">
        <v>0</v>
      </c>
      <c r="C72" s="7"/>
      <c r="D72" s="8"/>
      <c r="E72" s="8"/>
      <c r="F72" s="3"/>
      <c r="G72" s="3"/>
      <c r="H72" s="3"/>
      <c r="I72" s="2"/>
      <c r="J72" s="2"/>
    </row>
    <row r="73" spans="1:10">
      <c r="A73" s="177"/>
      <c r="B73" s="193"/>
      <c r="C73" s="7"/>
      <c r="D73" s="8"/>
      <c r="E73" s="8"/>
      <c r="F73" s="3"/>
      <c r="G73" s="3"/>
      <c r="H73" s="3"/>
      <c r="I73" s="2"/>
      <c r="J73" s="2"/>
    </row>
    <row r="74" spans="1:10">
      <c r="A74" s="18" t="s">
        <v>28</v>
      </c>
      <c r="B74" s="68">
        <f>SUM(B75:B75)</f>
        <v>0</v>
      </c>
      <c r="C74" s="7"/>
      <c r="D74" s="8"/>
      <c r="E74" s="8"/>
      <c r="F74" s="3"/>
      <c r="G74" s="3"/>
      <c r="H74" s="3"/>
      <c r="I74" s="2"/>
      <c r="J74" s="2"/>
    </row>
    <row r="75" spans="1:10">
      <c r="A75" s="14"/>
      <c r="B75" s="51"/>
      <c r="C75" s="7"/>
      <c r="D75" s="8"/>
      <c r="E75" s="8"/>
      <c r="F75" s="3"/>
      <c r="G75" s="3"/>
      <c r="H75" s="3"/>
      <c r="I75" s="2"/>
      <c r="J75" s="2"/>
    </row>
    <row r="76" spans="1:10">
      <c r="C76" s="7"/>
      <c r="D76" s="8"/>
      <c r="E76" s="8"/>
      <c r="F76" s="3"/>
      <c r="G76" s="3"/>
      <c r="H76" s="3"/>
      <c r="I76" s="2"/>
      <c r="J76" s="2"/>
    </row>
    <row r="77" spans="1:10">
      <c r="A77" s="5" t="s">
        <v>30</v>
      </c>
      <c r="C77" s="7"/>
      <c r="D77" s="8"/>
      <c r="E77" s="8"/>
      <c r="F77" s="3"/>
      <c r="G77" s="3"/>
      <c r="H77" s="3"/>
      <c r="I77" s="2"/>
      <c r="J77" s="2"/>
    </row>
    <row r="78" spans="1:10">
      <c r="A78" s="177" t="s">
        <v>26</v>
      </c>
      <c r="B78" s="190" t="s">
        <v>31</v>
      </c>
      <c r="C78" s="187" t="s">
        <v>27</v>
      </c>
      <c r="D78" s="188"/>
      <c r="E78" s="189"/>
      <c r="F78" s="190" t="s">
        <v>34</v>
      </c>
      <c r="G78" s="82" t="s">
        <v>35</v>
      </c>
      <c r="H78" s="177" t="s">
        <v>514</v>
      </c>
      <c r="I78" s="2"/>
      <c r="J78" s="2"/>
    </row>
    <row r="79" spans="1:10" ht="11.25" customHeight="1">
      <c r="A79" s="177"/>
      <c r="B79" s="191"/>
      <c r="C79" s="82" t="s">
        <v>28</v>
      </c>
      <c r="D79" s="82" t="s">
        <v>32</v>
      </c>
      <c r="E79" s="12" t="s">
        <v>33</v>
      </c>
      <c r="F79" s="191"/>
      <c r="G79" s="13">
        <v>9.2499999999999999E-2</v>
      </c>
      <c r="H79" s="183"/>
      <c r="I79" s="2"/>
      <c r="J79" s="2"/>
    </row>
    <row r="80" spans="1:10">
      <c r="B80" s="4"/>
      <c r="C80" s="4"/>
      <c r="D80" s="4"/>
      <c r="E80" s="6"/>
      <c r="G80" s="11"/>
      <c r="I80" s="2"/>
      <c r="J80" s="2"/>
    </row>
    <row r="81" spans="1:10">
      <c r="A81" s="18" t="s">
        <v>28</v>
      </c>
      <c r="B81" s="15">
        <f t="shared" ref="B81:H81" si="16">SUM(B82:B82)</f>
        <v>6760122.4800000004</v>
      </c>
      <c r="C81" s="15">
        <f t="shared" si="16"/>
        <v>0</v>
      </c>
      <c r="D81" s="15">
        <f t="shared" si="16"/>
        <v>0</v>
      </c>
      <c r="E81" s="15">
        <f t="shared" si="16"/>
        <v>0</v>
      </c>
      <c r="F81" s="15">
        <f t="shared" si="16"/>
        <v>6760122.4800000004</v>
      </c>
      <c r="G81" s="15">
        <f t="shared" si="16"/>
        <v>625311.32940000005</v>
      </c>
      <c r="H81" s="64">
        <f t="shared" si="16"/>
        <v>6134811.1506000003</v>
      </c>
      <c r="I81" s="2"/>
      <c r="J81" s="2"/>
    </row>
    <row r="82" spans="1:10">
      <c r="A82" s="14" t="s">
        <v>139</v>
      </c>
      <c r="B82" s="16">
        <v>6760122.4800000004</v>
      </c>
      <c r="C82" s="16">
        <v>0</v>
      </c>
      <c r="D82" s="17">
        <f>C82*0</f>
        <v>0</v>
      </c>
      <c r="E82" s="16">
        <f>C82-D82</f>
        <v>0</v>
      </c>
      <c r="F82" s="17">
        <f>B82</f>
        <v>6760122.4800000004</v>
      </c>
      <c r="G82" s="17">
        <f>F82*G$79</f>
        <v>625311.32940000005</v>
      </c>
      <c r="H82" s="17">
        <f>F82-G82</f>
        <v>6134811.1506000003</v>
      </c>
      <c r="I82" s="2"/>
      <c r="J82" s="2"/>
    </row>
    <row r="83" spans="1:10">
      <c r="C83" s="7"/>
      <c r="D83" s="8"/>
      <c r="E83" s="8"/>
      <c r="F83" s="3"/>
      <c r="G83" s="3"/>
      <c r="H83" s="3"/>
      <c r="I83" s="2"/>
      <c r="J83" s="2"/>
    </row>
    <row r="84" spans="1:10">
      <c r="A84" s="5" t="s">
        <v>36</v>
      </c>
      <c r="C84" s="7"/>
      <c r="D84" s="8"/>
      <c r="E84" s="8"/>
      <c r="F84" s="3"/>
      <c r="G84" s="3"/>
      <c r="H84" s="3"/>
      <c r="I84" s="2"/>
      <c r="J84" s="2"/>
    </row>
    <row r="85" spans="1:10">
      <c r="A85" s="177" t="s">
        <v>26</v>
      </c>
      <c r="B85" s="177" t="s">
        <v>31</v>
      </c>
      <c r="C85" s="184" t="s">
        <v>27</v>
      </c>
      <c r="D85" s="184"/>
      <c r="E85" s="184"/>
      <c r="F85" s="177" t="s">
        <v>34</v>
      </c>
      <c r="G85" s="82" t="s">
        <v>35</v>
      </c>
      <c r="H85" s="177" t="s">
        <v>514</v>
      </c>
      <c r="I85" s="2"/>
      <c r="J85" s="2"/>
    </row>
    <row r="86" spans="1:10" ht="11.25" customHeight="1">
      <c r="A86" s="177"/>
      <c r="B86" s="177"/>
      <c r="C86" s="82" t="s">
        <v>28</v>
      </c>
      <c r="D86" s="82" t="s">
        <v>32</v>
      </c>
      <c r="E86" s="12" t="s">
        <v>33</v>
      </c>
      <c r="F86" s="177"/>
      <c r="G86" s="13">
        <v>9.2499999999999999E-2</v>
      </c>
      <c r="H86" s="183"/>
      <c r="I86" s="2"/>
      <c r="J86" s="2"/>
    </row>
    <row r="87" spans="1:10">
      <c r="B87" s="4"/>
      <c r="C87" s="4"/>
      <c r="D87" s="4"/>
      <c r="E87" s="6"/>
      <c r="G87" s="11"/>
      <c r="I87" s="2"/>
      <c r="J87" s="2"/>
    </row>
    <row r="88" spans="1:10">
      <c r="A88" s="18" t="s">
        <v>28</v>
      </c>
      <c r="B88" s="15">
        <f t="shared" ref="B88:H88" si="17">SUM(B89:B89)</f>
        <v>0</v>
      </c>
      <c r="C88" s="15">
        <f t="shared" si="17"/>
        <v>0</v>
      </c>
      <c r="D88" s="15">
        <f t="shared" si="17"/>
        <v>0</v>
      </c>
      <c r="E88" s="15">
        <f t="shared" si="17"/>
        <v>0</v>
      </c>
      <c r="F88" s="15">
        <f t="shared" si="17"/>
        <v>0</v>
      </c>
      <c r="G88" s="15">
        <f t="shared" si="17"/>
        <v>0</v>
      </c>
      <c r="H88" s="64">
        <f t="shared" si="17"/>
        <v>0</v>
      </c>
      <c r="I88" s="2"/>
      <c r="J88" s="2"/>
    </row>
    <row r="89" spans="1:10">
      <c r="A89" s="14"/>
      <c r="B89" s="16"/>
      <c r="C89" s="16"/>
      <c r="D89" s="17"/>
      <c r="E89" s="16"/>
      <c r="F89" s="17">
        <f>B89-D89</f>
        <v>0</v>
      </c>
      <c r="G89" s="17">
        <f>F89*G$86</f>
        <v>0</v>
      </c>
      <c r="H89" s="17">
        <f>F89-G89</f>
        <v>0</v>
      </c>
      <c r="I89" s="2"/>
      <c r="J89" s="2"/>
    </row>
    <row r="90" spans="1:10">
      <c r="C90" s="7"/>
      <c r="D90" s="8"/>
      <c r="E90" s="8"/>
      <c r="F90" s="3"/>
      <c r="G90" s="3"/>
      <c r="H90" s="3"/>
      <c r="I90" s="2"/>
      <c r="J90" s="2"/>
    </row>
    <row r="91" spans="1:10">
      <c r="A91" s="5" t="s">
        <v>37</v>
      </c>
      <c r="C91" s="7"/>
      <c r="D91" s="8"/>
      <c r="E91" s="8"/>
      <c r="F91" s="3"/>
      <c r="G91" s="3"/>
      <c r="H91" s="3"/>
      <c r="I91" s="2"/>
      <c r="J91" s="2"/>
    </row>
    <row r="92" spans="1:10">
      <c r="A92" s="190" t="s">
        <v>26</v>
      </c>
      <c r="B92" s="190" t="s">
        <v>31</v>
      </c>
      <c r="C92" s="187" t="s">
        <v>27</v>
      </c>
      <c r="D92" s="188"/>
      <c r="E92" s="189"/>
      <c r="F92" s="190" t="s">
        <v>34</v>
      </c>
      <c r="G92" s="82" t="s">
        <v>35</v>
      </c>
      <c r="H92" s="177" t="s">
        <v>514</v>
      </c>
      <c r="I92" s="2"/>
      <c r="J92" s="2"/>
    </row>
    <row r="93" spans="1:10">
      <c r="A93" s="191"/>
      <c r="B93" s="191"/>
      <c r="C93" s="82" t="s">
        <v>28</v>
      </c>
      <c r="D93" s="82" t="s">
        <v>32</v>
      </c>
      <c r="E93" s="12" t="s">
        <v>33</v>
      </c>
      <c r="F93" s="191"/>
      <c r="G93" s="13">
        <v>9.2499999999999999E-2</v>
      </c>
      <c r="H93" s="183"/>
      <c r="I93" s="2"/>
      <c r="J93" s="2"/>
    </row>
    <row r="94" spans="1:10">
      <c r="B94" s="4"/>
      <c r="C94" s="4"/>
      <c r="D94" s="4"/>
      <c r="E94" s="6"/>
      <c r="G94" s="11"/>
      <c r="I94" s="2"/>
      <c r="J94" s="2"/>
    </row>
    <row r="95" spans="1:10">
      <c r="A95" s="18" t="s">
        <v>28</v>
      </c>
      <c r="B95" s="15">
        <f t="shared" ref="B95:H95" si="18">SUM(B96:B96)</f>
        <v>0</v>
      </c>
      <c r="C95" s="15">
        <f t="shared" si="18"/>
        <v>0</v>
      </c>
      <c r="D95" s="15">
        <f t="shared" si="18"/>
        <v>0</v>
      </c>
      <c r="E95" s="15">
        <f t="shared" si="18"/>
        <v>0</v>
      </c>
      <c r="F95" s="15">
        <f t="shared" si="18"/>
        <v>0</v>
      </c>
      <c r="G95" s="15">
        <f t="shared" si="18"/>
        <v>0</v>
      </c>
      <c r="H95" s="64">
        <f t="shared" si="18"/>
        <v>0</v>
      </c>
      <c r="I95" s="2"/>
      <c r="J95" s="2"/>
    </row>
    <row r="96" spans="1:10">
      <c r="A96" s="14"/>
      <c r="B96" s="16"/>
      <c r="C96" s="16"/>
      <c r="D96" s="17"/>
      <c r="E96" s="16"/>
      <c r="F96" s="17">
        <f>B96-D96</f>
        <v>0</v>
      </c>
      <c r="G96" s="17">
        <f>F96*G$93</f>
        <v>0</v>
      </c>
      <c r="H96" s="17">
        <f>F96-G96</f>
        <v>0</v>
      </c>
      <c r="I96" s="2"/>
      <c r="J96" s="2"/>
    </row>
    <row r="98" spans="1:10">
      <c r="A98" s="5" t="s">
        <v>71</v>
      </c>
      <c r="C98" s="7"/>
      <c r="D98" s="8"/>
    </row>
    <row r="99" spans="1:10">
      <c r="A99" s="177" t="s">
        <v>73</v>
      </c>
      <c r="B99" s="177" t="s">
        <v>514</v>
      </c>
      <c r="C99" s="55"/>
      <c r="D99" s="55"/>
    </row>
    <row r="100" spans="1:10">
      <c r="A100" s="177"/>
      <c r="B100" s="183"/>
      <c r="C100" s="55"/>
      <c r="D100" s="55"/>
    </row>
    <row r="101" spans="1:10">
      <c r="B101" s="4"/>
      <c r="C101" s="54"/>
      <c r="D101" s="54"/>
      <c r="E101" s="119" t="s">
        <v>319</v>
      </c>
      <c r="F101" s="54"/>
      <c r="G101" s="54"/>
      <c r="H101" s="54"/>
    </row>
    <row r="102" spans="1:10">
      <c r="A102" s="18" t="s">
        <v>28</v>
      </c>
      <c r="B102" s="64">
        <f>E102*12</f>
        <v>1445144.6400000001</v>
      </c>
      <c r="C102" s="185" t="s">
        <v>518</v>
      </c>
      <c r="D102" s="192"/>
      <c r="E102" s="16">
        <v>120428.72</v>
      </c>
      <c r="F102" s="59"/>
      <c r="G102" s="122"/>
      <c r="H102" s="59"/>
    </row>
    <row r="103" spans="1:10">
      <c r="F103" s="52"/>
      <c r="G103" s="52"/>
      <c r="H103" s="52"/>
    </row>
    <row r="104" spans="1:10">
      <c r="A104" s="5" t="s">
        <v>72</v>
      </c>
      <c r="F104" s="52"/>
      <c r="G104" s="52"/>
      <c r="H104" s="52"/>
      <c r="J104" s="2"/>
    </row>
    <row r="105" spans="1:10">
      <c r="A105" s="177" t="s">
        <v>49</v>
      </c>
      <c r="B105" s="177" t="s">
        <v>514</v>
      </c>
      <c r="F105" s="52"/>
      <c r="G105" s="52"/>
      <c r="H105" s="52"/>
      <c r="J105" s="2"/>
    </row>
    <row r="106" spans="1:10">
      <c r="A106" s="177"/>
      <c r="B106" s="183"/>
      <c r="F106" s="52"/>
      <c r="G106" s="52"/>
      <c r="H106" s="52"/>
      <c r="J106" s="2"/>
    </row>
    <row r="107" spans="1:10">
      <c r="B107" s="4"/>
      <c r="E107" s="119" t="s">
        <v>319</v>
      </c>
      <c r="F107" s="54"/>
      <c r="G107" s="54"/>
      <c r="H107" s="54"/>
      <c r="J107" s="2"/>
    </row>
    <row r="108" spans="1:10">
      <c r="A108" s="18" t="s">
        <v>28</v>
      </c>
      <c r="B108" s="64">
        <f>E108*12</f>
        <v>96257.4</v>
      </c>
      <c r="C108" s="185" t="s">
        <v>518</v>
      </c>
      <c r="D108" s="192"/>
      <c r="E108" s="16">
        <v>8021.45</v>
      </c>
      <c r="F108" s="59"/>
      <c r="G108" s="122"/>
      <c r="H108" s="59"/>
    </row>
    <row r="109" spans="1:10">
      <c r="F109" s="52"/>
      <c r="G109" s="52"/>
      <c r="H109" s="52"/>
    </row>
    <row r="110" spans="1:10">
      <c r="A110" s="5" t="s">
        <v>17</v>
      </c>
      <c r="F110" s="52"/>
      <c r="G110" s="52"/>
      <c r="H110" s="52"/>
    </row>
    <row r="111" spans="1:10">
      <c r="A111" s="177" t="s">
        <v>49</v>
      </c>
      <c r="B111" s="177" t="s">
        <v>514</v>
      </c>
      <c r="F111" s="52"/>
      <c r="G111" s="52"/>
      <c r="H111" s="52"/>
    </row>
    <row r="112" spans="1:10">
      <c r="A112" s="177"/>
      <c r="B112" s="183"/>
      <c r="F112" s="52"/>
      <c r="G112" s="52"/>
      <c r="H112" s="52"/>
    </row>
    <row r="113" spans="1:8">
      <c r="B113" s="4"/>
      <c r="E113" s="119" t="s">
        <v>319</v>
      </c>
      <c r="F113" s="54"/>
      <c r="G113" s="54"/>
      <c r="H113" s="54"/>
    </row>
    <row r="114" spans="1:8">
      <c r="A114" s="18" t="s">
        <v>28</v>
      </c>
      <c r="B114" s="64">
        <f>E114*12</f>
        <v>16709.16</v>
      </c>
      <c r="C114" s="185" t="s">
        <v>518</v>
      </c>
      <c r="D114" s="192"/>
      <c r="E114" s="16">
        <v>1392.43</v>
      </c>
      <c r="F114" s="59"/>
      <c r="G114" s="122"/>
      <c r="H114" s="59"/>
    </row>
    <row r="116" spans="1:8">
      <c r="A116" s="5" t="s">
        <v>20</v>
      </c>
    </row>
    <row r="117" spans="1:8">
      <c r="A117" s="177" t="s">
        <v>49</v>
      </c>
      <c r="B117" s="177" t="s">
        <v>514</v>
      </c>
    </row>
    <row r="118" spans="1:8">
      <c r="A118" s="177"/>
      <c r="B118" s="183"/>
    </row>
    <row r="119" spans="1:8">
      <c r="B119" s="4"/>
    </row>
    <row r="120" spans="1:8">
      <c r="A120" s="18" t="s">
        <v>28</v>
      </c>
      <c r="B120" s="64"/>
    </row>
    <row r="126" spans="1:8">
      <c r="A126" s="5" t="s">
        <v>18</v>
      </c>
      <c r="C126" s="7"/>
      <c r="D126" s="8"/>
    </row>
    <row r="127" spans="1:8">
      <c r="A127" s="177" t="s">
        <v>26</v>
      </c>
      <c r="B127" s="177" t="s">
        <v>514</v>
      </c>
      <c r="C127" s="25"/>
      <c r="D127" s="25"/>
    </row>
    <row r="128" spans="1:8">
      <c r="A128" s="177"/>
      <c r="B128" s="183"/>
      <c r="C128" s="25"/>
      <c r="D128" s="25"/>
    </row>
    <row r="129" spans="1:4">
      <c r="B129" s="4"/>
      <c r="C129" s="71"/>
      <c r="D129" s="71"/>
    </row>
    <row r="130" spans="1:4">
      <c r="A130" s="18" t="s">
        <v>28</v>
      </c>
      <c r="B130" s="64">
        <f>SUM(B131:B131)</f>
        <v>0</v>
      </c>
      <c r="C130" s="72"/>
      <c r="D130" s="72"/>
    </row>
    <row r="131" spans="1:4">
      <c r="A131" s="14"/>
      <c r="B131" s="16"/>
      <c r="C131" s="72"/>
      <c r="D131" s="72"/>
    </row>
    <row r="132" spans="1:4">
      <c r="C132" s="24"/>
      <c r="D132" s="24"/>
    </row>
    <row r="133" spans="1:4">
      <c r="A133" s="5" t="s">
        <v>19</v>
      </c>
      <c r="C133" s="74"/>
      <c r="D133" s="75"/>
    </row>
    <row r="134" spans="1:4">
      <c r="A134" s="177" t="s">
        <v>26</v>
      </c>
      <c r="B134" s="177" t="s">
        <v>514</v>
      </c>
      <c r="C134" s="25"/>
      <c r="D134" s="25"/>
    </row>
    <row r="135" spans="1:4">
      <c r="A135" s="177"/>
      <c r="B135" s="183"/>
      <c r="C135" s="25"/>
      <c r="D135" s="25"/>
    </row>
    <row r="136" spans="1:4">
      <c r="B136" s="4"/>
      <c r="C136" s="71"/>
      <c r="D136" s="71"/>
    </row>
    <row r="137" spans="1:4">
      <c r="A137" s="18" t="s">
        <v>28</v>
      </c>
      <c r="B137" s="64">
        <f>SUM(B138:B138)</f>
        <v>0</v>
      </c>
      <c r="C137" s="72"/>
      <c r="D137" s="72"/>
    </row>
    <row r="138" spans="1:4">
      <c r="A138" s="14"/>
      <c r="B138" s="16"/>
      <c r="C138" s="72"/>
      <c r="D138" s="72"/>
    </row>
    <row r="140" spans="1:4">
      <c r="A140" s="5" t="s">
        <v>21</v>
      </c>
    </row>
    <row r="141" spans="1:4">
      <c r="A141" s="177" t="s">
        <v>26</v>
      </c>
      <c r="B141" s="177" t="s">
        <v>514</v>
      </c>
    </row>
    <row r="142" spans="1:4">
      <c r="A142" s="177"/>
      <c r="B142" s="183"/>
    </row>
    <row r="143" spans="1:4">
      <c r="B143" s="4"/>
    </row>
    <row r="144" spans="1:4">
      <c r="A144" s="18" t="s">
        <v>28</v>
      </c>
      <c r="B144" s="64">
        <f>SUM(B145:B145)</f>
        <v>1437173.88</v>
      </c>
    </row>
    <row r="145" spans="1:8">
      <c r="A145" s="14" t="s">
        <v>139</v>
      </c>
      <c r="B145" s="16">
        <v>1437173.88</v>
      </c>
    </row>
    <row r="147" spans="1:8">
      <c r="A147" s="5" t="s">
        <v>64</v>
      </c>
      <c r="C147" s="7"/>
      <c r="D147" s="8"/>
      <c r="E147" s="8"/>
      <c r="F147" s="3"/>
      <c r="G147" s="3"/>
      <c r="H147" s="3"/>
    </row>
    <row r="148" spans="1:8">
      <c r="A148" s="190" t="s">
        <v>26</v>
      </c>
      <c r="B148" s="190" t="s">
        <v>31</v>
      </c>
      <c r="C148" s="190" t="s">
        <v>27</v>
      </c>
      <c r="D148" s="177" t="s">
        <v>514</v>
      </c>
      <c r="E148" s="54"/>
      <c r="F148" s="55"/>
      <c r="G148" s="54"/>
      <c r="H148" s="55"/>
    </row>
    <row r="149" spans="1:8" ht="15">
      <c r="A149" s="191"/>
      <c r="B149" s="191"/>
      <c r="C149" s="191"/>
      <c r="D149" s="183"/>
      <c r="E149" s="56"/>
      <c r="F149" s="57"/>
      <c r="G149" s="56"/>
      <c r="H149" s="57"/>
    </row>
    <row r="150" spans="1:8">
      <c r="B150" s="4"/>
      <c r="C150" s="4"/>
      <c r="D150" s="4"/>
      <c r="E150" s="56"/>
      <c r="F150" s="52"/>
      <c r="G150" s="56"/>
      <c r="H150" s="52"/>
    </row>
    <row r="151" spans="1:8">
      <c r="A151" s="18" t="s">
        <v>28</v>
      </c>
      <c r="B151" s="15">
        <f>SUM(B152:B152)</f>
        <v>0</v>
      </c>
      <c r="C151" s="15">
        <f>SUM(C152:C152)</f>
        <v>0</v>
      </c>
      <c r="D151" s="64">
        <f>SUM(D152:D152)</f>
        <v>0</v>
      </c>
      <c r="E151" s="58"/>
      <c r="F151" s="58"/>
      <c r="G151" s="58"/>
      <c r="H151" s="58"/>
    </row>
    <row r="152" spans="1:8">
      <c r="A152" s="14"/>
      <c r="B152" s="16"/>
      <c r="C152" s="16"/>
      <c r="D152" s="17"/>
      <c r="E152" s="59"/>
      <c r="F152" s="59"/>
      <c r="G152" s="59"/>
      <c r="H152" s="59"/>
    </row>
    <row r="154" spans="1:8">
      <c r="A154" s="5" t="s">
        <v>22</v>
      </c>
      <c r="C154" s="7"/>
      <c r="D154" s="8"/>
    </row>
    <row r="155" spans="1:8">
      <c r="A155" s="190" t="s">
        <v>26</v>
      </c>
      <c r="B155" s="190" t="s">
        <v>31</v>
      </c>
      <c r="C155" s="190" t="s">
        <v>27</v>
      </c>
      <c r="D155" s="177" t="s">
        <v>514</v>
      </c>
    </row>
    <row r="156" spans="1:8">
      <c r="A156" s="191"/>
      <c r="B156" s="191"/>
      <c r="C156" s="191"/>
      <c r="D156" s="183"/>
    </row>
    <row r="157" spans="1:8">
      <c r="B157" s="4"/>
      <c r="C157" s="4"/>
      <c r="D157" s="4"/>
    </row>
    <row r="158" spans="1:8">
      <c r="A158" s="18" t="s">
        <v>28</v>
      </c>
      <c r="B158" s="15">
        <f>SUM(B159:B159)</f>
        <v>0</v>
      </c>
      <c r="C158" s="15">
        <f>SUM(C159:C159)</f>
        <v>0</v>
      </c>
      <c r="D158" s="64">
        <f>SUM(D159:D159)</f>
        <v>0</v>
      </c>
    </row>
    <row r="159" spans="1:8">
      <c r="A159" s="14"/>
      <c r="B159" s="16"/>
      <c r="C159" s="16"/>
      <c r="D159" s="17"/>
    </row>
    <row r="161" spans="1:4">
      <c r="A161" s="5" t="s">
        <v>23</v>
      </c>
      <c r="C161" s="7"/>
      <c r="D161" s="8"/>
    </row>
    <row r="162" spans="1:4">
      <c r="A162" s="190" t="s">
        <v>26</v>
      </c>
      <c r="B162" s="190" t="s">
        <v>31</v>
      </c>
      <c r="C162" s="190" t="s">
        <v>27</v>
      </c>
      <c r="D162" s="177" t="s">
        <v>514</v>
      </c>
    </row>
    <row r="163" spans="1:4">
      <c r="A163" s="191"/>
      <c r="B163" s="191"/>
      <c r="C163" s="191"/>
      <c r="D163" s="183"/>
    </row>
    <row r="164" spans="1:4">
      <c r="B164" s="4"/>
      <c r="C164" s="4"/>
      <c r="D164" s="4"/>
    </row>
    <row r="165" spans="1:4">
      <c r="A165" s="18" t="s">
        <v>28</v>
      </c>
      <c r="B165" s="15">
        <f>SUM(B166:B166)</f>
        <v>0</v>
      </c>
      <c r="C165" s="15">
        <f>SUM(C166:C166)</f>
        <v>0</v>
      </c>
      <c r="D165" s="64">
        <f>SUM(D166:D166)</f>
        <v>0</v>
      </c>
    </row>
    <row r="166" spans="1:4">
      <c r="A166" s="14"/>
      <c r="B166" s="16"/>
      <c r="C166" s="16"/>
      <c r="D166" s="17"/>
    </row>
    <row r="168" spans="1:4">
      <c r="A168" s="5" t="s">
        <v>24</v>
      </c>
      <c r="C168" s="7"/>
      <c r="D168" s="8"/>
    </row>
    <row r="169" spans="1:4">
      <c r="A169" s="190" t="s">
        <v>26</v>
      </c>
      <c r="B169" s="190" t="s">
        <v>31</v>
      </c>
      <c r="C169" s="190" t="s">
        <v>27</v>
      </c>
      <c r="D169" s="177" t="s">
        <v>514</v>
      </c>
    </row>
    <row r="170" spans="1:4">
      <c r="A170" s="191"/>
      <c r="B170" s="191"/>
      <c r="C170" s="191"/>
      <c r="D170" s="183"/>
    </row>
    <row r="171" spans="1:4">
      <c r="B171" s="4"/>
      <c r="C171" s="4"/>
      <c r="D171" s="4"/>
    </row>
    <row r="172" spans="1:4">
      <c r="A172" s="18" t="s">
        <v>28</v>
      </c>
      <c r="B172" s="15">
        <f>SUM(B173:B173)</f>
        <v>0</v>
      </c>
      <c r="C172" s="15">
        <f>SUM(C173:C173)</f>
        <v>0</v>
      </c>
      <c r="D172" s="64">
        <f>SUM(D173:D173)</f>
        <v>0</v>
      </c>
    </row>
    <row r="173" spans="1:4">
      <c r="A173" s="14"/>
      <c r="B173" s="16"/>
      <c r="C173" s="16"/>
      <c r="D173" s="17"/>
    </row>
  </sheetData>
  <mergeCells count="111"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37:A38"/>
    <mergeCell ref="B37:B38"/>
    <mergeCell ref="C37:C38"/>
    <mergeCell ref="D37:E37"/>
    <mergeCell ref="G37:H37"/>
    <mergeCell ref="I37:I38"/>
    <mergeCell ref="K37:K38"/>
    <mergeCell ref="M37:M38"/>
    <mergeCell ref="A32:A33"/>
    <mergeCell ref="B32:B33"/>
    <mergeCell ref="C32:C33"/>
    <mergeCell ref="D32:E32"/>
    <mergeCell ref="G32:H32"/>
    <mergeCell ref="I32:I33"/>
    <mergeCell ref="K42:K43"/>
    <mergeCell ref="M42:M43"/>
    <mergeCell ref="A47:A48"/>
    <mergeCell ref="B47:B48"/>
    <mergeCell ref="C47:C48"/>
    <mergeCell ref="D47:E47"/>
    <mergeCell ref="G47:H47"/>
    <mergeCell ref="I47:I48"/>
    <mergeCell ref="K47:K48"/>
    <mergeCell ref="M47:M48"/>
    <mergeCell ref="A42:A43"/>
    <mergeCell ref="B42:B43"/>
    <mergeCell ref="C42:C43"/>
    <mergeCell ref="D42:E42"/>
    <mergeCell ref="G42:H42"/>
    <mergeCell ref="I42:I43"/>
    <mergeCell ref="A67:A68"/>
    <mergeCell ref="B67:B68"/>
    <mergeCell ref="A72:A73"/>
    <mergeCell ref="B72:B73"/>
    <mergeCell ref="A78:A79"/>
    <mergeCell ref="B78:B79"/>
    <mergeCell ref="K52:K53"/>
    <mergeCell ref="M52:M53"/>
    <mergeCell ref="A57:A58"/>
    <mergeCell ref="B57:B58"/>
    <mergeCell ref="A62:A63"/>
    <mergeCell ref="B62:B63"/>
    <mergeCell ref="A52:A53"/>
    <mergeCell ref="B52:B53"/>
    <mergeCell ref="C52:C53"/>
    <mergeCell ref="D52:E52"/>
    <mergeCell ref="G52:H52"/>
    <mergeCell ref="I52:I53"/>
    <mergeCell ref="A92:A93"/>
    <mergeCell ref="B92:B93"/>
    <mergeCell ref="C92:E92"/>
    <mergeCell ref="F92:F93"/>
    <mergeCell ref="H92:H93"/>
    <mergeCell ref="A99:A100"/>
    <mergeCell ref="B99:B100"/>
    <mergeCell ref="C78:E78"/>
    <mergeCell ref="F78:F79"/>
    <mergeCell ref="H78:H79"/>
    <mergeCell ref="A85:A86"/>
    <mergeCell ref="B85:B86"/>
    <mergeCell ref="C85:E85"/>
    <mergeCell ref="F85:F86"/>
    <mergeCell ref="H85:H86"/>
    <mergeCell ref="A127:A128"/>
    <mergeCell ref="B127:B128"/>
    <mergeCell ref="A134:A135"/>
    <mergeCell ref="B134:B135"/>
    <mergeCell ref="A141:A142"/>
    <mergeCell ref="B141:B142"/>
    <mergeCell ref="C102:D102"/>
    <mergeCell ref="A105:A106"/>
    <mergeCell ref="B105:B106"/>
    <mergeCell ref="A111:A112"/>
    <mergeCell ref="B111:B112"/>
    <mergeCell ref="A117:A118"/>
    <mergeCell ref="B117:B118"/>
    <mergeCell ref="C108:D108"/>
    <mergeCell ref="C114:D114"/>
    <mergeCell ref="A162:A163"/>
    <mergeCell ref="B162:B163"/>
    <mergeCell ref="C162:C163"/>
    <mergeCell ref="D162:D163"/>
    <mergeCell ref="A169:A170"/>
    <mergeCell ref="B169:B170"/>
    <mergeCell ref="C169:C170"/>
    <mergeCell ref="D169:D170"/>
    <mergeCell ref="A148:A149"/>
    <mergeCell ref="B148:B149"/>
    <mergeCell ref="C148:C149"/>
    <mergeCell ref="D148:D149"/>
    <mergeCell ref="A155:A156"/>
    <mergeCell ref="B155:B156"/>
    <mergeCell ref="C155:C156"/>
    <mergeCell ref="D155:D156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S287"/>
  <sheetViews>
    <sheetView workbookViewId="0">
      <selection activeCell="F142" sqref="F142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6384" width="14.7109375" style="1"/>
  </cols>
  <sheetData>
    <row r="1" spans="1:19" ht="11.25" customHeight="1">
      <c r="A1" s="5" t="s">
        <v>47</v>
      </c>
      <c r="B1" s="5"/>
      <c r="K1" s="270" t="s">
        <v>93</v>
      </c>
      <c r="L1" s="271"/>
      <c r="M1" s="272"/>
    </row>
    <row r="2" spans="1:19" ht="11.25" customHeight="1">
      <c r="A2" s="5" t="s">
        <v>48</v>
      </c>
      <c r="B2" s="5"/>
      <c r="K2" s="273"/>
      <c r="L2" s="274"/>
      <c r="M2" s="275"/>
    </row>
    <row r="3" spans="1:19" ht="11.25" customHeight="1">
      <c r="A3" s="5" t="s">
        <v>63</v>
      </c>
      <c r="B3" s="5"/>
      <c r="K3" s="276"/>
      <c r="L3" s="277"/>
      <c r="M3" s="278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D6+D12+D16+D24+D29</f>
        <v>51116746.522249997</v>
      </c>
      <c r="E5" s="9"/>
      <c r="F5" s="215" t="s">
        <v>75</v>
      </c>
      <c r="G5" s="216"/>
      <c r="H5" s="98" t="s">
        <v>28</v>
      </c>
      <c r="I5" s="68">
        <f>SUM(I6:I14)</f>
        <v>215546</v>
      </c>
    </row>
    <row r="6" spans="1:19" ht="12.75" customHeight="1">
      <c r="A6" s="203" t="s">
        <v>13</v>
      </c>
      <c r="B6" s="203"/>
      <c r="C6" s="203"/>
      <c r="D6" s="69">
        <f>SUM(D7:D11)</f>
        <v>23298408.581249997</v>
      </c>
      <c r="E6" s="9"/>
      <c r="F6" s="217"/>
      <c r="G6" s="218"/>
      <c r="H6" s="14" t="s">
        <v>2</v>
      </c>
      <c r="I6" s="51">
        <f>B34</f>
        <v>42815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23298408.581249997</v>
      </c>
      <c r="F7" s="217"/>
      <c r="G7" s="218"/>
      <c r="H7" s="14" t="s">
        <v>3</v>
      </c>
      <c r="I7" s="51">
        <f>B105</f>
        <v>0</v>
      </c>
      <c r="J7" s="24"/>
      <c r="K7" s="24"/>
      <c r="L7" s="24"/>
    </row>
    <row r="8" spans="1:19">
      <c r="C8" s="14" t="s">
        <v>3</v>
      </c>
      <c r="D8" s="16">
        <f>M105</f>
        <v>0</v>
      </c>
      <c r="F8" s="217"/>
      <c r="G8" s="218"/>
      <c r="H8" s="14" t="s">
        <v>4</v>
      </c>
      <c r="I8" s="51">
        <f>B110</f>
        <v>0</v>
      </c>
      <c r="J8" s="24"/>
      <c r="K8" s="24"/>
      <c r="L8" s="24"/>
    </row>
    <row r="9" spans="1:19" ht="11.25" customHeight="1">
      <c r="C9" s="14" t="s">
        <v>4</v>
      </c>
      <c r="D9" s="16">
        <f>M110</f>
        <v>0</v>
      </c>
      <c r="F9" s="217"/>
      <c r="G9" s="218"/>
      <c r="H9" s="14" t="s">
        <v>5</v>
      </c>
      <c r="I9" s="51">
        <f>B115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M115</f>
        <v>0</v>
      </c>
      <c r="F10" s="217"/>
      <c r="G10" s="218"/>
      <c r="H10" s="14" t="s">
        <v>6</v>
      </c>
      <c r="I10" s="51">
        <f>B120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M120</f>
        <v>0</v>
      </c>
      <c r="F11" s="217"/>
      <c r="G11" s="218"/>
      <c r="H11" s="14" t="s">
        <v>8</v>
      </c>
      <c r="I11" s="51">
        <f>B128</f>
        <v>23393</v>
      </c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1317863.1510000003</v>
      </c>
      <c r="F12" s="217"/>
      <c r="G12" s="218"/>
      <c r="H12" s="14" t="s">
        <v>7</v>
      </c>
      <c r="I12" s="51">
        <f>B133</f>
        <v>1456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H154</f>
        <v>1317863.1510000003</v>
      </c>
      <c r="F13" s="217"/>
      <c r="G13" s="218"/>
      <c r="H13" s="14" t="s">
        <v>1</v>
      </c>
      <c r="I13" s="51">
        <f>B138</f>
        <v>7169</v>
      </c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H200</f>
        <v>0</v>
      </c>
      <c r="F14" s="219"/>
      <c r="G14" s="220"/>
      <c r="H14" s="14" t="s">
        <v>0</v>
      </c>
      <c r="I14" s="51">
        <f>B143</f>
        <v>140713</v>
      </c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H207</f>
        <v>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03" t="s">
        <v>67</v>
      </c>
      <c r="B16" s="203"/>
      <c r="C16" s="203"/>
      <c r="D16" s="69">
        <f>SUM(D17:D23)</f>
        <v>0</v>
      </c>
      <c r="F16" s="205" t="s">
        <v>516</v>
      </c>
      <c r="G16" s="205"/>
      <c r="H16" s="205"/>
      <c r="I16" s="67">
        <v>164.44</v>
      </c>
      <c r="J16" s="104"/>
      <c r="K16" s="21"/>
      <c r="L16" s="22"/>
      <c r="M16" s="22"/>
      <c r="N16" s="23"/>
    </row>
    <row r="17" spans="1:14" ht="12.75">
      <c r="C17" s="14" t="s">
        <v>15</v>
      </c>
      <c r="D17" s="16">
        <f>B214</f>
        <v>0</v>
      </c>
      <c r="F17" s="205" t="s">
        <v>75</v>
      </c>
      <c r="G17" s="205"/>
      <c r="H17" s="205"/>
      <c r="I17" s="68">
        <f>I5</f>
        <v>215546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B220</f>
        <v>0</v>
      </c>
      <c r="F18" s="205" t="s">
        <v>25</v>
      </c>
      <c r="G18" s="205"/>
      <c r="H18" s="205"/>
      <c r="I18" s="67">
        <f>I16*I17</f>
        <v>35444384.240000002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B226</f>
        <v>0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B232</f>
        <v>0</v>
      </c>
      <c r="F20" s="205" t="s">
        <v>9</v>
      </c>
      <c r="G20" s="205"/>
      <c r="H20" s="205"/>
      <c r="I20" s="67">
        <f>D5</f>
        <v>51116746.522249997</v>
      </c>
      <c r="J20" s="21"/>
      <c r="K20" s="21"/>
      <c r="L20" s="22"/>
      <c r="M20" s="22"/>
      <c r="N20" s="23"/>
    </row>
    <row r="21" spans="1:14" ht="12.75">
      <c r="C21" s="14" t="s">
        <v>68</v>
      </c>
      <c r="D21" s="16">
        <f>B238</f>
        <v>0</v>
      </c>
      <c r="F21" s="204"/>
      <c r="G21" s="204"/>
      <c r="H21" s="204"/>
      <c r="I21" s="66"/>
      <c r="J21" s="21"/>
      <c r="K21" s="21"/>
      <c r="L21" s="22"/>
      <c r="M21" s="22"/>
      <c r="N21" s="23"/>
    </row>
    <row r="22" spans="1:14" ht="12.75">
      <c r="C22" s="14" t="s">
        <v>69</v>
      </c>
      <c r="D22" s="16">
        <f>B245</f>
        <v>0</v>
      </c>
      <c r="F22" s="205" t="s">
        <v>76</v>
      </c>
      <c r="G22" s="205"/>
      <c r="H22" s="205"/>
      <c r="I22" s="67">
        <f>I20-I18</f>
        <v>15672362.282249995</v>
      </c>
      <c r="J22" s="21"/>
      <c r="K22" s="21"/>
      <c r="L22" s="22"/>
      <c r="M22" s="22"/>
      <c r="N22" s="23"/>
    </row>
    <row r="23" spans="1:14" ht="12.75">
      <c r="C23" s="14" t="s">
        <v>70</v>
      </c>
      <c r="D23" s="16">
        <f>B258</f>
        <v>0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>
      <c r="A24" s="203" t="s">
        <v>65</v>
      </c>
      <c r="B24" s="203"/>
      <c r="C24" s="203"/>
      <c r="D24" s="69">
        <f>SUM(D25:D28)</f>
        <v>26500474.790000003</v>
      </c>
      <c r="F24" s="206" t="s">
        <v>317</v>
      </c>
      <c r="G24" s="207"/>
      <c r="H24" s="207"/>
      <c r="I24" s="208"/>
      <c r="J24" s="21"/>
      <c r="K24" s="21"/>
      <c r="L24" s="22"/>
      <c r="M24" s="22"/>
      <c r="N24" s="23"/>
    </row>
    <row r="25" spans="1:14" ht="12.75">
      <c r="C25" s="14" t="s">
        <v>131</v>
      </c>
      <c r="D25" s="16">
        <f>D265</f>
        <v>25621401.120000001</v>
      </c>
      <c r="F25" s="209"/>
      <c r="G25" s="210"/>
      <c r="H25" s="210"/>
      <c r="I25" s="211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D272</f>
        <v>879073.67</v>
      </c>
      <c r="F26" s="209"/>
      <c r="G26" s="210"/>
      <c r="H26" s="210"/>
      <c r="I26" s="211"/>
      <c r="J26" s="21"/>
      <c r="K26" s="21"/>
      <c r="L26" s="22"/>
      <c r="M26" s="22"/>
      <c r="N26" s="23"/>
    </row>
    <row r="27" spans="1:14" ht="12.75">
      <c r="C27" s="14" t="s">
        <v>66</v>
      </c>
      <c r="D27" s="16">
        <f>D279</f>
        <v>0</v>
      </c>
      <c r="F27" s="212"/>
      <c r="G27" s="213"/>
      <c r="H27" s="213"/>
      <c r="I27" s="214"/>
      <c r="J27" s="21"/>
      <c r="K27" s="21"/>
      <c r="L27" s="22"/>
      <c r="M27" s="22"/>
      <c r="N27" s="23"/>
    </row>
    <row r="28" spans="1:14" ht="12.75">
      <c r="C28" s="14" t="s">
        <v>132</v>
      </c>
      <c r="D28" s="16">
        <f>D286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03" t="s">
        <v>400</v>
      </c>
      <c r="B29" s="203"/>
      <c r="C29" s="203"/>
      <c r="D29" s="69">
        <f>SUM(D30:D33)</f>
        <v>0</v>
      </c>
      <c r="F29" s="30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30"/>
      <c r="G30" s="146"/>
      <c r="H30" s="21"/>
      <c r="I30" s="21"/>
      <c r="J30" s="21"/>
      <c r="K30" s="21"/>
      <c r="L30" s="22"/>
      <c r="M30" s="22"/>
      <c r="N30" s="23"/>
    </row>
    <row r="31" spans="1:14" ht="12.75">
      <c r="C31" s="52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177" t="s">
        <v>26</v>
      </c>
      <c r="B32" s="193" t="s">
        <v>52</v>
      </c>
      <c r="C32" s="193" t="s">
        <v>51</v>
      </c>
      <c r="D32" s="184" t="s">
        <v>38</v>
      </c>
      <c r="E32" s="184"/>
      <c r="F32" s="82" t="s">
        <v>39</v>
      </c>
      <c r="G32" s="177" t="s">
        <v>41</v>
      </c>
      <c r="H32" s="177"/>
      <c r="I32" s="177" t="s">
        <v>45</v>
      </c>
      <c r="J32" s="34" t="s">
        <v>43</v>
      </c>
      <c r="K32" s="177" t="s">
        <v>34</v>
      </c>
      <c r="L32" s="82" t="s">
        <v>35</v>
      </c>
      <c r="M32" s="177" t="s">
        <v>514</v>
      </c>
    </row>
    <row r="33" spans="1:13">
      <c r="A33" s="177"/>
      <c r="B33" s="193"/>
      <c r="C33" s="193"/>
      <c r="D33" s="83" t="s">
        <v>40</v>
      </c>
      <c r="E33" s="83" t="s">
        <v>44</v>
      </c>
      <c r="F33" s="83" t="s">
        <v>40</v>
      </c>
      <c r="G33" s="84" t="s">
        <v>40</v>
      </c>
      <c r="H33" s="13" t="s">
        <v>42</v>
      </c>
      <c r="I33" s="177"/>
      <c r="J33" s="13">
        <v>1</v>
      </c>
      <c r="K33" s="177"/>
      <c r="L33" s="13">
        <v>9.2499999999999999E-2</v>
      </c>
      <c r="M33" s="183"/>
    </row>
    <row r="34" spans="1:13">
      <c r="A34" s="18" t="s">
        <v>28</v>
      </c>
      <c r="B34" s="68">
        <f>SUM(B35:B101)</f>
        <v>42815</v>
      </c>
      <c r="C34" s="70">
        <f>SUM(C35:C101)</f>
        <v>12893000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SUM(M35:M101)</f>
        <v>23298408.581249997</v>
      </c>
    </row>
    <row r="35" spans="1:13">
      <c r="A35" s="14" t="s">
        <v>323</v>
      </c>
      <c r="B35" s="51">
        <v>169</v>
      </c>
      <c r="C35" s="37">
        <v>59000</v>
      </c>
      <c r="D35" s="38">
        <v>1.9653</v>
      </c>
      <c r="E35" s="38">
        <v>0.40039999999999998</v>
      </c>
      <c r="F35" s="39">
        <v>2.0329999999999999</v>
      </c>
      <c r="G35" s="40">
        <f t="shared" ref="G35" si="0">IF(F35&lt;=D35,F35,D35)</f>
        <v>1.9653</v>
      </c>
      <c r="H35" s="40">
        <f t="shared" ref="H35" si="1">G35-E35</f>
        <v>1.5649000000000002</v>
      </c>
      <c r="I35" s="41">
        <f t="shared" ref="I35" si="2">H35*C35</f>
        <v>92329.1</v>
      </c>
      <c r="J35" s="41">
        <f t="shared" ref="J35" si="3">C35*E35*J$33</f>
        <v>23623.599999999999</v>
      </c>
      <c r="K35" s="17">
        <f t="shared" ref="K35" si="4">I35+J35</f>
        <v>115952.70000000001</v>
      </c>
      <c r="L35" s="17">
        <f t="shared" ref="L35" si="5">K35*L$33</f>
        <v>10725.624750000001</v>
      </c>
      <c r="M35" s="17">
        <f t="shared" ref="M35" si="6">K35-L35</f>
        <v>105227.07525000001</v>
      </c>
    </row>
    <row r="36" spans="1:13">
      <c r="A36" s="14" t="s">
        <v>501</v>
      </c>
      <c r="B36" s="51">
        <v>8800</v>
      </c>
      <c r="C36" s="37">
        <v>2605000</v>
      </c>
      <c r="D36" s="38">
        <v>1.9653</v>
      </c>
      <c r="E36" s="38">
        <v>0.40039999999999998</v>
      </c>
      <c r="F36" s="39">
        <v>2.0329999999999999</v>
      </c>
      <c r="G36" s="40">
        <f t="shared" ref="G36" si="7">IF(F36&lt;=D36,F36,D36)</f>
        <v>1.9653</v>
      </c>
      <c r="H36" s="40">
        <f t="shared" ref="H36" si="8">G36-E36</f>
        <v>1.5649000000000002</v>
      </c>
      <c r="I36" s="41">
        <f t="shared" ref="I36" si="9">H36*C36</f>
        <v>4076564.5000000005</v>
      </c>
      <c r="J36" s="41">
        <f t="shared" ref="J36" si="10">C36*E36*J$33</f>
        <v>1043042</v>
      </c>
      <c r="K36" s="17">
        <f t="shared" ref="K36" si="11">I36+J36</f>
        <v>5119606.5</v>
      </c>
      <c r="L36" s="17">
        <f t="shared" ref="L36" si="12">K36*L$33</f>
        <v>473563.60125000001</v>
      </c>
      <c r="M36" s="17">
        <f t="shared" ref="M36" si="13">K36-L36</f>
        <v>4646042.8987499997</v>
      </c>
    </row>
    <row r="37" spans="1:13">
      <c r="A37" s="14" t="s">
        <v>536</v>
      </c>
      <c r="B37" s="51">
        <v>313</v>
      </c>
      <c r="C37" s="37">
        <v>126000</v>
      </c>
      <c r="D37" s="38">
        <v>1.9653</v>
      </c>
      <c r="E37" s="38">
        <v>0.40039999999999998</v>
      </c>
      <c r="F37" s="39">
        <v>2.0329999999999999</v>
      </c>
      <c r="G37" s="40">
        <f t="shared" ref="G37:G96" si="14">IF(F37&lt;=D37,F37,D37)</f>
        <v>1.9653</v>
      </c>
      <c r="H37" s="40">
        <f t="shared" ref="H37:H96" si="15">G37-E37</f>
        <v>1.5649000000000002</v>
      </c>
      <c r="I37" s="41">
        <f t="shared" ref="I37:I96" si="16">H37*C37</f>
        <v>197177.40000000002</v>
      </c>
      <c r="J37" s="41">
        <f t="shared" ref="J37:J96" si="17">C37*E37*J$33</f>
        <v>50450.399999999994</v>
      </c>
      <c r="K37" s="17">
        <f t="shared" ref="K37:K96" si="18">I37+J37</f>
        <v>247627.80000000002</v>
      </c>
      <c r="L37" s="17">
        <f t="shared" ref="L37:L96" si="19">K37*L$33</f>
        <v>22905.571500000002</v>
      </c>
      <c r="M37" s="17">
        <f t="shared" ref="M37:M96" si="20">K37-L37</f>
        <v>224722.22850000003</v>
      </c>
    </row>
    <row r="38" spans="1:13">
      <c r="A38" s="14" t="s">
        <v>324</v>
      </c>
      <c r="B38" s="51">
        <v>2589</v>
      </c>
      <c r="C38" s="37">
        <v>733000</v>
      </c>
      <c r="D38" s="38">
        <v>1.9653</v>
      </c>
      <c r="E38" s="38">
        <v>0.40039999999999998</v>
      </c>
      <c r="F38" s="39">
        <v>2.0329999999999999</v>
      </c>
      <c r="G38" s="40">
        <f t="shared" si="14"/>
        <v>1.9653</v>
      </c>
      <c r="H38" s="40">
        <f t="shared" si="15"/>
        <v>1.5649000000000002</v>
      </c>
      <c r="I38" s="41">
        <f t="shared" si="16"/>
        <v>1147071.7000000002</v>
      </c>
      <c r="J38" s="41">
        <f t="shared" si="17"/>
        <v>293493.2</v>
      </c>
      <c r="K38" s="17">
        <f t="shared" si="18"/>
        <v>1440564.9000000001</v>
      </c>
      <c r="L38" s="17">
        <f t="shared" si="19"/>
        <v>133252.25325000001</v>
      </c>
      <c r="M38" s="17">
        <f t="shared" si="20"/>
        <v>1307312.6467500001</v>
      </c>
    </row>
    <row r="39" spans="1:13">
      <c r="A39" s="14" t="s">
        <v>325</v>
      </c>
      <c r="B39" s="51">
        <v>81</v>
      </c>
      <c r="C39" s="37">
        <v>33000</v>
      </c>
      <c r="D39" s="38">
        <v>1.9653</v>
      </c>
      <c r="E39" s="38">
        <v>0.40039999999999998</v>
      </c>
      <c r="F39" s="39">
        <v>2.0329999999999999</v>
      </c>
      <c r="G39" s="40">
        <f t="shared" si="14"/>
        <v>1.9653</v>
      </c>
      <c r="H39" s="40">
        <f t="shared" si="15"/>
        <v>1.5649000000000002</v>
      </c>
      <c r="I39" s="41">
        <f t="shared" si="16"/>
        <v>51641.700000000004</v>
      </c>
      <c r="J39" s="41">
        <f t="shared" si="17"/>
        <v>13213.199999999999</v>
      </c>
      <c r="K39" s="17">
        <f t="shared" si="18"/>
        <v>64854.9</v>
      </c>
      <c r="L39" s="17">
        <f t="shared" si="19"/>
        <v>5999.0782500000005</v>
      </c>
      <c r="M39" s="17">
        <f t="shared" si="20"/>
        <v>58855.821750000003</v>
      </c>
    </row>
    <row r="40" spans="1:13">
      <c r="A40" s="14" t="s">
        <v>326</v>
      </c>
      <c r="B40" s="51">
        <v>120</v>
      </c>
      <c r="C40" s="37">
        <v>48000</v>
      </c>
      <c r="D40" s="38">
        <v>1.9653</v>
      </c>
      <c r="E40" s="38">
        <v>0.40039999999999998</v>
      </c>
      <c r="F40" s="39">
        <v>2.0329999999999999</v>
      </c>
      <c r="G40" s="40">
        <f t="shared" ref="G40:G41" si="21">IF(F40&lt;=D40,F40,D40)</f>
        <v>1.9653</v>
      </c>
      <c r="H40" s="40">
        <f t="shared" ref="H40:H41" si="22">G40-E40</f>
        <v>1.5649000000000002</v>
      </c>
      <c r="I40" s="41">
        <f t="shared" ref="I40:I41" si="23">H40*C40</f>
        <v>75115.200000000012</v>
      </c>
      <c r="J40" s="41">
        <f t="shared" ref="J40:J41" si="24">C40*E40*J$33</f>
        <v>19219.2</v>
      </c>
      <c r="K40" s="17">
        <f t="shared" ref="K40:K41" si="25">I40+J40</f>
        <v>94334.400000000009</v>
      </c>
      <c r="L40" s="17">
        <f t="shared" ref="L40:L41" si="26">K40*L$33</f>
        <v>8725.9320000000007</v>
      </c>
      <c r="M40" s="17">
        <f t="shared" ref="M40:M41" si="27">K40-L40</f>
        <v>85608.468000000008</v>
      </c>
    </row>
    <row r="41" spans="1:13">
      <c r="A41" s="14" t="s">
        <v>327</v>
      </c>
      <c r="B41" s="51">
        <v>183</v>
      </c>
      <c r="C41" s="37">
        <v>64000</v>
      </c>
      <c r="D41" s="38">
        <v>1.9653</v>
      </c>
      <c r="E41" s="38">
        <v>0.40039999999999998</v>
      </c>
      <c r="F41" s="39">
        <v>2.0329999999999999</v>
      </c>
      <c r="G41" s="40">
        <f t="shared" si="21"/>
        <v>1.9653</v>
      </c>
      <c r="H41" s="40">
        <f t="shared" si="22"/>
        <v>1.5649000000000002</v>
      </c>
      <c r="I41" s="41">
        <f t="shared" si="23"/>
        <v>100153.60000000001</v>
      </c>
      <c r="J41" s="41">
        <f t="shared" si="24"/>
        <v>25625.599999999999</v>
      </c>
      <c r="K41" s="17">
        <f t="shared" si="25"/>
        <v>125779.20000000001</v>
      </c>
      <c r="L41" s="17">
        <f t="shared" si="26"/>
        <v>11634.576000000001</v>
      </c>
      <c r="M41" s="17">
        <f t="shared" si="27"/>
        <v>114144.62400000001</v>
      </c>
    </row>
    <row r="42" spans="1:13">
      <c r="A42" s="14" t="s">
        <v>502</v>
      </c>
      <c r="B42" s="51">
        <v>12</v>
      </c>
      <c r="C42" s="134">
        <v>5000</v>
      </c>
      <c r="D42" s="38">
        <v>1.9653</v>
      </c>
      <c r="E42" s="38">
        <v>0.40039999999999998</v>
      </c>
      <c r="F42" s="39">
        <v>2.0329999999999999</v>
      </c>
      <c r="G42" s="40">
        <f t="shared" ref="G42" si="28">IF(F42&lt;=D42,F42,D42)</f>
        <v>1.9653</v>
      </c>
      <c r="H42" s="40">
        <f t="shared" ref="H42" si="29">G42-E42</f>
        <v>1.5649000000000002</v>
      </c>
      <c r="I42" s="41">
        <f t="shared" ref="I42" si="30">H42*C42</f>
        <v>7824.5000000000009</v>
      </c>
      <c r="J42" s="41">
        <f t="shared" ref="J42" si="31">C42*E42*J$33</f>
        <v>2002</v>
      </c>
      <c r="K42" s="17">
        <f t="shared" ref="K42" si="32">I42+J42</f>
        <v>9826.5</v>
      </c>
      <c r="L42" s="17">
        <f t="shared" ref="L42" si="33">K42*L$33</f>
        <v>908.95124999999996</v>
      </c>
      <c r="M42" s="17">
        <f t="shared" ref="M42" si="34">K42-L42</f>
        <v>8917.5487499999999</v>
      </c>
    </row>
    <row r="43" spans="1:13">
      <c r="A43" s="14" t="s">
        <v>328</v>
      </c>
      <c r="B43" s="51">
        <v>498</v>
      </c>
      <c r="C43" s="37">
        <v>174000</v>
      </c>
      <c r="D43" s="38">
        <v>1.9653</v>
      </c>
      <c r="E43" s="38">
        <v>0.40039999999999998</v>
      </c>
      <c r="F43" s="39">
        <v>2.0329999999999999</v>
      </c>
      <c r="G43" s="40">
        <f t="shared" si="14"/>
        <v>1.9653</v>
      </c>
      <c r="H43" s="40">
        <f t="shared" si="15"/>
        <v>1.5649000000000002</v>
      </c>
      <c r="I43" s="41">
        <f t="shared" si="16"/>
        <v>272292.60000000003</v>
      </c>
      <c r="J43" s="41">
        <f t="shared" si="17"/>
        <v>69669.599999999991</v>
      </c>
      <c r="K43" s="17">
        <f t="shared" si="18"/>
        <v>341962.2</v>
      </c>
      <c r="L43" s="17">
        <f t="shared" si="19"/>
        <v>31631.503499999999</v>
      </c>
      <c r="M43" s="17">
        <f t="shared" si="20"/>
        <v>310330.69650000002</v>
      </c>
    </row>
    <row r="44" spans="1:13">
      <c r="A44" s="14" t="s">
        <v>329</v>
      </c>
      <c r="B44" s="51">
        <v>78</v>
      </c>
      <c r="C44" s="37">
        <v>32000</v>
      </c>
      <c r="D44" s="38">
        <v>1.9653</v>
      </c>
      <c r="E44" s="38">
        <v>0.40039999999999998</v>
      </c>
      <c r="F44" s="39">
        <v>2.0329999999999999</v>
      </c>
      <c r="G44" s="40">
        <f t="shared" si="14"/>
        <v>1.9653</v>
      </c>
      <c r="H44" s="40">
        <f t="shared" si="15"/>
        <v>1.5649000000000002</v>
      </c>
      <c r="I44" s="41">
        <f t="shared" si="16"/>
        <v>50076.800000000003</v>
      </c>
      <c r="J44" s="41">
        <f t="shared" si="17"/>
        <v>12812.8</v>
      </c>
      <c r="K44" s="17">
        <f t="shared" si="18"/>
        <v>62889.600000000006</v>
      </c>
      <c r="L44" s="17">
        <f t="shared" si="19"/>
        <v>5817.2880000000005</v>
      </c>
      <c r="M44" s="17">
        <f t="shared" si="20"/>
        <v>57072.312000000005</v>
      </c>
    </row>
    <row r="45" spans="1:13">
      <c r="A45" s="14" t="s">
        <v>330</v>
      </c>
      <c r="B45" s="51">
        <v>48</v>
      </c>
      <c r="C45" s="37">
        <v>19000</v>
      </c>
      <c r="D45" s="38">
        <v>1.9653</v>
      </c>
      <c r="E45" s="38">
        <v>0.40039999999999998</v>
      </c>
      <c r="F45" s="39">
        <v>2.0329999999999999</v>
      </c>
      <c r="G45" s="40">
        <f t="shared" si="14"/>
        <v>1.9653</v>
      </c>
      <c r="H45" s="40">
        <f t="shared" si="15"/>
        <v>1.5649000000000002</v>
      </c>
      <c r="I45" s="41">
        <f t="shared" si="16"/>
        <v>29733.100000000002</v>
      </c>
      <c r="J45" s="41">
        <f t="shared" si="17"/>
        <v>7607.5999999999995</v>
      </c>
      <c r="K45" s="17">
        <f t="shared" si="18"/>
        <v>37340.700000000004</v>
      </c>
      <c r="L45" s="17">
        <f t="shared" si="19"/>
        <v>3454.0147500000003</v>
      </c>
      <c r="M45" s="17">
        <f t="shared" si="20"/>
        <v>33886.685250000002</v>
      </c>
    </row>
    <row r="46" spans="1:13">
      <c r="A46" s="14" t="s">
        <v>331</v>
      </c>
      <c r="B46" s="51">
        <v>111</v>
      </c>
      <c r="C46" s="37">
        <v>45000</v>
      </c>
      <c r="D46" s="38">
        <v>1.9653</v>
      </c>
      <c r="E46" s="38">
        <v>0.40039999999999998</v>
      </c>
      <c r="F46" s="39">
        <v>2.0329999999999999</v>
      </c>
      <c r="G46" s="40">
        <f t="shared" si="14"/>
        <v>1.9653</v>
      </c>
      <c r="H46" s="40">
        <f t="shared" si="15"/>
        <v>1.5649000000000002</v>
      </c>
      <c r="I46" s="41">
        <f t="shared" si="16"/>
        <v>70420.500000000015</v>
      </c>
      <c r="J46" s="41">
        <f t="shared" si="17"/>
        <v>18018</v>
      </c>
      <c r="K46" s="17">
        <f t="shared" si="18"/>
        <v>88438.500000000015</v>
      </c>
      <c r="L46" s="17">
        <f t="shared" si="19"/>
        <v>8180.5612500000016</v>
      </c>
      <c r="M46" s="17">
        <f t="shared" si="20"/>
        <v>80257.938750000016</v>
      </c>
    </row>
    <row r="47" spans="1:13">
      <c r="A47" s="14" t="s">
        <v>332</v>
      </c>
      <c r="B47" s="51">
        <v>156</v>
      </c>
      <c r="C47" s="37">
        <v>63000</v>
      </c>
      <c r="D47" s="38">
        <v>1.9653</v>
      </c>
      <c r="E47" s="38">
        <v>0.40039999999999998</v>
      </c>
      <c r="F47" s="39">
        <v>2.0329999999999999</v>
      </c>
      <c r="G47" s="40">
        <f t="shared" si="14"/>
        <v>1.9653</v>
      </c>
      <c r="H47" s="40">
        <f t="shared" si="15"/>
        <v>1.5649000000000002</v>
      </c>
      <c r="I47" s="41">
        <f t="shared" si="16"/>
        <v>98588.700000000012</v>
      </c>
      <c r="J47" s="41">
        <f t="shared" si="17"/>
        <v>25225.199999999997</v>
      </c>
      <c r="K47" s="17">
        <f t="shared" si="18"/>
        <v>123813.90000000001</v>
      </c>
      <c r="L47" s="17">
        <f t="shared" si="19"/>
        <v>11452.785750000001</v>
      </c>
      <c r="M47" s="17">
        <f t="shared" si="20"/>
        <v>112361.11425000001</v>
      </c>
    </row>
    <row r="48" spans="1:13">
      <c r="A48" s="14" t="s">
        <v>382</v>
      </c>
      <c r="B48" s="51">
        <v>36</v>
      </c>
      <c r="C48" s="37">
        <v>15000</v>
      </c>
      <c r="D48" s="38">
        <v>1.9653</v>
      </c>
      <c r="E48" s="38">
        <v>0.40039999999999998</v>
      </c>
      <c r="F48" s="39">
        <v>2.0329999999999999</v>
      </c>
      <c r="G48" s="40">
        <f t="shared" si="14"/>
        <v>1.9653</v>
      </c>
      <c r="H48" s="40">
        <f t="shared" si="15"/>
        <v>1.5649000000000002</v>
      </c>
      <c r="I48" s="41">
        <f t="shared" si="16"/>
        <v>23473.500000000004</v>
      </c>
      <c r="J48" s="41">
        <f t="shared" si="17"/>
        <v>6006</v>
      </c>
      <c r="K48" s="17">
        <f t="shared" si="18"/>
        <v>29479.500000000004</v>
      </c>
      <c r="L48" s="17">
        <f t="shared" si="19"/>
        <v>2726.8537500000002</v>
      </c>
      <c r="M48" s="17">
        <f t="shared" si="20"/>
        <v>26752.646250000005</v>
      </c>
    </row>
    <row r="49" spans="1:13">
      <c r="A49" s="14" t="s">
        <v>333</v>
      </c>
      <c r="B49" s="51">
        <v>45</v>
      </c>
      <c r="C49" s="37">
        <v>18000</v>
      </c>
      <c r="D49" s="38">
        <v>1.9653</v>
      </c>
      <c r="E49" s="38">
        <v>0.40039999999999998</v>
      </c>
      <c r="F49" s="39">
        <v>2.0329999999999999</v>
      </c>
      <c r="G49" s="40">
        <f t="shared" si="14"/>
        <v>1.9653</v>
      </c>
      <c r="H49" s="40">
        <f t="shared" si="15"/>
        <v>1.5649000000000002</v>
      </c>
      <c r="I49" s="41">
        <f t="shared" si="16"/>
        <v>28168.200000000004</v>
      </c>
      <c r="J49" s="41">
        <f t="shared" si="17"/>
        <v>7207.2</v>
      </c>
      <c r="K49" s="17">
        <f t="shared" si="18"/>
        <v>35375.4</v>
      </c>
      <c r="L49" s="17">
        <f t="shared" si="19"/>
        <v>3272.2245000000003</v>
      </c>
      <c r="M49" s="17">
        <f t="shared" si="20"/>
        <v>32103.175500000001</v>
      </c>
    </row>
    <row r="50" spans="1:13">
      <c r="A50" s="14" t="s">
        <v>499</v>
      </c>
      <c r="B50" s="51">
        <v>45</v>
      </c>
      <c r="C50" s="37">
        <v>18000</v>
      </c>
      <c r="D50" s="38">
        <v>1.9653</v>
      </c>
      <c r="E50" s="38">
        <v>0.40039999999999998</v>
      </c>
      <c r="F50" s="39">
        <v>2.0329999999999999</v>
      </c>
      <c r="G50" s="40">
        <f t="shared" ref="G50" si="35">IF(F50&lt;=D50,F50,D50)</f>
        <v>1.9653</v>
      </c>
      <c r="H50" s="40">
        <f t="shared" ref="H50" si="36">G50-E50</f>
        <v>1.5649000000000002</v>
      </c>
      <c r="I50" s="41">
        <f t="shared" ref="I50" si="37">H50*C50</f>
        <v>28168.200000000004</v>
      </c>
      <c r="J50" s="41">
        <f t="shared" ref="J50" si="38">C50*E50*J$33</f>
        <v>7207.2</v>
      </c>
      <c r="K50" s="17">
        <f t="shared" ref="K50" si="39">I50+J50</f>
        <v>35375.4</v>
      </c>
      <c r="L50" s="17">
        <f t="shared" ref="L50" si="40">K50*L$33</f>
        <v>3272.2245000000003</v>
      </c>
      <c r="M50" s="17">
        <f t="shared" ref="M50" si="41">K50-L50</f>
        <v>32103.175500000001</v>
      </c>
    </row>
    <row r="51" spans="1:13">
      <c r="A51" s="14" t="s">
        <v>334</v>
      </c>
      <c r="B51" s="51">
        <v>1187</v>
      </c>
      <c r="C51" s="37">
        <v>391000</v>
      </c>
      <c r="D51" s="38">
        <v>1.9653</v>
      </c>
      <c r="E51" s="38">
        <v>0.40039999999999998</v>
      </c>
      <c r="F51" s="39">
        <v>2.0329999999999999</v>
      </c>
      <c r="G51" s="40">
        <f t="shared" si="14"/>
        <v>1.9653</v>
      </c>
      <c r="H51" s="40">
        <f t="shared" si="15"/>
        <v>1.5649000000000002</v>
      </c>
      <c r="I51" s="41">
        <f t="shared" si="16"/>
        <v>611875.9</v>
      </c>
      <c r="J51" s="41">
        <f t="shared" si="17"/>
        <v>156556.4</v>
      </c>
      <c r="K51" s="17">
        <f t="shared" si="18"/>
        <v>768432.3</v>
      </c>
      <c r="L51" s="17">
        <f t="shared" si="19"/>
        <v>71079.98775</v>
      </c>
      <c r="M51" s="17">
        <f t="shared" si="20"/>
        <v>697352.31225000008</v>
      </c>
    </row>
    <row r="52" spans="1:13">
      <c r="A52" s="14" t="s">
        <v>336</v>
      </c>
      <c r="B52" s="51">
        <v>66</v>
      </c>
      <c r="C52" s="134">
        <v>27000</v>
      </c>
      <c r="D52" s="38">
        <v>1.9653</v>
      </c>
      <c r="E52" s="38">
        <v>0.40039999999999998</v>
      </c>
      <c r="F52" s="39">
        <v>2.0329999999999999</v>
      </c>
      <c r="G52" s="40">
        <f t="shared" si="14"/>
        <v>1.9653</v>
      </c>
      <c r="H52" s="40">
        <f t="shared" si="15"/>
        <v>1.5649000000000002</v>
      </c>
      <c r="I52" s="41">
        <f t="shared" si="16"/>
        <v>42252.3</v>
      </c>
      <c r="J52" s="41">
        <f t="shared" si="17"/>
        <v>10810.8</v>
      </c>
      <c r="K52" s="17">
        <f t="shared" si="18"/>
        <v>53063.100000000006</v>
      </c>
      <c r="L52" s="17">
        <f t="shared" si="19"/>
        <v>4908.3367500000004</v>
      </c>
      <c r="M52" s="17">
        <f t="shared" si="20"/>
        <v>48154.763250000004</v>
      </c>
    </row>
    <row r="53" spans="1:13">
      <c r="A53" s="14" t="s">
        <v>335</v>
      </c>
      <c r="B53" s="51">
        <v>72</v>
      </c>
      <c r="C53" s="37">
        <v>29000</v>
      </c>
      <c r="D53" s="38">
        <v>1.9653</v>
      </c>
      <c r="E53" s="38">
        <v>0.40039999999999998</v>
      </c>
      <c r="F53" s="39">
        <v>2.0329999999999999</v>
      </c>
      <c r="G53" s="40">
        <f t="shared" si="14"/>
        <v>1.9653</v>
      </c>
      <c r="H53" s="40">
        <f t="shared" si="15"/>
        <v>1.5649000000000002</v>
      </c>
      <c r="I53" s="41">
        <f t="shared" si="16"/>
        <v>45382.100000000006</v>
      </c>
      <c r="J53" s="41">
        <f t="shared" si="17"/>
        <v>11611.599999999999</v>
      </c>
      <c r="K53" s="17">
        <f t="shared" si="18"/>
        <v>56993.700000000004</v>
      </c>
      <c r="L53" s="17">
        <f t="shared" si="19"/>
        <v>5271.9172500000004</v>
      </c>
      <c r="M53" s="17">
        <f t="shared" si="20"/>
        <v>51721.782750000006</v>
      </c>
    </row>
    <row r="54" spans="1:13">
      <c r="A54" s="14" t="s">
        <v>337</v>
      </c>
      <c r="B54" s="51">
        <v>21</v>
      </c>
      <c r="C54" s="37">
        <v>8000</v>
      </c>
      <c r="D54" s="38">
        <v>1.9653</v>
      </c>
      <c r="E54" s="38">
        <v>0.40039999999999998</v>
      </c>
      <c r="F54" s="39">
        <v>2.0329999999999999</v>
      </c>
      <c r="G54" s="40">
        <f t="shared" si="14"/>
        <v>1.9653</v>
      </c>
      <c r="H54" s="40">
        <f t="shared" si="15"/>
        <v>1.5649000000000002</v>
      </c>
      <c r="I54" s="41">
        <f t="shared" si="16"/>
        <v>12519.2</v>
      </c>
      <c r="J54" s="41">
        <f t="shared" si="17"/>
        <v>3203.2</v>
      </c>
      <c r="K54" s="17">
        <f t="shared" si="18"/>
        <v>15722.400000000001</v>
      </c>
      <c r="L54" s="17">
        <f t="shared" si="19"/>
        <v>1454.3220000000001</v>
      </c>
      <c r="M54" s="17">
        <f t="shared" si="20"/>
        <v>14268.078000000001</v>
      </c>
    </row>
    <row r="55" spans="1:13">
      <c r="A55" s="14" t="s">
        <v>338</v>
      </c>
      <c r="B55" s="51">
        <v>24</v>
      </c>
      <c r="C55" s="37">
        <v>10000</v>
      </c>
      <c r="D55" s="38">
        <v>1.9653</v>
      </c>
      <c r="E55" s="38">
        <v>0.40039999999999998</v>
      </c>
      <c r="F55" s="39">
        <v>2.0329999999999999</v>
      </c>
      <c r="G55" s="40">
        <f t="shared" si="14"/>
        <v>1.9653</v>
      </c>
      <c r="H55" s="40">
        <f t="shared" si="15"/>
        <v>1.5649000000000002</v>
      </c>
      <c r="I55" s="41">
        <f t="shared" si="16"/>
        <v>15649.000000000002</v>
      </c>
      <c r="J55" s="41">
        <f t="shared" si="17"/>
        <v>4004</v>
      </c>
      <c r="K55" s="17">
        <f t="shared" si="18"/>
        <v>19653</v>
      </c>
      <c r="L55" s="17">
        <f t="shared" si="19"/>
        <v>1817.9024999999999</v>
      </c>
      <c r="M55" s="17">
        <f t="shared" si="20"/>
        <v>17835.0975</v>
      </c>
    </row>
    <row r="56" spans="1:13">
      <c r="A56" s="14" t="s">
        <v>339</v>
      </c>
      <c r="B56" s="51">
        <v>1682</v>
      </c>
      <c r="C56" s="37">
        <v>498000</v>
      </c>
      <c r="D56" s="38">
        <v>2.1326000000000001</v>
      </c>
      <c r="E56" s="38">
        <v>0.40039999999999998</v>
      </c>
      <c r="F56" s="39">
        <v>2.0329999999999999</v>
      </c>
      <c r="G56" s="40">
        <f t="shared" si="14"/>
        <v>2.0329999999999999</v>
      </c>
      <c r="H56" s="40">
        <f t="shared" si="15"/>
        <v>1.6326000000000001</v>
      </c>
      <c r="I56" s="41">
        <f t="shared" si="16"/>
        <v>813034.8</v>
      </c>
      <c r="J56" s="41">
        <f t="shared" si="17"/>
        <v>199399.19999999998</v>
      </c>
      <c r="K56" s="17">
        <f t="shared" si="18"/>
        <v>1012434</v>
      </c>
      <c r="L56" s="17">
        <f t="shared" si="19"/>
        <v>93650.145000000004</v>
      </c>
      <c r="M56" s="17">
        <f t="shared" si="20"/>
        <v>918783.85499999998</v>
      </c>
    </row>
    <row r="57" spans="1:13">
      <c r="A57" s="14" t="s">
        <v>340</v>
      </c>
      <c r="B57" s="51">
        <v>84</v>
      </c>
      <c r="C57" s="37">
        <v>34000</v>
      </c>
      <c r="D57" s="38">
        <v>1.9653</v>
      </c>
      <c r="E57" s="38">
        <v>0.40039999999999998</v>
      </c>
      <c r="F57" s="39">
        <v>2.0329999999999999</v>
      </c>
      <c r="G57" s="40">
        <f t="shared" si="14"/>
        <v>1.9653</v>
      </c>
      <c r="H57" s="40">
        <f t="shared" si="15"/>
        <v>1.5649000000000002</v>
      </c>
      <c r="I57" s="41">
        <f t="shared" si="16"/>
        <v>53206.600000000006</v>
      </c>
      <c r="J57" s="41">
        <f t="shared" si="17"/>
        <v>13613.599999999999</v>
      </c>
      <c r="K57" s="17">
        <f t="shared" si="18"/>
        <v>66820.200000000012</v>
      </c>
      <c r="L57" s="17">
        <f t="shared" si="19"/>
        <v>6180.8685000000014</v>
      </c>
      <c r="M57" s="17">
        <f t="shared" si="20"/>
        <v>60639.331500000008</v>
      </c>
    </row>
    <row r="58" spans="1:13">
      <c r="A58" s="14" t="s">
        <v>341</v>
      </c>
      <c r="B58" s="51">
        <v>24</v>
      </c>
      <c r="C58" s="37">
        <v>10000</v>
      </c>
      <c r="D58" s="38">
        <v>1.9653</v>
      </c>
      <c r="E58" s="38">
        <v>0.40039999999999998</v>
      </c>
      <c r="F58" s="39">
        <v>2.0329999999999999</v>
      </c>
      <c r="G58" s="40">
        <f t="shared" si="14"/>
        <v>1.9653</v>
      </c>
      <c r="H58" s="40">
        <f t="shared" si="15"/>
        <v>1.5649000000000002</v>
      </c>
      <c r="I58" s="41">
        <f t="shared" si="16"/>
        <v>15649.000000000002</v>
      </c>
      <c r="J58" s="41">
        <f t="shared" si="17"/>
        <v>4004</v>
      </c>
      <c r="K58" s="17">
        <f t="shared" si="18"/>
        <v>19653</v>
      </c>
      <c r="L58" s="17">
        <f t="shared" si="19"/>
        <v>1817.9024999999999</v>
      </c>
      <c r="M58" s="17">
        <f t="shared" si="20"/>
        <v>17835.0975</v>
      </c>
    </row>
    <row r="59" spans="1:13">
      <c r="A59" s="14" t="s">
        <v>342</v>
      </c>
      <c r="B59" s="51">
        <v>12</v>
      </c>
      <c r="C59" s="37">
        <v>5000</v>
      </c>
      <c r="D59" s="38">
        <v>1.9653</v>
      </c>
      <c r="E59" s="38">
        <v>0.40039999999999998</v>
      </c>
      <c r="F59" s="39">
        <v>2.0329999999999999</v>
      </c>
      <c r="G59" s="40">
        <f t="shared" si="14"/>
        <v>1.9653</v>
      </c>
      <c r="H59" s="40">
        <f t="shared" si="15"/>
        <v>1.5649000000000002</v>
      </c>
      <c r="I59" s="41">
        <f t="shared" si="16"/>
        <v>7824.5000000000009</v>
      </c>
      <c r="J59" s="41">
        <f t="shared" si="17"/>
        <v>2002</v>
      </c>
      <c r="K59" s="17">
        <f t="shared" si="18"/>
        <v>9826.5</v>
      </c>
      <c r="L59" s="17">
        <f t="shared" si="19"/>
        <v>908.95124999999996</v>
      </c>
      <c r="M59" s="17">
        <f t="shared" si="20"/>
        <v>8917.5487499999999</v>
      </c>
    </row>
    <row r="60" spans="1:13">
      <c r="A60" s="14" t="s">
        <v>343</v>
      </c>
      <c r="B60" s="51">
        <v>12</v>
      </c>
      <c r="C60" s="37">
        <v>5000</v>
      </c>
      <c r="D60" s="38">
        <v>1.9653</v>
      </c>
      <c r="E60" s="38">
        <v>0.40039999999999998</v>
      </c>
      <c r="F60" s="39">
        <v>2.0329999999999999</v>
      </c>
      <c r="G60" s="40">
        <f t="shared" si="14"/>
        <v>1.9653</v>
      </c>
      <c r="H60" s="40">
        <f t="shared" si="15"/>
        <v>1.5649000000000002</v>
      </c>
      <c r="I60" s="41">
        <f t="shared" si="16"/>
        <v>7824.5000000000009</v>
      </c>
      <c r="J60" s="41">
        <f t="shared" si="17"/>
        <v>2002</v>
      </c>
      <c r="K60" s="17">
        <f t="shared" si="18"/>
        <v>9826.5</v>
      </c>
      <c r="L60" s="17">
        <f t="shared" si="19"/>
        <v>908.95124999999996</v>
      </c>
      <c r="M60" s="17">
        <f t="shared" si="20"/>
        <v>8917.5487499999999</v>
      </c>
    </row>
    <row r="61" spans="1:13">
      <c r="A61" s="14" t="s">
        <v>344</v>
      </c>
      <c r="B61" s="51">
        <v>36</v>
      </c>
      <c r="C61" s="37">
        <v>15000</v>
      </c>
      <c r="D61" s="38">
        <v>1.9653</v>
      </c>
      <c r="E61" s="38">
        <v>0.40039999999999998</v>
      </c>
      <c r="F61" s="39">
        <v>2.0329999999999999</v>
      </c>
      <c r="G61" s="40">
        <f t="shared" si="14"/>
        <v>1.9653</v>
      </c>
      <c r="H61" s="40">
        <f t="shared" si="15"/>
        <v>1.5649000000000002</v>
      </c>
      <c r="I61" s="41">
        <f t="shared" si="16"/>
        <v>23473.500000000004</v>
      </c>
      <c r="J61" s="41">
        <f t="shared" si="17"/>
        <v>6006</v>
      </c>
      <c r="K61" s="17">
        <f t="shared" si="18"/>
        <v>29479.500000000004</v>
      </c>
      <c r="L61" s="17">
        <f t="shared" si="19"/>
        <v>2726.8537500000002</v>
      </c>
      <c r="M61" s="17">
        <f t="shared" si="20"/>
        <v>26752.646250000005</v>
      </c>
    </row>
    <row r="62" spans="1:13">
      <c r="A62" s="14" t="s">
        <v>345</v>
      </c>
      <c r="B62" s="51">
        <v>21</v>
      </c>
      <c r="C62" s="37">
        <v>8000</v>
      </c>
      <c r="D62" s="38">
        <v>1.9653</v>
      </c>
      <c r="E62" s="38">
        <v>0.40039999999999998</v>
      </c>
      <c r="F62" s="39">
        <v>2.0329999999999999</v>
      </c>
      <c r="G62" s="40">
        <f>IF(F62&lt;=D62,F62,D62)</f>
        <v>1.9653</v>
      </c>
      <c r="H62" s="40">
        <f>G62-E62</f>
        <v>1.5649000000000002</v>
      </c>
      <c r="I62" s="41">
        <f>H62*C62</f>
        <v>12519.2</v>
      </c>
      <c r="J62" s="41">
        <f>C62*E62*J$33</f>
        <v>3203.2</v>
      </c>
      <c r="K62" s="17">
        <f>I62+J62</f>
        <v>15722.400000000001</v>
      </c>
      <c r="L62" s="17">
        <f>K62*L$33</f>
        <v>1454.3220000000001</v>
      </c>
      <c r="M62" s="17">
        <f>K62-L62</f>
        <v>14268.078000000001</v>
      </c>
    </row>
    <row r="63" spans="1:13">
      <c r="A63" s="14" t="s">
        <v>503</v>
      </c>
      <c r="B63" s="51">
        <v>12</v>
      </c>
      <c r="C63" s="37">
        <v>5000</v>
      </c>
      <c r="D63" s="38">
        <v>1.9653</v>
      </c>
      <c r="E63" s="38">
        <v>0.40039999999999998</v>
      </c>
      <c r="F63" s="39">
        <v>2.0329999999999999</v>
      </c>
      <c r="G63" s="40">
        <f>IF(F63&lt;=D63,F63,D63)</f>
        <v>1.9653</v>
      </c>
      <c r="H63" s="40">
        <f>G63-E63</f>
        <v>1.5649000000000002</v>
      </c>
      <c r="I63" s="41">
        <f>H63*C63</f>
        <v>7824.5000000000009</v>
      </c>
      <c r="J63" s="41">
        <f>C63*E63*J$33</f>
        <v>2002</v>
      </c>
      <c r="K63" s="17">
        <f>I63+J63</f>
        <v>9826.5</v>
      </c>
      <c r="L63" s="17">
        <f>K63*L$33</f>
        <v>908.95124999999996</v>
      </c>
      <c r="M63" s="17">
        <f>K63-L63</f>
        <v>8917.5487499999999</v>
      </c>
    </row>
    <row r="64" spans="1:13">
      <c r="A64" s="14" t="s">
        <v>346</v>
      </c>
      <c r="B64" s="51">
        <v>24</v>
      </c>
      <c r="C64" s="37">
        <v>10000</v>
      </c>
      <c r="D64" s="38">
        <v>1.9653</v>
      </c>
      <c r="E64" s="38">
        <v>0.40039999999999998</v>
      </c>
      <c r="F64" s="39">
        <v>2.0329999999999999</v>
      </c>
      <c r="G64" s="40">
        <f t="shared" si="14"/>
        <v>1.9653</v>
      </c>
      <c r="H64" s="40">
        <f t="shared" si="15"/>
        <v>1.5649000000000002</v>
      </c>
      <c r="I64" s="41">
        <f t="shared" si="16"/>
        <v>15649.000000000002</v>
      </c>
      <c r="J64" s="41">
        <f t="shared" si="17"/>
        <v>4004</v>
      </c>
      <c r="K64" s="17">
        <f t="shared" si="18"/>
        <v>19653</v>
      </c>
      <c r="L64" s="17">
        <f t="shared" si="19"/>
        <v>1817.9024999999999</v>
      </c>
      <c r="M64" s="17">
        <f t="shared" si="20"/>
        <v>17835.0975</v>
      </c>
    </row>
    <row r="65" spans="1:13">
      <c r="A65" s="14" t="s">
        <v>347</v>
      </c>
      <c r="B65" s="51">
        <v>45</v>
      </c>
      <c r="C65" s="37">
        <v>18000</v>
      </c>
      <c r="D65" s="38">
        <v>1.9653</v>
      </c>
      <c r="E65" s="38">
        <v>0.40039999999999998</v>
      </c>
      <c r="F65" s="39">
        <v>2.0329999999999999</v>
      </c>
      <c r="G65" s="40">
        <f t="shared" si="14"/>
        <v>1.9653</v>
      </c>
      <c r="H65" s="40">
        <f t="shared" si="15"/>
        <v>1.5649000000000002</v>
      </c>
      <c r="I65" s="41">
        <f t="shared" si="16"/>
        <v>28168.200000000004</v>
      </c>
      <c r="J65" s="41">
        <f t="shared" si="17"/>
        <v>7207.2</v>
      </c>
      <c r="K65" s="17">
        <f t="shared" si="18"/>
        <v>35375.4</v>
      </c>
      <c r="L65" s="17">
        <f t="shared" si="19"/>
        <v>3272.2245000000003</v>
      </c>
      <c r="M65" s="17">
        <f t="shared" si="20"/>
        <v>32103.175500000001</v>
      </c>
    </row>
    <row r="66" spans="1:13">
      <c r="A66" s="14" t="s">
        <v>348</v>
      </c>
      <c r="B66" s="51">
        <v>45</v>
      </c>
      <c r="C66" s="37">
        <v>18000</v>
      </c>
      <c r="D66" s="38">
        <v>1.9653</v>
      </c>
      <c r="E66" s="38">
        <v>0.40039999999999998</v>
      </c>
      <c r="F66" s="39">
        <v>2.0329999999999999</v>
      </c>
      <c r="G66" s="40">
        <f t="shared" si="14"/>
        <v>1.9653</v>
      </c>
      <c r="H66" s="40">
        <f t="shared" si="15"/>
        <v>1.5649000000000002</v>
      </c>
      <c r="I66" s="41">
        <f t="shared" si="16"/>
        <v>28168.200000000004</v>
      </c>
      <c r="J66" s="41">
        <f t="shared" si="17"/>
        <v>7207.2</v>
      </c>
      <c r="K66" s="17">
        <f t="shared" si="18"/>
        <v>35375.4</v>
      </c>
      <c r="L66" s="17">
        <f t="shared" si="19"/>
        <v>3272.2245000000003</v>
      </c>
      <c r="M66" s="17">
        <f t="shared" si="20"/>
        <v>32103.175500000001</v>
      </c>
    </row>
    <row r="67" spans="1:13">
      <c r="A67" s="14" t="s">
        <v>383</v>
      </c>
      <c r="B67" s="51">
        <v>21</v>
      </c>
      <c r="C67" s="37">
        <v>8000</v>
      </c>
      <c r="D67" s="38">
        <v>1.9653</v>
      </c>
      <c r="E67" s="38">
        <v>0.40039999999999998</v>
      </c>
      <c r="F67" s="39">
        <v>2.0329999999999999</v>
      </c>
      <c r="G67" s="40">
        <f t="shared" si="14"/>
        <v>1.9653</v>
      </c>
      <c r="H67" s="40">
        <f t="shared" si="15"/>
        <v>1.5649000000000002</v>
      </c>
      <c r="I67" s="41">
        <f t="shared" si="16"/>
        <v>12519.2</v>
      </c>
      <c r="J67" s="41">
        <f t="shared" si="17"/>
        <v>3203.2</v>
      </c>
      <c r="K67" s="17">
        <f t="shared" si="18"/>
        <v>15722.400000000001</v>
      </c>
      <c r="L67" s="17">
        <f t="shared" si="19"/>
        <v>1454.3220000000001</v>
      </c>
      <c r="M67" s="17">
        <f t="shared" si="20"/>
        <v>14268.078000000001</v>
      </c>
    </row>
    <row r="68" spans="1:13">
      <c r="A68" s="14" t="s">
        <v>349</v>
      </c>
      <c r="B68" s="51">
        <v>12</v>
      </c>
      <c r="C68" s="37">
        <v>5000</v>
      </c>
      <c r="D68" s="38">
        <v>1.9653</v>
      </c>
      <c r="E68" s="38">
        <v>0.40039999999999998</v>
      </c>
      <c r="F68" s="39">
        <v>2.0329999999999999</v>
      </c>
      <c r="G68" s="40">
        <f t="shared" si="14"/>
        <v>1.9653</v>
      </c>
      <c r="H68" s="40">
        <f t="shared" si="15"/>
        <v>1.5649000000000002</v>
      </c>
      <c r="I68" s="41">
        <f t="shared" si="16"/>
        <v>7824.5000000000009</v>
      </c>
      <c r="J68" s="41">
        <f t="shared" si="17"/>
        <v>2002</v>
      </c>
      <c r="K68" s="17">
        <f t="shared" si="18"/>
        <v>9826.5</v>
      </c>
      <c r="L68" s="17">
        <f t="shared" si="19"/>
        <v>908.95124999999996</v>
      </c>
      <c r="M68" s="17">
        <f t="shared" si="20"/>
        <v>8917.5487499999999</v>
      </c>
    </row>
    <row r="69" spans="1:13">
      <c r="A69" s="14" t="s">
        <v>384</v>
      </c>
      <c r="B69" s="51">
        <v>12</v>
      </c>
      <c r="C69" s="37">
        <v>5000</v>
      </c>
      <c r="D69" s="38">
        <v>1.9653</v>
      </c>
      <c r="E69" s="38">
        <v>0.40039999999999998</v>
      </c>
      <c r="F69" s="39">
        <v>2.0329999999999999</v>
      </c>
      <c r="G69" s="40">
        <f t="shared" si="14"/>
        <v>1.9653</v>
      </c>
      <c r="H69" s="40">
        <f t="shared" si="15"/>
        <v>1.5649000000000002</v>
      </c>
      <c r="I69" s="41">
        <f t="shared" si="16"/>
        <v>7824.5000000000009</v>
      </c>
      <c r="J69" s="41">
        <f t="shared" si="17"/>
        <v>2002</v>
      </c>
      <c r="K69" s="17">
        <f t="shared" si="18"/>
        <v>9826.5</v>
      </c>
      <c r="L69" s="17">
        <f t="shared" si="19"/>
        <v>908.95124999999996</v>
      </c>
      <c r="M69" s="17">
        <f t="shared" si="20"/>
        <v>8917.5487499999999</v>
      </c>
    </row>
    <row r="70" spans="1:13">
      <c r="A70" s="14" t="s">
        <v>350</v>
      </c>
      <c r="B70" s="51">
        <v>12</v>
      </c>
      <c r="C70" s="37">
        <v>5000</v>
      </c>
      <c r="D70" s="38">
        <v>1.9653</v>
      </c>
      <c r="E70" s="38">
        <v>0.40039999999999998</v>
      </c>
      <c r="F70" s="39">
        <v>2.0329999999999999</v>
      </c>
      <c r="G70" s="40">
        <f t="shared" si="14"/>
        <v>1.9653</v>
      </c>
      <c r="H70" s="40">
        <f t="shared" si="15"/>
        <v>1.5649000000000002</v>
      </c>
      <c r="I70" s="41">
        <f t="shared" si="16"/>
        <v>7824.5000000000009</v>
      </c>
      <c r="J70" s="41">
        <f t="shared" si="17"/>
        <v>2002</v>
      </c>
      <c r="K70" s="17">
        <f t="shared" si="18"/>
        <v>9826.5</v>
      </c>
      <c r="L70" s="17">
        <f t="shared" si="19"/>
        <v>908.95124999999996</v>
      </c>
      <c r="M70" s="17">
        <f t="shared" si="20"/>
        <v>8917.5487499999999</v>
      </c>
    </row>
    <row r="71" spans="1:13">
      <c r="A71" s="14" t="s">
        <v>504</v>
      </c>
      <c r="B71" s="51">
        <v>12</v>
      </c>
      <c r="C71" s="37">
        <v>5000</v>
      </c>
      <c r="D71" s="38">
        <v>1.9653</v>
      </c>
      <c r="E71" s="38">
        <v>0.40039999999999998</v>
      </c>
      <c r="F71" s="39">
        <v>2.0329999999999999</v>
      </c>
      <c r="G71" s="40">
        <f t="shared" si="14"/>
        <v>1.9653</v>
      </c>
      <c r="H71" s="40">
        <f t="shared" si="15"/>
        <v>1.5649000000000002</v>
      </c>
      <c r="I71" s="41">
        <f t="shared" si="16"/>
        <v>7824.5000000000009</v>
      </c>
      <c r="J71" s="41">
        <f t="shared" si="17"/>
        <v>2002</v>
      </c>
      <c r="K71" s="17">
        <f t="shared" si="18"/>
        <v>9826.5</v>
      </c>
      <c r="L71" s="17">
        <f t="shared" si="19"/>
        <v>908.95124999999996</v>
      </c>
      <c r="M71" s="17">
        <f t="shared" si="20"/>
        <v>8917.5487499999999</v>
      </c>
    </row>
    <row r="72" spans="1:13">
      <c r="A72" s="14" t="s">
        <v>351</v>
      </c>
      <c r="B72" s="51">
        <v>786</v>
      </c>
      <c r="C72" s="37">
        <v>259000</v>
      </c>
      <c r="D72" s="38">
        <v>1.9653</v>
      </c>
      <c r="E72" s="38">
        <v>0.40039999999999998</v>
      </c>
      <c r="F72" s="39">
        <v>2.0329999999999999</v>
      </c>
      <c r="G72" s="40">
        <f t="shared" si="14"/>
        <v>1.9653</v>
      </c>
      <c r="H72" s="40">
        <f t="shared" si="15"/>
        <v>1.5649000000000002</v>
      </c>
      <c r="I72" s="41">
        <f t="shared" si="16"/>
        <v>405309.10000000003</v>
      </c>
      <c r="J72" s="41">
        <f t="shared" si="17"/>
        <v>103703.59999999999</v>
      </c>
      <c r="K72" s="17">
        <f t="shared" si="18"/>
        <v>509012.7</v>
      </c>
      <c r="L72" s="17">
        <f t="shared" si="19"/>
        <v>47083.674749999998</v>
      </c>
      <c r="M72" s="17">
        <f t="shared" si="20"/>
        <v>461929.02525000001</v>
      </c>
    </row>
    <row r="73" spans="1:13">
      <c r="A73" s="14" t="s">
        <v>352</v>
      </c>
      <c r="B73" s="51">
        <v>33</v>
      </c>
      <c r="C73" s="37">
        <v>13000</v>
      </c>
      <c r="D73" s="38">
        <v>1.9653</v>
      </c>
      <c r="E73" s="38">
        <v>0.40039999999999998</v>
      </c>
      <c r="F73" s="39">
        <v>2.0329999999999999</v>
      </c>
      <c r="G73" s="40">
        <f t="shared" si="14"/>
        <v>1.9653</v>
      </c>
      <c r="H73" s="40">
        <f t="shared" si="15"/>
        <v>1.5649000000000002</v>
      </c>
      <c r="I73" s="41">
        <f t="shared" si="16"/>
        <v>20343.7</v>
      </c>
      <c r="J73" s="41">
        <f t="shared" si="17"/>
        <v>5205.2</v>
      </c>
      <c r="K73" s="17">
        <f t="shared" si="18"/>
        <v>25548.9</v>
      </c>
      <c r="L73" s="17">
        <f t="shared" si="19"/>
        <v>2363.2732500000002</v>
      </c>
      <c r="M73" s="17">
        <f t="shared" si="20"/>
        <v>23185.626750000003</v>
      </c>
    </row>
    <row r="74" spans="1:13">
      <c r="A74" s="14" t="s">
        <v>353</v>
      </c>
      <c r="B74" s="51">
        <v>4917</v>
      </c>
      <c r="C74" s="37">
        <v>1455000</v>
      </c>
      <c r="D74" s="38">
        <v>2.0228000000000002</v>
      </c>
      <c r="E74" s="38">
        <v>0.40039999999999998</v>
      </c>
      <c r="F74" s="39">
        <v>2.0329999999999999</v>
      </c>
      <c r="G74" s="40">
        <f t="shared" si="14"/>
        <v>2.0228000000000002</v>
      </c>
      <c r="H74" s="40">
        <f t="shared" si="15"/>
        <v>1.6224000000000003</v>
      </c>
      <c r="I74" s="41">
        <f t="shared" si="16"/>
        <v>2360592.0000000005</v>
      </c>
      <c r="J74" s="41">
        <f t="shared" si="17"/>
        <v>582582</v>
      </c>
      <c r="K74" s="17">
        <f t="shared" si="18"/>
        <v>2943174.0000000005</v>
      </c>
      <c r="L74" s="17">
        <f t="shared" si="19"/>
        <v>272243.59500000003</v>
      </c>
      <c r="M74" s="17">
        <f t="shared" si="20"/>
        <v>2670930.4050000003</v>
      </c>
    </row>
    <row r="75" spans="1:13">
      <c r="A75" s="14" t="s">
        <v>354</v>
      </c>
      <c r="B75" s="51">
        <v>57</v>
      </c>
      <c r="C75" s="37">
        <v>23000</v>
      </c>
      <c r="D75" s="38">
        <v>1.9653</v>
      </c>
      <c r="E75" s="38">
        <v>0.40039999999999998</v>
      </c>
      <c r="F75" s="39">
        <v>2.0329999999999999</v>
      </c>
      <c r="G75" s="40">
        <f t="shared" si="14"/>
        <v>1.9653</v>
      </c>
      <c r="H75" s="40">
        <f t="shared" si="15"/>
        <v>1.5649000000000002</v>
      </c>
      <c r="I75" s="41">
        <f t="shared" si="16"/>
        <v>35992.700000000004</v>
      </c>
      <c r="J75" s="41">
        <f t="shared" si="17"/>
        <v>9209.1999999999989</v>
      </c>
      <c r="K75" s="17">
        <f t="shared" si="18"/>
        <v>45201.9</v>
      </c>
      <c r="L75" s="17">
        <f t="shared" si="19"/>
        <v>4181.1757500000003</v>
      </c>
      <c r="M75" s="17">
        <f t="shared" si="20"/>
        <v>41020.724249999999</v>
      </c>
    </row>
    <row r="76" spans="1:13">
      <c r="A76" s="14" t="s">
        <v>355</v>
      </c>
      <c r="B76" s="51">
        <v>487</v>
      </c>
      <c r="C76" s="37">
        <v>160000</v>
      </c>
      <c r="D76" s="38">
        <v>1.9653</v>
      </c>
      <c r="E76" s="38">
        <v>0.40039999999999998</v>
      </c>
      <c r="F76" s="39">
        <v>2.0329999999999999</v>
      </c>
      <c r="G76" s="40">
        <f t="shared" si="14"/>
        <v>1.9653</v>
      </c>
      <c r="H76" s="40">
        <f t="shared" si="15"/>
        <v>1.5649000000000002</v>
      </c>
      <c r="I76" s="41">
        <f t="shared" si="16"/>
        <v>250384.00000000003</v>
      </c>
      <c r="J76" s="41">
        <f t="shared" si="17"/>
        <v>64064</v>
      </c>
      <c r="K76" s="17">
        <f t="shared" si="18"/>
        <v>314448</v>
      </c>
      <c r="L76" s="17">
        <f t="shared" si="19"/>
        <v>29086.44</v>
      </c>
      <c r="M76" s="17">
        <f t="shared" si="20"/>
        <v>285361.56</v>
      </c>
    </row>
    <row r="77" spans="1:13">
      <c r="A77" s="14" t="s">
        <v>357</v>
      </c>
      <c r="B77" s="51">
        <v>33</v>
      </c>
      <c r="C77" s="37">
        <v>13000</v>
      </c>
      <c r="D77" s="38">
        <v>1.9653</v>
      </c>
      <c r="E77" s="38">
        <v>0.40039999999999998</v>
      </c>
      <c r="F77" s="39">
        <v>2.0329999999999999</v>
      </c>
      <c r="G77" s="40">
        <f t="shared" si="14"/>
        <v>1.9653</v>
      </c>
      <c r="H77" s="40">
        <f t="shared" si="15"/>
        <v>1.5649000000000002</v>
      </c>
      <c r="I77" s="41">
        <f t="shared" si="16"/>
        <v>20343.7</v>
      </c>
      <c r="J77" s="41">
        <f t="shared" si="17"/>
        <v>5205.2</v>
      </c>
      <c r="K77" s="17">
        <f t="shared" si="18"/>
        <v>25548.9</v>
      </c>
      <c r="L77" s="17">
        <f t="shared" si="19"/>
        <v>2363.2732500000002</v>
      </c>
      <c r="M77" s="17">
        <f t="shared" si="20"/>
        <v>23185.626750000003</v>
      </c>
    </row>
    <row r="78" spans="1:13">
      <c r="A78" s="14" t="s">
        <v>360</v>
      </c>
      <c r="B78" s="51">
        <v>631</v>
      </c>
      <c r="C78" s="37">
        <v>208000</v>
      </c>
      <c r="D78" s="38">
        <v>1.9653</v>
      </c>
      <c r="E78" s="38">
        <v>0.40039999999999998</v>
      </c>
      <c r="F78" s="39">
        <v>2.0329999999999999</v>
      </c>
      <c r="G78" s="40">
        <f t="shared" si="14"/>
        <v>1.9653</v>
      </c>
      <c r="H78" s="40">
        <f t="shared" si="15"/>
        <v>1.5649000000000002</v>
      </c>
      <c r="I78" s="41">
        <f t="shared" si="16"/>
        <v>325499.2</v>
      </c>
      <c r="J78" s="41">
        <f t="shared" si="17"/>
        <v>83283.199999999997</v>
      </c>
      <c r="K78" s="17">
        <f t="shared" si="18"/>
        <v>408782.4</v>
      </c>
      <c r="L78" s="17">
        <f t="shared" si="19"/>
        <v>37812.372000000003</v>
      </c>
      <c r="M78" s="17">
        <f t="shared" si="20"/>
        <v>370970.02800000005</v>
      </c>
    </row>
    <row r="79" spans="1:13">
      <c r="A79" s="14" t="s">
        <v>361</v>
      </c>
      <c r="B79" s="51">
        <v>147</v>
      </c>
      <c r="C79" s="37">
        <v>51000</v>
      </c>
      <c r="D79" s="38">
        <v>1.9653</v>
      </c>
      <c r="E79" s="38">
        <v>0.40039999999999998</v>
      </c>
      <c r="F79" s="39">
        <v>2.0329999999999999</v>
      </c>
      <c r="G79" s="40">
        <f t="shared" si="14"/>
        <v>1.9653</v>
      </c>
      <c r="H79" s="40">
        <f t="shared" si="15"/>
        <v>1.5649000000000002</v>
      </c>
      <c r="I79" s="41">
        <f t="shared" si="16"/>
        <v>79809.900000000009</v>
      </c>
      <c r="J79" s="41">
        <f t="shared" si="17"/>
        <v>20420.399999999998</v>
      </c>
      <c r="K79" s="17">
        <f t="shared" si="18"/>
        <v>100230.3</v>
      </c>
      <c r="L79" s="17">
        <f t="shared" si="19"/>
        <v>9271.3027500000007</v>
      </c>
      <c r="M79" s="17">
        <f t="shared" si="20"/>
        <v>90958.99725</v>
      </c>
    </row>
    <row r="80" spans="1:13">
      <c r="A80" s="14" t="s">
        <v>362</v>
      </c>
      <c r="B80" s="51">
        <v>45</v>
      </c>
      <c r="C80" s="37">
        <v>18000</v>
      </c>
      <c r="D80" s="38">
        <v>1.9653</v>
      </c>
      <c r="E80" s="38">
        <v>0.40039999999999998</v>
      </c>
      <c r="F80" s="39">
        <v>2.0329999999999999</v>
      </c>
      <c r="G80" s="40">
        <f t="shared" si="14"/>
        <v>1.9653</v>
      </c>
      <c r="H80" s="40">
        <f t="shared" si="15"/>
        <v>1.5649000000000002</v>
      </c>
      <c r="I80" s="41">
        <f t="shared" si="16"/>
        <v>28168.200000000004</v>
      </c>
      <c r="J80" s="41">
        <f t="shared" si="17"/>
        <v>7207.2</v>
      </c>
      <c r="K80" s="17">
        <f t="shared" si="18"/>
        <v>35375.4</v>
      </c>
      <c r="L80" s="17">
        <f t="shared" si="19"/>
        <v>3272.2245000000003</v>
      </c>
      <c r="M80" s="17">
        <f t="shared" si="20"/>
        <v>32103.175500000001</v>
      </c>
    </row>
    <row r="81" spans="1:13">
      <c r="A81" s="14" t="s">
        <v>358</v>
      </c>
      <c r="B81" s="51">
        <v>297</v>
      </c>
      <c r="C81" s="37">
        <v>107000</v>
      </c>
      <c r="D81" s="38">
        <v>1.9653</v>
      </c>
      <c r="E81" s="38">
        <v>0.40039999999999998</v>
      </c>
      <c r="F81" s="39">
        <v>2.0329999999999999</v>
      </c>
      <c r="G81" s="40">
        <f t="shared" si="14"/>
        <v>1.9653</v>
      </c>
      <c r="H81" s="40">
        <f t="shared" si="15"/>
        <v>1.5649000000000002</v>
      </c>
      <c r="I81" s="41">
        <f t="shared" si="16"/>
        <v>167444.30000000002</v>
      </c>
      <c r="J81" s="41">
        <f t="shared" si="17"/>
        <v>42842.799999999996</v>
      </c>
      <c r="K81" s="17">
        <f t="shared" si="18"/>
        <v>210287.1</v>
      </c>
      <c r="L81" s="17">
        <f t="shared" si="19"/>
        <v>19451.55675</v>
      </c>
      <c r="M81" s="17">
        <f t="shared" si="20"/>
        <v>190835.54325000002</v>
      </c>
    </row>
    <row r="82" spans="1:13">
      <c r="A82" s="14" t="s">
        <v>359</v>
      </c>
      <c r="B82" s="51">
        <v>57</v>
      </c>
      <c r="C82" s="37">
        <v>23000</v>
      </c>
      <c r="D82" s="38">
        <v>1.9653</v>
      </c>
      <c r="E82" s="38">
        <v>0.40039999999999998</v>
      </c>
      <c r="F82" s="39">
        <v>2.0329999999999999</v>
      </c>
      <c r="G82" s="40">
        <f t="shared" si="14"/>
        <v>1.9653</v>
      </c>
      <c r="H82" s="40">
        <f t="shared" si="15"/>
        <v>1.5649000000000002</v>
      </c>
      <c r="I82" s="41">
        <f t="shared" si="16"/>
        <v>35992.700000000004</v>
      </c>
      <c r="J82" s="41">
        <f t="shared" si="17"/>
        <v>9209.1999999999989</v>
      </c>
      <c r="K82" s="17">
        <f t="shared" si="18"/>
        <v>45201.9</v>
      </c>
      <c r="L82" s="17">
        <f t="shared" si="19"/>
        <v>4181.1757500000003</v>
      </c>
      <c r="M82" s="17">
        <f t="shared" si="20"/>
        <v>41020.724249999999</v>
      </c>
    </row>
    <row r="83" spans="1:13">
      <c r="A83" s="14" t="s">
        <v>363</v>
      </c>
      <c r="B83" s="51">
        <v>9175</v>
      </c>
      <c r="C83" s="37">
        <v>2597000</v>
      </c>
      <c r="D83" s="38">
        <v>2.0358000000000001</v>
      </c>
      <c r="E83" s="38">
        <v>0.40039999999999998</v>
      </c>
      <c r="F83" s="39">
        <v>2.0329999999999999</v>
      </c>
      <c r="G83" s="40">
        <f t="shared" si="14"/>
        <v>2.0329999999999999</v>
      </c>
      <c r="H83" s="40">
        <f t="shared" si="15"/>
        <v>1.6326000000000001</v>
      </c>
      <c r="I83" s="41">
        <f t="shared" si="16"/>
        <v>4239862.2</v>
      </c>
      <c r="J83" s="41">
        <f t="shared" si="17"/>
        <v>1039838.7999999999</v>
      </c>
      <c r="K83" s="17">
        <f t="shared" si="18"/>
        <v>5279701</v>
      </c>
      <c r="L83" s="17">
        <f t="shared" si="19"/>
        <v>488372.34249999997</v>
      </c>
      <c r="M83" s="17">
        <f t="shared" si="20"/>
        <v>4791328.6574999997</v>
      </c>
    </row>
    <row r="84" spans="1:13">
      <c r="A84" s="14" t="s">
        <v>364</v>
      </c>
      <c r="B84" s="51">
        <v>120</v>
      </c>
      <c r="C84" s="37">
        <v>48000</v>
      </c>
      <c r="D84" s="38">
        <v>1.9653</v>
      </c>
      <c r="E84" s="38">
        <v>0.40039999999999998</v>
      </c>
      <c r="F84" s="39">
        <v>2.0329999999999999</v>
      </c>
      <c r="G84" s="40">
        <f t="shared" si="14"/>
        <v>1.9653</v>
      </c>
      <c r="H84" s="40">
        <f t="shared" si="15"/>
        <v>1.5649000000000002</v>
      </c>
      <c r="I84" s="41">
        <f t="shared" si="16"/>
        <v>75115.200000000012</v>
      </c>
      <c r="J84" s="41">
        <f t="shared" si="17"/>
        <v>19219.2</v>
      </c>
      <c r="K84" s="17">
        <f t="shared" si="18"/>
        <v>94334.400000000009</v>
      </c>
      <c r="L84" s="17">
        <f t="shared" si="19"/>
        <v>8725.9320000000007</v>
      </c>
      <c r="M84" s="17">
        <f t="shared" si="20"/>
        <v>85608.468000000008</v>
      </c>
    </row>
    <row r="85" spans="1:13">
      <c r="A85" s="14" t="s">
        <v>365</v>
      </c>
      <c r="B85" s="51">
        <v>12</v>
      </c>
      <c r="C85" s="37">
        <v>5000</v>
      </c>
      <c r="D85" s="38">
        <v>1.9653</v>
      </c>
      <c r="E85" s="38">
        <v>0.40039999999999998</v>
      </c>
      <c r="F85" s="39">
        <v>2.0329999999999999</v>
      </c>
      <c r="G85" s="40">
        <f t="shared" si="14"/>
        <v>1.9653</v>
      </c>
      <c r="H85" s="40">
        <f t="shared" si="15"/>
        <v>1.5649000000000002</v>
      </c>
      <c r="I85" s="41">
        <f t="shared" si="16"/>
        <v>7824.5000000000009</v>
      </c>
      <c r="J85" s="41">
        <f t="shared" si="17"/>
        <v>2002</v>
      </c>
      <c r="K85" s="17">
        <f t="shared" si="18"/>
        <v>9826.5</v>
      </c>
      <c r="L85" s="17">
        <f t="shared" si="19"/>
        <v>908.95124999999996</v>
      </c>
      <c r="M85" s="17">
        <f t="shared" si="20"/>
        <v>8917.5487499999999</v>
      </c>
    </row>
    <row r="86" spans="1:13">
      <c r="A86" s="14" t="s">
        <v>366</v>
      </c>
      <c r="B86" s="51">
        <v>324</v>
      </c>
      <c r="C86" s="37">
        <v>107000</v>
      </c>
      <c r="D86" s="38">
        <v>1.9653</v>
      </c>
      <c r="E86" s="38">
        <v>0.40039999999999998</v>
      </c>
      <c r="F86" s="39">
        <v>2.0329999999999999</v>
      </c>
      <c r="G86" s="40">
        <f t="shared" si="14"/>
        <v>1.9653</v>
      </c>
      <c r="H86" s="40">
        <f t="shared" si="15"/>
        <v>1.5649000000000002</v>
      </c>
      <c r="I86" s="41">
        <f t="shared" si="16"/>
        <v>167444.30000000002</v>
      </c>
      <c r="J86" s="41">
        <f t="shared" si="17"/>
        <v>42842.799999999996</v>
      </c>
      <c r="K86" s="17">
        <f t="shared" si="18"/>
        <v>210287.1</v>
      </c>
      <c r="L86" s="17">
        <f t="shared" si="19"/>
        <v>19451.55675</v>
      </c>
      <c r="M86" s="17">
        <f t="shared" si="20"/>
        <v>190835.54325000002</v>
      </c>
    </row>
    <row r="87" spans="1:13">
      <c r="A87" s="14" t="s">
        <v>367</v>
      </c>
      <c r="B87" s="51">
        <v>150</v>
      </c>
      <c r="C87" s="37">
        <v>60000</v>
      </c>
      <c r="D87" s="38">
        <v>1.9653</v>
      </c>
      <c r="E87" s="38">
        <v>0.40039999999999998</v>
      </c>
      <c r="F87" s="39">
        <v>2.0329999999999999</v>
      </c>
      <c r="G87" s="40">
        <f t="shared" si="14"/>
        <v>1.9653</v>
      </c>
      <c r="H87" s="40">
        <f t="shared" si="15"/>
        <v>1.5649000000000002</v>
      </c>
      <c r="I87" s="41">
        <f t="shared" si="16"/>
        <v>93894.000000000015</v>
      </c>
      <c r="J87" s="41">
        <f t="shared" si="17"/>
        <v>24024</v>
      </c>
      <c r="K87" s="17">
        <f t="shared" si="18"/>
        <v>117918.00000000001</v>
      </c>
      <c r="L87" s="17">
        <f t="shared" si="19"/>
        <v>10907.415000000001</v>
      </c>
      <c r="M87" s="17">
        <f t="shared" si="20"/>
        <v>107010.58500000002</v>
      </c>
    </row>
    <row r="88" spans="1:13">
      <c r="A88" s="14" t="s">
        <v>368</v>
      </c>
      <c r="B88" s="51">
        <v>1322</v>
      </c>
      <c r="C88" s="37">
        <v>391000</v>
      </c>
      <c r="D88" s="38">
        <v>1.9653</v>
      </c>
      <c r="E88" s="38">
        <v>0.40039999999999998</v>
      </c>
      <c r="F88" s="39">
        <v>2.0329999999999999</v>
      </c>
      <c r="G88" s="40">
        <f t="shared" si="14"/>
        <v>1.9653</v>
      </c>
      <c r="H88" s="40">
        <f t="shared" si="15"/>
        <v>1.5649000000000002</v>
      </c>
      <c r="I88" s="41">
        <f t="shared" si="16"/>
        <v>611875.9</v>
      </c>
      <c r="J88" s="41">
        <f t="shared" si="17"/>
        <v>156556.4</v>
      </c>
      <c r="K88" s="17">
        <f t="shared" si="18"/>
        <v>768432.3</v>
      </c>
      <c r="L88" s="17">
        <f t="shared" si="19"/>
        <v>71079.98775</v>
      </c>
      <c r="M88" s="17">
        <f t="shared" si="20"/>
        <v>697352.31225000008</v>
      </c>
    </row>
    <row r="89" spans="1:13">
      <c r="A89" s="14" t="s">
        <v>369</v>
      </c>
      <c r="B89" s="51">
        <v>3660</v>
      </c>
      <c r="C89" s="37">
        <v>1083000</v>
      </c>
      <c r="D89" s="38">
        <v>2.0034999999999998</v>
      </c>
      <c r="E89" s="38">
        <v>0.40039999999999998</v>
      </c>
      <c r="F89" s="39">
        <v>2.0329999999999999</v>
      </c>
      <c r="G89" s="40">
        <f t="shared" si="14"/>
        <v>2.0034999999999998</v>
      </c>
      <c r="H89" s="40">
        <f t="shared" si="15"/>
        <v>1.6031</v>
      </c>
      <c r="I89" s="41">
        <f t="shared" si="16"/>
        <v>1736157.3</v>
      </c>
      <c r="J89" s="41">
        <f t="shared" si="17"/>
        <v>433633.19999999995</v>
      </c>
      <c r="K89" s="17">
        <f t="shared" si="18"/>
        <v>2169790.5</v>
      </c>
      <c r="L89" s="17">
        <f t="shared" si="19"/>
        <v>200705.62125</v>
      </c>
      <c r="M89" s="17">
        <f t="shared" si="20"/>
        <v>1969084.8787499999</v>
      </c>
    </row>
    <row r="90" spans="1:13">
      <c r="A90" s="14" t="s">
        <v>370</v>
      </c>
      <c r="B90" s="51">
        <v>201</v>
      </c>
      <c r="C90" s="37">
        <v>81000</v>
      </c>
      <c r="D90" s="38">
        <v>1.9653</v>
      </c>
      <c r="E90" s="38">
        <v>0.40039999999999998</v>
      </c>
      <c r="F90" s="39">
        <v>2.0329999999999999</v>
      </c>
      <c r="G90" s="40">
        <f t="shared" si="14"/>
        <v>1.9653</v>
      </c>
      <c r="H90" s="40">
        <f t="shared" si="15"/>
        <v>1.5649000000000002</v>
      </c>
      <c r="I90" s="41">
        <f t="shared" si="16"/>
        <v>126756.90000000001</v>
      </c>
      <c r="J90" s="41">
        <f t="shared" si="17"/>
        <v>32432.399999999998</v>
      </c>
      <c r="K90" s="17">
        <f t="shared" si="18"/>
        <v>159189.30000000002</v>
      </c>
      <c r="L90" s="17">
        <f t="shared" si="19"/>
        <v>14725.010250000001</v>
      </c>
      <c r="M90" s="17">
        <f t="shared" si="20"/>
        <v>144464.28975000003</v>
      </c>
    </row>
    <row r="91" spans="1:13">
      <c r="A91" s="14" t="s">
        <v>371</v>
      </c>
      <c r="B91" s="51">
        <v>312</v>
      </c>
      <c r="C91" s="37">
        <v>109000</v>
      </c>
      <c r="D91" s="38">
        <v>1.9653</v>
      </c>
      <c r="E91" s="38">
        <v>0.40039999999999998</v>
      </c>
      <c r="F91" s="39">
        <v>2.0329999999999999</v>
      </c>
      <c r="G91" s="40">
        <f t="shared" si="14"/>
        <v>1.9653</v>
      </c>
      <c r="H91" s="40">
        <f t="shared" si="15"/>
        <v>1.5649000000000002</v>
      </c>
      <c r="I91" s="41">
        <f t="shared" si="16"/>
        <v>170574.1</v>
      </c>
      <c r="J91" s="41">
        <f t="shared" si="17"/>
        <v>43643.6</v>
      </c>
      <c r="K91" s="17">
        <f t="shared" si="18"/>
        <v>214217.7</v>
      </c>
      <c r="L91" s="17">
        <f t="shared" si="19"/>
        <v>19815.13725</v>
      </c>
      <c r="M91" s="17">
        <f t="shared" si="20"/>
        <v>194402.56275000001</v>
      </c>
    </row>
    <row r="92" spans="1:13">
      <c r="A92" s="14" t="s">
        <v>372</v>
      </c>
      <c r="B92" s="51">
        <v>12</v>
      </c>
      <c r="C92" s="37">
        <v>5000</v>
      </c>
      <c r="D92" s="38">
        <v>1.9653</v>
      </c>
      <c r="E92" s="38">
        <v>0.40039999999999998</v>
      </c>
      <c r="F92" s="39">
        <v>2.0329999999999999</v>
      </c>
      <c r="G92" s="40">
        <f t="shared" si="14"/>
        <v>1.9653</v>
      </c>
      <c r="H92" s="40">
        <f t="shared" si="15"/>
        <v>1.5649000000000002</v>
      </c>
      <c r="I92" s="41">
        <f t="shared" si="16"/>
        <v>7824.5000000000009</v>
      </c>
      <c r="J92" s="41">
        <f t="shared" si="17"/>
        <v>2002</v>
      </c>
      <c r="K92" s="17">
        <f t="shared" si="18"/>
        <v>9826.5</v>
      </c>
      <c r="L92" s="17">
        <f t="shared" si="19"/>
        <v>908.95124999999996</v>
      </c>
      <c r="M92" s="17">
        <f t="shared" si="20"/>
        <v>8917.5487499999999</v>
      </c>
    </row>
    <row r="93" spans="1:13">
      <c r="A93" s="14" t="s">
        <v>373</v>
      </c>
      <c r="B93" s="51">
        <v>45</v>
      </c>
      <c r="C93" s="37">
        <v>18000</v>
      </c>
      <c r="D93" s="38">
        <v>1.9653</v>
      </c>
      <c r="E93" s="38">
        <v>0.40039999999999998</v>
      </c>
      <c r="F93" s="39">
        <v>2.0329999999999999</v>
      </c>
      <c r="G93" s="40">
        <f t="shared" si="14"/>
        <v>1.9653</v>
      </c>
      <c r="H93" s="40">
        <f t="shared" si="15"/>
        <v>1.5649000000000002</v>
      </c>
      <c r="I93" s="41">
        <f t="shared" si="16"/>
        <v>28168.200000000004</v>
      </c>
      <c r="J93" s="41">
        <f t="shared" si="17"/>
        <v>7207.2</v>
      </c>
      <c r="K93" s="17">
        <f t="shared" si="18"/>
        <v>35375.4</v>
      </c>
      <c r="L93" s="17">
        <f t="shared" si="19"/>
        <v>3272.2245000000003</v>
      </c>
      <c r="M93" s="17">
        <f t="shared" si="20"/>
        <v>32103.175500000001</v>
      </c>
    </row>
    <row r="94" spans="1:13">
      <c r="A94" s="14" t="s">
        <v>374</v>
      </c>
      <c r="B94" s="51">
        <v>69</v>
      </c>
      <c r="C94" s="37">
        <v>28000</v>
      </c>
      <c r="D94" s="38">
        <v>1.9653</v>
      </c>
      <c r="E94" s="38">
        <v>0.40039999999999998</v>
      </c>
      <c r="F94" s="39">
        <v>2.0329999999999999</v>
      </c>
      <c r="G94" s="40">
        <f t="shared" si="14"/>
        <v>1.9653</v>
      </c>
      <c r="H94" s="40">
        <f t="shared" si="15"/>
        <v>1.5649000000000002</v>
      </c>
      <c r="I94" s="41">
        <f t="shared" si="16"/>
        <v>43817.200000000004</v>
      </c>
      <c r="J94" s="41">
        <f t="shared" si="17"/>
        <v>11211.199999999999</v>
      </c>
      <c r="K94" s="17">
        <f t="shared" si="18"/>
        <v>55028.4</v>
      </c>
      <c r="L94" s="17">
        <f t="shared" si="19"/>
        <v>5090.1270000000004</v>
      </c>
      <c r="M94" s="17">
        <f t="shared" si="20"/>
        <v>49938.273000000001</v>
      </c>
    </row>
    <row r="95" spans="1:13">
      <c r="A95" s="14" t="s">
        <v>375</v>
      </c>
      <c r="B95" s="51">
        <v>48</v>
      </c>
      <c r="C95" s="37">
        <v>19000</v>
      </c>
      <c r="D95" s="38">
        <v>1.9653</v>
      </c>
      <c r="E95" s="38">
        <v>0.40039999999999998</v>
      </c>
      <c r="F95" s="39">
        <v>2.0329999999999999</v>
      </c>
      <c r="G95" s="40">
        <f t="shared" si="14"/>
        <v>1.9653</v>
      </c>
      <c r="H95" s="40">
        <f t="shared" si="15"/>
        <v>1.5649000000000002</v>
      </c>
      <c r="I95" s="41">
        <f t="shared" si="16"/>
        <v>29733.100000000002</v>
      </c>
      <c r="J95" s="41">
        <f t="shared" si="17"/>
        <v>7607.5999999999995</v>
      </c>
      <c r="K95" s="17">
        <f t="shared" si="18"/>
        <v>37340.700000000004</v>
      </c>
      <c r="L95" s="17">
        <f t="shared" si="19"/>
        <v>3454.0147500000003</v>
      </c>
      <c r="M95" s="17">
        <f t="shared" si="20"/>
        <v>33886.685250000002</v>
      </c>
    </row>
    <row r="96" spans="1:13">
      <c r="A96" s="14" t="s">
        <v>376</v>
      </c>
      <c r="B96" s="51">
        <v>84</v>
      </c>
      <c r="C96" s="37">
        <v>34000</v>
      </c>
      <c r="D96" s="38">
        <v>1.9653</v>
      </c>
      <c r="E96" s="38">
        <v>0.40039999999999998</v>
      </c>
      <c r="F96" s="39">
        <v>2.0329999999999999</v>
      </c>
      <c r="G96" s="40">
        <f t="shared" si="14"/>
        <v>1.9653</v>
      </c>
      <c r="H96" s="40">
        <f t="shared" si="15"/>
        <v>1.5649000000000002</v>
      </c>
      <c r="I96" s="41">
        <f t="shared" si="16"/>
        <v>53206.600000000006</v>
      </c>
      <c r="J96" s="41">
        <f t="shared" si="17"/>
        <v>13613.599999999999</v>
      </c>
      <c r="K96" s="17">
        <f t="shared" si="18"/>
        <v>66820.200000000012</v>
      </c>
      <c r="L96" s="17">
        <f t="shared" si="19"/>
        <v>6180.8685000000014</v>
      </c>
      <c r="M96" s="17">
        <f t="shared" si="20"/>
        <v>60639.331500000008</v>
      </c>
    </row>
    <row r="97" spans="1:13">
      <c r="A97" s="14" t="s">
        <v>377</v>
      </c>
      <c r="B97" s="51">
        <v>138</v>
      </c>
      <c r="C97" s="37">
        <v>56000</v>
      </c>
      <c r="D97" s="38">
        <v>1.9653</v>
      </c>
      <c r="E97" s="38">
        <v>0.40039999999999998</v>
      </c>
      <c r="F97" s="39">
        <v>2.0329999999999999</v>
      </c>
      <c r="G97" s="40">
        <f t="shared" ref="G97:G101" si="42">IF(F97&lt;=D97,F97,D97)</f>
        <v>1.9653</v>
      </c>
      <c r="H97" s="40">
        <f t="shared" ref="H97:H101" si="43">G97-E97</f>
        <v>1.5649000000000002</v>
      </c>
      <c r="I97" s="41">
        <f t="shared" ref="I97:I101" si="44">H97*C97</f>
        <v>87634.400000000009</v>
      </c>
      <c r="J97" s="41">
        <f t="shared" ref="J97:J101" si="45">C97*E97*J$33</f>
        <v>22422.399999999998</v>
      </c>
      <c r="K97" s="17">
        <f t="shared" ref="K97:K101" si="46">I97+J97</f>
        <v>110056.8</v>
      </c>
      <c r="L97" s="17">
        <f t="shared" ref="L97:L101" si="47">K97*L$33</f>
        <v>10180.254000000001</v>
      </c>
      <c r="M97" s="17">
        <f t="shared" ref="M97:M101" si="48">K97-L97</f>
        <v>99876.546000000002</v>
      </c>
    </row>
    <row r="98" spans="1:13">
      <c r="A98" s="14" t="s">
        <v>378</v>
      </c>
      <c r="B98" s="51">
        <v>24</v>
      </c>
      <c r="C98" s="37">
        <v>10000</v>
      </c>
      <c r="D98" s="38">
        <v>1.9653</v>
      </c>
      <c r="E98" s="38">
        <v>0.40039999999999998</v>
      </c>
      <c r="F98" s="39">
        <v>2.0329999999999999</v>
      </c>
      <c r="G98" s="40">
        <f t="shared" si="42"/>
        <v>1.9653</v>
      </c>
      <c r="H98" s="40">
        <f t="shared" si="43"/>
        <v>1.5649000000000002</v>
      </c>
      <c r="I98" s="41">
        <f t="shared" si="44"/>
        <v>15649.000000000002</v>
      </c>
      <c r="J98" s="41">
        <f t="shared" si="45"/>
        <v>4004</v>
      </c>
      <c r="K98" s="17">
        <f t="shared" si="46"/>
        <v>19653</v>
      </c>
      <c r="L98" s="17">
        <f t="shared" si="47"/>
        <v>1817.9024999999999</v>
      </c>
      <c r="M98" s="17">
        <f t="shared" si="48"/>
        <v>17835.0975</v>
      </c>
    </row>
    <row r="99" spans="1:13">
      <c r="A99" s="14" t="s">
        <v>379</v>
      </c>
      <c r="B99" s="51">
        <v>1745</v>
      </c>
      <c r="C99" s="37">
        <v>333000</v>
      </c>
      <c r="D99" s="38">
        <v>1.9653</v>
      </c>
      <c r="E99" s="38">
        <v>0.40039999999999998</v>
      </c>
      <c r="F99" s="39">
        <v>2.0329999999999999</v>
      </c>
      <c r="G99" s="40">
        <f t="shared" si="42"/>
        <v>1.9653</v>
      </c>
      <c r="H99" s="40">
        <f t="shared" si="43"/>
        <v>1.5649000000000002</v>
      </c>
      <c r="I99" s="41">
        <f t="shared" si="44"/>
        <v>521111.70000000007</v>
      </c>
      <c r="J99" s="41">
        <f t="shared" si="45"/>
        <v>133333.19999999998</v>
      </c>
      <c r="K99" s="17">
        <f t="shared" si="46"/>
        <v>654444.9</v>
      </c>
      <c r="L99" s="17">
        <f t="shared" si="47"/>
        <v>60536.153250000003</v>
      </c>
      <c r="M99" s="17">
        <f t="shared" si="48"/>
        <v>593908.74675000005</v>
      </c>
    </row>
    <row r="100" spans="1:13">
      <c r="A100" s="14" t="s">
        <v>380</v>
      </c>
      <c r="B100" s="51">
        <v>1143</v>
      </c>
      <c r="C100" s="37">
        <v>395000</v>
      </c>
      <c r="D100" s="38">
        <v>1.9653</v>
      </c>
      <c r="E100" s="38">
        <v>0.40039999999999998</v>
      </c>
      <c r="F100" s="39">
        <v>2.0329999999999999</v>
      </c>
      <c r="G100" s="40">
        <f t="shared" si="42"/>
        <v>1.9653</v>
      </c>
      <c r="H100" s="40">
        <f t="shared" si="43"/>
        <v>1.5649000000000002</v>
      </c>
      <c r="I100" s="41">
        <f t="shared" si="44"/>
        <v>618135.50000000012</v>
      </c>
      <c r="J100" s="41">
        <f t="shared" si="45"/>
        <v>158158</v>
      </c>
      <c r="K100" s="17">
        <f t="shared" si="46"/>
        <v>776293.50000000012</v>
      </c>
      <c r="L100" s="17">
        <f t="shared" si="47"/>
        <v>71807.148750000008</v>
      </c>
      <c r="M100" s="17">
        <f t="shared" si="48"/>
        <v>704486.35125000007</v>
      </c>
    </row>
    <row r="101" spans="1:13">
      <c r="A101" s="14" t="s">
        <v>381</v>
      </c>
      <c r="B101" s="51">
        <v>21</v>
      </c>
      <c r="C101" s="37">
        <v>8000</v>
      </c>
      <c r="D101" s="38">
        <v>1.9653</v>
      </c>
      <c r="E101" s="38">
        <v>0.40039999999999998</v>
      </c>
      <c r="F101" s="39">
        <v>2.0329999999999999</v>
      </c>
      <c r="G101" s="40">
        <f t="shared" si="42"/>
        <v>1.9653</v>
      </c>
      <c r="H101" s="40">
        <f t="shared" si="43"/>
        <v>1.5649000000000002</v>
      </c>
      <c r="I101" s="41">
        <f t="shared" si="44"/>
        <v>12519.2</v>
      </c>
      <c r="J101" s="41">
        <f t="shared" si="45"/>
        <v>3203.2</v>
      </c>
      <c r="K101" s="17">
        <f t="shared" si="46"/>
        <v>15722.400000000001</v>
      </c>
      <c r="L101" s="17">
        <f t="shared" si="47"/>
        <v>1454.3220000000001</v>
      </c>
      <c r="M101" s="17">
        <f t="shared" si="48"/>
        <v>14268.078000000001</v>
      </c>
    </row>
    <row r="102" spans="1:13">
      <c r="C102" s="19"/>
      <c r="D102" s="4"/>
      <c r="F102" s="4"/>
      <c r="G102" s="4"/>
      <c r="H102" s="4"/>
      <c r="I102" s="4"/>
      <c r="J102" s="4"/>
    </row>
    <row r="103" spans="1:13">
      <c r="A103" s="177" t="s">
        <v>26</v>
      </c>
      <c r="B103" s="193" t="s">
        <v>57</v>
      </c>
      <c r="C103" s="193" t="s">
        <v>53</v>
      </c>
      <c r="D103" s="184" t="s">
        <v>38</v>
      </c>
      <c r="E103" s="184"/>
      <c r="F103" s="82" t="s">
        <v>39</v>
      </c>
      <c r="G103" s="177" t="s">
        <v>41</v>
      </c>
      <c r="H103" s="177"/>
      <c r="I103" s="177" t="s">
        <v>45</v>
      </c>
      <c r="J103" s="34" t="s">
        <v>43</v>
      </c>
      <c r="K103" s="177" t="s">
        <v>34</v>
      </c>
      <c r="L103" s="82" t="s">
        <v>35</v>
      </c>
      <c r="M103" s="177" t="s">
        <v>514</v>
      </c>
    </row>
    <row r="104" spans="1:13" ht="11.25" customHeight="1">
      <c r="A104" s="177"/>
      <c r="B104" s="193"/>
      <c r="C104" s="193"/>
      <c r="D104" s="83" t="s">
        <v>40</v>
      </c>
      <c r="E104" s="83" t="s">
        <v>44</v>
      </c>
      <c r="F104" s="83" t="s">
        <v>40</v>
      </c>
      <c r="G104" s="84" t="s">
        <v>40</v>
      </c>
      <c r="H104" s="13" t="s">
        <v>42</v>
      </c>
      <c r="I104" s="177"/>
      <c r="J104" s="13">
        <v>1</v>
      </c>
      <c r="K104" s="177"/>
      <c r="L104" s="13">
        <v>9.2499999999999999E-2</v>
      </c>
      <c r="M104" s="183"/>
    </row>
    <row r="105" spans="1:13">
      <c r="A105" s="18" t="s">
        <v>28</v>
      </c>
      <c r="B105" s="68">
        <f>SUM(B106:B106)</f>
        <v>0</v>
      </c>
      <c r="C105" s="70">
        <f>SUM(C106:C106)</f>
        <v>0</v>
      </c>
      <c r="D105" s="42"/>
      <c r="E105" s="43"/>
      <c r="F105" s="44"/>
      <c r="G105" s="44"/>
      <c r="H105" s="44"/>
      <c r="I105" s="44"/>
      <c r="J105" s="44"/>
      <c r="K105" s="43"/>
      <c r="L105" s="43"/>
      <c r="M105" s="64">
        <f>SUM(M106:M106)</f>
        <v>0</v>
      </c>
    </row>
    <row r="106" spans="1:13">
      <c r="A106" s="14"/>
      <c r="B106" s="51"/>
      <c r="C106" s="37"/>
      <c r="D106" s="38"/>
      <c r="E106" s="38"/>
      <c r="F106" s="39"/>
      <c r="G106" s="40">
        <f>IF(F106&lt;=D106,F106,D106)</f>
        <v>0</v>
      </c>
      <c r="H106" s="40">
        <f>G106-E106</f>
        <v>0</v>
      </c>
      <c r="I106" s="41">
        <f>H106*C106</f>
        <v>0</v>
      </c>
      <c r="J106" s="41">
        <f>C106*E106*J$104</f>
        <v>0</v>
      </c>
      <c r="K106" s="17">
        <f>I106+J106</f>
        <v>0</v>
      </c>
      <c r="L106" s="17">
        <f>K106*L$104</f>
        <v>0</v>
      </c>
      <c r="M106" s="17">
        <f>K106-L106</f>
        <v>0</v>
      </c>
    </row>
    <row r="107" spans="1:13">
      <c r="C107" s="7"/>
      <c r="D107" s="8"/>
      <c r="E107" s="8"/>
      <c r="F107" s="3"/>
      <c r="G107" s="3"/>
      <c r="H107" s="3"/>
      <c r="I107" s="2"/>
      <c r="J107" s="2"/>
    </row>
    <row r="108" spans="1:13">
      <c r="A108" s="177" t="s">
        <v>26</v>
      </c>
      <c r="B108" s="193" t="s">
        <v>58</v>
      </c>
      <c r="C108" s="193" t="s">
        <v>54</v>
      </c>
      <c r="D108" s="184" t="s">
        <v>38</v>
      </c>
      <c r="E108" s="184"/>
      <c r="F108" s="82" t="s">
        <v>39</v>
      </c>
      <c r="G108" s="177" t="s">
        <v>41</v>
      </c>
      <c r="H108" s="177"/>
      <c r="I108" s="177" t="s">
        <v>45</v>
      </c>
      <c r="J108" s="34" t="s">
        <v>43</v>
      </c>
      <c r="K108" s="177" t="s">
        <v>34</v>
      </c>
      <c r="L108" s="82" t="s">
        <v>35</v>
      </c>
      <c r="M108" s="177" t="s">
        <v>514</v>
      </c>
    </row>
    <row r="109" spans="1:13" ht="11.25" customHeight="1">
      <c r="A109" s="177"/>
      <c r="B109" s="193"/>
      <c r="C109" s="193"/>
      <c r="D109" s="83" t="s">
        <v>40</v>
      </c>
      <c r="E109" s="83" t="s">
        <v>44</v>
      </c>
      <c r="F109" s="83" t="s">
        <v>42</v>
      </c>
      <c r="G109" s="84" t="s">
        <v>40</v>
      </c>
      <c r="H109" s="13" t="s">
        <v>42</v>
      </c>
      <c r="I109" s="177"/>
      <c r="J109" s="13">
        <v>1</v>
      </c>
      <c r="K109" s="177"/>
      <c r="L109" s="13">
        <v>9.2499999999999999E-2</v>
      </c>
      <c r="M109" s="183"/>
    </row>
    <row r="110" spans="1:13">
      <c r="A110" s="18" t="s">
        <v>28</v>
      </c>
      <c r="B110" s="68">
        <f>SUM(B111:B111)</f>
        <v>0</v>
      </c>
      <c r="C110" s="70">
        <f>SUM(C111:C111)</f>
        <v>0</v>
      </c>
      <c r="D110" s="42"/>
      <c r="E110" s="43"/>
      <c r="F110" s="44"/>
      <c r="G110" s="44"/>
      <c r="H110" s="44"/>
      <c r="I110" s="44"/>
      <c r="J110" s="44"/>
      <c r="K110" s="43"/>
      <c r="L110" s="43"/>
      <c r="M110" s="64">
        <f>SUM(M111:M111)</f>
        <v>0</v>
      </c>
    </row>
    <row r="111" spans="1:13">
      <c r="A111" s="14"/>
      <c r="B111" s="51"/>
      <c r="C111" s="37"/>
      <c r="D111" s="38"/>
      <c r="E111" s="38"/>
      <c r="F111" s="39"/>
      <c r="G111" s="45"/>
      <c r="H111" s="40">
        <f t="shared" ref="H111" si="49">IF(F111&lt;=D111-E111,F111,D111-E111)</f>
        <v>0</v>
      </c>
      <c r="I111" s="46">
        <f t="shared" ref="I111" si="50">H111*C111</f>
        <v>0</v>
      </c>
      <c r="J111" s="46">
        <f>C111*E111*J$109</f>
        <v>0</v>
      </c>
      <c r="K111" s="47">
        <f t="shared" ref="K111" si="51">I111+J111</f>
        <v>0</v>
      </c>
      <c r="L111" s="17">
        <f>K111*L$109</f>
        <v>0</v>
      </c>
      <c r="M111" s="17">
        <f>K111-L111</f>
        <v>0</v>
      </c>
    </row>
    <row r="112" spans="1:13">
      <c r="C112" s="7"/>
      <c r="D112" s="8"/>
      <c r="E112" s="8"/>
      <c r="F112" s="3"/>
      <c r="G112" s="3"/>
      <c r="H112" s="3"/>
      <c r="I112" s="2"/>
      <c r="J112" s="2"/>
    </row>
    <row r="113" spans="1:13">
      <c r="A113" s="177" t="s">
        <v>26</v>
      </c>
      <c r="B113" s="193" t="s">
        <v>59</v>
      </c>
      <c r="C113" s="193" t="s">
        <v>55</v>
      </c>
      <c r="D113" s="184" t="s">
        <v>38</v>
      </c>
      <c r="E113" s="184"/>
      <c r="F113" s="82" t="s">
        <v>39</v>
      </c>
      <c r="G113" s="177" t="s">
        <v>41</v>
      </c>
      <c r="H113" s="177"/>
      <c r="I113" s="177" t="s">
        <v>45</v>
      </c>
      <c r="J113" s="34" t="s">
        <v>43</v>
      </c>
      <c r="K113" s="177" t="s">
        <v>34</v>
      </c>
      <c r="L113" s="82" t="s">
        <v>35</v>
      </c>
      <c r="M113" s="177" t="s">
        <v>514</v>
      </c>
    </row>
    <row r="114" spans="1:13" ht="11.25" customHeight="1">
      <c r="A114" s="177"/>
      <c r="B114" s="193"/>
      <c r="C114" s="193"/>
      <c r="D114" s="83" t="s">
        <v>40</v>
      </c>
      <c r="E114" s="83" t="s">
        <v>44</v>
      </c>
      <c r="F114" s="83" t="s">
        <v>42</v>
      </c>
      <c r="G114" s="84" t="s">
        <v>40</v>
      </c>
      <c r="H114" s="13" t="s">
        <v>42</v>
      </c>
      <c r="I114" s="177"/>
      <c r="J114" s="13">
        <v>1</v>
      </c>
      <c r="K114" s="177"/>
      <c r="L114" s="13">
        <v>9.2499999999999999E-2</v>
      </c>
      <c r="M114" s="183"/>
    </row>
    <row r="115" spans="1:13">
      <c r="A115" s="18" t="s">
        <v>28</v>
      </c>
      <c r="B115" s="68">
        <f>SUM(B116:B116)</f>
        <v>0</v>
      </c>
      <c r="C115" s="70">
        <f>SUM(C116:C116)</f>
        <v>0</v>
      </c>
      <c r="D115" s="42"/>
      <c r="E115" s="43"/>
      <c r="F115" s="44"/>
      <c r="G115" s="44"/>
      <c r="H115" s="44"/>
      <c r="I115" s="44"/>
      <c r="J115" s="44"/>
      <c r="K115" s="43"/>
      <c r="L115" s="43"/>
      <c r="M115" s="15">
        <f>SUM(M116:M116)</f>
        <v>0</v>
      </c>
    </row>
    <row r="116" spans="1:13">
      <c r="A116" s="14"/>
      <c r="B116" s="51"/>
      <c r="C116" s="37"/>
      <c r="D116" s="38"/>
      <c r="E116" s="38"/>
      <c r="F116" s="39"/>
      <c r="G116" s="45"/>
      <c r="H116" s="40">
        <f t="shared" ref="H116" si="52">IF(F116&lt;=D116-E116,F116,D116-E116)</f>
        <v>0</v>
      </c>
      <c r="I116" s="46">
        <f t="shared" ref="I116" si="53">H116*C116</f>
        <v>0</v>
      </c>
      <c r="J116" s="46">
        <f>C116*E116*J$114</f>
        <v>0</v>
      </c>
      <c r="K116" s="47">
        <f t="shared" ref="K116" si="54">I116+J116</f>
        <v>0</v>
      </c>
      <c r="L116" s="17">
        <f>K116*L$114</f>
        <v>0</v>
      </c>
      <c r="M116" s="17">
        <f>K116-L116</f>
        <v>0</v>
      </c>
    </row>
    <row r="117" spans="1:13">
      <c r="C117" s="7"/>
      <c r="D117" s="8"/>
      <c r="E117" s="8"/>
      <c r="F117" s="3"/>
      <c r="G117" s="3"/>
      <c r="H117" s="3"/>
      <c r="I117" s="2"/>
      <c r="J117" s="2"/>
    </row>
    <row r="118" spans="1:13">
      <c r="A118" s="177" t="s">
        <v>26</v>
      </c>
      <c r="B118" s="193" t="s">
        <v>60</v>
      </c>
      <c r="C118" s="193" t="s">
        <v>56</v>
      </c>
      <c r="D118" s="184" t="s">
        <v>38</v>
      </c>
      <c r="E118" s="184"/>
      <c r="F118" s="82" t="s">
        <v>46</v>
      </c>
      <c r="G118" s="177" t="s">
        <v>41</v>
      </c>
      <c r="H118" s="177"/>
      <c r="I118" s="177" t="s">
        <v>45</v>
      </c>
      <c r="J118" s="34" t="s">
        <v>43</v>
      </c>
      <c r="K118" s="177" t="s">
        <v>34</v>
      </c>
      <c r="L118" s="82" t="s">
        <v>35</v>
      </c>
      <c r="M118" s="177" t="s">
        <v>514</v>
      </c>
    </row>
    <row r="119" spans="1:13" ht="11.25" customHeight="1">
      <c r="A119" s="177"/>
      <c r="B119" s="193"/>
      <c r="C119" s="193"/>
      <c r="D119" s="83" t="s">
        <v>40</v>
      </c>
      <c r="E119" s="83" t="s">
        <v>44</v>
      </c>
      <c r="F119" s="83" t="s">
        <v>42</v>
      </c>
      <c r="G119" s="84" t="s">
        <v>40</v>
      </c>
      <c r="H119" s="13" t="s">
        <v>42</v>
      </c>
      <c r="I119" s="177"/>
      <c r="J119" s="13">
        <v>1</v>
      </c>
      <c r="K119" s="177"/>
      <c r="L119" s="13">
        <v>9.2499999999999999E-2</v>
      </c>
      <c r="M119" s="183"/>
    </row>
    <row r="120" spans="1:13">
      <c r="A120" s="18" t="s">
        <v>28</v>
      </c>
      <c r="B120" s="68">
        <f>SUM(B121:B121)</f>
        <v>0</v>
      </c>
      <c r="C120" s="70">
        <f>SUM(C121:C121)</f>
        <v>0</v>
      </c>
      <c r="D120" s="42"/>
      <c r="E120" s="43"/>
      <c r="F120" s="44"/>
      <c r="G120" s="44"/>
      <c r="H120" s="44"/>
      <c r="I120" s="44"/>
      <c r="J120" s="44"/>
      <c r="K120" s="43"/>
      <c r="L120" s="43"/>
      <c r="M120" s="64">
        <f>SUM(M121:M121)</f>
        <v>0</v>
      </c>
    </row>
    <row r="121" spans="1:13">
      <c r="A121" s="14"/>
      <c r="B121" s="51"/>
      <c r="C121" s="37"/>
      <c r="D121" s="38"/>
      <c r="E121" s="38"/>
      <c r="F121" s="39"/>
      <c r="G121" s="45"/>
      <c r="H121" s="48">
        <f t="shared" ref="H121" si="55">IF(F121&lt;=D121-E121,F121,D121-E121)</f>
        <v>0</v>
      </c>
      <c r="I121" s="46">
        <f t="shared" ref="I121" si="56">H121*C121</f>
        <v>0</v>
      </c>
      <c r="J121" s="46">
        <f>C121*E121*J$104</f>
        <v>0</v>
      </c>
      <c r="K121" s="47">
        <f t="shared" ref="K121" si="57">I121+J121</f>
        <v>0</v>
      </c>
      <c r="L121" s="17">
        <f>K121*L$104</f>
        <v>0</v>
      </c>
      <c r="M121" s="17">
        <f>K121-L121</f>
        <v>0</v>
      </c>
    </row>
    <row r="122" spans="1:13">
      <c r="C122" s="7"/>
      <c r="D122" s="8"/>
      <c r="E122" s="8"/>
      <c r="F122" s="3"/>
      <c r="G122" s="3"/>
      <c r="H122" s="3"/>
      <c r="I122" s="2"/>
      <c r="J122" s="2"/>
    </row>
    <row r="123" spans="1:13">
      <c r="C123" s="7"/>
      <c r="D123" s="8"/>
      <c r="E123" s="8"/>
      <c r="F123" s="3"/>
      <c r="G123" s="3"/>
      <c r="H123" s="3"/>
      <c r="I123" s="2"/>
      <c r="J123" s="2"/>
    </row>
    <row r="124" spans="1:13">
      <c r="C124" s="7"/>
      <c r="D124" s="8"/>
      <c r="E124" s="8"/>
      <c r="F124" s="3"/>
      <c r="G124" s="3"/>
      <c r="H124" s="3"/>
      <c r="I124" s="2"/>
      <c r="J124" s="2"/>
    </row>
    <row r="125" spans="1:13">
      <c r="C125" s="7"/>
      <c r="D125" s="8"/>
      <c r="E125" s="8"/>
      <c r="F125" s="3"/>
      <c r="G125" s="3"/>
      <c r="H125" s="3"/>
      <c r="I125" s="2"/>
      <c r="J125" s="2"/>
    </row>
    <row r="126" spans="1:13">
      <c r="A126" s="177" t="s">
        <v>26</v>
      </c>
      <c r="B126" s="193" t="s">
        <v>74</v>
      </c>
      <c r="C126" s="61"/>
      <c r="D126" s="55"/>
      <c r="E126" s="61"/>
      <c r="F126" s="53"/>
      <c r="G126" s="55"/>
      <c r="H126" s="61"/>
      <c r="I126" s="59"/>
      <c r="J126" s="55"/>
      <c r="K126" s="61"/>
    </row>
    <row r="127" spans="1:13">
      <c r="A127" s="177"/>
      <c r="B127" s="193"/>
      <c r="C127" s="61"/>
      <c r="D127" s="55"/>
      <c r="E127" s="61"/>
      <c r="F127" s="53"/>
      <c r="G127" s="55"/>
      <c r="H127" s="61"/>
      <c r="I127" s="59"/>
      <c r="J127" s="55"/>
      <c r="K127" s="61"/>
    </row>
    <row r="128" spans="1:13">
      <c r="A128" s="18" t="s">
        <v>28</v>
      </c>
      <c r="B128" s="68">
        <f>SUM(B129:B129)</f>
        <v>23393</v>
      </c>
      <c r="C128" s="62"/>
      <c r="D128" s="63"/>
      <c r="E128" s="62"/>
      <c r="F128" s="53"/>
      <c r="G128" s="63"/>
      <c r="H128" s="62"/>
      <c r="I128" s="59"/>
      <c r="J128" s="63"/>
      <c r="K128" s="62"/>
    </row>
    <row r="129" spans="1:11">
      <c r="A129" s="14" t="s">
        <v>363</v>
      </c>
      <c r="B129" s="51">
        <v>23393</v>
      </c>
      <c r="C129" s="60"/>
      <c r="D129" s="52"/>
      <c r="E129" s="60"/>
      <c r="F129" s="53"/>
      <c r="G129" s="52"/>
      <c r="H129" s="60"/>
      <c r="I129" s="59"/>
      <c r="J129" s="52"/>
      <c r="K129" s="60"/>
    </row>
    <row r="130" spans="1:11">
      <c r="C130" s="7"/>
      <c r="D130" s="8"/>
      <c r="E130" s="8"/>
      <c r="F130" s="3"/>
      <c r="G130" s="3"/>
      <c r="H130" s="3"/>
      <c r="I130" s="2"/>
      <c r="J130" s="2"/>
    </row>
    <row r="131" spans="1:11">
      <c r="A131" s="177" t="s">
        <v>26</v>
      </c>
      <c r="B131" s="193" t="s">
        <v>7</v>
      </c>
      <c r="C131" s="7"/>
      <c r="D131" s="8"/>
      <c r="E131" s="8"/>
      <c r="F131" s="3"/>
      <c r="G131" s="3"/>
      <c r="H131" s="3"/>
      <c r="I131" s="2"/>
      <c r="J131" s="2"/>
    </row>
    <row r="132" spans="1:11">
      <c r="A132" s="177"/>
      <c r="B132" s="193"/>
      <c r="C132" s="7"/>
      <c r="D132" s="8"/>
      <c r="E132" s="8"/>
      <c r="F132" s="3"/>
      <c r="G132" s="3"/>
      <c r="H132" s="3"/>
      <c r="I132" s="2"/>
      <c r="J132" s="2"/>
    </row>
    <row r="133" spans="1:11">
      <c r="A133" s="18" t="s">
        <v>28</v>
      </c>
      <c r="B133" s="68">
        <f>SUM(B134:B134)</f>
        <v>1456</v>
      </c>
      <c r="C133" s="7"/>
      <c r="D133" s="8"/>
      <c r="E133" s="8"/>
      <c r="F133" s="3"/>
      <c r="G133" s="3"/>
      <c r="H133" s="3"/>
      <c r="I133" s="2"/>
      <c r="J133" s="2"/>
    </row>
    <row r="134" spans="1:11">
      <c r="A134" s="14" t="s">
        <v>356</v>
      </c>
      <c r="B134" s="51">
        <v>1456</v>
      </c>
      <c r="C134" s="141"/>
      <c r="D134" s="140"/>
      <c r="E134" s="8"/>
      <c r="F134" s="3"/>
      <c r="G134" s="3"/>
      <c r="H134" s="3"/>
      <c r="I134" s="2"/>
      <c r="J134" s="2"/>
    </row>
    <row r="135" spans="1:11">
      <c r="C135" s="7"/>
      <c r="D135" s="8"/>
      <c r="E135" s="8"/>
      <c r="F135" s="3"/>
      <c r="G135" s="3"/>
      <c r="H135" s="3"/>
      <c r="I135" s="2"/>
      <c r="J135" s="2"/>
    </row>
    <row r="136" spans="1:11">
      <c r="A136" s="177" t="s">
        <v>26</v>
      </c>
      <c r="B136" s="193" t="s">
        <v>1</v>
      </c>
      <c r="C136" s="7"/>
      <c r="D136" s="8"/>
      <c r="E136" s="8"/>
      <c r="F136" s="3"/>
      <c r="G136" s="3"/>
      <c r="H136" s="3"/>
      <c r="I136" s="2"/>
      <c r="J136" s="2"/>
    </row>
    <row r="137" spans="1:11">
      <c r="A137" s="177"/>
      <c r="B137" s="193"/>
      <c r="C137" s="7"/>
      <c r="D137" s="8"/>
      <c r="E137" s="8"/>
      <c r="F137" s="3"/>
      <c r="G137" s="3"/>
      <c r="H137" s="3"/>
      <c r="I137" s="2"/>
      <c r="J137" s="2"/>
    </row>
    <row r="138" spans="1:11">
      <c r="A138" s="18" t="s">
        <v>28</v>
      </c>
      <c r="B138" s="68">
        <f>SUM(B139:B139)</f>
        <v>7169</v>
      </c>
      <c r="C138" s="7"/>
      <c r="D138" s="8"/>
      <c r="E138" s="8"/>
      <c r="F138" s="3"/>
      <c r="G138" s="3"/>
      <c r="H138" s="3"/>
      <c r="I138" s="2"/>
      <c r="J138" s="2"/>
    </row>
    <row r="139" spans="1:11">
      <c r="A139" s="14" t="s">
        <v>500</v>
      </c>
      <c r="B139" s="51">
        <v>7169</v>
      </c>
      <c r="C139" s="136"/>
      <c r="D139" s="8"/>
      <c r="E139" s="8"/>
      <c r="F139" s="3"/>
      <c r="G139" s="3"/>
      <c r="H139" s="3"/>
      <c r="I139" s="2"/>
      <c r="J139" s="2"/>
    </row>
    <row r="140" spans="1:11">
      <c r="C140" s="7"/>
      <c r="D140" s="8"/>
      <c r="E140" s="8"/>
      <c r="F140" s="3"/>
      <c r="G140" s="3"/>
      <c r="H140" s="3"/>
      <c r="I140" s="2"/>
      <c r="J140" s="2"/>
    </row>
    <row r="141" spans="1:11">
      <c r="A141" s="177" t="s">
        <v>26</v>
      </c>
      <c r="B141" s="193" t="s">
        <v>0</v>
      </c>
      <c r="C141" s="7"/>
      <c r="D141" s="8"/>
      <c r="E141" s="8"/>
      <c r="F141" s="3"/>
      <c r="G141" s="3"/>
      <c r="H141" s="3"/>
      <c r="I141" s="2"/>
      <c r="J141" s="2"/>
    </row>
    <row r="142" spans="1:11">
      <c r="A142" s="177"/>
      <c r="B142" s="193"/>
      <c r="C142" s="7"/>
      <c r="D142" s="8"/>
      <c r="E142" s="8"/>
      <c r="F142" s="3"/>
      <c r="G142" s="3"/>
      <c r="H142" s="3"/>
      <c r="I142" s="2"/>
      <c r="J142" s="2"/>
    </row>
    <row r="143" spans="1:11">
      <c r="A143" s="18" t="s">
        <v>28</v>
      </c>
      <c r="B143" s="68">
        <f>SUM(B144:B148)</f>
        <v>140713</v>
      </c>
      <c r="C143" s="7"/>
      <c r="D143" s="8"/>
      <c r="E143" s="8"/>
      <c r="F143" s="3"/>
      <c r="G143" s="3"/>
      <c r="H143" s="3"/>
      <c r="I143" s="2"/>
      <c r="J143" s="2"/>
    </row>
    <row r="144" spans="1:11">
      <c r="A144" s="14" t="s">
        <v>140</v>
      </c>
      <c r="B144" s="51">
        <v>31305</v>
      </c>
      <c r="C144" s="137" t="s">
        <v>356</v>
      </c>
      <c r="D144" s="8"/>
      <c r="E144" s="8"/>
      <c r="F144" s="3"/>
      <c r="G144" s="3"/>
      <c r="H144" s="3"/>
      <c r="I144" s="2"/>
      <c r="J144" s="2"/>
    </row>
    <row r="145" spans="1:10">
      <c r="A145" s="14" t="s">
        <v>140</v>
      </c>
      <c r="B145" s="51">
        <v>35712</v>
      </c>
      <c r="C145" s="137" t="s">
        <v>324</v>
      </c>
      <c r="D145" s="8"/>
      <c r="E145" s="8"/>
      <c r="F145" s="3"/>
      <c r="G145" s="3"/>
      <c r="H145" s="3"/>
      <c r="I145" s="2"/>
      <c r="J145" s="2"/>
    </row>
    <row r="146" spans="1:10">
      <c r="A146" s="14" t="s">
        <v>140</v>
      </c>
      <c r="B146" s="51">
        <v>28784</v>
      </c>
      <c r="C146" s="137" t="s">
        <v>505</v>
      </c>
      <c r="D146" s="8"/>
      <c r="E146" s="8"/>
      <c r="F146" s="3"/>
      <c r="G146" s="3"/>
      <c r="H146" s="3"/>
      <c r="I146" s="2"/>
      <c r="J146" s="2"/>
    </row>
    <row r="147" spans="1:10">
      <c r="A147" s="14" t="s">
        <v>140</v>
      </c>
      <c r="B147" s="51">
        <v>26010</v>
      </c>
      <c r="C147" s="137" t="s">
        <v>506</v>
      </c>
      <c r="D147" s="8"/>
      <c r="E147" s="8"/>
      <c r="F147" s="3"/>
      <c r="G147" s="3"/>
      <c r="H147" s="3"/>
      <c r="I147" s="2"/>
      <c r="J147" s="2"/>
    </row>
    <row r="148" spans="1:10">
      <c r="A148" s="14" t="s">
        <v>140</v>
      </c>
      <c r="B148" s="51">
        <v>18902</v>
      </c>
      <c r="C148" s="137" t="s">
        <v>501</v>
      </c>
      <c r="D148" s="8"/>
      <c r="E148" s="8"/>
      <c r="F148" s="3"/>
      <c r="G148" s="3"/>
      <c r="H148" s="3"/>
      <c r="I148" s="2"/>
      <c r="J148" s="2"/>
    </row>
    <row r="149" spans="1:10">
      <c r="C149" s="7"/>
      <c r="D149" s="8"/>
      <c r="E149" s="8"/>
      <c r="F149" s="3"/>
      <c r="G149" s="3"/>
      <c r="H149" s="3"/>
      <c r="I149" s="2"/>
      <c r="J149" s="2"/>
    </row>
    <row r="150" spans="1:10">
      <c r="A150" s="5" t="s">
        <v>30</v>
      </c>
      <c r="C150" s="7"/>
      <c r="D150" s="8"/>
      <c r="E150" s="8"/>
      <c r="F150" s="3"/>
      <c r="G150" s="3"/>
      <c r="H150" s="3"/>
      <c r="I150" s="2"/>
      <c r="J150" s="2"/>
    </row>
    <row r="151" spans="1:10">
      <c r="A151" s="177" t="s">
        <v>26</v>
      </c>
      <c r="B151" s="190" t="s">
        <v>31</v>
      </c>
      <c r="C151" s="187" t="s">
        <v>27</v>
      </c>
      <c r="D151" s="188"/>
      <c r="E151" s="189"/>
      <c r="F151" s="190" t="s">
        <v>34</v>
      </c>
      <c r="G151" s="82" t="s">
        <v>35</v>
      </c>
      <c r="H151" s="177" t="s">
        <v>514</v>
      </c>
      <c r="I151" s="2"/>
      <c r="J151" s="2"/>
    </row>
    <row r="152" spans="1:10" ht="11.25" customHeight="1">
      <c r="A152" s="177"/>
      <c r="B152" s="191"/>
      <c r="C152" s="82" t="s">
        <v>28</v>
      </c>
      <c r="D152" s="82" t="s">
        <v>32</v>
      </c>
      <c r="E152" s="12" t="s">
        <v>33</v>
      </c>
      <c r="F152" s="191"/>
      <c r="G152" s="13">
        <v>9.2499999999999999E-2</v>
      </c>
      <c r="H152" s="183"/>
      <c r="I152" s="2"/>
      <c r="J152" s="2"/>
    </row>
    <row r="153" spans="1:10">
      <c r="B153" s="4"/>
      <c r="C153" s="4"/>
      <c r="D153" s="4"/>
      <c r="E153" s="6"/>
      <c r="G153" s="11"/>
      <c r="I153" s="2"/>
      <c r="J153" s="2"/>
    </row>
    <row r="154" spans="1:10">
      <c r="A154" s="18" t="s">
        <v>28</v>
      </c>
      <c r="B154" s="15">
        <f t="shared" ref="B154:H154" si="58">SUM(B155:B194)</f>
        <v>1452190.8</v>
      </c>
      <c r="C154" s="15">
        <f t="shared" si="58"/>
        <v>0</v>
      </c>
      <c r="D154" s="15">
        <f t="shared" si="58"/>
        <v>0</v>
      </c>
      <c r="E154" s="15">
        <f t="shared" si="58"/>
        <v>0</v>
      </c>
      <c r="F154" s="15">
        <f t="shared" si="58"/>
        <v>1452190.8</v>
      </c>
      <c r="G154" s="15">
        <f t="shared" si="58"/>
        <v>134327.64900000003</v>
      </c>
      <c r="H154" s="64">
        <f t="shared" si="58"/>
        <v>1317863.1510000003</v>
      </c>
      <c r="I154" s="2"/>
      <c r="J154" s="2"/>
    </row>
    <row r="155" spans="1:10">
      <c r="A155" s="14" t="s">
        <v>323</v>
      </c>
      <c r="B155" s="16">
        <v>38220</v>
      </c>
      <c r="C155" s="15">
        <f>SUM(C156:C195)</f>
        <v>0</v>
      </c>
      <c r="D155" s="15">
        <f>SUM(D156:D195)</f>
        <v>0</v>
      </c>
      <c r="E155" s="15">
        <f>SUM(E156:E195)</f>
        <v>0</v>
      </c>
      <c r="F155" s="17">
        <f t="shared" ref="F155:F166" si="59">B155-D155</f>
        <v>38220</v>
      </c>
      <c r="G155" s="17">
        <f t="shared" ref="G155:G166" si="60">F155*G$152</f>
        <v>3535.35</v>
      </c>
      <c r="H155" s="17">
        <f t="shared" ref="H155:H166" si="61">F155-G155</f>
        <v>34684.65</v>
      </c>
      <c r="I155" s="2"/>
      <c r="J155" s="2"/>
    </row>
    <row r="156" spans="1:10">
      <c r="A156" s="14" t="s">
        <v>464</v>
      </c>
      <c r="B156" s="16">
        <v>17244</v>
      </c>
      <c r="C156" s="15">
        <f t="shared" ref="C156:E156" si="62">SUM(C157:C196)</f>
        <v>0</v>
      </c>
      <c r="D156" s="15">
        <f t="shared" si="62"/>
        <v>0</v>
      </c>
      <c r="E156" s="15">
        <f t="shared" si="62"/>
        <v>0</v>
      </c>
      <c r="F156" s="17">
        <f t="shared" si="59"/>
        <v>17244</v>
      </c>
      <c r="G156" s="17">
        <f t="shared" si="60"/>
        <v>1595.07</v>
      </c>
      <c r="H156" s="17">
        <f t="shared" si="61"/>
        <v>15648.93</v>
      </c>
      <c r="I156" s="2"/>
      <c r="J156" s="2"/>
    </row>
    <row r="157" spans="1:10">
      <c r="A157" s="14" t="s">
        <v>465</v>
      </c>
      <c r="B157" s="16">
        <v>10626</v>
      </c>
      <c r="C157" s="15">
        <f t="shared" ref="C157:E157" si="63">SUM(C158:C197)</f>
        <v>0</v>
      </c>
      <c r="D157" s="15">
        <f t="shared" si="63"/>
        <v>0</v>
      </c>
      <c r="E157" s="15">
        <f t="shared" si="63"/>
        <v>0</v>
      </c>
      <c r="F157" s="17">
        <f t="shared" si="59"/>
        <v>10626</v>
      </c>
      <c r="G157" s="17">
        <f t="shared" si="60"/>
        <v>982.90499999999997</v>
      </c>
      <c r="H157" s="17">
        <f t="shared" si="61"/>
        <v>9643.0949999999993</v>
      </c>
      <c r="I157" s="2"/>
      <c r="J157" s="2"/>
    </row>
    <row r="158" spans="1:10">
      <c r="A158" s="14" t="s">
        <v>466</v>
      </c>
      <c r="B158" s="16">
        <v>15120</v>
      </c>
      <c r="C158" s="15">
        <f t="shared" ref="C158:E158" si="64">SUM(C159:C198)</f>
        <v>0</v>
      </c>
      <c r="D158" s="15">
        <f t="shared" si="64"/>
        <v>0</v>
      </c>
      <c r="E158" s="15">
        <f t="shared" si="64"/>
        <v>0</v>
      </c>
      <c r="F158" s="17">
        <f t="shared" si="59"/>
        <v>15120</v>
      </c>
      <c r="G158" s="17">
        <f t="shared" si="60"/>
        <v>1398.6</v>
      </c>
      <c r="H158" s="17">
        <f t="shared" si="61"/>
        <v>13721.4</v>
      </c>
      <c r="I158" s="2"/>
      <c r="J158" s="2"/>
    </row>
    <row r="159" spans="1:10">
      <c r="A159" s="14" t="s">
        <v>385</v>
      </c>
      <c r="B159" s="16">
        <v>40800</v>
      </c>
      <c r="C159" s="15">
        <f t="shared" ref="C159:E159" si="65">SUM(C160:C199)</f>
        <v>0</v>
      </c>
      <c r="D159" s="15">
        <f t="shared" si="65"/>
        <v>0</v>
      </c>
      <c r="E159" s="15">
        <f t="shared" si="65"/>
        <v>0</v>
      </c>
      <c r="F159" s="17">
        <f t="shared" si="59"/>
        <v>40800</v>
      </c>
      <c r="G159" s="17">
        <f t="shared" si="60"/>
        <v>3774</v>
      </c>
      <c r="H159" s="17">
        <f t="shared" si="61"/>
        <v>37026</v>
      </c>
      <c r="I159" s="2"/>
      <c r="J159" s="2"/>
    </row>
    <row r="160" spans="1:10">
      <c r="A160" s="14" t="s">
        <v>467</v>
      </c>
      <c r="B160" s="16">
        <v>40800</v>
      </c>
      <c r="C160" s="15">
        <f t="shared" ref="C160:E160" si="66">SUM(C161:C200)</f>
        <v>0</v>
      </c>
      <c r="D160" s="15">
        <f t="shared" si="66"/>
        <v>0</v>
      </c>
      <c r="E160" s="15">
        <f t="shared" si="66"/>
        <v>0</v>
      </c>
      <c r="F160" s="17">
        <f t="shared" si="59"/>
        <v>40800</v>
      </c>
      <c r="G160" s="17">
        <f t="shared" si="60"/>
        <v>3774</v>
      </c>
      <c r="H160" s="17">
        <f t="shared" si="61"/>
        <v>37026</v>
      </c>
      <c r="I160" s="2"/>
      <c r="J160" s="2"/>
    </row>
    <row r="161" spans="1:10">
      <c r="A161" s="14" t="s">
        <v>468</v>
      </c>
      <c r="B161" s="16">
        <v>69048</v>
      </c>
      <c r="C161" s="15">
        <f t="shared" ref="C161:E161" si="67">SUM(C162:C201)</f>
        <v>0</v>
      </c>
      <c r="D161" s="15">
        <f t="shared" si="67"/>
        <v>0</v>
      </c>
      <c r="E161" s="15">
        <f t="shared" si="67"/>
        <v>0</v>
      </c>
      <c r="F161" s="17">
        <f t="shared" si="59"/>
        <v>69048</v>
      </c>
      <c r="G161" s="17">
        <f t="shared" si="60"/>
        <v>6386.94</v>
      </c>
      <c r="H161" s="17">
        <f t="shared" si="61"/>
        <v>62661.06</v>
      </c>
      <c r="I161" s="2"/>
      <c r="J161" s="2"/>
    </row>
    <row r="162" spans="1:10">
      <c r="A162" s="14" t="s">
        <v>469</v>
      </c>
      <c r="B162" s="16">
        <v>18564</v>
      </c>
      <c r="C162" s="15">
        <f t="shared" ref="C162:E162" si="68">SUM(C163:C202)</f>
        <v>0</v>
      </c>
      <c r="D162" s="15">
        <f t="shared" si="68"/>
        <v>0</v>
      </c>
      <c r="E162" s="15">
        <f t="shared" si="68"/>
        <v>0</v>
      </c>
      <c r="F162" s="17">
        <f t="shared" si="59"/>
        <v>18564</v>
      </c>
      <c r="G162" s="17">
        <f t="shared" si="60"/>
        <v>1717.17</v>
      </c>
      <c r="H162" s="17">
        <f t="shared" si="61"/>
        <v>16846.830000000002</v>
      </c>
      <c r="I162" s="2"/>
      <c r="J162" s="2"/>
    </row>
    <row r="163" spans="1:10">
      <c r="A163" s="14" t="s">
        <v>386</v>
      </c>
      <c r="B163" s="16">
        <v>13080</v>
      </c>
      <c r="C163" s="15">
        <f t="shared" ref="C163:E163" si="69">SUM(C164:C203)</f>
        <v>0</v>
      </c>
      <c r="D163" s="15">
        <f t="shared" si="69"/>
        <v>0</v>
      </c>
      <c r="E163" s="15">
        <f t="shared" si="69"/>
        <v>0</v>
      </c>
      <c r="F163" s="17">
        <f t="shared" si="59"/>
        <v>13080</v>
      </c>
      <c r="G163" s="17">
        <f t="shared" si="60"/>
        <v>1209.9000000000001</v>
      </c>
      <c r="H163" s="17">
        <f t="shared" si="61"/>
        <v>11870.1</v>
      </c>
      <c r="I163" s="2"/>
      <c r="J163" s="2"/>
    </row>
    <row r="164" spans="1:10">
      <c r="A164" s="14" t="s">
        <v>314</v>
      </c>
      <c r="B164" s="16">
        <v>17232</v>
      </c>
      <c r="C164" s="15">
        <f>SUM(C165:C204)</f>
        <v>0</v>
      </c>
      <c r="D164" s="15">
        <f>SUM(D165:D204)</f>
        <v>0</v>
      </c>
      <c r="E164" s="15">
        <f>SUM(E165:E204)</f>
        <v>0</v>
      </c>
      <c r="F164" s="17">
        <f t="shared" si="59"/>
        <v>17232</v>
      </c>
      <c r="G164" s="17">
        <f t="shared" si="60"/>
        <v>1593.96</v>
      </c>
      <c r="H164" s="17">
        <f t="shared" si="61"/>
        <v>15638.04</v>
      </c>
      <c r="I164" s="2"/>
      <c r="J164" s="2"/>
    </row>
    <row r="165" spans="1:10">
      <c r="A165" s="14" t="s">
        <v>387</v>
      </c>
      <c r="B165" s="16">
        <v>17232</v>
      </c>
      <c r="C165" s="15">
        <f t="shared" ref="C165:E165" si="70">SUM(C166:C209)</f>
        <v>0</v>
      </c>
      <c r="D165" s="15">
        <f t="shared" si="70"/>
        <v>0</v>
      </c>
      <c r="E165" s="15">
        <f t="shared" si="70"/>
        <v>0</v>
      </c>
      <c r="F165" s="17">
        <f t="shared" si="59"/>
        <v>17232</v>
      </c>
      <c r="G165" s="17">
        <f t="shared" si="60"/>
        <v>1593.96</v>
      </c>
      <c r="H165" s="17">
        <f t="shared" si="61"/>
        <v>15638.04</v>
      </c>
      <c r="I165" s="2"/>
      <c r="J165" s="2"/>
    </row>
    <row r="166" spans="1:10">
      <c r="A166" s="14" t="s">
        <v>395</v>
      </c>
      <c r="B166" s="16">
        <v>10029.6</v>
      </c>
      <c r="C166" s="15">
        <f t="shared" ref="C166:E166" si="71">SUM(C167:C210)</f>
        <v>0</v>
      </c>
      <c r="D166" s="15">
        <f t="shared" si="71"/>
        <v>0</v>
      </c>
      <c r="E166" s="15">
        <f t="shared" si="71"/>
        <v>0</v>
      </c>
      <c r="F166" s="17">
        <f t="shared" si="59"/>
        <v>10029.6</v>
      </c>
      <c r="G166" s="17">
        <f t="shared" si="60"/>
        <v>927.73800000000006</v>
      </c>
      <c r="H166" s="17">
        <f t="shared" si="61"/>
        <v>9101.862000000001</v>
      </c>
      <c r="I166" s="2"/>
      <c r="J166" s="2"/>
    </row>
    <row r="167" spans="1:10">
      <c r="A167" s="14" t="s">
        <v>340</v>
      </c>
      <c r="B167" s="16">
        <v>17232</v>
      </c>
      <c r="C167" s="15">
        <f t="shared" ref="C167:E167" si="72">SUM(C168:C211)</f>
        <v>0</v>
      </c>
      <c r="D167" s="15">
        <f t="shared" si="72"/>
        <v>0</v>
      </c>
      <c r="E167" s="15">
        <f t="shared" si="72"/>
        <v>0</v>
      </c>
      <c r="F167" s="17">
        <f t="shared" ref="F167:F194" si="73">B167-D167</f>
        <v>17232</v>
      </c>
      <c r="G167" s="17">
        <f t="shared" ref="G167:G194" si="74">F167*G$152</f>
        <v>1593.96</v>
      </c>
      <c r="H167" s="17">
        <f t="shared" ref="H167:H194" si="75">F167-G167</f>
        <v>15638.04</v>
      </c>
      <c r="I167" s="2"/>
      <c r="J167" s="2"/>
    </row>
    <row r="168" spans="1:10">
      <c r="A168" s="14" t="s">
        <v>470</v>
      </c>
      <c r="B168" s="16">
        <v>30576</v>
      </c>
      <c r="C168" s="15">
        <f t="shared" ref="C168:E168" si="76">SUM(C169:C212)</f>
        <v>0</v>
      </c>
      <c r="D168" s="15">
        <f t="shared" si="76"/>
        <v>0</v>
      </c>
      <c r="E168" s="15">
        <f t="shared" si="76"/>
        <v>0</v>
      </c>
      <c r="F168" s="17">
        <f t="shared" si="73"/>
        <v>30576</v>
      </c>
      <c r="G168" s="17">
        <f t="shared" si="74"/>
        <v>2828.2799999999997</v>
      </c>
      <c r="H168" s="17">
        <f t="shared" si="75"/>
        <v>27747.72</v>
      </c>
      <c r="I168" s="2"/>
      <c r="J168" s="2"/>
    </row>
    <row r="169" spans="1:10">
      <c r="A169" s="14" t="s">
        <v>396</v>
      </c>
      <c r="B169" s="16">
        <v>9240</v>
      </c>
      <c r="C169" s="15">
        <f t="shared" ref="C169:E169" si="77">SUM(C170:C213)</f>
        <v>0</v>
      </c>
      <c r="D169" s="15">
        <f t="shared" si="77"/>
        <v>0</v>
      </c>
      <c r="E169" s="15">
        <f t="shared" si="77"/>
        <v>0</v>
      </c>
      <c r="F169" s="17">
        <f t="shared" si="73"/>
        <v>9240</v>
      </c>
      <c r="G169" s="17">
        <f t="shared" si="74"/>
        <v>854.7</v>
      </c>
      <c r="H169" s="17">
        <f t="shared" si="75"/>
        <v>8385.2999999999993</v>
      </c>
      <c r="I169" s="2"/>
      <c r="J169" s="2"/>
    </row>
    <row r="170" spans="1:10">
      <c r="A170" s="14" t="s">
        <v>393</v>
      </c>
      <c r="B170" s="16">
        <v>34608</v>
      </c>
      <c r="C170" s="15">
        <f>SUM(C171:C214)</f>
        <v>0</v>
      </c>
      <c r="D170" s="15">
        <f>SUM(D171:D214)</f>
        <v>0</v>
      </c>
      <c r="E170" s="15">
        <f>SUM(E171:E214)</f>
        <v>0</v>
      </c>
      <c r="F170" s="17">
        <f t="shared" si="73"/>
        <v>34608</v>
      </c>
      <c r="G170" s="17">
        <f t="shared" si="74"/>
        <v>3201.24</v>
      </c>
      <c r="H170" s="17">
        <f t="shared" si="75"/>
        <v>31406.760000000002</v>
      </c>
      <c r="I170" s="2"/>
      <c r="J170" s="2"/>
    </row>
    <row r="171" spans="1:10">
      <c r="A171" s="14" t="s">
        <v>471</v>
      </c>
      <c r="B171" s="16">
        <v>24696</v>
      </c>
      <c r="C171" s="15">
        <f t="shared" ref="C171:E171" si="78">SUM(C172:C216)</f>
        <v>0</v>
      </c>
      <c r="D171" s="15">
        <f t="shared" si="78"/>
        <v>0</v>
      </c>
      <c r="E171" s="15">
        <f t="shared" si="78"/>
        <v>0</v>
      </c>
      <c r="F171" s="17">
        <f t="shared" si="73"/>
        <v>24696</v>
      </c>
      <c r="G171" s="17">
        <f t="shared" si="74"/>
        <v>2284.38</v>
      </c>
      <c r="H171" s="17">
        <f t="shared" si="75"/>
        <v>22411.62</v>
      </c>
      <c r="I171" s="2"/>
      <c r="J171" s="2"/>
    </row>
    <row r="172" spans="1:10">
      <c r="A172" s="14" t="s">
        <v>472</v>
      </c>
      <c r="B172" s="16">
        <v>18768</v>
      </c>
      <c r="C172" s="15">
        <f t="shared" ref="C172:E172" si="79">SUM(C173:C217)</f>
        <v>0</v>
      </c>
      <c r="D172" s="15">
        <f t="shared" si="79"/>
        <v>0</v>
      </c>
      <c r="E172" s="15">
        <f t="shared" si="79"/>
        <v>0</v>
      </c>
      <c r="F172" s="17">
        <f t="shared" si="73"/>
        <v>18768</v>
      </c>
      <c r="G172" s="17">
        <f t="shared" si="74"/>
        <v>1736.04</v>
      </c>
      <c r="H172" s="17">
        <f t="shared" si="75"/>
        <v>17031.96</v>
      </c>
      <c r="I172" s="2"/>
      <c r="J172" s="2"/>
    </row>
    <row r="173" spans="1:10">
      <c r="A173" s="14" t="s">
        <v>354</v>
      </c>
      <c r="B173" s="16">
        <v>17232</v>
      </c>
      <c r="C173" s="15">
        <f t="shared" ref="C173:E173" si="80">SUM(C174:C218)</f>
        <v>0</v>
      </c>
      <c r="D173" s="15">
        <f t="shared" si="80"/>
        <v>0</v>
      </c>
      <c r="E173" s="15">
        <f t="shared" si="80"/>
        <v>0</v>
      </c>
      <c r="F173" s="17">
        <f t="shared" si="73"/>
        <v>17232</v>
      </c>
      <c r="G173" s="17">
        <f t="shared" si="74"/>
        <v>1593.96</v>
      </c>
      <c r="H173" s="17">
        <f t="shared" si="75"/>
        <v>15638.04</v>
      </c>
      <c r="I173" s="2"/>
      <c r="J173" s="2"/>
    </row>
    <row r="174" spans="1:10">
      <c r="A174" s="14" t="s">
        <v>397</v>
      </c>
      <c r="B174" s="16">
        <v>15120</v>
      </c>
      <c r="C174" s="15">
        <f t="shared" ref="C174:E174" si="81">SUM(C175:C219)</f>
        <v>0</v>
      </c>
      <c r="D174" s="15">
        <f t="shared" si="81"/>
        <v>0</v>
      </c>
      <c r="E174" s="15">
        <f t="shared" si="81"/>
        <v>0</v>
      </c>
      <c r="F174" s="17">
        <f t="shared" si="73"/>
        <v>15120</v>
      </c>
      <c r="G174" s="17">
        <f t="shared" si="74"/>
        <v>1398.6</v>
      </c>
      <c r="H174" s="17">
        <f t="shared" si="75"/>
        <v>13721.4</v>
      </c>
      <c r="I174" s="2"/>
      <c r="J174" s="2"/>
    </row>
    <row r="175" spans="1:10">
      <c r="A175" s="14" t="s">
        <v>388</v>
      </c>
      <c r="B175" s="16">
        <v>12313.2</v>
      </c>
      <c r="C175" s="15">
        <f t="shared" ref="C175:E175" si="82">SUM(C190:C220)</f>
        <v>0</v>
      </c>
      <c r="D175" s="15">
        <f t="shared" si="82"/>
        <v>0</v>
      </c>
      <c r="E175" s="15">
        <f t="shared" si="82"/>
        <v>0</v>
      </c>
      <c r="F175" s="17">
        <f t="shared" si="73"/>
        <v>12313.2</v>
      </c>
      <c r="G175" s="17">
        <f t="shared" si="74"/>
        <v>1138.971</v>
      </c>
      <c r="H175" s="17">
        <f t="shared" si="75"/>
        <v>11174.229000000001</v>
      </c>
      <c r="I175" s="2"/>
      <c r="J175" s="2"/>
    </row>
    <row r="176" spans="1:10">
      <c r="A176" s="14" t="s">
        <v>358</v>
      </c>
      <c r="B176" s="16">
        <v>45600</v>
      </c>
      <c r="C176" s="15">
        <f t="shared" ref="C176:E176" si="83">SUM(C191:C221)</f>
        <v>0</v>
      </c>
      <c r="D176" s="15">
        <f t="shared" si="83"/>
        <v>0</v>
      </c>
      <c r="E176" s="15">
        <f t="shared" si="83"/>
        <v>0</v>
      </c>
      <c r="F176" s="17">
        <f t="shared" ref="F176:F191" si="84">B176-D176</f>
        <v>45600</v>
      </c>
      <c r="G176" s="17">
        <f t="shared" ref="G176:G191" si="85">F176*G$152</f>
        <v>4218</v>
      </c>
      <c r="H176" s="17">
        <f t="shared" ref="H176:H191" si="86">F176-G176</f>
        <v>41382</v>
      </c>
      <c r="I176" s="2"/>
      <c r="J176" s="2"/>
    </row>
    <row r="177" spans="1:10">
      <c r="A177" s="14" t="s">
        <v>359</v>
      </c>
      <c r="B177" s="16">
        <v>11040</v>
      </c>
      <c r="C177" s="15">
        <f t="shared" ref="C177:E177" si="87">SUM(C192:C222)</f>
        <v>0</v>
      </c>
      <c r="D177" s="15">
        <f t="shared" si="87"/>
        <v>0</v>
      </c>
      <c r="E177" s="15">
        <f t="shared" si="87"/>
        <v>0</v>
      </c>
      <c r="F177" s="17">
        <f t="shared" si="84"/>
        <v>11040</v>
      </c>
      <c r="G177" s="17">
        <f t="shared" si="85"/>
        <v>1021.1999999999999</v>
      </c>
      <c r="H177" s="17">
        <f t="shared" si="86"/>
        <v>10018.799999999999</v>
      </c>
      <c r="I177" s="2"/>
      <c r="J177" s="2"/>
    </row>
    <row r="178" spans="1:10">
      <c r="A178" s="14" t="s">
        <v>473</v>
      </c>
      <c r="B178" s="16">
        <v>210000</v>
      </c>
      <c r="C178" s="15">
        <f t="shared" ref="C178:E178" si="88">SUM(C193:C223)</f>
        <v>0</v>
      </c>
      <c r="D178" s="15">
        <f t="shared" si="88"/>
        <v>0</v>
      </c>
      <c r="E178" s="15">
        <f t="shared" si="88"/>
        <v>0</v>
      </c>
      <c r="F178" s="17">
        <f t="shared" si="84"/>
        <v>210000</v>
      </c>
      <c r="G178" s="17">
        <f t="shared" si="85"/>
        <v>19425</v>
      </c>
      <c r="H178" s="17">
        <f t="shared" si="86"/>
        <v>190575</v>
      </c>
      <c r="I178" s="2"/>
      <c r="J178" s="2"/>
    </row>
    <row r="179" spans="1:10">
      <c r="A179" s="14" t="s">
        <v>474</v>
      </c>
      <c r="B179" s="16">
        <v>10440</v>
      </c>
      <c r="C179" s="15">
        <f t="shared" ref="C179:E179" si="89">SUM(C194:C224)</f>
        <v>0</v>
      </c>
      <c r="D179" s="15">
        <f t="shared" si="89"/>
        <v>0</v>
      </c>
      <c r="E179" s="15">
        <f t="shared" si="89"/>
        <v>0</v>
      </c>
      <c r="F179" s="17">
        <f t="shared" si="84"/>
        <v>10440</v>
      </c>
      <c r="G179" s="17">
        <f t="shared" si="85"/>
        <v>965.69999999999993</v>
      </c>
      <c r="H179" s="17">
        <f t="shared" si="86"/>
        <v>9474.2999999999993</v>
      </c>
      <c r="I179" s="2"/>
      <c r="J179" s="2"/>
    </row>
    <row r="180" spans="1:10">
      <c r="A180" s="14" t="s">
        <v>475</v>
      </c>
      <c r="B180" s="16">
        <v>10657.8</v>
      </c>
      <c r="C180" s="15">
        <f>SUM(C195:C225)</f>
        <v>0</v>
      </c>
      <c r="D180" s="15">
        <f>SUM(D195:D225)</f>
        <v>0</v>
      </c>
      <c r="E180" s="15">
        <f>SUM(E195:E225)</f>
        <v>0</v>
      </c>
      <c r="F180" s="17">
        <f t="shared" si="84"/>
        <v>10657.8</v>
      </c>
      <c r="G180" s="17">
        <f t="shared" si="85"/>
        <v>985.84649999999988</v>
      </c>
      <c r="H180" s="17">
        <f t="shared" si="86"/>
        <v>9671.9534999999996</v>
      </c>
      <c r="I180" s="2"/>
      <c r="J180" s="2"/>
    </row>
    <row r="181" spans="1:10">
      <c r="A181" s="14" t="s">
        <v>476</v>
      </c>
      <c r="B181" s="16">
        <v>24570</v>
      </c>
      <c r="C181" s="15">
        <f>SUM(C195:C226)</f>
        <v>0</v>
      </c>
      <c r="D181" s="15">
        <f>SUM(D195:D226)</f>
        <v>0</v>
      </c>
      <c r="E181" s="15">
        <f>SUM(E195:E226)</f>
        <v>0</v>
      </c>
      <c r="F181" s="17">
        <f t="shared" si="84"/>
        <v>24570</v>
      </c>
      <c r="G181" s="17">
        <f t="shared" si="85"/>
        <v>2272.7249999999999</v>
      </c>
      <c r="H181" s="17">
        <f t="shared" si="86"/>
        <v>22297.275000000001</v>
      </c>
      <c r="I181" s="2"/>
      <c r="J181" s="2"/>
    </row>
    <row r="182" spans="1:10">
      <c r="A182" s="14" t="s">
        <v>389</v>
      </c>
      <c r="B182" s="16">
        <v>10622.52</v>
      </c>
      <c r="C182" s="15">
        <f>SUM(C195:C227)</f>
        <v>0</v>
      </c>
      <c r="D182" s="15">
        <f>SUM(D195:D227)</f>
        <v>0</v>
      </c>
      <c r="E182" s="15">
        <f>SUM(E195:E227)</f>
        <v>0</v>
      </c>
      <c r="F182" s="17">
        <f t="shared" si="84"/>
        <v>10622.52</v>
      </c>
      <c r="G182" s="17">
        <f t="shared" si="85"/>
        <v>982.58310000000006</v>
      </c>
      <c r="H182" s="17">
        <f t="shared" si="86"/>
        <v>9639.9369000000006</v>
      </c>
      <c r="I182" s="2"/>
      <c r="J182" s="2"/>
    </row>
    <row r="183" spans="1:10">
      <c r="A183" s="14" t="s">
        <v>477</v>
      </c>
      <c r="B183" s="16">
        <v>16044</v>
      </c>
      <c r="C183" s="15">
        <f>SUM(C195:C228)</f>
        <v>0</v>
      </c>
      <c r="D183" s="15">
        <f>SUM(D195:D228)</f>
        <v>0</v>
      </c>
      <c r="E183" s="15">
        <f>SUM(E195:E228)</f>
        <v>0</v>
      </c>
      <c r="F183" s="17">
        <f t="shared" si="84"/>
        <v>16044</v>
      </c>
      <c r="G183" s="17">
        <f t="shared" si="85"/>
        <v>1484.07</v>
      </c>
      <c r="H183" s="17">
        <f t="shared" si="86"/>
        <v>14559.93</v>
      </c>
      <c r="I183" s="2"/>
      <c r="J183" s="2"/>
    </row>
    <row r="184" spans="1:10">
      <c r="A184" s="14" t="s">
        <v>391</v>
      </c>
      <c r="B184" s="16">
        <v>10440</v>
      </c>
      <c r="C184" s="15">
        <f t="shared" ref="C184:E184" si="90">SUM(C195:C229)</f>
        <v>0</v>
      </c>
      <c r="D184" s="15">
        <f t="shared" si="90"/>
        <v>0</v>
      </c>
      <c r="E184" s="15">
        <f t="shared" si="90"/>
        <v>0</v>
      </c>
      <c r="F184" s="17">
        <f t="shared" si="84"/>
        <v>10440</v>
      </c>
      <c r="G184" s="17">
        <f t="shared" si="85"/>
        <v>965.69999999999993</v>
      </c>
      <c r="H184" s="17">
        <f t="shared" si="86"/>
        <v>9474.2999999999993</v>
      </c>
      <c r="I184" s="2"/>
      <c r="J184" s="2"/>
    </row>
    <row r="185" spans="1:10">
      <c r="A185" s="14" t="s">
        <v>478</v>
      </c>
      <c r="B185" s="16">
        <v>15649.2</v>
      </c>
      <c r="C185" s="15">
        <f t="shared" ref="C185:E185" si="91">SUM(C196:C230)</f>
        <v>0</v>
      </c>
      <c r="D185" s="15">
        <f t="shared" si="91"/>
        <v>0</v>
      </c>
      <c r="E185" s="15">
        <f t="shared" si="91"/>
        <v>0</v>
      </c>
      <c r="F185" s="17">
        <f t="shared" si="84"/>
        <v>15649.2</v>
      </c>
      <c r="G185" s="17">
        <f t="shared" si="85"/>
        <v>1447.5510000000002</v>
      </c>
      <c r="H185" s="17">
        <f t="shared" si="86"/>
        <v>14201.649000000001</v>
      </c>
      <c r="I185" s="2"/>
      <c r="J185" s="2"/>
    </row>
    <row r="186" spans="1:10">
      <c r="A186" s="14" t="s">
        <v>367</v>
      </c>
      <c r="B186" s="16">
        <v>27600</v>
      </c>
      <c r="C186" s="15">
        <f t="shared" ref="C186:E186" si="92">SUM(C197:C231)</f>
        <v>0</v>
      </c>
      <c r="D186" s="15">
        <f t="shared" si="92"/>
        <v>0</v>
      </c>
      <c r="E186" s="15">
        <f t="shared" si="92"/>
        <v>0</v>
      </c>
      <c r="F186" s="17">
        <f t="shared" si="84"/>
        <v>27600</v>
      </c>
      <c r="G186" s="17">
        <f t="shared" si="85"/>
        <v>2553</v>
      </c>
      <c r="H186" s="17">
        <f t="shared" si="86"/>
        <v>25047</v>
      </c>
      <c r="I186" s="2"/>
      <c r="J186" s="2"/>
    </row>
    <row r="187" spans="1:10">
      <c r="A187" s="14" t="s">
        <v>479</v>
      </c>
      <c r="B187" s="16">
        <v>26964</v>
      </c>
      <c r="C187" s="15">
        <f t="shared" ref="C187:E187" si="93">SUM(C198:C232)</f>
        <v>0</v>
      </c>
      <c r="D187" s="15">
        <f t="shared" si="93"/>
        <v>0</v>
      </c>
      <c r="E187" s="15">
        <f t="shared" si="93"/>
        <v>0</v>
      </c>
      <c r="F187" s="17">
        <f t="shared" si="84"/>
        <v>26964</v>
      </c>
      <c r="G187" s="17">
        <f t="shared" si="85"/>
        <v>2494.17</v>
      </c>
      <c r="H187" s="17">
        <f t="shared" si="86"/>
        <v>24469.83</v>
      </c>
      <c r="I187" s="2"/>
      <c r="J187" s="2"/>
    </row>
    <row r="188" spans="1:10">
      <c r="A188" s="14" t="s">
        <v>480</v>
      </c>
      <c r="B188" s="16">
        <v>86100</v>
      </c>
      <c r="C188" s="15">
        <f t="shared" ref="C188:E188" si="94">SUM(C199:C233)</f>
        <v>0</v>
      </c>
      <c r="D188" s="15">
        <f t="shared" si="94"/>
        <v>0</v>
      </c>
      <c r="E188" s="15">
        <f t="shared" si="94"/>
        <v>0</v>
      </c>
      <c r="F188" s="17">
        <f t="shared" si="84"/>
        <v>86100</v>
      </c>
      <c r="G188" s="17">
        <f t="shared" si="85"/>
        <v>7964.25</v>
      </c>
      <c r="H188" s="17">
        <f t="shared" si="86"/>
        <v>78135.75</v>
      </c>
      <c r="I188" s="2"/>
      <c r="J188" s="2"/>
    </row>
    <row r="189" spans="1:10">
      <c r="A189" s="14" t="s">
        <v>394</v>
      </c>
      <c r="B189" s="16">
        <v>22680</v>
      </c>
      <c r="C189" s="15">
        <f t="shared" ref="C189:E189" si="95">SUM(C200:C234)</f>
        <v>0</v>
      </c>
      <c r="D189" s="15">
        <f t="shared" si="95"/>
        <v>0</v>
      </c>
      <c r="E189" s="15">
        <f t="shared" si="95"/>
        <v>0</v>
      </c>
      <c r="F189" s="17">
        <f t="shared" si="84"/>
        <v>22680</v>
      </c>
      <c r="G189" s="17">
        <f t="shared" si="85"/>
        <v>2097.9</v>
      </c>
      <c r="H189" s="17">
        <f t="shared" si="86"/>
        <v>20582.099999999999</v>
      </c>
      <c r="I189" s="2"/>
      <c r="J189" s="2"/>
    </row>
    <row r="190" spans="1:10">
      <c r="A190" s="14" t="s">
        <v>368</v>
      </c>
      <c r="B190" s="16">
        <v>338520</v>
      </c>
      <c r="C190" s="15">
        <f t="shared" ref="C190:E190" si="96">SUM(C201:C235)</f>
        <v>0</v>
      </c>
      <c r="D190" s="15">
        <f t="shared" si="96"/>
        <v>0</v>
      </c>
      <c r="E190" s="15">
        <f t="shared" si="96"/>
        <v>0</v>
      </c>
      <c r="F190" s="17">
        <f t="shared" si="84"/>
        <v>338520</v>
      </c>
      <c r="G190" s="17">
        <f t="shared" si="85"/>
        <v>31313.1</v>
      </c>
      <c r="H190" s="17">
        <f t="shared" si="86"/>
        <v>307206.90000000002</v>
      </c>
      <c r="I190" s="2"/>
      <c r="J190" s="2"/>
    </row>
    <row r="191" spans="1:10">
      <c r="A191" s="14" t="s">
        <v>380</v>
      </c>
      <c r="B191" s="16">
        <v>51408</v>
      </c>
      <c r="C191" s="15">
        <f t="shared" ref="C191:E191" si="97">SUM(C202:C236)</f>
        <v>0</v>
      </c>
      <c r="D191" s="15">
        <f t="shared" si="97"/>
        <v>0</v>
      </c>
      <c r="E191" s="15">
        <f t="shared" si="97"/>
        <v>0</v>
      </c>
      <c r="F191" s="17">
        <f t="shared" si="84"/>
        <v>51408</v>
      </c>
      <c r="G191" s="17">
        <f t="shared" si="85"/>
        <v>4755.24</v>
      </c>
      <c r="H191" s="17">
        <f t="shared" si="86"/>
        <v>46652.76</v>
      </c>
      <c r="I191" s="2"/>
      <c r="J191" s="2"/>
    </row>
    <row r="192" spans="1:10">
      <c r="A192" s="14" t="s">
        <v>390</v>
      </c>
      <c r="B192" s="16">
        <v>17238.48</v>
      </c>
      <c r="C192" s="15">
        <f t="shared" ref="C192:E192" si="98">SUM(C193:C223)</f>
        <v>0</v>
      </c>
      <c r="D192" s="15">
        <f t="shared" si="98"/>
        <v>0</v>
      </c>
      <c r="E192" s="15">
        <f t="shared" si="98"/>
        <v>0</v>
      </c>
      <c r="F192" s="17">
        <f t="shared" si="73"/>
        <v>17238.48</v>
      </c>
      <c r="G192" s="17">
        <f t="shared" si="74"/>
        <v>1594.5593999999999</v>
      </c>
      <c r="H192" s="17">
        <f t="shared" si="75"/>
        <v>15643.920599999999</v>
      </c>
      <c r="I192" s="2"/>
      <c r="J192" s="2"/>
    </row>
    <row r="193" spans="1:10">
      <c r="A193" s="14" t="s">
        <v>392</v>
      </c>
      <c r="B193" s="16">
        <v>10440</v>
      </c>
      <c r="C193" s="15">
        <f t="shared" ref="C193:E193" si="99">SUM(C194:C224)</f>
        <v>0</v>
      </c>
      <c r="D193" s="15">
        <f t="shared" si="99"/>
        <v>0</v>
      </c>
      <c r="E193" s="15">
        <f t="shared" si="99"/>
        <v>0</v>
      </c>
      <c r="F193" s="17">
        <f t="shared" si="73"/>
        <v>10440</v>
      </c>
      <c r="G193" s="17">
        <f t="shared" si="74"/>
        <v>965.69999999999993</v>
      </c>
      <c r="H193" s="17">
        <f t="shared" si="75"/>
        <v>9474.2999999999993</v>
      </c>
      <c r="I193" s="2"/>
      <c r="J193" s="2"/>
    </row>
    <row r="194" spans="1:10">
      <c r="A194" s="14" t="s">
        <v>481</v>
      </c>
      <c r="B194" s="16">
        <v>18396</v>
      </c>
      <c r="C194" s="15">
        <f>SUM(C195:C225)</f>
        <v>0</v>
      </c>
      <c r="D194" s="15">
        <f>SUM(D195:D225)</f>
        <v>0</v>
      </c>
      <c r="E194" s="15">
        <f>SUM(E195:E225)</f>
        <v>0</v>
      </c>
      <c r="F194" s="17">
        <f t="shared" si="73"/>
        <v>18396</v>
      </c>
      <c r="G194" s="17">
        <f t="shared" si="74"/>
        <v>1701.6299999999999</v>
      </c>
      <c r="H194" s="17">
        <f t="shared" si="75"/>
        <v>16694.37</v>
      </c>
      <c r="I194" s="2"/>
      <c r="J194" s="2"/>
    </row>
    <row r="195" spans="1:10">
      <c r="C195" s="7"/>
      <c r="D195" s="8"/>
      <c r="E195" s="8"/>
      <c r="F195" s="3"/>
      <c r="G195" s="3"/>
      <c r="H195" s="3"/>
      <c r="I195" s="2"/>
      <c r="J195" s="2"/>
    </row>
    <row r="196" spans="1:10">
      <c r="A196" s="5" t="s">
        <v>36</v>
      </c>
      <c r="C196" s="7"/>
      <c r="D196" s="8"/>
      <c r="E196" s="8"/>
      <c r="F196" s="3"/>
      <c r="G196" s="3"/>
      <c r="H196" s="3"/>
      <c r="I196" s="2"/>
      <c r="J196" s="2"/>
    </row>
    <row r="197" spans="1:10">
      <c r="A197" s="177" t="s">
        <v>26</v>
      </c>
      <c r="B197" s="177" t="s">
        <v>31</v>
      </c>
      <c r="C197" s="184" t="s">
        <v>27</v>
      </c>
      <c r="D197" s="184"/>
      <c r="E197" s="184"/>
      <c r="F197" s="177" t="s">
        <v>34</v>
      </c>
      <c r="G197" s="82" t="s">
        <v>35</v>
      </c>
      <c r="H197" s="177" t="s">
        <v>514</v>
      </c>
      <c r="I197" s="2"/>
      <c r="J197" s="2"/>
    </row>
    <row r="198" spans="1:10" ht="11.25" customHeight="1">
      <c r="A198" s="177"/>
      <c r="B198" s="177"/>
      <c r="C198" s="82" t="s">
        <v>28</v>
      </c>
      <c r="D198" s="82" t="s">
        <v>32</v>
      </c>
      <c r="E198" s="12" t="s">
        <v>33</v>
      </c>
      <c r="F198" s="177"/>
      <c r="G198" s="13">
        <v>9.2499999999999999E-2</v>
      </c>
      <c r="H198" s="183"/>
      <c r="I198" s="2"/>
      <c r="J198" s="2"/>
    </row>
    <row r="199" spans="1:10">
      <c r="B199" s="4"/>
      <c r="C199" s="4"/>
      <c r="D199" s="4"/>
      <c r="E199" s="6"/>
      <c r="G199" s="11"/>
      <c r="I199" s="2"/>
      <c r="J199" s="2"/>
    </row>
    <row r="200" spans="1:10">
      <c r="A200" s="18" t="s">
        <v>28</v>
      </c>
      <c r="B200" s="15">
        <f t="shared" ref="B200:H200" si="100">SUM(B201:B201)</f>
        <v>0</v>
      </c>
      <c r="C200" s="15">
        <f t="shared" si="100"/>
        <v>0</v>
      </c>
      <c r="D200" s="15">
        <f t="shared" si="100"/>
        <v>0</v>
      </c>
      <c r="E200" s="15">
        <f t="shared" si="100"/>
        <v>0</v>
      </c>
      <c r="F200" s="15">
        <f t="shared" si="100"/>
        <v>0</v>
      </c>
      <c r="G200" s="15">
        <f t="shared" si="100"/>
        <v>0</v>
      </c>
      <c r="H200" s="64">
        <f t="shared" si="100"/>
        <v>0</v>
      </c>
      <c r="I200" s="2"/>
      <c r="J200" s="2"/>
    </row>
    <row r="201" spans="1:10">
      <c r="A201" s="14"/>
      <c r="B201" s="16"/>
      <c r="C201" s="16"/>
      <c r="D201" s="17"/>
      <c r="E201" s="16"/>
      <c r="F201" s="17">
        <f>B201-D201</f>
        <v>0</v>
      </c>
      <c r="G201" s="17">
        <f>F201*G$198</f>
        <v>0</v>
      </c>
      <c r="H201" s="17">
        <f>F201-G201</f>
        <v>0</v>
      </c>
      <c r="I201" s="2"/>
      <c r="J201" s="2"/>
    </row>
    <row r="202" spans="1:10">
      <c r="C202" s="7"/>
      <c r="D202" s="8"/>
      <c r="E202" s="8"/>
      <c r="F202" s="3"/>
      <c r="G202" s="3"/>
      <c r="H202" s="3"/>
      <c r="I202" s="2"/>
      <c r="J202" s="2"/>
    </row>
    <row r="203" spans="1:10">
      <c r="A203" s="5" t="s">
        <v>37</v>
      </c>
      <c r="C203" s="7"/>
      <c r="D203" s="8"/>
      <c r="E203" s="8"/>
      <c r="F203" s="3"/>
      <c r="G203" s="3"/>
      <c r="H203" s="3"/>
      <c r="I203" s="2"/>
      <c r="J203" s="2"/>
    </row>
    <row r="204" spans="1:10">
      <c r="A204" s="190" t="s">
        <v>26</v>
      </c>
      <c r="B204" s="190" t="s">
        <v>31</v>
      </c>
      <c r="C204" s="187" t="s">
        <v>27</v>
      </c>
      <c r="D204" s="188"/>
      <c r="E204" s="189"/>
      <c r="F204" s="190" t="s">
        <v>34</v>
      </c>
      <c r="G204" s="82" t="s">
        <v>35</v>
      </c>
      <c r="H204" s="177" t="s">
        <v>514</v>
      </c>
      <c r="I204" s="2"/>
      <c r="J204" s="2"/>
    </row>
    <row r="205" spans="1:10">
      <c r="A205" s="191"/>
      <c r="B205" s="191"/>
      <c r="C205" s="82" t="s">
        <v>28</v>
      </c>
      <c r="D205" s="82" t="s">
        <v>32</v>
      </c>
      <c r="E205" s="12" t="s">
        <v>33</v>
      </c>
      <c r="F205" s="191"/>
      <c r="G205" s="13">
        <v>9.2499999999999999E-2</v>
      </c>
      <c r="H205" s="183"/>
      <c r="I205" s="2"/>
      <c r="J205" s="2"/>
    </row>
    <row r="206" spans="1:10">
      <c r="B206" s="4"/>
      <c r="C206" s="4"/>
      <c r="D206" s="4"/>
      <c r="E206" s="6"/>
      <c r="G206" s="11"/>
      <c r="I206" s="2"/>
      <c r="J206" s="2"/>
    </row>
    <row r="207" spans="1:10">
      <c r="A207" s="18" t="s">
        <v>28</v>
      </c>
      <c r="B207" s="15">
        <f t="shared" ref="B207:H207" si="101">SUM(B208:B208)</f>
        <v>0</v>
      </c>
      <c r="C207" s="15">
        <f t="shared" si="101"/>
        <v>0</v>
      </c>
      <c r="D207" s="15">
        <f t="shared" si="101"/>
        <v>0</v>
      </c>
      <c r="E207" s="15">
        <f t="shared" si="101"/>
        <v>0</v>
      </c>
      <c r="F207" s="15">
        <f t="shared" si="101"/>
        <v>0</v>
      </c>
      <c r="G207" s="15">
        <f t="shared" si="101"/>
        <v>0</v>
      </c>
      <c r="H207" s="64">
        <f t="shared" si="101"/>
        <v>0</v>
      </c>
      <c r="I207" s="2"/>
      <c r="J207" s="2"/>
    </row>
    <row r="208" spans="1:10">
      <c r="A208" s="14"/>
      <c r="B208" s="16"/>
      <c r="C208" s="16"/>
      <c r="D208" s="17"/>
      <c r="E208" s="16"/>
      <c r="F208" s="17">
        <f>B208-D208</f>
        <v>0</v>
      </c>
      <c r="G208" s="17">
        <f>F208*G$205</f>
        <v>0</v>
      </c>
      <c r="H208" s="17">
        <f>F208-G208</f>
        <v>0</v>
      </c>
      <c r="I208" s="2"/>
      <c r="J208" s="2"/>
    </row>
    <row r="210" spans="1:8">
      <c r="A210" s="5" t="s">
        <v>71</v>
      </c>
      <c r="C210" s="7"/>
      <c r="D210" s="8"/>
    </row>
    <row r="211" spans="1:8">
      <c r="A211" s="177" t="s">
        <v>73</v>
      </c>
      <c r="B211" s="177" t="s">
        <v>514</v>
      </c>
      <c r="C211" s="55"/>
      <c r="D211" s="55"/>
    </row>
    <row r="212" spans="1:8">
      <c r="A212" s="177"/>
      <c r="B212" s="183"/>
      <c r="C212" s="55"/>
      <c r="D212" s="55"/>
    </row>
    <row r="213" spans="1:8">
      <c r="B213" s="4"/>
      <c r="C213" s="54"/>
      <c r="D213" s="54"/>
      <c r="E213" s="119" t="s">
        <v>319</v>
      </c>
      <c r="F213" s="54"/>
      <c r="G213" s="54"/>
      <c r="H213" s="54"/>
    </row>
    <row r="214" spans="1:8">
      <c r="A214" s="18" t="s">
        <v>28</v>
      </c>
      <c r="B214" s="64"/>
      <c r="C214" s="185" t="s">
        <v>134</v>
      </c>
      <c r="D214" s="186"/>
      <c r="E214" s="16"/>
      <c r="F214" s="59"/>
      <c r="G214" s="122"/>
      <c r="H214" s="59"/>
    </row>
    <row r="215" spans="1:8">
      <c r="F215" s="52"/>
      <c r="G215" s="52"/>
      <c r="H215" s="52"/>
    </row>
    <row r="216" spans="1:8">
      <c r="A216" s="5" t="s">
        <v>72</v>
      </c>
      <c r="F216" s="52"/>
      <c r="G216" s="52"/>
      <c r="H216" s="52"/>
    </row>
    <row r="217" spans="1:8">
      <c r="A217" s="177" t="s">
        <v>49</v>
      </c>
      <c r="B217" s="177" t="s">
        <v>514</v>
      </c>
      <c r="F217" s="52"/>
      <c r="G217" s="52"/>
      <c r="H217" s="52"/>
    </row>
    <row r="218" spans="1:8">
      <c r="A218" s="177"/>
      <c r="B218" s="183"/>
      <c r="F218" s="52"/>
      <c r="G218" s="52"/>
      <c r="H218" s="52"/>
    </row>
    <row r="219" spans="1:8">
      <c r="B219" s="4"/>
      <c r="E219" s="119" t="s">
        <v>319</v>
      </c>
      <c r="F219" s="54"/>
      <c r="G219" s="54"/>
      <c r="H219" s="54"/>
    </row>
    <row r="220" spans="1:8">
      <c r="A220" s="18" t="s">
        <v>28</v>
      </c>
      <c r="B220" s="64"/>
      <c r="C220" s="185" t="s">
        <v>134</v>
      </c>
      <c r="D220" s="186"/>
      <c r="E220" s="16"/>
      <c r="F220" s="59"/>
      <c r="G220" s="122"/>
      <c r="H220" s="59"/>
    </row>
    <row r="221" spans="1:8">
      <c r="F221" s="52"/>
      <c r="G221" s="52"/>
      <c r="H221" s="52"/>
    </row>
    <row r="222" spans="1:8">
      <c r="A222" s="5" t="s">
        <v>17</v>
      </c>
      <c r="F222" s="52"/>
      <c r="G222" s="52"/>
      <c r="H222" s="52"/>
    </row>
    <row r="223" spans="1:8">
      <c r="A223" s="177" t="s">
        <v>49</v>
      </c>
      <c r="B223" s="177" t="s">
        <v>514</v>
      </c>
      <c r="F223" s="52"/>
      <c r="G223" s="52"/>
      <c r="H223" s="52"/>
    </row>
    <row r="224" spans="1:8">
      <c r="A224" s="177"/>
      <c r="B224" s="183"/>
      <c r="F224" s="52"/>
      <c r="G224" s="52"/>
      <c r="H224" s="52"/>
    </row>
    <row r="225" spans="1:8">
      <c r="B225" s="4"/>
      <c r="E225" s="119" t="s">
        <v>319</v>
      </c>
      <c r="F225" s="54"/>
      <c r="G225" s="54"/>
      <c r="H225" s="54"/>
    </row>
    <row r="226" spans="1:8">
      <c r="A226" s="18" t="s">
        <v>28</v>
      </c>
      <c r="B226" s="64"/>
      <c r="C226" s="185" t="s">
        <v>134</v>
      </c>
      <c r="D226" s="186"/>
      <c r="E226" s="16"/>
      <c r="F226" s="59"/>
      <c r="G226" s="122"/>
      <c r="H226" s="59"/>
    </row>
    <row r="228" spans="1:8">
      <c r="A228" s="5" t="s">
        <v>20</v>
      </c>
    </row>
    <row r="229" spans="1:8">
      <c r="A229" s="177" t="s">
        <v>49</v>
      </c>
      <c r="B229" s="177" t="s">
        <v>514</v>
      </c>
    </row>
    <row r="230" spans="1:8">
      <c r="A230" s="177"/>
      <c r="B230" s="183"/>
    </row>
    <row r="231" spans="1:8">
      <c r="B231" s="4"/>
    </row>
    <row r="232" spans="1:8">
      <c r="A232" s="18" t="s">
        <v>28</v>
      </c>
      <c r="B232" s="64"/>
    </row>
    <row r="234" spans="1:8">
      <c r="A234" s="5" t="s">
        <v>18</v>
      </c>
      <c r="C234" s="7"/>
      <c r="D234" s="8"/>
    </row>
    <row r="235" spans="1:8">
      <c r="A235" s="177" t="s">
        <v>26</v>
      </c>
      <c r="B235" s="177" t="s">
        <v>514</v>
      </c>
      <c r="C235" s="25"/>
      <c r="D235" s="25"/>
    </row>
    <row r="236" spans="1:8">
      <c r="A236" s="177"/>
      <c r="B236" s="183"/>
      <c r="C236" s="25"/>
      <c r="D236" s="25"/>
    </row>
    <row r="237" spans="1:8">
      <c r="B237" s="4"/>
      <c r="C237" s="71"/>
      <c r="D237" s="71"/>
    </row>
    <row r="238" spans="1:8">
      <c r="A238" s="18" t="s">
        <v>28</v>
      </c>
      <c r="B238" s="64">
        <f>SUM(B239:B239)</f>
        <v>0</v>
      </c>
      <c r="C238" s="72"/>
      <c r="D238" s="72"/>
    </row>
    <row r="239" spans="1:8">
      <c r="A239" s="14"/>
      <c r="B239" s="16"/>
      <c r="C239" s="72"/>
      <c r="D239" s="72"/>
    </row>
    <row r="240" spans="1:8">
      <c r="C240" s="24"/>
      <c r="D240" s="24"/>
    </row>
    <row r="241" spans="1:4">
      <c r="A241" s="5" t="s">
        <v>19</v>
      </c>
      <c r="C241" s="74"/>
      <c r="D241" s="75"/>
    </row>
    <row r="242" spans="1:4">
      <c r="A242" s="177" t="s">
        <v>26</v>
      </c>
      <c r="B242" s="177" t="s">
        <v>514</v>
      </c>
      <c r="C242" s="25"/>
      <c r="D242" s="25"/>
    </row>
    <row r="243" spans="1:4">
      <c r="A243" s="177"/>
      <c r="B243" s="183"/>
      <c r="C243" s="25"/>
      <c r="D243" s="25"/>
    </row>
    <row r="244" spans="1:4">
      <c r="B244" s="4"/>
      <c r="C244" s="71"/>
      <c r="D244" s="71"/>
    </row>
    <row r="245" spans="1:4">
      <c r="A245" s="18" t="s">
        <v>28</v>
      </c>
      <c r="B245" s="64">
        <f>SUM(B246:B246)</f>
        <v>0</v>
      </c>
      <c r="C245" s="72"/>
      <c r="D245" s="72"/>
    </row>
    <row r="246" spans="1:4">
      <c r="A246" s="14"/>
      <c r="B246" s="16"/>
      <c r="C246" s="72"/>
      <c r="D246" s="72"/>
    </row>
    <row r="254" spans="1:4">
      <c r="A254" s="5" t="s">
        <v>21</v>
      </c>
    </row>
    <row r="255" spans="1:4">
      <c r="A255" s="177" t="s">
        <v>26</v>
      </c>
      <c r="B255" s="177" t="s">
        <v>514</v>
      </c>
    </row>
    <row r="256" spans="1:4">
      <c r="A256" s="177"/>
      <c r="B256" s="177"/>
    </row>
    <row r="257" spans="1:8">
      <c r="B257" s="4"/>
    </row>
    <row r="258" spans="1:8">
      <c r="A258" s="18" t="s">
        <v>28</v>
      </c>
      <c r="B258" s="64">
        <f>SUM(B259:B259)</f>
        <v>0</v>
      </c>
    </row>
    <row r="259" spans="1:8">
      <c r="A259" s="14"/>
      <c r="B259" s="16"/>
    </row>
    <row r="261" spans="1:8">
      <c r="A261" s="5" t="s">
        <v>64</v>
      </c>
      <c r="C261" s="7"/>
      <c r="D261" s="8"/>
      <c r="E261" s="8"/>
      <c r="F261" s="3"/>
      <c r="G261" s="3"/>
      <c r="H261" s="3"/>
    </row>
    <row r="262" spans="1:8">
      <c r="A262" s="190" t="s">
        <v>26</v>
      </c>
      <c r="B262" s="190" t="s">
        <v>31</v>
      </c>
      <c r="C262" s="190" t="s">
        <v>27</v>
      </c>
      <c r="D262" s="177" t="s">
        <v>514</v>
      </c>
      <c r="E262" s="54"/>
      <c r="F262" s="55"/>
      <c r="G262" s="54"/>
      <c r="H262" s="55"/>
    </row>
    <row r="263" spans="1:8" ht="15">
      <c r="A263" s="191"/>
      <c r="B263" s="191"/>
      <c r="C263" s="191"/>
      <c r="D263" s="177"/>
      <c r="E263" s="56"/>
      <c r="F263" s="57"/>
      <c r="G263" s="56"/>
      <c r="H263" s="57"/>
    </row>
    <row r="264" spans="1:8">
      <c r="B264" s="4"/>
      <c r="C264" s="4"/>
      <c r="D264" s="4"/>
      <c r="E264" s="56"/>
      <c r="F264" s="52"/>
      <c r="G264" s="56"/>
      <c r="H264" s="52"/>
    </row>
    <row r="265" spans="1:8">
      <c r="A265" s="18" t="s">
        <v>28</v>
      </c>
      <c r="B265" s="15">
        <f>SUM(B266:B266)</f>
        <v>25621401.120000001</v>
      </c>
      <c r="C265" s="15">
        <f>SUM(C266:C266)</f>
        <v>0</v>
      </c>
      <c r="D265" s="64">
        <f>SUM(D266:D266)</f>
        <v>25621401.120000001</v>
      </c>
      <c r="E265" s="58"/>
      <c r="F265" s="58"/>
      <c r="G265" s="58"/>
      <c r="H265" s="58"/>
    </row>
    <row r="266" spans="1:8">
      <c r="A266" s="14" t="s">
        <v>140</v>
      </c>
      <c r="B266" s="16">
        <v>25621401.120000001</v>
      </c>
      <c r="C266" s="16">
        <v>0</v>
      </c>
      <c r="D266" s="17">
        <f>B266-C266</f>
        <v>25621401.120000001</v>
      </c>
      <c r="E266" s="59"/>
      <c r="F266" s="59"/>
      <c r="G266" s="59"/>
      <c r="H266" s="59"/>
    </row>
    <row r="268" spans="1:8">
      <c r="A268" s="5" t="s">
        <v>22</v>
      </c>
      <c r="C268" s="7"/>
      <c r="D268" s="8"/>
    </row>
    <row r="269" spans="1:8">
      <c r="A269" s="190" t="s">
        <v>26</v>
      </c>
      <c r="B269" s="190" t="s">
        <v>31</v>
      </c>
      <c r="C269" s="190" t="s">
        <v>27</v>
      </c>
      <c r="D269" s="177" t="s">
        <v>514</v>
      </c>
    </row>
    <row r="270" spans="1:8">
      <c r="A270" s="191"/>
      <c r="B270" s="191"/>
      <c r="C270" s="191"/>
      <c r="D270" s="177"/>
    </row>
    <row r="271" spans="1:8">
      <c r="B271" s="4"/>
      <c r="C271" s="4"/>
      <c r="D271" s="4"/>
    </row>
    <row r="272" spans="1:8">
      <c r="A272" s="18" t="s">
        <v>28</v>
      </c>
      <c r="B272" s="15">
        <f>SUM(B273:B273)</f>
        <v>879073.67</v>
      </c>
      <c r="C272" s="15">
        <f>SUM(C273:C273)</f>
        <v>0</v>
      </c>
      <c r="D272" s="64">
        <f>SUM(D273:D273)</f>
        <v>879073.67</v>
      </c>
      <c r="E272" s="112" t="s">
        <v>427</v>
      </c>
    </row>
    <row r="273" spans="1:5">
      <c r="A273" s="14" t="s">
        <v>482</v>
      </c>
      <c r="B273" s="16">
        <v>879073.67</v>
      </c>
      <c r="C273" s="16">
        <v>0</v>
      </c>
      <c r="D273" s="17">
        <f>B273-C273</f>
        <v>879073.67</v>
      </c>
      <c r="E273" s="112" t="s">
        <v>483</v>
      </c>
    </row>
    <row r="275" spans="1:5">
      <c r="A275" s="5" t="s">
        <v>23</v>
      </c>
      <c r="C275" s="7"/>
      <c r="D275" s="8"/>
    </row>
    <row r="276" spans="1:5">
      <c r="A276" s="190" t="s">
        <v>26</v>
      </c>
      <c r="B276" s="190" t="s">
        <v>31</v>
      </c>
      <c r="C276" s="190" t="s">
        <v>27</v>
      </c>
      <c r="D276" s="177" t="s">
        <v>514</v>
      </c>
    </row>
    <row r="277" spans="1:5">
      <c r="A277" s="191"/>
      <c r="B277" s="191"/>
      <c r="C277" s="191"/>
      <c r="D277" s="177"/>
    </row>
    <row r="278" spans="1:5">
      <c r="B278" s="4"/>
      <c r="C278" s="4"/>
      <c r="D278" s="4"/>
    </row>
    <row r="279" spans="1:5">
      <c r="A279" s="18" t="s">
        <v>28</v>
      </c>
      <c r="B279" s="15">
        <f>SUM(B280:B280)</f>
        <v>0</v>
      </c>
      <c r="C279" s="15">
        <f>SUM(C280:C280)</f>
        <v>0</v>
      </c>
      <c r="D279" s="64">
        <f>SUM(D280:D280)</f>
        <v>0</v>
      </c>
    </row>
    <row r="280" spans="1:5">
      <c r="A280" s="14"/>
      <c r="B280" s="16"/>
      <c r="C280" s="16"/>
      <c r="D280" s="17"/>
    </row>
    <row r="282" spans="1:5">
      <c r="A282" s="5" t="s">
        <v>24</v>
      </c>
      <c r="C282" s="7"/>
      <c r="D282" s="8"/>
    </row>
    <row r="283" spans="1:5">
      <c r="A283" s="190" t="s">
        <v>26</v>
      </c>
      <c r="B283" s="190" t="s">
        <v>31</v>
      </c>
      <c r="C283" s="190" t="s">
        <v>27</v>
      </c>
      <c r="D283" s="177" t="s">
        <v>514</v>
      </c>
    </row>
    <row r="284" spans="1:5">
      <c r="A284" s="191"/>
      <c r="B284" s="191"/>
      <c r="C284" s="191"/>
      <c r="D284" s="177"/>
    </row>
    <row r="285" spans="1:5">
      <c r="B285" s="4"/>
      <c r="C285" s="4"/>
      <c r="D285" s="4"/>
    </row>
    <row r="286" spans="1:5">
      <c r="A286" s="18" t="s">
        <v>28</v>
      </c>
      <c r="B286" s="15">
        <f>SUM(B287:B287)</f>
        <v>0</v>
      </c>
      <c r="C286" s="15">
        <f>SUM(C287:C287)</f>
        <v>0</v>
      </c>
      <c r="D286" s="64">
        <f>SUM(D287:D287)</f>
        <v>0</v>
      </c>
    </row>
    <row r="287" spans="1:5">
      <c r="A287" s="14"/>
      <c r="B287" s="16"/>
      <c r="C287" s="16"/>
      <c r="D287" s="17"/>
    </row>
  </sheetData>
  <sortState ref="A33:A107">
    <sortCondition ref="A33"/>
  </sortState>
  <mergeCells count="111">
    <mergeCell ref="A29:C29"/>
    <mergeCell ref="K1:M3"/>
    <mergeCell ref="F17:H17"/>
    <mergeCell ref="F18:H18"/>
    <mergeCell ref="F20:H20"/>
    <mergeCell ref="F21:H21"/>
    <mergeCell ref="F22:H22"/>
    <mergeCell ref="A24:C24"/>
    <mergeCell ref="A5:C5"/>
    <mergeCell ref="A6:C6"/>
    <mergeCell ref="A12:C12"/>
    <mergeCell ref="A16:C16"/>
    <mergeCell ref="F16:H16"/>
    <mergeCell ref="F24:I27"/>
    <mergeCell ref="F5:G14"/>
    <mergeCell ref="K32:K33"/>
    <mergeCell ref="M32:M33"/>
    <mergeCell ref="A103:A104"/>
    <mergeCell ref="B103:B104"/>
    <mergeCell ref="C103:C104"/>
    <mergeCell ref="D103:E103"/>
    <mergeCell ref="G103:H103"/>
    <mergeCell ref="I103:I104"/>
    <mergeCell ref="K103:K104"/>
    <mergeCell ref="M103:M104"/>
    <mergeCell ref="A32:A33"/>
    <mergeCell ref="B32:B33"/>
    <mergeCell ref="C32:C33"/>
    <mergeCell ref="D32:E32"/>
    <mergeCell ref="G32:H32"/>
    <mergeCell ref="I32:I33"/>
    <mergeCell ref="K108:K109"/>
    <mergeCell ref="M108:M109"/>
    <mergeCell ref="A113:A114"/>
    <mergeCell ref="B113:B114"/>
    <mergeCell ref="C113:C114"/>
    <mergeCell ref="D113:E113"/>
    <mergeCell ref="G113:H113"/>
    <mergeCell ref="I113:I114"/>
    <mergeCell ref="K113:K114"/>
    <mergeCell ref="M113:M114"/>
    <mergeCell ref="A108:A109"/>
    <mergeCell ref="B108:B109"/>
    <mergeCell ref="C108:C109"/>
    <mergeCell ref="D108:E108"/>
    <mergeCell ref="G108:H108"/>
    <mergeCell ref="I108:I109"/>
    <mergeCell ref="A136:A137"/>
    <mergeCell ref="B136:B137"/>
    <mergeCell ref="A141:A142"/>
    <mergeCell ref="B141:B142"/>
    <mergeCell ref="A151:A152"/>
    <mergeCell ref="B151:B152"/>
    <mergeCell ref="K118:K119"/>
    <mergeCell ref="M118:M119"/>
    <mergeCell ref="A126:A127"/>
    <mergeCell ref="B126:B127"/>
    <mergeCell ref="A131:A132"/>
    <mergeCell ref="B131:B132"/>
    <mergeCell ref="A118:A119"/>
    <mergeCell ref="B118:B119"/>
    <mergeCell ref="C118:C119"/>
    <mergeCell ref="D118:E118"/>
    <mergeCell ref="G118:H118"/>
    <mergeCell ref="I118:I119"/>
    <mergeCell ref="A204:A205"/>
    <mergeCell ref="B204:B205"/>
    <mergeCell ref="C204:E204"/>
    <mergeCell ref="F204:F205"/>
    <mergeCell ref="H204:H205"/>
    <mergeCell ref="A211:A212"/>
    <mergeCell ref="B211:B212"/>
    <mergeCell ref="C151:E151"/>
    <mergeCell ref="F151:F152"/>
    <mergeCell ref="H151:H152"/>
    <mergeCell ref="A197:A198"/>
    <mergeCell ref="B197:B198"/>
    <mergeCell ref="C197:E197"/>
    <mergeCell ref="F197:F198"/>
    <mergeCell ref="H197:H198"/>
    <mergeCell ref="A235:A236"/>
    <mergeCell ref="B235:B236"/>
    <mergeCell ref="A242:A243"/>
    <mergeCell ref="B242:B243"/>
    <mergeCell ref="A255:A256"/>
    <mergeCell ref="B255:B256"/>
    <mergeCell ref="C214:D214"/>
    <mergeCell ref="A217:A218"/>
    <mergeCell ref="B217:B218"/>
    <mergeCell ref="A223:A224"/>
    <mergeCell ref="B223:B224"/>
    <mergeCell ref="A229:A230"/>
    <mergeCell ref="B229:B230"/>
    <mergeCell ref="C220:D220"/>
    <mergeCell ref="C226:D226"/>
    <mergeCell ref="A276:A277"/>
    <mergeCell ref="B276:B277"/>
    <mergeCell ref="C276:C277"/>
    <mergeCell ref="D276:D277"/>
    <mergeCell ref="A283:A284"/>
    <mergeCell ref="B283:B284"/>
    <mergeCell ref="C283:C284"/>
    <mergeCell ref="D283:D284"/>
    <mergeCell ref="A262:A263"/>
    <mergeCell ref="B262:B263"/>
    <mergeCell ref="C262:C263"/>
    <mergeCell ref="D262:D263"/>
    <mergeCell ref="A269:A270"/>
    <mergeCell ref="B269:B270"/>
    <mergeCell ref="C269:C270"/>
    <mergeCell ref="D269:D27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S337"/>
  <sheetViews>
    <sheetView workbookViewId="0">
      <selection activeCell="M174" sqref="A174:M175"/>
    </sheetView>
  </sheetViews>
  <sheetFormatPr defaultColWidth="14.7109375" defaultRowHeight="11.25"/>
  <cols>
    <col min="1" max="1" width="14.7109375" style="1"/>
    <col min="2" max="2" width="14.85546875" style="1" bestFit="1" customWidth="1"/>
    <col min="3" max="6" width="14.7109375" style="1"/>
    <col min="7" max="7" width="14.7109375" style="1" customWidth="1"/>
    <col min="8" max="11" width="14.7109375" style="1"/>
    <col min="12" max="12" width="14.85546875" style="1" bestFit="1" customWidth="1"/>
    <col min="13" max="16384" width="14.7109375" style="1"/>
  </cols>
  <sheetData>
    <row r="1" spans="1:19">
      <c r="A1" s="5" t="s">
        <v>47</v>
      </c>
      <c r="B1" s="5"/>
      <c r="K1" s="194" t="s">
        <v>62</v>
      </c>
      <c r="L1" s="195"/>
      <c r="M1" s="196"/>
    </row>
    <row r="2" spans="1:19">
      <c r="A2" s="5" t="s">
        <v>48</v>
      </c>
      <c r="B2" s="5"/>
      <c r="K2" s="197"/>
      <c r="L2" s="198"/>
      <c r="M2" s="199"/>
    </row>
    <row r="3" spans="1:19">
      <c r="A3" s="5" t="s">
        <v>63</v>
      </c>
      <c r="B3" s="5"/>
      <c r="K3" s="200"/>
      <c r="L3" s="201"/>
      <c r="M3" s="202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D6+D12+D16+D24+D29</f>
        <v>4929110113.3328247</v>
      </c>
      <c r="E5" s="9"/>
      <c r="F5" s="215" t="s">
        <v>75</v>
      </c>
      <c r="G5" s="216"/>
      <c r="H5" s="98" t="s">
        <v>28</v>
      </c>
      <c r="I5" s="68">
        <f>SUM(I6:I14)</f>
        <v>8271494</v>
      </c>
    </row>
    <row r="6" spans="1:19" ht="12.75" customHeight="1">
      <c r="A6" s="203" t="s">
        <v>13</v>
      </c>
      <c r="B6" s="203"/>
      <c r="C6" s="203"/>
      <c r="D6" s="69">
        <f>SUM(D7:D11)</f>
        <v>2969991089.14925</v>
      </c>
      <c r="E6" s="9"/>
      <c r="F6" s="217"/>
      <c r="G6" s="218"/>
      <c r="H6" s="14" t="s">
        <v>2</v>
      </c>
      <c r="I6" s="139">
        <f>B34</f>
        <v>1749384</v>
      </c>
      <c r="J6" s="25"/>
      <c r="K6" s="152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M34</f>
        <v>1108025829.8</v>
      </c>
      <c r="F7" s="217"/>
      <c r="G7" s="218"/>
      <c r="H7" s="14" t="s">
        <v>3</v>
      </c>
      <c r="I7" s="139">
        <f>B146</f>
        <v>0</v>
      </c>
      <c r="J7" s="24"/>
      <c r="K7" s="152"/>
      <c r="L7" s="24"/>
    </row>
    <row r="8" spans="1:19">
      <c r="C8" s="14" t="s">
        <v>3</v>
      </c>
      <c r="D8" s="16">
        <f>M146</f>
        <v>26677332.824999999</v>
      </c>
      <c r="F8" s="217"/>
      <c r="G8" s="218"/>
      <c r="H8" s="14" t="s">
        <v>4</v>
      </c>
      <c r="I8" s="139">
        <f>B151</f>
        <v>294286</v>
      </c>
      <c r="J8" s="24"/>
      <c r="K8" s="152"/>
      <c r="L8" s="24"/>
    </row>
    <row r="9" spans="1:19" ht="11.25" customHeight="1">
      <c r="C9" s="14" t="s">
        <v>4</v>
      </c>
      <c r="D9" s="16">
        <f>M151</f>
        <v>143892074.42774999</v>
      </c>
      <c r="F9" s="217"/>
      <c r="G9" s="218"/>
      <c r="H9" s="14" t="s">
        <v>5</v>
      </c>
      <c r="I9" s="139">
        <f>B156</f>
        <v>498312</v>
      </c>
      <c r="J9" s="32"/>
      <c r="K9" s="152"/>
      <c r="L9" s="31"/>
      <c r="M9" s="31"/>
      <c r="N9" s="31"/>
    </row>
    <row r="10" spans="1:19" ht="11.25" customHeight="1">
      <c r="C10" s="14" t="s">
        <v>5</v>
      </c>
      <c r="D10" s="16">
        <f>M156</f>
        <v>264926150.2965</v>
      </c>
      <c r="F10" s="217"/>
      <c r="G10" s="218"/>
      <c r="H10" s="14" t="s">
        <v>6</v>
      </c>
      <c r="I10" s="139">
        <f>B161</f>
        <v>4644721</v>
      </c>
      <c r="J10" s="32"/>
      <c r="K10" s="152"/>
      <c r="L10" s="31"/>
      <c r="M10" s="31"/>
      <c r="N10" s="31"/>
    </row>
    <row r="11" spans="1:19">
      <c r="C11" s="14" t="s">
        <v>6</v>
      </c>
      <c r="D11" s="16">
        <f>M161</f>
        <v>1426469701.7999997</v>
      </c>
      <c r="F11" s="217"/>
      <c r="G11" s="218"/>
      <c r="H11" s="14" t="s">
        <v>8</v>
      </c>
      <c r="I11" s="139">
        <f>B178</f>
        <v>1024320</v>
      </c>
      <c r="J11" s="32"/>
      <c r="K11" s="147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712394840.41357493</v>
      </c>
      <c r="F12" s="217"/>
      <c r="G12" s="218"/>
      <c r="H12" s="14" t="s">
        <v>7</v>
      </c>
      <c r="I12" s="139">
        <f>B183</f>
        <v>54624</v>
      </c>
      <c r="J12" s="32"/>
      <c r="K12" s="148"/>
      <c r="L12" s="149"/>
      <c r="M12" s="33"/>
      <c r="N12" s="31"/>
    </row>
    <row r="13" spans="1:19">
      <c r="C13" s="14" t="s">
        <v>10</v>
      </c>
      <c r="D13" s="16">
        <f>H206</f>
        <v>0</v>
      </c>
      <c r="F13" s="217"/>
      <c r="G13" s="218"/>
      <c r="H13" s="14" t="s">
        <v>1</v>
      </c>
      <c r="I13" s="139">
        <f>B188</f>
        <v>0</v>
      </c>
      <c r="J13" s="31"/>
      <c r="K13" s="31"/>
      <c r="L13" s="151"/>
      <c r="M13" s="31"/>
      <c r="N13" s="31"/>
    </row>
    <row r="14" spans="1:19" ht="12.75">
      <c r="C14" s="14" t="s">
        <v>11</v>
      </c>
      <c r="D14" s="91">
        <f>H213</f>
        <v>370307270.41357499</v>
      </c>
      <c r="F14" s="219"/>
      <c r="G14" s="220"/>
      <c r="H14" s="14" t="s">
        <v>0</v>
      </c>
      <c r="I14" s="139">
        <f>B193</f>
        <v>5847</v>
      </c>
      <c r="J14" s="29"/>
      <c r="K14" s="29"/>
      <c r="L14" s="150"/>
      <c r="M14" s="29"/>
      <c r="N14" s="29"/>
    </row>
    <row r="15" spans="1:19" ht="12.75">
      <c r="C15" s="14" t="s">
        <v>12</v>
      </c>
      <c r="D15" s="91">
        <f>H220</f>
        <v>342087570</v>
      </c>
      <c r="F15" s="30"/>
      <c r="G15" s="21"/>
      <c r="H15" s="21"/>
      <c r="I15" s="21"/>
      <c r="J15" s="21"/>
      <c r="K15" s="21"/>
      <c r="L15" s="22"/>
      <c r="M15" s="22"/>
      <c r="N15" s="23"/>
    </row>
    <row r="16" spans="1:19" ht="12.75">
      <c r="A16" s="203" t="s">
        <v>67</v>
      </c>
      <c r="B16" s="203"/>
      <c r="C16" s="203"/>
      <c r="D16" s="69">
        <f>SUM(D17:D23)</f>
        <v>830295412.54000008</v>
      </c>
      <c r="F16" s="205" t="s">
        <v>516</v>
      </c>
      <c r="G16" s="205"/>
      <c r="H16" s="205"/>
      <c r="I16" s="67">
        <v>164.44</v>
      </c>
      <c r="J16" s="104"/>
      <c r="K16" s="21"/>
      <c r="L16" s="22"/>
      <c r="M16" s="22"/>
      <c r="N16" s="23"/>
    </row>
    <row r="17" spans="1:14" ht="12.75">
      <c r="C17" s="14" t="s">
        <v>15</v>
      </c>
      <c r="D17" s="16">
        <f>B227</f>
        <v>195572124.60000002</v>
      </c>
      <c r="F17" s="205" t="s">
        <v>75</v>
      </c>
      <c r="G17" s="205"/>
      <c r="H17" s="205"/>
      <c r="I17" s="68">
        <f>I5</f>
        <v>8271494</v>
      </c>
      <c r="J17" s="21"/>
      <c r="K17" s="21"/>
      <c r="L17" s="22"/>
      <c r="M17" s="22"/>
      <c r="N17" s="23"/>
    </row>
    <row r="18" spans="1:14" ht="12.75">
      <c r="C18" s="14" t="s">
        <v>16</v>
      </c>
      <c r="D18" s="16">
        <f>B233</f>
        <v>33173282.52</v>
      </c>
      <c r="F18" s="205" t="s">
        <v>25</v>
      </c>
      <c r="G18" s="205"/>
      <c r="H18" s="205"/>
      <c r="I18" s="67">
        <f>I16*I17</f>
        <v>1360164473.3599999</v>
      </c>
      <c r="J18" s="21"/>
      <c r="K18" s="21"/>
      <c r="L18" s="22"/>
      <c r="M18" s="22"/>
      <c r="N18" s="23"/>
    </row>
    <row r="19" spans="1:14" ht="12.75">
      <c r="C19" s="14" t="s">
        <v>17</v>
      </c>
      <c r="D19" s="16">
        <f>B239</f>
        <v>1944252.96</v>
      </c>
      <c r="F19" s="65"/>
      <c r="G19" s="65"/>
      <c r="H19" s="65"/>
      <c r="I19" s="66"/>
      <c r="J19" s="21"/>
      <c r="K19" s="21"/>
      <c r="L19" s="22"/>
      <c r="M19" s="22"/>
      <c r="N19" s="23"/>
    </row>
    <row r="20" spans="1:14" ht="12.75">
      <c r="C20" s="14" t="s">
        <v>20</v>
      </c>
      <c r="D20" s="16">
        <f>B245</f>
        <v>5340000</v>
      </c>
      <c r="F20" s="205" t="s">
        <v>9</v>
      </c>
      <c r="G20" s="205"/>
      <c r="H20" s="205"/>
      <c r="I20" s="67">
        <f>D5</f>
        <v>4929110113.3328247</v>
      </c>
      <c r="J20" s="21"/>
      <c r="K20" s="21"/>
      <c r="L20" s="22"/>
      <c r="M20" s="22"/>
      <c r="N20" s="23"/>
    </row>
    <row r="21" spans="1:14" ht="12.75">
      <c r="C21" s="14" t="s">
        <v>68</v>
      </c>
      <c r="D21" s="16">
        <f>B258</f>
        <v>248574603.39000005</v>
      </c>
      <c r="F21" s="204"/>
      <c r="G21" s="204"/>
      <c r="H21" s="204"/>
      <c r="I21" s="66"/>
      <c r="J21" s="21"/>
      <c r="K21" s="21"/>
      <c r="L21" s="22"/>
      <c r="M21" s="22"/>
      <c r="N21" s="23"/>
    </row>
    <row r="22" spans="1:14" ht="12.75">
      <c r="C22" s="14" t="s">
        <v>69</v>
      </c>
      <c r="D22" s="16">
        <f>B278</f>
        <v>169668501.47999999</v>
      </c>
      <c r="F22" s="205" t="s">
        <v>76</v>
      </c>
      <c r="G22" s="205"/>
      <c r="H22" s="205"/>
      <c r="I22" s="67">
        <f>I20-I18</f>
        <v>3568945639.9728251</v>
      </c>
      <c r="J22" s="21"/>
      <c r="K22" s="21"/>
      <c r="L22" s="22"/>
      <c r="M22" s="22"/>
      <c r="N22" s="23"/>
    </row>
    <row r="23" spans="1:14" ht="12.75">
      <c r="C23" s="14" t="s">
        <v>70</v>
      </c>
      <c r="D23" s="16">
        <f>B299</f>
        <v>176022647.59</v>
      </c>
      <c r="F23" s="30"/>
      <c r="G23" s="30"/>
      <c r="H23" s="21"/>
      <c r="I23" s="66"/>
      <c r="J23" s="21"/>
      <c r="K23" s="21"/>
      <c r="L23" s="22"/>
      <c r="M23" s="22"/>
      <c r="N23" s="23"/>
    </row>
    <row r="24" spans="1:14" ht="12.75" customHeight="1">
      <c r="A24" s="203" t="s">
        <v>65</v>
      </c>
      <c r="B24" s="203"/>
      <c r="C24" s="203"/>
      <c r="D24" s="69">
        <f>SUM(D25:D28)</f>
        <v>416428771.22999996</v>
      </c>
      <c r="F24" s="206" t="s">
        <v>149</v>
      </c>
      <c r="G24" s="207"/>
      <c r="H24" s="207"/>
      <c r="I24" s="208"/>
      <c r="J24" s="21"/>
      <c r="K24" s="21"/>
      <c r="L24" s="22"/>
      <c r="M24" s="22"/>
      <c r="N24" s="23"/>
    </row>
    <row r="25" spans="1:14" ht="12.75">
      <c r="C25" s="14" t="s">
        <v>131</v>
      </c>
      <c r="D25" s="16">
        <f>D306</f>
        <v>416428771.22999996</v>
      </c>
      <c r="F25" s="209"/>
      <c r="G25" s="210"/>
      <c r="H25" s="210"/>
      <c r="I25" s="211"/>
      <c r="J25" s="21"/>
      <c r="K25" s="21"/>
      <c r="L25" s="22"/>
      <c r="M25" s="22"/>
      <c r="N25" s="23"/>
    </row>
    <row r="26" spans="1:14" ht="12.75">
      <c r="C26" s="14" t="s">
        <v>1</v>
      </c>
      <c r="D26" s="16">
        <f>D322</f>
        <v>0</v>
      </c>
      <c r="F26" s="209"/>
      <c r="G26" s="210"/>
      <c r="H26" s="210"/>
      <c r="I26" s="211"/>
      <c r="J26" s="21"/>
      <c r="K26" s="21"/>
      <c r="L26" s="22"/>
      <c r="M26" s="22"/>
      <c r="N26" s="23"/>
    </row>
    <row r="27" spans="1:14" ht="12.75">
      <c r="C27" s="14" t="s">
        <v>66</v>
      </c>
      <c r="D27" s="16">
        <f>D329</f>
        <v>0</v>
      </c>
      <c r="F27" s="212"/>
      <c r="G27" s="213"/>
      <c r="H27" s="213"/>
      <c r="I27" s="214"/>
      <c r="J27" s="21"/>
      <c r="K27" s="21"/>
      <c r="L27" s="22"/>
      <c r="M27" s="22"/>
      <c r="N27" s="23"/>
    </row>
    <row r="28" spans="1:14" ht="12.75">
      <c r="C28" s="14" t="s">
        <v>132</v>
      </c>
      <c r="D28" s="16">
        <f>D336</f>
        <v>0</v>
      </c>
      <c r="F28" s="30"/>
      <c r="G28" s="21"/>
      <c r="H28" s="21"/>
      <c r="I28" s="21"/>
      <c r="J28" s="21"/>
      <c r="K28" s="21"/>
      <c r="L28" s="22"/>
      <c r="M28" s="22"/>
      <c r="N28" s="23"/>
    </row>
    <row r="29" spans="1:14" ht="12.75">
      <c r="A29" s="203" t="s">
        <v>400</v>
      </c>
      <c r="B29" s="203"/>
      <c r="C29" s="203"/>
      <c r="D29" s="69">
        <f>SUM(D30:D33)</f>
        <v>0</v>
      </c>
      <c r="F29" s="116"/>
      <c r="G29" s="21"/>
      <c r="H29" s="21"/>
      <c r="I29" s="21"/>
      <c r="J29" s="21"/>
      <c r="K29" s="21"/>
      <c r="L29" s="22"/>
      <c r="M29" s="22"/>
      <c r="N29" s="23"/>
    </row>
    <row r="30" spans="1:14" ht="12.75">
      <c r="C30" s="14"/>
      <c r="D30" s="16"/>
      <c r="F30" s="30"/>
      <c r="G30" s="21"/>
      <c r="H30" s="21"/>
      <c r="I30" s="21"/>
      <c r="J30" s="21"/>
      <c r="K30" s="21"/>
      <c r="L30" s="22"/>
      <c r="M30" s="22"/>
      <c r="N30" s="23"/>
    </row>
    <row r="31" spans="1:14" ht="12.75">
      <c r="C31" s="153"/>
      <c r="D31" s="53"/>
      <c r="F31" s="30"/>
      <c r="G31" s="21"/>
      <c r="H31" s="21"/>
      <c r="I31" s="21"/>
      <c r="J31" s="21"/>
      <c r="K31" s="21"/>
      <c r="L31" s="22"/>
      <c r="M31" s="22"/>
      <c r="N31" s="23"/>
    </row>
    <row r="32" spans="1:14">
      <c r="A32" s="177" t="s">
        <v>26</v>
      </c>
      <c r="B32" s="193" t="s">
        <v>52</v>
      </c>
      <c r="C32" s="193" t="s">
        <v>51</v>
      </c>
      <c r="D32" s="184" t="s">
        <v>38</v>
      </c>
      <c r="E32" s="184"/>
      <c r="F32" s="105" t="s">
        <v>415</v>
      </c>
      <c r="G32" s="177" t="s">
        <v>41</v>
      </c>
      <c r="H32" s="177"/>
      <c r="I32" s="177" t="s">
        <v>45</v>
      </c>
      <c r="J32" s="34" t="s">
        <v>43</v>
      </c>
      <c r="K32" s="177" t="s">
        <v>34</v>
      </c>
      <c r="L32" s="28" t="s">
        <v>35</v>
      </c>
      <c r="M32" s="177" t="s">
        <v>514</v>
      </c>
    </row>
    <row r="33" spans="1:13">
      <c r="A33" s="177"/>
      <c r="B33" s="193"/>
      <c r="C33" s="193"/>
      <c r="D33" s="50" t="s">
        <v>40</v>
      </c>
      <c r="E33" s="50" t="s">
        <v>44</v>
      </c>
      <c r="F33" s="50" t="s">
        <v>40</v>
      </c>
      <c r="G33" s="36" t="s">
        <v>40</v>
      </c>
      <c r="H33" s="13" t="s">
        <v>42</v>
      </c>
      <c r="I33" s="177"/>
      <c r="J33" s="13">
        <v>1</v>
      </c>
      <c r="K33" s="177"/>
      <c r="L33" s="13">
        <v>0</v>
      </c>
      <c r="M33" s="183"/>
    </row>
    <row r="34" spans="1:13">
      <c r="A34" s="18" t="s">
        <v>28</v>
      </c>
      <c r="B34" s="68">
        <f>SUM(B35:B142)</f>
        <v>1749384</v>
      </c>
      <c r="C34" s="70">
        <f>SUM(C35:C142)</f>
        <v>493377000</v>
      </c>
      <c r="D34" s="42"/>
      <c r="E34" s="43"/>
      <c r="F34" s="44"/>
      <c r="G34" s="44"/>
      <c r="H34" s="44"/>
      <c r="I34" s="44"/>
      <c r="J34" s="44"/>
      <c r="K34" s="43"/>
      <c r="L34" s="43"/>
      <c r="M34" s="64">
        <f>SUM(M35:M142)</f>
        <v>1108025829.8</v>
      </c>
    </row>
    <row r="35" spans="1:13">
      <c r="A35" s="14" t="s">
        <v>171</v>
      </c>
      <c r="B35" s="139">
        <v>669</v>
      </c>
      <c r="C35" s="37">
        <v>220000</v>
      </c>
      <c r="D35" s="38">
        <v>2.3264999999999998</v>
      </c>
      <c r="E35" s="38">
        <v>0.36380000000000001</v>
      </c>
      <c r="F35" s="39">
        <v>2.3264999999999998</v>
      </c>
      <c r="G35" s="40">
        <f>IF(F35&lt;=D35,F35,D35)</f>
        <v>2.3264999999999998</v>
      </c>
      <c r="H35" s="40">
        <f>G35-E35</f>
        <v>1.9626999999999999</v>
      </c>
      <c r="I35" s="41">
        <f>H35*C35</f>
        <v>431794</v>
      </c>
      <c r="J35" s="41">
        <f>C35*E35*J$33</f>
        <v>80036</v>
      </c>
      <c r="K35" s="17">
        <f>I35+J35</f>
        <v>511830</v>
      </c>
      <c r="L35" s="17">
        <f>K35*L$33</f>
        <v>0</v>
      </c>
      <c r="M35" s="17">
        <f>K35-L35</f>
        <v>511830</v>
      </c>
    </row>
    <row r="36" spans="1:13">
      <c r="A36" s="14" t="s">
        <v>200</v>
      </c>
      <c r="B36" s="139">
        <v>7076</v>
      </c>
      <c r="C36" s="37">
        <v>2094000</v>
      </c>
      <c r="D36" s="38">
        <v>2.3007</v>
      </c>
      <c r="E36" s="38">
        <v>0.37230000000000002</v>
      </c>
      <c r="F36" s="39">
        <v>2.3007</v>
      </c>
      <c r="G36" s="40">
        <f t="shared" ref="G36:G58" si="0">IF(F36&lt;=D36,F36,D36)</f>
        <v>2.3007</v>
      </c>
      <c r="H36" s="40">
        <f t="shared" ref="H36:H58" si="1">G36-E36</f>
        <v>1.9283999999999999</v>
      </c>
      <c r="I36" s="41">
        <f t="shared" ref="I36:I58" si="2">H36*C36</f>
        <v>4038069.5999999996</v>
      </c>
      <c r="J36" s="41">
        <f t="shared" ref="J36:J58" si="3">C36*E36*J$33</f>
        <v>779596.20000000007</v>
      </c>
      <c r="K36" s="17">
        <f t="shared" ref="K36:K58" si="4">I36+J36</f>
        <v>4817665.8</v>
      </c>
      <c r="L36" s="17">
        <f t="shared" ref="L36:L70" si="5">K36*L$33</f>
        <v>0</v>
      </c>
      <c r="M36" s="17">
        <f t="shared" ref="M36:M58" si="6">K36-L36</f>
        <v>4817665.8</v>
      </c>
    </row>
    <row r="37" spans="1:13">
      <c r="A37" s="14" t="s">
        <v>201</v>
      </c>
      <c r="B37" s="139">
        <v>5158</v>
      </c>
      <c r="C37" s="37">
        <v>1527000</v>
      </c>
      <c r="D37" s="38">
        <v>2.3391999999999999</v>
      </c>
      <c r="E37" s="38">
        <v>0.37230000000000002</v>
      </c>
      <c r="F37" s="39">
        <v>2.3391999999999999</v>
      </c>
      <c r="G37" s="40">
        <f t="shared" si="0"/>
        <v>2.3391999999999999</v>
      </c>
      <c r="H37" s="40">
        <f t="shared" si="1"/>
        <v>1.9668999999999999</v>
      </c>
      <c r="I37" s="41">
        <f t="shared" si="2"/>
        <v>3003456.3</v>
      </c>
      <c r="J37" s="41">
        <f t="shared" si="3"/>
        <v>568502.1</v>
      </c>
      <c r="K37" s="17">
        <f t="shared" si="4"/>
        <v>3571958.4</v>
      </c>
      <c r="L37" s="17">
        <f t="shared" si="5"/>
        <v>0</v>
      </c>
      <c r="M37" s="17">
        <f t="shared" si="6"/>
        <v>3571958.4</v>
      </c>
    </row>
    <row r="38" spans="1:13">
      <c r="A38" s="14" t="s">
        <v>202</v>
      </c>
      <c r="B38" s="139">
        <v>6117</v>
      </c>
      <c r="C38" s="37">
        <v>389000</v>
      </c>
      <c r="D38" s="38">
        <v>2.2784</v>
      </c>
      <c r="E38" s="38">
        <v>0.37230000000000002</v>
      </c>
      <c r="F38" s="39">
        <v>2.2784</v>
      </c>
      <c r="G38" s="40">
        <f t="shared" si="0"/>
        <v>2.2784</v>
      </c>
      <c r="H38" s="40">
        <f t="shared" si="1"/>
        <v>1.9060999999999999</v>
      </c>
      <c r="I38" s="41">
        <f t="shared" si="2"/>
        <v>741472.89999999991</v>
      </c>
      <c r="J38" s="41">
        <f t="shared" si="3"/>
        <v>144824.70000000001</v>
      </c>
      <c r="K38" s="17">
        <f t="shared" si="4"/>
        <v>886297.59999999986</v>
      </c>
      <c r="L38" s="17">
        <f t="shared" si="5"/>
        <v>0</v>
      </c>
      <c r="M38" s="17">
        <f t="shared" si="6"/>
        <v>886297.59999999986</v>
      </c>
    </row>
    <row r="39" spans="1:13">
      <c r="A39" s="14" t="s">
        <v>414</v>
      </c>
      <c r="B39" s="139">
        <v>10655</v>
      </c>
      <c r="C39" s="37">
        <v>760000</v>
      </c>
      <c r="D39" s="38">
        <v>2.2782</v>
      </c>
      <c r="E39" s="38">
        <v>0.37040000000000001</v>
      </c>
      <c r="F39" s="39">
        <v>2.2782</v>
      </c>
      <c r="G39" s="40">
        <f t="shared" si="0"/>
        <v>2.2782</v>
      </c>
      <c r="H39" s="40">
        <f t="shared" si="1"/>
        <v>1.9077999999999999</v>
      </c>
      <c r="I39" s="41">
        <f t="shared" si="2"/>
        <v>1449928</v>
      </c>
      <c r="J39" s="41">
        <f t="shared" si="3"/>
        <v>281504</v>
      </c>
      <c r="K39" s="17">
        <f t="shared" si="4"/>
        <v>1731432</v>
      </c>
      <c r="L39" s="17">
        <f t="shared" si="5"/>
        <v>0</v>
      </c>
      <c r="M39" s="17">
        <f t="shared" si="6"/>
        <v>1731432</v>
      </c>
    </row>
    <row r="40" spans="1:13">
      <c r="A40" s="14" t="s">
        <v>203</v>
      </c>
      <c r="B40" s="139">
        <v>14161</v>
      </c>
      <c r="C40" s="37">
        <v>4008000</v>
      </c>
      <c r="D40" s="38">
        <v>2.5575000000000001</v>
      </c>
      <c r="E40" s="38">
        <v>0.37069999999999997</v>
      </c>
      <c r="F40" s="39">
        <v>2.5575000000000001</v>
      </c>
      <c r="G40" s="40">
        <f t="shared" si="0"/>
        <v>2.5575000000000001</v>
      </c>
      <c r="H40" s="40">
        <f t="shared" si="1"/>
        <v>2.1868000000000003</v>
      </c>
      <c r="I40" s="41">
        <f t="shared" si="2"/>
        <v>8764694.4000000004</v>
      </c>
      <c r="J40" s="41">
        <f t="shared" si="3"/>
        <v>1485765.5999999999</v>
      </c>
      <c r="K40" s="17">
        <f t="shared" si="4"/>
        <v>10250460</v>
      </c>
      <c r="L40" s="17">
        <f t="shared" si="5"/>
        <v>0</v>
      </c>
      <c r="M40" s="17">
        <f t="shared" si="6"/>
        <v>10250460</v>
      </c>
    </row>
    <row r="41" spans="1:13">
      <c r="A41" s="14" t="s">
        <v>537</v>
      </c>
      <c r="B41" s="139">
        <v>657</v>
      </c>
      <c r="C41" s="37">
        <v>229000</v>
      </c>
      <c r="D41" s="38">
        <v>2.27</v>
      </c>
      <c r="E41" s="38">
        <v>0.36509999999999998</v>
      </c>
      <c r="F41" s="39">
        <v>2.27</v>
      </c>
      <c r="G41" s="40">
        <f t="shared" si="0"/>
        <v>2.27</v>
      </c>
      <c r="H41" s="40">
        <f t="shared" si="1"/>
        <v>1.9049</v>
      </c>
      <c r="I41" s="41">
        <f t="shared" si="2"/>
        <v>436222.10000000003</v>
      </c>
      <c r="J41" s="41">
        <f t="shared" si="3"/>
        <v>83607.899999999994</v>
      </c>
      <c r="K41" s="17">
        <f t="shared" si="4"/>
        <v>519830</v>
      </c>
      <c r="L41" s="17">
        <f t="shared" si="5"/>
        <v>0</v>
      </c>
      <c r="M41" s="17">
        <f t="shared" si="6"/>
        <v>519830</v>
      </c>
    </row>
    <row r="42" spans="1:13">
      <c r="A42" s="14" t="s">
        <v>204</v>
      </c>
      <c r="B42" s="139">
        <v>4703</v>
      </c>
      <c r="C42" s="37">
        <v>105000</v>
      </c>
      <c r="D42" s="38">
        <v>2.8083999999999998</v>
      </c>
      <c r="E42" s="38">
        <v>0.36380000000000001</v>
      </c>
      <c r="F42" s="39">
        <v>2.8083999999999998</v>
      </c>
      <c r="G42" s="40">
        <f t="shared" si="0"/>
        <v>2.8083999999999998</v>
      </c>
      <c r="H42" s="40">
        <f t="shared" si="1"/>
        <v>2.4445999999999999</v>
      </c>
      <c r="I42" s="41">
        <f t="shared" si="2"/>
        <v>256683</v>
      </c>
      <c r="J42" s="41">
        <f t="shared" si="3"/>
        <v>38199</v>
      </c>
      <c r="K42" s="17">
        <f t="shared" si="4"/>
        <v>294882</v>
      </c>
      <c r="L42" s="17">
        <f t="shared" si="5"/>
        <v>0</v>
      </c>
      <c r="M42" s="17">
        <f t="shared" si="6"/>
        <v>294882</v>
      </c>
    </row>
    <row r="43" spans="1:13">
      <c r="A43" s="14" t="s">
        <v>528</v>
      </c>
      <c r="B43" s="139">
        <v>572</v>
      </c>
      <c r="C43" s="37">
        <v>188000</v>
      </c>
      <c r="D43" s="38">
        <v>2.8512</v>
      </c>
      <c r="E43" s="38">
        <v>0.36509999999999998</v>
      </c>
      <c r="F43" s="39">
        <v>2.8512</v>
      </c>
      <c r="G43" s="40">
        <f t="shared" si="0"/>
        <v>2.8512</v>
      </c>
      <c r="H43" s="40">
        <f t="shared" si="1"/>
        <v>2.4861</v>
      </c>
      <c r="I43" s="41">
        <f t="shared" si="2"/>
        <v>467386.8</v>
      </c>
      <c r="J43" s="41">
        <f t="shared" si="3"/>
        <v>68638.8</v>
      </c>
      <c r="K43" s="17">
        <f t="shared" si="4"/>
        <v>536025.59999999998</v>
      </c>
      <c r="L43" s="17">
        <f t="shared" si="5"/>
        <v>0</v>
      </c>
      <c r="M43" s="17">
        <f t="shared" si="6"/>
        <v>536025.59999999998</v>
      </c>
    </row>
    <row r="44" spans="1:13">
      <c r="A44" s="14" t="s">
        <v>161</v>
      </c>
      <c r="B44" s="139">
        <v>19487</v>
      </c>
      <c r="C44" s="37">
        <v>5515000</v>
      </c>
      <c r="D44" s="38">
        <v>2.2833999999999999</v>
      </c>
      <c r="E44" s="38">
        <v>0.37230000000000002</v>
      </c>
      <c r="F44" s="39">
        <v>2.2833999999999999</v>
      </c>
      <c r="G44" s="40">
        <f t="shared" si="0"/>
        <v>2.2833999999999999</v>
      </c>
      <c r="H44" s="40">
        <f t="shared" si="1"/>
        <v>1.9110999999999998</v>
      </c>
      <c r="I44" s="41">
        <f t="shared" si="2"/>
        <v>10539716.499999998</v>
      </c>
      <c r="J44" s="41">
        <f t="shared" si="3"/>
        <v>2053234.5</v>
      </c>
      <c r="K44" s="17">
        <f t="shared" si="4"/>
        <v>12592950.999999998</v>
      </c>
      <c r="L44" s="17">
        <f t="shared" si="5"/>
        <v>0</v>
      </c>
      <c r="M44" s="17">
        <f t="shared" si="6"/>
        <v>12592950.999999998</v>
      </c>
    </row>
    <row r="45" spans="1:13">
      <c r="A45" s="14" t="s">
        <v>493</v>
      </c>
      <c r="B45" s="139">
        <v>846</v>
      </c>
      <c r="C45" s="37">
        <v>278000</v>
      </c>
      <c r="D45" s="38">
        <v>2.2418</v>
      </c>
      <c r="E45" s="38">
        <v>0.36380000000000001</v>
      </c>
      <c r="F45" s="39">
        <v>2.2418</v>
      </c>
      <c r="G45" s="40">
        <f t="shared" si="0"/>
        <v>2.2418</v>
      </c>
      <c r="H45" s="40">
        <f t="shared" si="1"/>
        <v>1.8780000000000001</v>
      </c>
      <c r="I45" s="41">
        <f t="shared" si="2"/>
        <v>522084.00000000006</v>
      </c>
      <c r="J45" s="41">
        <f t="shared" si="3"/>
        <v>101136.40000000001</v>
      </c>
      <c r="K45" s="17">
        <f t="shared" si="4"/>
        <v>623220.4</v>
      </c>
      <c r="L45" s="17">
        <f t="shared" si="5"/>
        <v>0</v>
      </c>
      <c r="M45" s="17">
        <f t="shared" si="6"/>
        <v>623220.4</v>
      </c>
    </row>
    <row r="46" spans="1:13">
      <c r="A46" s="14" t="s">
        <v>283</v>
      </c>
      <c r="B46" s="139">
        <v>1154</v>
      </c>
      <c r="C46" s="37">
        <v>380000</v>
      </c>
      <c r="D46" s="38">
        <v>2.2827000000000002</v>
      </c>
      <c r="E46" s="38">
        <v>0.36509999999999998</v>
      </c>
      <c r="F46" s="39">
        <v>2.2827000000000002</v>
      </c>
      <c r="G46" s="40">
        <f t="shared" si="0"/>
        <v>2.2827000000000002</v>
      </c>
      <c r="H46" s="40">
        <f t="shared" si="1"/>
        <v>1.9176000000000002</v>
      </c>
      <c r="I46" s="41">
        <f t="shared" si="2"/>
        <v>728688.00000000012</v>
      </c>
      <c r="J46" s="41">
        <f t="shared" si="3"/>
        <v>138738</v>
      </c>
      <c r="K46" s="17">
        <f t="shared" si="4"/>
        <v>867426.00000000012</v>
      </c>
      <c r="L46" s="17">
        <f t="shared" si="5"/>
        <v>0</v>
      </c>
      <c r="M46" s="17">
        <f t="shared" si="6"/>
        <v>867426.00000000012</v>
      </c>
    </row>
    <row r="47" spans="1:13">
      <c r="A47" s="14" t="s">
        <v>205</v>
      </c>
      <c r="B47" s="139">
        <v>14106</v>
      </c>
      <c r="C47" s="37">
        <v>3992000</v>
      </c>
      <c r="D47" s="38">
        <v>2.2911000000000001</v>
      </c>
      <c r="E47" s="38">
        <v>0.37230000000000002</v>
      </c>
      <c r="F47" s="39">
        <v>2.2911000000000001</v>
      </c>
      <c r="G47" s="40">
        <f t="shared" si="0"/>
        <v>2.2911000000000001</v>
      </c>
      <c r="H47" s="40">
        <f t="shared" si="1"/>
        <v>1.9188000000000001</v>
      </c>
      <c r="I47" s="41">
        <f t="shared" si="2"/>
        <v>7659849.6000000006</v>
      </c>
      <c r="J47" s="41">
        <f t="shared" si="3"/>
        <v>1486221.6</v>
      </c>
      <c r="K47" s="17">
        <f t="shared" si="4"/>
        <v>9146071.2000000011</v>
      </c>
      <c r="L47" s="17">
        <f t="shared" si="5"/>
        <v>0</v>
      </c>
      <c r="M47" s="17">
        <f t="shared" si="6"/>
        <v>9146071.2000000011</v>
      </c>
    </row>
    <row r="48" spans="1:13">
      <c r="A48" s="14" t="s">
        <v>206</v>
      </c>
      <c r="B48" s="139">
        <v>10313</v>
      </c>
      <c r="C48" s="37">
        <v>3053000</v>
      </c>
      <c r="D48" s="38">
        <v>2.2869999999999999</v>
      </c>
      <c r="E48" s="38">
        <v>0.36509999999999998</v>
      </c>
      <c r="F48" s="39">
        <v>2.2869999999999999</v>
      </c>
      <c r="G48" s="40">
        <f t="shared" si="0"/>
        <v>2.2869999999999999</v>
      </c>
      <c r="H48" s="40">
        <f t="shared" si="1"/>
        <v>1.9218999999999999</v>
      </c>
      <c r="I48" s="41">
        <f t="shared" si="2"/>
        <v>5867560.7000000002</v>
      </c>
      <c r="J48" s="41">
        <f t="shared" si="3"/>
        <v>1114650.3</v>
      </c>
      <c r="K48" s="17">
        <f t="shared" si="4"/>
        <v>6982211</v>
      </c>
      <c r="L48" s="17">
        <f t="shared" si="5"/>
        <v>0</v>
      </c>
      <c r="M48" s="17">
        <f t="shared" si="6"/>
        <v>6982211</v>
      </c>
    </row>
    <row r="49" spans="1:13">
      <c r="A49" s="14" t="s">
        <v>207</v>
      </c>
      <c r="B49" s="139">
        <v>1947</v>
      </c>
      <c r="C49" s="37">
        <v>641000</v>
      </c>
      <c r="D49" s="38">
        <v>2.3557000000000001</v>
      </c>
      <c r="E49" s="38">
        <v>0.37230000000000002</v>
      </c>
      <c r="F49" s="39">
        <v>2.3557000000000001</v>
      </c>
      <c r="G49" s="40">
        <f t="shared" si="0"/>
        <v>2.3557000000000001</v>
      </c>
      <c r="H49" s="40">
        <f t="shared" si="1"/>
        <v>1.9834000000000001</v>
      </c>
      <c r="I49" s="41">
        <f t="shared" si="2"/>
        <v>1271359.4000000001</v>
      </c>
      <c r="J49" s="41">
        <f t="shared" si="3"/>
        <v>238644.30000000002</v>
      </c>
      <c r="K49" s="17">
        <f t="shared" si="4"/>
        <v>1510003.7000000002</v>
      </c>
      <c r="L49" s="17">
        <f t="shared" si="5"/>
        <v>0</v>
      </c>
      <c r="M49" s="17">
        <f t="shared" si="6"/>
        <v>1510003.7000000002</v>
      </c>
    </row>
    <row r="50" spans="1:13">
      <c r="A50" s="14" t="s">
        <v>208</v>
      </c>
      <c r="B50" s="139">
        <v>445</v>
      </c>
      <c r="C50" s="37">
        <v>180000</v>
      </c>
      <c r="D50" s="38">
        <v>2.2967</v>
      </c>
      <c r="E50" s="38">
        <v>0.36380000000000001</v>
      </c>
      <c r="F50" s="39">
        <v>2.2967</v>
      </c>
      <c r="G50" s="40">
        <f t="shared" si="0"/>
        <v>2.2967</v>
      </c>
      <c r="H50" s="40">
        <f t="shared" si="1"/>
        <v>1.9329000000000001</v>
      </c>
      <c r="I50" s="41">
        <f t="shared" si="2"/>
        <v>347922</v>
      </c>
      <c r="J50" s="41">
        <f t="shared" si="3"/>
        <v>65484</v>
      </c>
      <c r="K50" s="17">
        <f t="shared" si="4"/>
        <v>413406</v>
      </c>
      <c r="L50" s="17">
        <f t="shared" si="5"/>
        <v>0</v>
      </c>
      <c r="M50" s="17">
        <f t="shared" si="6"/>
        <v>413406</v>
      </c>
    </row>
    <row r="51" spans="1:13">
      <c r="A51" s="14" t="s">
        <v>209</v>
      </c>
      <c r="B51" s="139">
        <v>24781</v>
      </c>
      <c r="C51" s="37">
        <v>7013000</v>
      </c>
      <c r="D51" s="38">
        <v>2.355</v>
      </c>
      <c r="E51" s="38">
        <v>0.37230000000000002</v>
      </c>
      <c r="F51" s="39">
        <v>2.355</v>
      </c>
      <c r="G51" s="40">
        <f t="shared" si="0"/>
        <v>2.355</v>
      </c>
      <c r="H51" s="40">
        <f t="shared" si="1"/>
        <v>1.9826999999999999</v>
      </c>
      <c r="I51" s="41">
        <f t="shared" si="2"/>
        <v>13904675.1</v>
      </c>
      <c r="J51" s="41">
        <f t="shared" si="3"/>
        <v>2610939.9</v>
      </c>
      <c r="K51" s="17">
        <f t="shared" si="4"/>
        <v>16515615</v>
      </c>
      <c r="L51" s="17">
        <f t="shared" si="5"/>
        <v>0</v>
      </c>
      <c r="M51" s="17">
        <f t="shared" si="6"/>
        <v>16515615</v>
      </c>
    </row>
    <row r="52" spans="1:13">
      <c r="A52" s="14" t="s">
        <v>210</v>
      </c>
      <c r="B52" s="139">
        <v>7949</v>
      </c>
      <c r="C52" s="37">
        <v>2353000</v>
      </c>
      <c r="D52" s="38">
        <v>2.2785000000000002</v>
      </c>
      <c r="E52" s="38">
        <v>0.36509999999999998</v>
      </c>
      <c r="F52" s="39">
        <v>2.2785000000000002</v>
      </c>
      <c r="G52" s="40">
        <f t="shared" si="0"/>
        <v>2.2785000000000002</v>
      </c>
      <c r="H52" s="40">
        <f t="shared" si="1"/>
        <v>1.9134000000000002</v>
      </c>
      <c r="I52" s="41">
        <f t="shared" si="2"/>
        <v>4502230.2</v>
      </c>
      <c r="J52" s="41">
        <f t="shared" si="3"/>
        <v>859080.29999999993</v>
      </c>
      <c r="K52" s="17">
        <f t="shared" si="4"/>
        <v>5361310.5</v>
      </c>
      <c r="L52" s="17">
        <f t="shared" si="5"/>
        <v>0</v>
      </c>
      <c r="M52" s="17">
        <f t="shared" si="6"/>
        <v>5361310.5</v>
      </c>
    </row>
    <row r="53" spans="1:13">
      <c r="A53" s="14" t="s">
        <v>211</v>
      </c>
      <c r="B53" s="139">
        <v>1164</v>
      </c>
      <c r="C53" s="37">
        <v>406000</v>
      </c>
      <c r="D53" s="38">
        <v>2.3107000000000002</v>
      </c>
      <c r="E53" s="38">
        <v>0.37230000000000002</v>
      </c>
      <c r="F53" s="39">
        <v>2.3107000000000002</v>
      </c>
      <c r="G53" s="40">
        <f t="shared" si="0"/>
        <v>2.3107000000000002</v>
      </c>
      <c r="H53" s="40">
        <f t="shared" si="1"/>
        <v>1.9384000000000001</v>
      </c>
      <c r="I53" s="41">
        <f t="shared" si="2"/>
        <v>786990.4</v>
      </c>
      <c r="J53" s="41">
        <f t="shared" si="3"/>
        <v>151153.80000000002</v>
      </c>
      <c r="K53" s="17">
        <f t="shared" si="4"/>
        <v>938144.20000000007</v>
      </c>
      <c r="L53" s="17">
        <f t="shared" si="5"/>
        <v>0</v>
      </c>
      <c r="M53" s="17">
        <f t="shared" si="6"/>
        <v>938144.20000000007</v>
      </c>
    </row>
    <row r="54" spans="1:13">
      <c r="A54" s="14" t="s">
        <v>212</v>
      </c>
      <c r="B54" s="139">
        <v>7918</v>
      </c>
      <c r="C54" s="37">
        <v>2344000</v>
      </c>
      <c r="D54" s="38">
        <v>2.2822</v>
      </c>
      <c r="E54" s="38">
        <v>0.36509999999999998</v>
      </c>
      <c r="F54" s="39">
        <v>2.2822</v>
      </c>
      <c r="G54" s="40">
        <f t="shared" si="0"/>
        <v>2.2822</v>
      </c>
      <c r="H54" s="40">
        <f t="shared" si="1"/>
        <v>1.9171</v>
      </c>
      <c r="I54" s="41">
        <f t="shared" si="2"/>
        <v>4493682.4000000004</v>
      </c>
      <c r="J54" s="41">
        <f t="shared" si="3"/>
        <v>855794.39999999991</v>
      </c>
      <c r="K54" s="17">
        <f t="shared" si="4"/>
        <v>5349476.8000000007</v>
      </c>
      <c r="L54" s="17">
        <f t="shared" si="5"/>
        <v>0</v>
      </c>
      <c r="M54" s="17">
        <f t="shared" si="6"/>
        <v>5349476.8000000007</v>
      </c>
    </row>
    <row r="55" spans="1:13">
      <c r="A55" s="14" t="s">
        <v>166</v>
      </c>
      <c r="B55" s="139">
        <v>25836</v>
      </c>
      <c r="C55" s="37">
        <v>7312000</v>
      </c>
      <c r="D55" s="38">
        <v>2.4493</v>
      </c>
      <c r="E55" s="38">
        <v>0.36880000000000002</v>
      </c>
      <c r="F55" s="39">
        <v>2.4493</v>
      </c>
      <c r="G55" s="40">
        <f t="shared" si="0"/>
        <v>2.4493</v>
      </c>
      <c r="H55" s="40">
        <f t="shared" si="1"/>
        <v>2.0804999999999998</v>
      </c>
      <c r="I55" s="41">
        <f t="shared" si="2"/>
        <v>15212615.999999998</v>
      </c>
      <c r="J55" s="41">
        <f t="shared" si="3"/>
        <v>2696665.6</v>
      </c>
      <c r="K55" s="17">
        <f t="shared" si="4"/>
        <v>17909281.599999998</v>
      </c>
      <c r="L55" s="17">
        <f t="shared" si="5"/>
        <v>0</v>
      </c>
      <c r="M55" s="17">
        <f t="shared" si="6"/>
        <v>17909281.599999998</v>
      </c>
    </row>
    <row r="56" spans="1:13">
      <c r="A56" s="14" t="s">
        <v>162</v>
      </c>
      <c r="B56" s="139">
        <v>19799</v>
      </c>
      <c r="C56" s="37">
        <v>5603000</v>
      </c>
      <c r="D56" s="38">
        <v>2.2871000000000001</v>
      </c>
      <c r="E56" s="38">
        <v>0.36940000000000001</v>
      </c>
      <c r="F56" s="39">
        <v>2.2871000000000001</v>
      </c>
      <c r="G56" s="40">
        <f t="shared" si="0"/>
        <v>2.2871000000000001</v>
      </c>
      <c r="H56" s="40">
        <f t="shared" si="1"/>
        <v>1.9177000000000002</v>
      </c>
      <c r="I56" s="41">
        <f t="shared" si="2"/>
        <v>10744873.100000001</v>
      </c>
      <c r="J56" s="41">
        <f t="shared" si="3"/>
        <v>2069748.2</v>
      </c>
      <c r="K56" s="17">
        <f t="shared" si="4"/>
        <v>12814621.300000001</v>
      </c>
      <c r="L56" s="17">
        <f t="shared" si="5"/>
        <v>0</v>
      </c>
      <c r="M56" s="17">
        <f t="shared" si="6"/>
        <v>12814621.300000001</v>
      </c>
    </row>
    <row r="57" spans="1:13">
      <c r="A57" s="14" t="s">
        <v>213</v>
      </c>
      <c r="B57" s="139">
        <v>5879</v>
      </c>
      <c r="C57" s="37">
        <v>398000</v>
      </c>
      <c r="D57" s="38">
        <v>2.27</v>
      </c>
      <c r="E57" s="38">
        <v>0.36509999999999998</v>
      </c>
      <c r="F57" s="39">
        <v>2.27</v>
      </c>
      <c r="G57" s="40">
        <f t="shared" si="0"/>
        <v>2.27</v>
      </c>
      <c r="H57" s="40">
        <f t="shared" si="1"/>
        <v>1.9049</v>
      </c>
      <c r="I57" s="41">
        <f t="shared" si="2"/>
        <v>758150.20000000007</v>
      </c>
      <c r="J57" s="41">
        <f t="shared" si="3"/>
        <v>145309.79999999999</v>
      </c>
      <c r="K57" s="17">
        <f t="shared" si="4"/>
        <v>903460</v>
      </c>
      <c r="L57" s="17">
        <f t="shared" si="5"/>
        <v>0</v>
      </c>
      <c r="M57" s="17">
        <f t="shared" si="6"/>
        <v>903460</v>
      </c>
    </row>
    <row r="58" spans="1:13">
      <c r="A58" s="14" t="s">
        <v>214</v>
      </c>
      <c r="B58" s="139">
        <v>1916</v>
      </c>
      <c r="C58" s="37">
        <v>567000</v>
      </c>
      <c r="D58" s="38">
        <v>3.2246000000000001</v>
      </c>
      <c r="E58" s="38">
        <v>0.37230000000000002</v>
      </c>
      <c r="F58" s="39">
        <v>3.2246000000000001</v>
      </c>
      <c r="G58" s="40">
        <f t="shared" si="0"/>
        <v>3.2246000000000001</v>
      </c>
      <c r="H58" s="40">
        <f t="shared" si="1"/>
        <v>2.8523000000000001</v>
      </c>
      <c r="I58" s="41">
        <f t="shared" si="2"/>
        <v>1617254.1</v>
      </c>
      <c r="J58" s="41">
        <f t="shared" si="3"/>
        <v>211094.1</v>
      </c>
      <c r="K58" s="17">
        <f t="shared" si="4"/>
        <v>1828348.2000000002</v>
      </c>
      <c r="L58" s="17">
        <f t="shared" si="5"/>
        <v>0</v>
      </c>
      <c r="M58" s="17">
        <f t="shared" si="6"/>
        <v>1828348.2000000002</v>
      </c>
    </row>
    <row r="59" spans="1:13">
      <c r="A59" s="14" t="s">
        <v>215</v>
      </c>
      <c r="B59" s="139">
        <v>1149</v>
      </c>
      <c r="C59" s="37">
        <v>378000</v>
      </c>
      <c r="D59" s="38">
        <v>2.3010999999999999</v>
      </c>
      <c r="E59" s="38">
        <v>0.37230000000000002</v>
      </c>
      <c r="F59" s="39">
        <v>2.3010999999999999</v>
      </c>
      <c r="G59" s="40">
        <f t="shared" ref="G59:G70" si="7">IF(F59&lt;=D59,F59,D59)</f>
        <v>2.3010999999999999</v>
      </c>
      <c r="H59" s="40">
        <f t="shared" ref="H59:H70" si="8">G59-E59</f>
        <v>1.9287999999999998</v>
      </c>
      <c r="I59" s="41">
        <f t="shared" ref="I59:I70" si="9">H59*C59</f>
        <v>729086.39999999991</v>
      </c>
      <c r="J59" s="41">
        <f t="shared" ref="J59:J70" si="10">C59*E59*J$33</f>
        <v>140729.4</v>
      </c>
      <c r="K59" s="17">
        <f t="shared" ref="K59:K70" si="11">I59+J59</f>
        <v>869815.79999999993</v>
      </c>
      <c r="L59" s="17">
        <f t="shared" si="5"/>
        <v>0</v>
      </c>
      <c r="M59" s="17">
        <f t="shared" ref="M59:M70" si="12">K59-L59</f>
        <v>869815.79999999993</v>
      </c>
    </row>
    <row r="60" spans="1:13">
      <c r="A60" s="14" t="s">
        <v>216</v>
      </c>
      <c r="B60" s="139">
        <v>445</v>
      </c>
      <c r="C60" s="37">
        <v>155000</v>
      </c>
      <c r="D60" s="38">
        <v>2.2625999999999999</v>
      </c>
      <c r="E60" s="38">
        <v>0.36380000000000001</v>
      </c>
      <c r="F60" s="39">
        <v>2.2625999999999999</v>
      </c>
      <c r="G60" s="40">
        <f t="shared" si="7"/>
        <v>2.2625999999999999</v>
      </c>
      <c r="H60" s="40">
        <f t="shared" si="8"/>
        <v>1.8988</v>
      </c>
      <c r="I60" s="41">
        <f t="shared" si="9"/>
        <v>294314</v>
      </c>
      <c r="J60" s="41">
        <f t="shared" si="10"/>
        <v>56389</v>
      </c>
      <c r="K60" s="17">
        <f t="shared" si="11"/>
        <v>350703</v>
      </c>
      <c r="L60" s="17">
        <f t="shared" si="5"/>
        <v>0</v>
      </c>
      <c r="M60" s="17">
        <f t="shared" si="12"/>
        <v>350703</v>
      </c>
    </row>
    <row r="61" spans="1:13">
      <c r="A61" s="14" t="s">
        <v>217</v>
      </c>
      <c r="B61" s="139">
        <v>1477</v>
      </c>
      <c r="C61" s="37">
        <v>486000</v>
      </c>
      <c r="D61" s="38">
        <v>2.8512</v>
      </c>
      <c r="E61" s="38">
        <v>0.36509999999999998</v>
      </c>
      <c r="F61" s="39">
        <v>2.8512</v>
      </c>
      <c r="G61" s="40">
        <f t="shared" si="7"/>
        <v>2.8512</v>
      </c>
      <c r="H61" s="40">
        <f t="shared" si="8"/>
        <v>2.4861</v>
      </c>
      <c r="I61" s="41">
        <f t="shared" si="9"/>
        <v>1208244.6000000001</v>
      </c>
      <c r="J61" s="41">
        <f t="shared" si="10"/>
        <v>177438.59999999998</v>
      </c>
      <c r="K61" s="17">
        <f t="shared" si="11"/>
        <v>1385683.2000000002</v>
      </c>
      <c r="L61" s="17">
        <f t="shared" si="5"/>
        <v>0</v>
      </c>
      <c r="M61" s="17">
        <f t="shared" si="12"/>
        <v>1385683.2000000002</v>
      </c>
    </row>
    <row r="62" spans="1:13">
      <c r="A62" s="14" t="s">
        <v>218</v>
      </c>
      <c r="B62" s="139">
        <v>615</v>
      </c>
      <c r="C62" s="37">
        <v>202000</v>
      </c>
      <c r="D62" s="38">
        <v>2.2685</v>
      </c>
      <c r="E62" s="38">
        <v>0.36509999999999998</v>
      </c>
      <c r="F62" s="39">
        <v>2.2685</v>
      </c>
      <c r="G62" s="40">
        <f t="shared" si="7"/>
        <v>2.2685</v>
      </c>
      <c r="H62" s="40">
        <f t="shared" si="8"/>
        <v>1.9034</v>
      </c>
      <c r="I62" s="41">
        <f t="shared" si="9"/>
        <v>384486.8</v>
      </c>
      <c r="J62" s="41">
        <f t="shared" si="10"/>
        <v>73750.2</v>
      </c>
      <c r="K62" s="17">
        <f t="shared" si="11"/>
        <v>458237</v>
      </c>
      <c r="L62" s="17">
        <f t="shared" si="5"/>
        <v>0</v>
      </c>
      <c r="M62" s="17">
        <f t="shared" si="12"/>
        <v>458237</v>
      </c>
    </row>
    <row r="63" spans="1:13">
      <c r="A63" s="14" t="s">
        <v>219</v>
      </c>
      <c r="B63" s="139">
        <v>6474</v>
      </c>
      <c r="C63" s="37">
        <v>1916000</v>
      </c>
      <c r="D63" s="38">
        <v>2.3544</v>
      </c>
      <c r="E63" s="38">
        <v>0.36509999999999998</v>
      </c>
      <c r="F63" s="39">
        <v>2.3544</v>
      </c>
      <c r="G63" s="40">
        <f t="shared" si="7"/>
        <v>2.3544</v>
      </c>
      <c r="H63" s="40">
        <f t="shared" si="8"/>
        <v>1.9893000000000001</v>
      </c>
      <c r="I63" s="41">
        <f t="shared" si="9"/>
        <v>3811498.8000000003</v>
      </c>
      <c r="J63" s="41">
        <f t="shared" si="10"/>
        <v>699531.6</v>
      </c>
      <c r="K63" s="17">
        <f t="shared" si="11"/>
        <v>4511030.4000000004</v>
      </c>
      <c r="L63" s="17">
        <f t="shared" si="5"/>
        <v>0</v>
      </c>
      <c r="M63" s="17">
        <f t="shared" si="12"/>
        <v>4511030.4000000004</v>
      </c>
    </row>
    <row r="64" spans="1:13">
      <c r="A64" s="14" t="s">
        <v>220</v>
      </c>
      <c r="B64" s="139">
        <v>20504</v>
      </c>
      <c r="C64" s="37">
        <v>5803000</v>
      </c>
      <c r="D64" s="38">
        <v>2.3658999999999999</v>
      </c>
      <c r="E64" s="38">
        <v>0.37230000000000002</v>
      </c>
      <c r="F64" s="39">
        <v>2.3658999999999999</v>
      </c>
      <c r="G64" s="40">
        <f t="shared" si="7"/>
        <v>2.3658999999999999</v>
      </c>
      <c r="H64" s="40">
        <f t="shared" si="8"/>
        <v>1.9935999999999998</v>
      </c>
      <c r="I64" s="41">
        <f t="shared" si="9"/>
        <v>11568860.799999999</v>
      </c>
      <c r="J64" s="41">
        <f t="shared" si="10"/>
        <v>2160456.9</v>
      </c>
      <c r="K64" s="17">
        <f t="shared" si="11"/>
        <v>13729317.699999999</v>
      </c>
      <c r="L64" s="17">
        <f t="shared" si="5"/>
        <v>0</v>
      </c>
      <c r="M64" s="17">
        <f t="shared" si="12"/>
        <v>13729317.699999999</v>
      </c>
    </row>
    <row r="65" spans="1:13">
      <c r="A65" s="14" t="s">
        <v>221</v>
      </c>
      <c r="B65" s="139">
        <v>8790</v>
      </c>
      <c r="C65" s="37">
        <v>2488000</v>
      </c>
      <c r="D65" s="38">
        <v>2.2780999999999998</v>
      </c>
      <c r="E65" s="38">
        <v>0.37230000000000002</v>
      </c>
      <c r="F65" s="39">
        <v>2.2780999999999998</v>
      </c>
      <c r="G65" s="40">
        <f t="shared" si="7"/>
        <v>2.2780999999999998</v>
      </c>
      <c r="H65" s="40">
        <f t="shared" si="8"/>
        <v>1.9057999999999997</v>
      </c>
      <c r="I65" s="41">
        <f t="shared" si="9"/>
        <v>4741630.3999999994</v>
      </c>
      <c r="J65" s="41">
        <f t="shared" si="10"/>
        <v>926282.4</v>
      </c>
      <c r="K65" s="17">
        <f t="shared" si="11"/>
        <v>5667912.7999999998</v>
      </c>
      <c r="L65" s="17">
        <f t="shared" si="5"/>
        <v>0</v>
      </c>
      <c r="M65" s="17">
        <f t="shared" si="12"/>
        <v>5667912.7999999998</v>
      </c>
    </row>
    <row r="66" spans="1:13">
      <c r="A66" s="14" t="s">
        <v>222</v>
      </c>
      <c r="B66" s="139">
        <v>179</v>
      </c>
      <c r="C66" s="37">
        <v>62000</v>
      </c>
      <c r="D66" s="38">
        <v>2.2837000000000001</v>
      </c>
      <c r="E66" s="38">
        <v>0.36509999999999998</v>
      </c>
      <c r="F66" s="39">
        <v>2.2837000000000001</v>
      </c>
      <c r="G66" s="40">
        <f t="shared" si="7"/>
        <v>2.2837000000000001</v>
      </c>
      <c r="H66" s="40">
        <f t="shared" si="8"/>
        <v>1.9186000000000001</v>
      </c>
      <c r="I66" s="41">
        <f t="shared" si="9"/>
        <v>118953.20000000001</v>
      </c>
      <c r="J66" s="41">
        <f t="shared" si="10"/>
        <v>22636.199999999997</v>
      </c>
      <c r="K66" s="17">
        <f t="shared" si="11"/>
        <v>141589.40000000002</v>
      </c>
      <c r="L66" s="17">
        <f t="shared" si="5"/>
        <v>0</v>
      </c>
      <c r="M66" s="17">
        <f t="shared" si="12"/>
        <v>141589.40000000002</v>
      </c>
    </row>
    <row r="67" spans="1:13">
      <c r="A67" s="14" t="s">
        <v>167</v>
      </c>
      <c r="B67" s="139">
        <v>38473</v>
      </c>
      <c r="C67" s="37">
        <v>10888000</v>
      </c>
      <c r="D67" s="38">
        <v>2.2789000000000001</v>
      </c>
      <c r="E67" s="38">
        <v>0.36880000000000002</v>
      </c>
      <c r="F67" s="39">
        <v>2.2789000000000001</v>
      </c>
      <c r="G67" s="40">
        <f t="shared" si="7"/>
        <v>2.2789000000000001</v>
      </c>
      <c r="H67" s="40">
        <f t="shared" si="8"/>
        <v>1.9101000000000001</v>
      </c>
      <c r="I67" s="41">
        <f t="shared" si="9"/>
        <v>20797168.800000001</v>
      </c>
      <c r="J67" s="41">
        <f t="shared" si="10"/>
        <v>4015494.4000000004</v>
      </c>
      <c r="K67" s="17">
        <f t="shared" si="11"/>
        <v>24812663.200000003</v>
      </c>
      <c r="L67" s="17">
        <f t="shared" si="5"/>
        <v>0</v>
      </c>
      <c r="M67" s="17">
        <f t="shared" si="12"/>
        <v>24812663.200000003</v>
      </c>
    </row>
    <row r="68" spans="1:13">
      <c r="A68" s="14" t="s">
        <v>223</v>
      </c>
      <c r="B68" s="139">
        <v>1274</v>
      </c>
      <c r="C68" s="37">
        <v>419000</v>
      </c>
      <c r="D68" s="38">
        <v>2.2685</v>
      </c>
      <c r="E68" s="38">
        <v>0.36509999999999998</v>
      </c>
      <c r="F68" s="39">
        <v>2.2685</v>
      </c>
      <c r="G68" s="40">
        <f t="shared" si="7"/>
        <v>2.2685</v>
      </c>
      <c r="H68" s="40">
        <f t="shared" si="8"/>
        <v>1.9034</v>
      </c>
      <c r="I68" s="41">
        <f t="shared" si="9"/>
        <v>797524.6</v>
      </c>
      <c r="J68" s="41">
        <f t="shared" si="10"/>
        <v>152976.9</v>
      </c>
      <c r="K68" s="17">
        <f t="shared" si="11"/>
        <v>950501.5</v>
      </c>
      <c r="L68" s="17">
        <f t="shared" si="5"/>
        <v>0</v>
      </c>
      <c r="M68" s="17">
        <f t="shared" si="12"/>
        <v>950501.5</v>
      </c>
    </row>
    <row r="69" spans="1:13">
      <c r="A69" s="14" t="s">
        <v>224</v>
      </c>
      <c r="B69" s="139">
        <v>74927</v>
      </c>
      <c r="C69" s="37">
        <v>21204000</v>
      </c>
      <c r="D69" s="38">
        <v>2.2787999999999999</v>
      </c>
      <c r="E69" s="38">
        <v>0.3679</v>
      </c>
      <c r="F69" s="39">
        <v>2.2787999999999999</v>
      </c>
      <c r="G69" s="40">
        <f t="shared" si="7"/>
        <v>2.2787999999999999</v>
      </c>
      <c r="H69" s="40">
        <f t="shared" si="8"/>
        <v>1.9108999999999998</v>
      </c>
      <c r="I69" s="41">
        <f t="shared" si="9"/>
        <v>40518723.599999994</v>
      </c>
      <c r="J69" s="41">
        <f t="shared" si="10"/>
        <v>7800951.6000000006</v>
      </c>
      <c r="K69" s="17">
        <f t="shared" si="11"/>
        <v>48319675.199999996</v>
      </c>
      <c r="L69" s="17">
        <f t="shared" si="5"/>
        <v>0</v>
      </c>
      <c r="M69" s="17">
        <f t="shared" si="12"/>
        <v>48319675.199999996</v>
      </c>
    </row>
    <row r="70" spans="1:13">
      <c r="A70" s="14" t="s">
        <v>226</v>
      </c>
      <c r="B70" s="139">
        <v>656</v>
      </c>
      <c r="C70" s="37">
        <v>216000</v>
      </c>
      <c r="D70" s="38">
        <v>3.3414999999999999</v>
      </c>
      <c r="E70" s="38">
        <v>0.38200000000000001</v>
      </c>
      <c r="F70" s="39">
        <v>3.3414999999999999</v>
      </c>
      <c r="G70" s="40">
        <f t="shared" si="7"/>
        <v>3.3414999999999999</v>
      </c>
      <c r="H70" s="40">
        <f t="shared" si="8"/>
        <v>2.9594999999999998</v>
      </c>
      <c r="I70" s="41">
        <f t="shared" si="9"/>
        <v>639252</v>
      </c>
      <c r="J70" s="41">
        <f t="shared" si="10"/>
        <v>82512</v>
      </c>
      <c r="K70" s="17">
        <f t="shared" si="11"/>
        <v>721764</v>
      </c>
      <c r="L70" s="17">
        <f t="shared" si="5"/>
        <v>0</v>
      </c>
      <c r="M70" s="17">
        <f t="shared" si="12"/>
        <v>721764</v>
      </c>
    </row>
    <row r="71" spans="1:13">
      <c r="A71" s="14" t="s">
        <v>227</v>
      </c>
      <c r="B71" s="139">
        <v>19052</v>
      </c>
      <c r="C71" s="37">
        <v>5392000</v>
      </c>
      <c r="D71" s="38">
        <v>2.4445000000000001</v>
      </c>
      <c r="E71" s="38">
        <v>0.37230000000000002</v>
      </c>
      <c r="F71" s="39">
        <v>2.4445000000000001</v>
      </c>
      <c r="G71" s="40">
        <f t="shared" ref="G71:G90" si="13">IF(F71&lt;=D71,F71,D71)</f>
        <v>2.4445000000000001</v>
      </c>
      <c r="H71" s="40">
        <f t="shared" ref="H71:H90" si="14">G71-E71</f>
        <v>2.0722</v>
      </c>
      <c r="I71" s="41">
        <f t="shared" ref="I71:I90" si="15">H71*C71</f>
        <v>11173302.4</v>
      </c>
      <c r="J71" s="41">
        <f t="shared" ref="J71:J90" si="16">C71*E71*J$33</f>
        <v>2007441.6</v>
      </c>
      <c r="K71" s="17">
        <f t="shared" ref="K71:K90" si="17">I71+J71</f>
        <v>13180744</v>
      </c>
      <c r="L71" s="17">
        <f t="shared" ref="L71:L90" si="18">K71*L$33</f>
        <v>0</v>
      </c>
      <c r="M71" s="17">
        <f t="shared" ref="M71:M90" si="19">K71-L71</f>
        <v>13180744</v>
      </c>
    </row>
    <row r="72" spans="1:13">
      <c r="A72" s="14" t="s">
        <v>228</v>
      </c>
      <c r="B72" s="139">
        <v>47040</v>
      </c>
      <c r="C72" s="137">
        <v>13312000</v>
      </c>
      <c r="D72" s="38">
        <v>2.0870000000000002</v>
      </c>
      <c r="E72" s="38">
        <v>0.36899999999999999</v>
      </c>
      <c r="F72" s="39">
        <v>2.0870000000000002</v>
      </c>
      <c r="G72" s="40">
        <f t="shared" si="13"/>
        <v>2.0870000000000002</v>
      </c>
      <c r="H72" s="40">
        <f t="shared" si="14"/>
        <v>1.7180000000000002</v>
      </c>
      <c r="I72" s="41">
        <f t="shared" si="15"/>
        <v>22870016.000000004</v>
      </c>
      <c r="J72" s="41">
        <f t="shared" si="16"/>
        <v>4912128</v>
      </c>
      <c r="K72" s="17">
        <f t="shared" si="17"/>
        <v>27782144.000000004</v>
      </c>
      <c r="L72" s="17">
        <f t="shared" si="18"/>
        <v>0</v>
      </c>
      <c r="M72" s="17">
        <f t="shared" si="19"/>
        <v>27782144.000000004</v>
      </c>
    </row>
    <row r="73" spans="1:13">
      <c r="A73" s="14" t="s">
        <v>229</v>
      </c>
      <c r="B73" s="139">
        <v>8093</v>
      </c>
      <c r="C73" s="37">
        <v>2290000</v>
      </c>
      <c r="D73" s="38">
        <v>2.8098999999999998</v>
      </c>
      <c r="E73" s="38">
        <v>0.37230000000000002</v>
      </c>
      <c r="F73" s="39">
        <v>2.8098999999999998</v>
      </c>
      <c r="G73" s="40">
        <f t="shared" si="13"/>
        <v>2.8098999999999998</v>
      </c>
      <c r="H73" s="40">
        <f t="shared" si="14"/>
        <v>2.4375999999999998</v>
      </c>
      <c r="I73" s="41">
        <f t="shared" si="15"/>
        <v>5582103.9999999991</v>
      </c>
      <c r="J73" s="41">
        <f t="shared" si="16"/>
        <v>852567</v>
      </c>
      <c r="K73" s="17">
        <f t="shared" si="17"/>
        <v>6434670.9999999991</v>
      </c>
      <c r="L73" s="17">
        <f t="shared" si="18"/>
        <v>0</v>
      </c>
      <c r="M73" s="17">
        <f t="shared" si="19"/>
        <v>6434670.9999999991</v>
      </c>
    </row>
    <row r="74" spans="1:13">
      <c r="A74" s="14" t="s">
        <v>230</v>
      </c>
      <c r="B74" s="139">
        <v>486</v>
      </c>
      <c r="C74" s="37">
        <v>160000</v>
      </c>
      <c r="D74" s="38">
        <v>2.8111000000000002</v>
      </c>
      <c r="E74" s="38">
        <v>0.36380000000000001</v>
      </c>
      <c r="F74" s="39">
        <v>2.8111000000000002</v>
      </c>
      <c r="G74" s="40">
        <f t="shared" si="13"/>
        <v>2.8111000000000002</v>
      </c>
      <c r="H74" s="40">
        <f t="shared" si="14"/>
        <v>2.4473000000000003</v>
      </c>
      <c r="I74" s="41">
        <f t="shared" si="15"/>
        <v>391568.00000000006</v>
      </c>
      <c r="J74" s="41">
        <f t="shared" si="16"/>
        <v>58208</v>
      </c>
      <c r="K74" s="17">
        <f t="shared" si="17"/>
        <v>449776.00000000006</v>
      </c>
      <c r="L74" s="17">
        <f t="shared" si="18"/>
        <v>0</v>
      </c>
      <c r="M74" s="17">
        <f t="shared" si="19"/>
        <v>449776.00000000006</v>
      </c>
    </row>
    <row r="75" spans="1:13">
      <c r="A75" s="14" t="s">
        <v>231</v>
      </c>
      <c r="B75" s="139">
        <v>758</v>
      </c>
      <c r="C75" s="37">
        <v>265000</v>
      </c>
      <c r="D75" s="38">
        <v>2.355</v>
      </c>
      <c r="E75" s="38">
        <v>0.37230000000000002</v>
      </c>
      <c r="F75" s="39">
        <v>2.355</v>
      </c>
      <c r="G75" s="40">
        <f t="shared" si="13"/>
        <v>2.355</v>
      </c>
      <c r="H75" s="40">
        <f t="shared" si="14"/>
        <v>1.9826999999999999</v>
      </c>
      <c r="I75" s="41">
        <f t="shared" si="15"/>
        <v>525415.5</v>
      </c>
      <c r="J75" s="41">
        <f t="shared" si="16"/>
        <v>98659.5</v>
      </c>
      <c r="K75" s="17">
        <f t="shared" si="17"/>
        <v>624075</v>
      </c>
      <c r="L75" s="17">
        <f t="shared" si="18"/>
        <v>0</v>
      </c>
      <c r="M75" s="17">
        <f t="shared" si="19"/>
        <v>624075</v>
      </c>
    </row>
    <row r="76" spans="1:13">
      <c r="A76" s="14" t="s">
        <v>232</v>
      </c>
      <c r="B76" s="139">
        <v>14284</v>
      </c>
      <c r="C76" s="37">
        <v>4042000</v>
      </c>
      <c r="D76" s="38">
        <v>2.3159000000000001</v>
      </c>
      <c r="E76" s="38">
        <v>0.37230000000000002</v>
      </c>
      <c r="F76" s="39">
        <v>2.3159000000000001</v>
      </c>
      <c r="G76" s="40">
        <f t="shared" si="13"/>
        <v>2.3159000000000001</v>
      </c>
      <c r="H76" s="40">
        <f t="shared" si="14"/>
        <v>1.9436</v>
      </c>
      <c r="I76" s="41">
        <f t="shared" si="15"/>
        <v>7856031.2000000002</v>
      </c>
      <c r="J76" s="41">
        <f t="shared" si="16"/>
        <v>1504836.6</v>
      </c>
      <c r="K76" s="17">
        <f t="shared" si="17"/>
        <v>9360867.8000000007</v>
      </c>
      <c r="L76" s="17">
        <f t="shared" si="18"/>
        <v>0</v>
      </c>
      <c r="M76" s="17">
        <f t="shared" si="19"/>
        <v>9360867.8000000007</v>
      </c>
    </row>
    <row r="77" spans="1:13">
      <c r="A77" s="99" t="s">
        <v>529</v>
      </c>
      <c r="B77" s="139">
        <v>2160</v>
      </c>
      <c r="C77" s="37">
        <v>639000</v>
      </c>
      <c r="D77" s="38">
        <v>2.1354000000000002</v>
      </c>
      <c r="E77" s="38">
        <v>0.36559999999999998</v>
      </c>
      <c r="F77" s="39">
        <v>2.1354000000000002</v>
      </c>
      <c r="G77" s="40">
        <f t="shared" si="13"/>
        <v>2.1354000000000002</v>
      </c>
      <c r="H77" s="40">
        <f t="shared" si="14"/>
        <v>1.7698000000000003</v>
      </c>
      <c r="I77" s="41">
        <f t="shared" si="15"/>
        <v>1130902.2000000002</v>
      </c>
      <c r="J77" s="41">
        <f t="shared" si="16"/>
        <v>233618.4</v>
      </c>
      <c r="K77" s="17">
        <f t="shared" si="17"/>
        <v>1364520.6</v>
      </c>
      <c r="L77" s="17">
        <f t="shared" si="18"/>
        <v>0</v>
      </c>
      <c r="M77" s="17">
        <f t="shared" si="19"/>
        <v>1364520.6</v>
      </c>
    </row>
    <row r="78" spans="1:13">
      <c r="A78" s="14" t="s">
        <v>163</v>
      </c>
      <c r="B78" s="139">
        <v>47010</v>
      </c>
      <c r="C78" s="37">
        <v>13304000</v>
      </c>
      <c r="D78" s="38">
        <v>2.2450000000000001</v>
      </c>
      <c r="E78" s="38">
        <v>0.36880000000000002</v>
      </c>
      <c r="F78" s="39">
        <v>2.2450000000000001</v>
      </c>
      <c r="G78" s="40">
        <f t="shared" si="13"/>
        <v>2.2450000000000001</v>
      </c>
      <c r="H78" s="40">
        <f t="shared" si="14"/>
        <v>1.8762000000000001</v>
      </c>
      <c r="I78" s="41">
        <f t="shared" si="15"/>
        <v>24960964.800000001</v>
      </c>
      <c r="J78" s="41">
        <f t="shared" si="16"/>
        <v>4906515.2</v>
      </c>
      <c r="K78" s="17">
        <f t="shared" si="17"/>
        <v>29867480</v>
      </c>
      <c r="L78" s="17">
        <f t="shared" si="18"/>
        <v>0</v>
      </c>
      <c r="M78" s="17">
        <f t="shared" si="19"/>
        <v>29867480</v>
      </c>
    </row>
    <row r="79" spans="1:13">
      <c r="A79" s="14" t="s">
        <v>233</v>
      </c>
      <c r="B79" s="139">
        <v>1757</v>
      </c>
      <c r="C79" s="37">
        <v>520000</v>
      </c>
      <c r="D79" s="38">
        <v>3.0989</v>
      </c>
      <c r="E79" s="38">
        <v>0.36509999999999998</v>
      </c>
      <c r="F79" s="39">
        <v>3.0989</v>
      </c>
      <c r="G79" s="40">
        <f t="shared" si="13"/>
        <v>3.0989</v>
      </c>
      <c r="H79" s="40">
        <f t="shared" si="14"/>
        <v>2.7338</v>
      </c>
      <c r="I79" s="41">
        <f t="shared" si="15"/>
        <v>1421576</v>
      </c>
      <c r="J79" s="41">
        <f t="shared" si="16"/>
        <v>189852</v>
      </c>
      <c r="K79" s="17">
        <f t="shared" si="17"/>
        <v>1611428</v>
      </c>
      <c r="L79" s="17">
        <f t="shared" si="18"/>
        <v>0</v>
      </c>
      <c r="M79" s="17">
        <f t="shared" si="19"/>
        <v>1611428</v>
      </c>
    </row>
    <row r="80" spans="1:13">
      <c r="A80" s="14" t="s">
        <v>234</v>
      </c>
      <c r="B80" s="139">
        <v>506</v>
      </c>
      <c r="C80" s="37">
        <v>166000</v>
      </c>
      <c r="D80" s="38">
        <v>2.8111000000000002</v>
      </c>
      <c r="E80" s="38">
        <v>0.36380000000000001</v>
      </c>
      <c r="F80" s="39">
        <v>2.8111000000000002</v>
      </c>
      <c r="G80" s="40">
        <f t="shared" si="13"/>
        <v>2.8111000000000002</v>
      </c>
      <c r="H80" s="40">
        <f t="shared" si="14"/>
        <v>2.4473000000000003</v>
      </c>
      <c r="I80" s="41">
        <f t="shared" si="15"/>
        <v>406251.80000000005</v>
      </c>
      <c r="J80" s="41">
        <f t="shared" si="16"/>
        <v>60390.8</v>
      </c>
      <c r="K80" s="17">
        <f t="shared" si="17"/>
        <v>466642.60000000003</v>
      </c>
      <c r="L80" s="17">
        <f t="shared" si="18"/>
        <v>0</v>
      </c>
      <c r="M80" s="17">
        <f t="shared" si="19"/>
        <v>466642.60000000003</v>
      </c>
    </row>
    <row r="81" spans="1:13">
      <c r="A81" s="14" t="s">
        <v>235</v>
      </c>
      <c r="B81" s="139">
        <v>6025</v>
      </c>
      <c r="C81" s="37">
        <v>1783000</v>
      </c>
      <c r="D81" s="38">
        <v>2.7086000000000001</v>
      </c>
      <c r="E81" s="38">
        <v>0.37230000000000002</v>
      </c>
      <c r="F81" s="39">
        <v>2.7086000000000001</v>
      </c>
      <c r="G81" s="40">
        <f t="shared" si="13"/>
        <v>2.7086000000000001</v>
      </c>
      <c r="H81" s="40">
        <f t="shared" si="14"/>
        <v>2.3363</v>
      </c>
      <c r="I81" s="41">
        <f t="shared" si="15"/>
        <v>4165622.9</v>
      </c>
      <c r="J81" s="41">
        <f t="shared" si="16"/>
        <v>663810.9</v>
      </c>
      <c r="K81" s="17">
        <f t="shared" si="17"/>
        <v>4829433.8</v>
      </c>
      <c r="L81" s="17">
        <f t="shared" si="18"/>
        <v>0</v>
      </c>
      <c r="M81" s="17">
        <f t="shared" si="19"/>
        <v>4829433.8</v>
      </c>
    </row>
    <row r="82" spans="1:13">
      <c r="A82" s="14" t="s">
        <v>160</v>
      </c>
      <c r="B82" s="139">
        <v>72480</v>
      </c>
      <c r="C82" s="37">
        <v>20512000</v>
      </c>
      <c r="D82" s="38">
        <v>2.2040000000000002</v>
      </c>
      <c r="E82" s="38">
        <v>0.36420000000000002</v>
      </c>
      <c r="F82" s="39">
        <v>2.2288999999999999</v>
      </c>
      <c r="G82" s="40">
        <f t="shared" si="13"/>
        <v>2.2040000000000002</v>
      </c>
      <c r="H82" s="40">
        <f t="shared" si="14"/>
        <v>1.8398000000000001</v>
      </c>
      <c r="I82" s="41">
        <f t="shared" si="15"/>
        <v>37737977.600000001</v>
      </c>
      <c r="J82" s="41">
        <f t="shared" si="16"/>
        <v>7470470.4000000004</v>
      </c>
      <c r="K82" s="17">
        <f t="shared" si="17"/>
        <v>45208448</v>
      </c>
      <c r="L82" s="17">
        <f t="shared" si="18"/>
        <v>0</v>
      </c>
      <c r="M82" s="17">
        <f t="shared" si="19"/>
        <v>45208448</v>
      </c>
    </row>
    <row r="83" spans="1:13">
      <c r="A83" s="14" t="s">
        <v>236</v>
      </c>
      <c r="B83" s="139">
        <v>62761</v>
      </c>
      <c r="C83" s="37">
        <v>17761000</v>
      </c>
      <c r="D83" s="38">
        <v>2.2199</v>
      </c>
      <c r="E83" s="38">
        <v>0.36759999999999998</v>
      </c>
      <c r="F83" s="39">
        <v>2.2199</v>
      </c>
      <c r="G83" s="40">
        <f t="shared" si="13"/>
        <v>2.2199</v>
      </c>
      <c r="H83" s="40">
        <f t="shared" si="14"/>
        <v>1.8523000000000001</v>
      </c>
      <c r="I83" s="41">
        <f t="shared" si="15"/>
        <v>32898700.300000001</v>
      </c>
      <c r="J83" s="41">
        <f t="shared" si="16"/>
        <v>6528943.5999999996</v>
      </c>
      <c r="K83" s="17">
        <f t="shared" si="17"/>
        <v>39427643.899999999</v>
      </c>
      <c r="L83" s="17">
        <f t="shared" si="18"/>
        <v>0</v>
      </c>
      <c r="M83" s="17">
        <f t="shared" si="19"/>
        <v>39427643.899999999</v>
      </c>
    </row>
    <row r="84" spans="1:13">
      <c r="A84" s="14" t="s">
        <v>237</v>
      </c>
      <c r="B84" s="139">
        <v>4505</v>
      </c>
      <c r="C84" s="37">
        <v>1333000</v>
      </c>
      <c r="D84" s="38">
        <v>2.4066999999999998</v>
      </c>
      <c r="E84" s="38">
        <v>0.37230000000000002</v>
      </c>
      <c r="F84" s="39">
        <v>2.4066999999999998</v>
      </c>
      <c r="G84" s="40">
        <f t="shared" si="13"/>
        <v>2.4066999999999998</v>
      </c>
      <c r="H84" s="40">
        <f t="shared" si="14"/>
        <v>2.0343999999999998</v>
      </c>
      <c r="I84" s="41">
        <f t="shared" si="15"/>
        <v>2711855.1999999997</v>
      </c>
      <c r="J84" s="41">
        <f t="shared" si="16"/>
        <v>496275.9</v>
      </c>
      <c r="K84" s="17">
        <f t="shared" si="17"/>
        <v>3208131.0999999996</v>
      </c>
      <c r="L84" s="17">
        <f t="shared" si="18"/>
        <v>0</v>
      </c>
      <c r="M84" s="17">
        <f t="shared" si="19"/>
        <v>3208131.0999999996</v>
      </c>
    </row>
    <row r="85" spans="1:13">
      <c r="A85" s="14" t="s">
        <v>238</v>
      </c>
      <c r="B85" s="139">
        <v>1612</v>
      </c>
      <c r="C85" s="37">
        <v>477000</v>
      </c>
      <c r="D85" s="38">
        <v>2.2774000000000001</v>
      </c>
      <c r="E85" s="38">
        <v>0.36509999999999998</v>
      </c>
      <c r="F85" s="39">
        <v>2.2774000000000001</v>
      </c>
      <c r="G85" s="40">
        <f t="shared" si="13"/>
        <v>2.2774000000000001</v>
      </c>
      <c r="H85" s="40">
        <f t="shared" si="14"/>
        <v>1.9123000000000001</v>
      </c>
      <c r="I85" s="41">
        <f t="shared" si="15"/>
        <v>912167.10000000009</v>
      </c>
      <c r="J85" s="41">
        <f t="shared" si="16"/>
        <v>174152.69999999998</v>
      </c>
      <c r="K85" s="17">
        <f t="shared" si="17"/>
        <v>1086319.8</v>
      </c>
      <c r="L85" s="17">
        <f t="shared" si="18"/>
        <v>0</v>
      </c>
      <c r="M85" s="17">
        <f t="shared" si="19"/>
        <v>1086319.8</v>
      </c>
    </row>
    <row r="86" spans="1:13">
      <c r="A86" s="14" t="s">
        <v>239</v>
      </c>
      <c r="B86" s="139">
        <v>11030</v>
      </c>
      <c r="C86" s="37">
        <v>3265000</v>
      </c>
      <c r="D86" s="38">
        <v>2.3056000000000001</v>
      </c>
      <c r="E86" s="38">
        <v>0.3679</v>
      </c>
      <c r="F86" s="39">
        <v>2.3056000000000001</v>
      </c>
      <c r="G86" s="40">
        <f t="shared" si="13"/>
        <v>2.3056000000000001</v>
      </c>
      <c r="H86" s="40">
        <f t="shared" si="14"/>
        <v>1.9377</v>
      </c>
      <c r="I86" s="41">
        <f t="shared" si="15"/>
        <v>6326590.5</v>
      </c>
      <c r="J86" s="41">
        <f t="shared" si="16"/>
        <v>1201193.5</v>
      </c>
      <c r="K86" s="17">
        <f t="shared" si="17"/>
        <v>7527784</v>
      </c>
      <c r="L86" s="17">
        <f t="shared" si="18"/>
        <v>0</v>
      </c>
      <c r="M86" s="17">
        <f t="shared" si="19"/>
        <v>7527784</v>
      </c>
    </row>
    <row r="87" spans="1:13">
      <c r="A87" s="14" t="s">
        <v>240</v>
      </c>
      <c r="B87" s="139">
        <v>257</v>
      </c>
      <c r="C87" s="37">
        <v>104000</v>
      </c>
      <c r="D87" s="38">
        <v>2.2208999999999999</v>
      </c>
      <c r="E87" s="38">
        <v>0.36380000000000001</v>
      </c>
      <c r="F87" s="39">
        <v>2.2208999999999999</v>
      </c>
      <c r="G87" s="40">
        <f t="shared" si="13"/>
        <v>2.2208999999999999</v>
      </c>
      <c r="H87" s="40">
        <f t="shared" si="14"/>
        <v>1.8571</v>
      </c>
      <c r="I87" s="41">
        <f t="shared" si="15"/>
        <v>193138.4</v>
      </c>
      <c r="J87" s="41">
        <f t="shared" si="16"/>
        <v>37835.200000000004</v>
      </c>
      <c r="K87" s="17">
        <f t="shared" si="17"/>
        <v>230973.6</v>
      </c>
      <c r="L87" s="17">
        <f t="shared" si="18"/>
        <v>0</v>
      </c>
      <c r="M87" s="17">
        <f t="shared" si="19"/>
        <v>230973.6</v>
      </c>
    </row>
    <row r="88" spans="1:13">
      <c r="A88" s="14" t="s">
        <v>241</v>
      </c>
      <c r="B88" s="139">
        <v>1684</v>
      </c>
      <c r="C88" s="37">
        <v>554000</v>
      </c>
      <c r="D88" s="38">
        <v>2.2685</v>
      </c>
      <c r="E88" s="38">
        <v>0.36509999999999998</v>
      </c>
      <c r="F88" s="39">
        <v>2.2685</v>
      </c>
      <c r="G88" s="40">
        <f t="shared" si="13"/>
        <v>2.2685</v>
      </c>
      <c r="H88" s="40">
        <f t="shared" si="14"/>
        <v>1.9034</v>
      </c>
      <c r="I88" s="41">
        <f t="shared" si="15"/>
        <v>1054483.6000000001</v>
      </c>
      <c r="J88" s="41">
        <f t="shared" si="16"/>
        <v>202265.4</v>
      </c>
      <c r="K88" s="17">
        <f t="shared" si="17"/>
        <v>1256749</v>
      </c>
      <c r="L88" s="17">
        <f t="shared" si="18"/>
        <v>0</v>
      </c>
      <c r="M88" s="17">
        <f t="shared" si="19"/>
        <v>1256749</v>
      </c>
    </row>
    <row r="89" spans="1:13">
      <c r="A89" s="14" t="s">
        <v>242</v>
      </c>
      <c r="B89" s="139">
        <v>385</v>
      </c>
      <c r="C89" s="37">
        <v>134000</v>
      </c>
      <c r="D89" s="38">
        <v>2.3197999999999999</v>
      </c>
      <c r="E89" s="38">
        <v>0.37230000000000002</v>
      </c>
      <c r="F89" s="39">
        <v>2.3197999999999999</v>
      </c>
      <c r="G89" s="40">
        <f t="shared" si="13"/>
        <v>2.3197999999999999</v>
      </c>
      <c r="H89" s="40">
        <f t="shared" si="14"/>
        <v>1.9474999999999998</v>
      </c>
      <c r="I89" s="41">
        <f t="shared" si="15"/>
        <v>260964.99999999997</v>
      </c>
      <c r="J89" s="41">
        <f t="shared" si="16"/>
        <v>49888.200000000004</v>
      </c>
      <c r="K89" s="17">
        <f t="shared" si="17"/>
        <v>310853.19999999995</v>
      </c>
      <c r="L89" s="17">
        <f t="shared" si="18"/>
        <v>0</v>
      </c>
      <c r="M89" s="17">
        <f t="shared" si="19"/>
        <v>310853.19999999995</v>
      </c>
    </row>
    <row r="90" spans="1:13">
      <c r="A90" s="14" t="s">
        <v>243</v>
      </c>
      <c r="B90" s="139">
        <v>5070</v>
      </c>
      <c r="C90" s="37">
        <v>1501000</v>
      </c>
      <c r="D90" s="38">
        <v>2.3321999999999998</v>
      </c>
      <c r="E90" s="38">
        <v>0.37230000000000002</v>
      </c>
      <c r="F90" s="39">
        <v>2.3321999999999998</v>
      </c>
      <c r="G90" s="40">
        <f t="shared" si="13"/>
        <v>2.3321999999999998</v>
      </c>
      <c r="H90" s="40">
        <f t="shared" si="14"/>
        <v>1.9598999999999998</v>
      </c>
      <c r="I90" s="41">
        <f t="shared" si="15"/>
        <v>2941809.8999999994</v>
      </c>
      <c r="J90" s="41">
        <f t="shared" si="16"/>
        <v>558822.30000000005</v>
      </c>
      <c r="K90" s="17">
        <f t="shared" si="17"/>
        <v>3500632.1999999993</v>
      </c>
      <c r="L90" s="17">
        <f t="shared" si="18"/>
        <v>0</v>
      </c>
      <c r="M90" s="17">
        <f t="shared" si="19"/>
        <v>3500632.1999999993</v>
      </c>
    </row>
    <row r="91" spans="1:13">
      <c r="A91" s="14" t="s">
        <v>244</v>
      </c>
      <c r="B91" s="139">
        <v>11297</v>
      </c>
      <c r="C91" s="37">
        <v>3197000</v>
      </c>
      <c r="D91" s="38">
        <v>2.3229000000000002</v>
      </c>
      <c r="E91" s="38">
        <v>0.37230000000000002</v>
      </c>
      <c r="F91" s="39">
        <v>2.3229000000000002</v>
      </c>
      <c r="G91" s="40">
        <f t="shared" ref="G91:G116" si="20">IF(F91&lt;=D91,F91,D91)</f>
        <v>2.3229000000000002</v>
      </c>
      <c r="H91" s="40">
        <f t="shared" ref="H91:H116" si="21">G91-E91</f>
        <v>1.9506000000000001</v>
      </c>
      <c r="I91" s="41">
        <f t="shared" ref="I91:I116" si="22">H91*C91</f>
        <v>6236068.2000000002</v>
      </c>
      <c r="J91" s="41">
        <f t="shared" ref="J91:J116" si="23">C91*E91*J$33</f>
        <v>1190243.1000000001</v>
      </c>
      <c r="K91" s="17">
        <f t="shared" ref="K91:K116" si="24">I91+J91</f>
        <v>7426311.3000000007</v>
      </c>
      <c r="L91" s="17">
        <f t="shared" ref="L91:L116" si="25">K91*L$33</f>
        <v>0</v>
      </c>
      <c r="M91" s="17">
        <f t="shared" ref="M91:M116" si="26">K91-L91</f>
        <v>7426311.3000000007</v>
      </c>
    </row>
    <row r="92" spans="1:13">
      <c r="A92" s="14" t="s">
        <v>245</v>
      </c>
      <c r="B92" s="139">
        <v>26955</v>
      </c>
      <c r="C92" s="37">
        <v>7628000</v>
      </c>
      <c r="D92" s="38">
        <v>2.3767</v>
      </c>
      <c r="E92" s="38">
        <v>0.37230000000000002</v>
      </c>
      <c r="F92" s="39">
        <v>2.3767</v>
      </c>
      <c r="G92" s="40">
        <f t="shared" si="20"/>
        <v>2.3767</v>
      </c>
      <c r="H92" s="40">
        <f t="shared" si="21"/>
        <v>2.0044</v>
      </c>
      <c r="I92" s="41">
        <f t="shared" si="22"/>
        <v>15289563.199999999</v>
      </c>
      <c r="J92" s="41">
        <f t="shared" si="23"/>
        <v>2839904.4000000004</v>
      </c>
      <c r="K92" s="17">
        <f t="shared" si="24"/>
        <v>18129467.600000001</v>
      </c>
      <c r="L92" s="17">
        <f t="shared" si="25"/>
        <v>0</v>
      </c>
      <c r="M92" s="17">
        <f t="shared" si="26"/>
        <v>18129467.600000001</v>
      </c>
    </row>
    <row r="93" spans="1:13">
      <c r="A93" s="14" t="s">
        <v>246</v>
      </c>
      <c r="B93" s="139">
        <v>3845</v>
      </c>
      <c r="C93" s="37">
        <v>1138000</v>
      </c>
      <c r="D93" s="38">
        <v>2.3197999999999999</v>
      </c>
      <c r="E93" s="38">
        <v>0.37230000000000002</v>
      </c>
      <c r="F93" s="39">
        <v>2.3197999999999999</v>
      </c>
      <c r="G93" s="40">
        <f t="shared" si="20"/>
        <v>2.3197999999999999</v>
      </c>
      <c r="H93" s="40">
        <f t="shared" si="21"/>
        <v>1.9474999999999998</v>
      </c>
      <c r="I93" s="41">
        <f t="shared" si="22"/>
        <v>2216254.9999999995</v>
      </c>
      <c r="J93" s="41">
        <f t="shared" si="23"/>
        <v>423677.4</v>
      </c>
      <c r="K93" s="17">
        <f t="shared" si="24"/>
        <v>2639932.3999999994</v>
      </c>
      <c r="L93" s="17">
        <f t="shared" si="25"/>
        <v>0</v>
      </c>
      <c r="M93" s="17">
        <f t="shared" si="26"/>
        <v>2639932.3999999994</v>
      </c>
    </row>
    <row r="94" spans="1:13">
      <c r="A94" s="14" t="s">
        <v>497</v>
      </c>
      <c r="B94" s="139">
        <v>3328</v>
      </c>
      <c r="C94" s="37">
        <v>985000</v>
      </c>
      <c r="D94" s="38">
        <v>2.3197999999999999</v>
      </c>
      <c r="E94" s="38">
        <v>0.37230000000000002</v>
      </c>
      <c r="F94" s="39">
        <v>2.3197999999999999</v>
      </c>
      <c r="G94" s="40">
        <f t="shared" ref="G94" si="27">IF(F94&lt;=D94,F94,D94)</f>
        <v>2.3197999999999999</v>
      </c>
      <c r="H94" s="40">
        <f t="shared" ref="H94" si="28">G94-E94</f>
        <v>1.9474999999999998</v>
      </c>
      <c r="I94" s="41">
        <f t="shared" ref="I94" si="29">H94*C94</f>
        <v>1918287.4999999998</v>
      </c>
      <c r="J94" s="41">
        <f t="shared" ref="J94" si="30">C94*E94*J$33</f>
        <v>366715.5</v>
      </c>
      <c r="K94" s="17">
        <f t="shared" ref="K94" si="31">I94+J94</f>
        <v>2285003</v>
      </c>
      <c r="L94" s="17">
        <f t="shared" ref="L94" si="32">K94*L$33</f>
        <v>0</v>
      </c>
      <c r="M94" s="17">
        <f t="shared" ref="M94" si="33">K94-L94</f>
        <v>2285003</v>
      </c>
    </row>
    <row r="95" spans="1:13">
      <c r="A95" s="14" t="s">
        <v>247</v>
      </c>
      <c r="B95" s="139">
        <v>11539</v>
      </c>
      <c r="C95" s="37">
        <v>3363000</v>
      </c>
      <c r="D95" s="38">
        <v>2.2648000000000001</v>
      </c>
      <c r="E95" s="38">
        <v>0.36969999999999997</v>
      </c>
      <c r="F95" s="39">
        <v>2.2648000000000001</v>
      </c>
      <c r="G95" s="40">
        <f t="shared" si="20"/>
        <v>2.2648000000000001</v>
      </c>
      <c r="H95" s="40">
        <f t="shared" si="21"/>
        <v>1.8951000000000002</v>
      </c>
      <c r="I95" s="41">
        <f t="shared" si="22"/>
        <v>6373221.3000000007</v>
      </c>
      <c r="J95" s="41">
        <f t="shared" si="23"/>
        <v>1243301.0999999999</v>
      </c>
      <c r="K95" s="17">
        <f t="shared" si="24"/>
        <v>7616522.4000000004</v>
      </c>
      <c r="L95" s="17">
        <f t="shared" si="25"/>
        <v>0</v>
      </c>
      <c r="M95" s="17">
        <f t="shared" si="26"/>
        <v>7616522.4000000004</v>
      </c>
    </row>
    <row r="96" spans="1:13">
      <c r="A96" s="14" t="s">
        <v>168</v>
      </c>
      <c r="B96" s="139">
        <v>25393</v>
      </c>
      <c r="C96" s="37">
        <v>7186000</v>
      </c>
      <c r="D96" s="38">
        <v>2.3033999999999999</v>
      </c>
      <c r="E96" s="38">
        <v>0.36890000000000001</v>
      </c>
      <c r="F96" s="39">
        <v>2.3033999999999999</v>
      </c>
      <c r="G96" s="40">
        <f t="shared" si="20"/>
        <v>2.3033999999999999</v>
      </c>
      <c r="H96" s="40">
        <f t="shared" si="21"/>
        <v>1.9344999999999999</v>
      </c>
      <c r="I96" s="41">
        <f t="shared" si="22"/>
        <v>13901317</v>
      </c>
      <c r="J96" s="41">
        <f t="shared" si="23"/>
        <v>2650915.4</v>
      </c>
      <c r="K96" s="17">
        <f t="shared" si="24"/>
        <v>16552232.4</v>
      </c>
      <c r="L96" s="17">
        <f t="shared" si="25"/>
        <v>0</v>
      </c>
      <c r="M96" s="17">
        <f t="shared" si="26"/>
        <v>16552232.4</v>
      </c>
    </row>
    <row r="97" spans="1:13">
      <c r="A97" s="14" t="s">
        <v>248</v>
      </c>
      <c r="B97" s="139">
        <v>6399</v>
      </c>
      <c r="C97" s="37">
        <v>1894000</v>
      </c>
      <c r="D97" s="38">
        <v>2.3115999999999999</v>
      </c>
      <c r="E97" s="38">
        <v>0.37230000000000002</v>
      </c>
      <c r="F97" s="39">
        <v>2.3115999999999999</v>
      </c>
      <c r="G97" s="40">
        <f t="shared" si="20"/>
        <v>2.3115999999999999</v>
      </c>
      <c r="H97" s="40">
        <f t="shared" si="21"/>
        <v>1.9392999999999998</v>
      </c>
      <c r="I97" s="41">
        <f t="shared" si="22"/>
        <v>3673034.1999999997</v>
      </c>
      <c r="J97" s="41">
        <f t="shared" si="23"/>
        <v>705136.20000000007</v>
      </c>
      <c r="K97" s="17">
        <f t="shared" si="24"/>
        <v>4378170.3999999994</v>
      </c>
      <c r="L97" s="17">
        <f t="shared" si="25"/>
        <v>0</v>
      </c>
      <c r="M97" s="17">
        <f t="shared" si="26"/>
        <v>4378170.3999999994</v>
      </c>
    </row>
    <row r="98" spans="1:13">
      <c r="A98" s="14" t="s">
        <v>498</v>
      </c>
      <c r="B98" s="139">
        <v>6375</v>
      </c>
      <c r="C98" s="37">
        <v>1887000</v>
      </c>
      <c r="D98" s="38">
        <v>2.3115999999999999</v>
      </c>
      <c r="E98" s="38">
        <v>0.37230000000000002</v>
      </c>
      <c r="F98" s="39">
        <v>2.3115999999999999</v>
      </c>
      <c r="G98" s="40">
        <f t="shared" ref="G98" si="34">IF(F98&lt;=D98,F98,D98)</f>
        <v>2.3115999999999999</v>
      </c>
      <c r="H98" s="40">
        <f t="shared" ref="H98" si="35">G98-E98</f>
        <v>1.9392999999999998</v>
      </c>
      <c r="I98" s="41">
        <f t="shared" ref="I98" si="36">H98*C98</f>
        <v>3659459.0999999996</v>
      </c>
      <c r="J98" s="41">
        <f t="shared" ref="J98" si="37">C98*E98*J$33</f>
        <v>702530.10000000009</v>
      </c>
      <c r="K98" s="17">
        <f t="shared" ref="K98" si="38">I98+J98</f>
        <v>4361989.1999999993</v>
      </c>
      <c r="L98" s="17">
        <f t="shared" ref="L98" si="39">K98*L$33</f>
        <v>0</v>
      </c>
      <c r="M98" s="17">
        <f t="shared" ref="M98" si="40">K98-L98</f>
        <v>4361989.1999999993</v>
      </c>
    </row>
    <row r="99" spans="1:13">
      <c r="A99" s="14" t="s">
        <v>249</v>
      </c>
      <c r="B99" s="139">
        <v>57635</v>
      </c>
      <c r="C99" s="37">
        <v>16311000</v>
      </c>
      <c r="D99" s="38">
        <v>2.0870000000000002</v>
      </c>
      <c r="E99" s="38">
        <v>0.36919999999999997</v>
      </c>
      <c r="F99" s="39">
        <v>2.0870000000000002</v>
      </c>
      <c r="G99" s="40">
        <f t="shared" si="20"/>
        <v>2.0870000000000002</v>
      </c>
      <c r="H99" s="40">
        <f t="shared" si="21"/>
        <v>1.7178000000000002</v>
      </c>
      <c r="I99" s="41">
        <f t="shared" si="22"/>
        <v>28019035.800000004</v>
      </c>
      <c r="J99" s="41">
        <f t="shared" si="23"/>
        <v>6022021.1999999993</v>
      </c>
      <c r="K99" s="17">
        <f t="shared" si="24"/>
        <v>34041057</v>
      </c>
      <c r="L99" s="17">
        <f t="shared" si="25"/>
        <v>0</v>
      </c>
      <c r="M99" s="17">
        <f t="shared" si="26"/>
        <v>34041057</v>
      </c>
    </row>
    <row r="100" spans="1:13">
      <c r="A100" s="14" t="s">
        <v>250</v>
      </c>
      <c r="B100" s="139">
        <v>179875</v>
      </c>
      <c r="C100" s="37">
        <v>50905000</v>
      </c>
      <c r="D100" s="38">
        <v>2.0853000000000002</v>
      </c>
      <c r="E100" s="38">
        <v>0.36909999999999998</v>
      </c>
      <c r="F100" s="39">
        <v>2.0853000000000002</v>
      </c>
      <c r="G100" s="40">
        <f t="shared" si="20"/>
        <v>2.0853000000000002</v>
      </c>
      <c r="H100" s="40">
        <f t="shared" si="21"/>
        <v>1.7162000000000002</v>
      </c>
      <c r="I100" s="41">
        <f t="shared" si="22"/>
        <v>87363161.000000015</v>
      </c>
      <c r="J100" s="41">
        <f t="shared" si="23"/>
        <v>18789035.5</v>
      </c>
      <c r="K100" s="17">
        <f t="shared" si="24"/>
        <v>106152196.50000001</v>
      </c>
      <c r="L100" s="17">
        <f t="shared" si="25"/>
        <v>0</v>
      </c>
      <c r="M100" s="17">
        <f t="shared" si="26"/>
        <v>106152196.50000001</v>
      </c>
    </row>
    <row r="101" spans="1:13">
      <c r="A101" s="14" t="s">
        <v>251</v>
      </c>
      <c r="B101" s="139">
        <v>79800</v>
      </c>
      <c r="C101" s="37">
        <v>22583000</v>
      </c>
      <c r="D101" s="38">
        <v>2.0851000000000002</v>
      </c>
      <c r="E101" s="38">
        <v>0.36870000000000003</v>
      </c>
      <c r="F101" s="39">
        <v>2.0851000000000002</v>
      </c>
      <c r="G101" s="40">
        <f t="shared" si="20"/>
        <v>2.0851000000000002</v>
      </c>
      <c r="H101" s="40">
        <f t="shared" si="21"/>
        <v>1.7164000000000001</v>
      </c>
      <c r="I101" s="41">
        <f t="shared" si="22"/>
        <v>38761461.200000003</v>
      </c>
      <c r="J101" s="41">
        <f t="shared" si="23"/>
        <v>8326352.1000000006</v>
      </c>
      <c r="K101" s="17">
        <f t="shared" si="24"/>
        <v>47087813.300000004</v>
      </c>
      <c r="L101" s="17">
        <f t="shared" si="25"/>
        <v>0</v>
      </c>
      <c r="M101" s="17">
        <f t="shared" si="26"/>
        <v>47087813.300000004</v>
      </c>
    </row>
    <row r="102" spans="1:13">
      <c r="A102" s="14" t="s">
        <v>165</v>
      </c>
      <c r="B102" s="139">
        <v>38315</v>
      </c>
      <c r="C102" s="37">
        <v>10843000</v>
      </c>
      <c r="D102" s="38">
        <v>2.2822</v>
      </c>
      <c r="E102" s="38">
        <v>0.36509999999999998</v>
      </c>
      <c r="F102" s="39">
        <v>2.2822</v>
      </c>
      <c r="G102" s="40">
        <f t="shared" si="20"/>
        <v>2.2822</v>
      </c>
      <c r="H102" s="40">
        <f t="shared" si="21"/>
        <v>1.9171</v>
      </c>
      <c r="I102" s="41">
        <f t="shared" si="22"/>
        <v>20787115.300000001</v>
      </c>
      <c r="J102" s="41">
        <f t="shared" si="23"/>
        <v>3958779.3</v>
      </c>
      <c r="K102" s="17">
        <f t="shared" si="24"/>
        <v>24745894.600000001</v>
      </c>
      <c r="L102" s="17">
        <f t="shared" si="25"/>
        <v>0</v>
      </c>
      <c r="M102" s="17">
        <f t="shared" si="26"/>
        <v>24745894.600000001</v>
      </c>
    </row>
    <row r="103" spans="1:13">
      <c r="A103" s="14" t="s">
        <v>252</v>
      </c>
      <c r="B103" s="139">
        <v>1846</v>
      </c>
      <c r="C103" s="37">
        <v>546000</v>
      </c>
      <c r="D103" s="38">
        <v>3.2246000000000001</v>
      </c>
      <c r="E103" s="38">
        <v>0.37230000000000002</v>
      </c>
      <c r="F103" s="39">
        <v>3.2246000000000001</v>
      </c>
      <c r="G103" s="40">
        <f t="shared" si="20"/>
        <v>3.2246000000000001</v>
      </c>
      <c r="H103" s="40">
        <f t="shared" si="21"/>
        <v>2.8523000000000001</v>
      </c>
      <c r="I103" s="41">
        <f t="shared" si="22"/>
        <v>1557355.8</v>
      </c>
      <c r="J103" s="41">
        <f t="shared" si="23"/>
        <v>203275.80000000002</v>
      </c>
      <c r="K103" s="17">
        <f t="shared" si="24"/>
        <v>1760631.6</v>
      </c>
      <c r="L103" s="17">
        <f t="shared" si="25"/>
        <v>0</v>
      </c>
      <c r="M103" s="17">
        <f t="shared" si="26"/>
        <v>1760631.6</v>
      </c>
    </row>
    <row r="104" spans="1:13">
      <c r="A104" s="14" t="s">
        <v>253</v>
      </c>
      <c r="B104" s="139">
        <v>653</v>
      </c>
      <c r="C104" s="37">
        <v>264000</v>
      </c>
      <c r="D104" s="38">
        <v>2.2837000000000001</v>
      </c>
      <c r="E104" s="38">
        <v>0.36509999999999998</v>
      </c>
      <c r="F104" s="39">
        <v>2.2837000000000001</v>
      </c>
      <c r="G104" s="40">
        <f t="shared" si="20"/>
        <v>2.2837000000000001</v>
      </c>
      <c r="H104" s="40">
        <f t="shared" si="21"/>
        <v>1.9186000000000001</v>
      </c>
      <c r="I104" s="41">
        <f t="shared" si="22"/>
        <v>506510.4</v>
      </c>
      <c r="J104" s="41">
        <f t="shared" si="23"/>
        <v>96386.4</v>
      </c>
      <c r="K104" s="17">
        <f t="shared" si="24"/>
        <v>602896.80000000005</v>
      </c>
      <c r="L104" s="17">
        <f t="shared" si="25"/>
        <v>0</v>
      </c>
      <c r="M104" s="17">
        <f t="shared" si="26"/>
        <v>602896.80000000005</v>
      </c>
    </row>
    <row r="105" spans="1:13">
      <c r="A105" s="14" t="s">
        <v>254</v>
      </c>
      <c r="B105" s="139">
        <v>320</v>
      </c>
      <c r="C105" s="37">
        <v>112000</v>
      </c>
      <c r="D105" s="38">
        <v>2.2835000000000001</v>
      </c>
      <c r="E105" s="38">
        <v>0.37230000000000002</v>
      </c>
      <c r="F105" s="39">
        <v>2.2835000000000001</v>
      </c>
      <c r="G105" s="40">
        <f t="shared" si="20"/>
        <v>2.2835000000000001</v>
      </c>
      <c r="H105" s="40">
        <f t="shared" si="21"/>
        <v>1.9112</v>
      </c>
      <c r="I105" s="41">
        <f t="shared" si="22"/>
        <v>214054.39999999999</v>
      </c>
      <c r="J105" s="41">
        <f t="shared" si="23"/>
        <v>41697.600000000006</v>
      </c>
      <c r="K105" s="17">
        <f t="shared" si="24"/>
        <v>255752</v>
      </c>
      <c r="L105" s="17">
        <f t="shared" si="25"/>
        <v>0</v>
      </c>
      <c r="M105" s="17">
        <f t="shared" si="26"/>
        <v>255752</v>
      </c>
    </row>
    <row r="106" spans="1:13">
      <c r="A106" s="14" t="s">
        <v>255</v>
      </c>
      <c r="B106" s="139">
        <v>10632</v>
      </c>
      <c r="C106" s="37">
        <v>3147000</v>
      </c>
      <c r="D106" s="38">
        <v>2.3069999999999999</v>
      </c>
      <c r="E106" s="38">
        <v>0.37230000000000002</v>
      </c>
      <c r="F106" s="39">
        <v>2.3069999999999999</v>
      </c>
      <c r="G106" s="40">
        <f t="shared" si="20"/>
        <v>2.3069999999999999</v>
      </c>
      <c r="H106" s="40">
        <f t="shared" si="21"/>
        <v>1.9346999999999999</v>
      </c>
      <c r="I106" s="41">
        <f t="shared" si="22"/>
        <v>6088500.8999999994</v>
      </c>
      <c r="J106" s="41">
        <f t="shared" si="23"/>
        <v>1171628.1000000001</v>
      </c>
      <c r="K106" s="17">
        <f t="shared" si="24"/>
        <v>7260129</v>
      </c>
      <c r="L106" s="17">
        <f t="shared" si="25"/>
        <v>0</v>
      </c>
      <c r="M106" s="17">
        <f t="shared" si="26"/>
        <v>7260129</v>
      </c>
    </row>
    <row r="107" spans="1:13">
      <c r="A107" s="14" t="s">
        <v>265</v>
      </c>
      <c r="B107" s="139">
        <v>19147</v>
      </c>
      <c r="C107" s="37">
        <v>5419000</v>
      </c>
      <c r="D107" s="38">
        <v>2.2831000000000001</v>
      </c>
      <c r="E107" s="38">
        <v>0.37059999999999998</v>
      </c>
      <c r="F107" s="39">
        <v>2.2831000000000001</v>
      </c>
      <c r="G107" s="40">
        <f t="shared" si="20"/>
        <v>2.2831000000000001</v>
      </c>
      <c r="H107" s="40">
        <f t="shared" si="21"/>
        <v>1.9125000000000001</v>
      </c>
      <c r="I107" s="41">
        <f t="shared" si="22"/>
        <v>10363837.5</v>
      </c>
      <c r="J107" s="41">
        <f t="shared" si="23"/>
        <v>2008281.4</v>
      </c>
      <c r="K107" s="17">
        <f t="shared" si="24"/>
        <v>12372118.9</v>
      </c>
      <c r="L107" s="17">
        <f t="shared" si="25"/>
        <v>0</v>
      </c>
      <c r="M107" s="17">
        <f t="shared" si="26"/>
        <v>12372118.9</v>
      </c>
    </row>
    <row r="108" spans="1:13">
      <c r="A108" s="14" t="s">
        <v>256</v>
      </c>
      <c r="B108" s="139">
        <v>12637</v>
      </c>
      <c r="C108" s="37">
        <v>3741000</v>
      </c>
      <c r="D108" s="38">
        <v>2.2593000000000001</v>
      </c>
      <c r="E108" s="38">
        <v>0.36859999999999998</v>
      </c>
      <c r="F108" s="39">
        <v>2.2593000000000001</v>
      </c>
      <c r="G108" s="40">
        <f t="shared" si="20"/>
        <v>2.2593000000000001</v>
      </c>
      <c r="H108" s="40">
        <f t="shared" si="21"/>
        <v>1.8907</v>
      </c>
      <c r="I108" s="41">
        <f t="shared" si="22"/>
        <v>7073108.7000000002</v>
      </c>
      <c r="J108" s="41">
        <f t="shared" si="23"/>
        <v>1378932.5999999999</v>
      </c>
      <c r="K108" s="17">
        <f t="shared" si="24"/>
        <v>8452041.3000000007</v>
      </c>
      <c r="L108" s="17">
        <f t="shared" si="25"/>
        <v>0</v>
      </c>
      <c r="M108" s="17">
        <f t="shared" si="26"/>
        <v>8452041.3000000007</v>
      </c>
    </row>
    <row r="109" spans="1:13">
      <c r="A109" s="14" t="s">
        <v>257</v>
      </c>
      <c r="B109" s="139">
        <v>16302</v>
      </c>
      <c r="C109" s="37">
        <v>4613000</v>
      </c>
      <c r="D109" s="38">
        <v>2.2945000000000002</v>
      </c>
      <c r="E109" s="38">
        <v>0.36880000000000002</v>
      </c>
      <c r="F109" s="39">
        <v>2.2945000000000002</v>
      </c>
      <c r="G109" s="40">
        <f t="shared" si="20"/>
        <v>2.2945000000000002</v>
      </c>
      <c r="H109" s="40">
        <f t="shared" si="21"/>
        <v>1.9257000000000002</v>
      </c>
      <c r="I109" s="41">
        <f t="shared" si="22"/>
        <v>8883254.1000000015</v>
      </c>
      <c r="J109" s="41">
        <f t="shared" si="23"/>
        <v>1701274.4000000001</v>
      </c>
      <c r="K109" s="17">
        <f t="shared" si="24"/>
        <v>10584528.500000002</v>
      </c>
      <c r="L109" s="17">
        <f t="shared" si="25"/>
        <v>0</v>
      </c>
      <c r="M109" s="17">
        <f t="shared" si="26"/>
        <v>10584528.500000002</v>
      </c>
    </row>
    <row r="110" spans="1:13">
      <c r="A110" s="14" t="s">
        <v>258</v>
      </c>
      <c r="B110" s="139">
        <v>3773</v>
      </c>
      <c r="C110" s="37">
        <v>1117000</v>
      </c>
      <c r="D110" s="38">
        <v>2.2814999999999999</v>
      </c>
      <c r="E110" s="38">
        <v>0.36899999999999999</v>
      </c>
      <c r="F110" s="39">
        <v>2.2814999999999999</v>
      </c>
      <c r="G110" s="40">
        <f t="shared" si="20"/>
        <v>2.2814999999999999</v>
      </c>
      <c r="H110" s="40">
        <f t="shared" si="21"/>
        <v>1.9124999999999999</v>
      </c>
      <c r="I110" s="41">
        <f t="shared" si="22"/>
        <v>2136262.5</v>
      </c>
      <c r="J110" s="41">
        <f t="shared" si="23"/>
        <v>412173</v>
      </c>
      <c r="K110" s="17">
        <f t="shared" si="24"/>
        <v>2548435.5</v>
      </c>
      <c r="L110" s="17">
        <f t="shared" si="25"/>
        <v>0</v>
      </c>
      <c r="M110" s="17">
        <f t="shared" si="26"/>
        <v>2548435.5</v>
      </c>
    </row>
    <row r="111" spans="1:13">
      <c r="A111" s="14" t="s">
        <v>259</v>
      </c>
      <c r="B111" s="139">
        <v>14106</v>
      </c>
      <c r="C111" s="37">
        <v>4175000</v>
      </c>
      <c r="D111" s="38">
        <v>2.2986</v>
      </c>
      <c r="E111" s="38">
        <v>0.36870000000000003</v>
      </c>
      <c r="F111" s="39">
        <v>2.2986</v>
      </c>
      <c r="G111" s="40">
        <f t="shared" si="20"/>
        <v>2.2986</v>
      </c>
      <c r="H111" s="40">
        <f t="shared" si="21"/>
        <v>1.9298999999999999</v>
      </c>
      <c r="I111" s="41">
        <f t="shared" si="22"/>
        <v>8057332.5</v>
      </c>
      <c r="J111" s="41">
        <f t="shared" si="23"/>
        <v>1539322.5</v>
      </c>
      <c r="K111" s="17">
        <f t="shared" si="24"/>
        <v>9596655</v>
      </c>
      <c r="L111" s="17">
        <f t="shared" si="25"/>
        <v>0</v>
      </c>
      <c r="M111" s="17">
        <f t="shared" si="26"/>
        <v>9596655</v>
      </c>
    </row>
    <row r="112" spans="1:13">
      <c r="A112" s="14" t="s">
        <v>260</v>
      </c>
      <c r="B112" s="139">
        <v>531</v>
      </c>
      <c r="C112" s="37">
        <v>175000</v>
      </c>
      <c r="D112" s="38">
        <v>2.8111000000000002</v>
      </c>
      <c r="E112" s="38">
        <v>0.36380000000000001</v>
      </c>
      <c r="F112" s="39">
        <v>2.8111000000000002</v>
      </c>
      <c r="G112" s="40">
        <f t="shared" si="20"/>
        <v>2.8111000000000002</v>
      </c>
      <c r="H112" s="40">
        <f t="shared" si="21"/>
        <v>2.4473000000000003</v>
      </c>
      <c r="I112" s="41">
        <f t="shared" si="22"/>
        <v>428277.50000000006</v>
      </c>
      <c r="J112" s="41">
        <f t="shared" si="23"/>
        <v>63665</v>
      </c>
      <c r="K112" s="17">
        <f t="shared" si="24"/>
        <v>491942.50000000006</v>
      </c>
      <c r="L112" s="17">
        <f t="shared" si="25"/>
        <v>0</v>
      </c>
      <c r="M112" s="17">
        <f t="shared" si="26"/>
        <v>491942.50000000006</v>
      </c>
    </row>
    <row r="113" spans="1:13">
      <c r="A113" s="14" t="s">
        <v>261</v>
      </c>
      <c r="B113" s="139">
        <v>819</v>
      </c>
      <c r="C113" s="37">
        <v>286000</v>
      </c>
      <c r="D113" s="38">
        <v>2.2780999999999998</v>
      </c>
      <c r="E113" s="38">
        <v>0.37230000000000002</v>
      </c>
      <c r="F113" s="39">
        <v>2.2780999999999998</v>
      </c>
      <c r="G113" s="40">
        <f t="shared" si="20"/>
        <v>2.2780999999999998</v>
      </c>
      <c r="H113" s="40">
        <f t="shared" si="21"/>
        <v>1.9057999999999997</v>
      </c>
      <c r="I113" s="41">
        <f t="shared" si="22"/>
        <v>545058.79999999993</v>
      </c>
      <c r="J113" s="41">
        <f t="shared" si="23"/>
        <v>106477.8</v>
      </c>
      <c r="K113" s="17">
        <f t="shared" si="24"/>
        <v>651536.6</v>
      </c>
      <c r="L113" s="17">
        <f t="shared" si="25"/>
        <v>0</v>
      </c>
      <c r="M113" s="17">
        <f t="shared" si="26"/>
        <v>651536.6</v>
      </c>
    </row>
    <row r="114" spans="1:13">
      <c r="A114" s="14" t="s">
        <v>262</v>
      </c>
      <c r="B114" s="139">
        <v>110813</v>
      </c>
      <c r="C114" s="37">
        <v>31360000</v>
      </c>
      <c r="D114" s="38">
        <v>2.2951000000000001</v>
      </c>
      <c r="E114" s="38">
        <v>0.37230000000000002</v>
      </c>
      <c r="F114" s="39">
        <v>2.2951000000000001</v>
      </c>
      <c r="G114" s="40">
        <f t="shared" si="20"/>
        <v>2.2951000000000001</v>
      </c>
      <c r="H114" s="40">
        <f t="shared" si="21"/>
        <v>1.9228000000000001</v>
      </c>
      <c r="I114" s="41">
        <f t="shared" si="22"/>
        <v>60299008</v>
      </c>
      <c r="J114" s="41">
        <f t="shared" si="23"/>
        <v>11675328</v>
      </c>
      <c r="K114" s="17">
        <f t="shared" si="24"/>
        <v>71974336</v>
      </c>
      <c r="L114" s="17">
        <f t="shared" si="25"/>
        <v>0</v>
      </c>
      <c r="M114" s="17">
        <f t="shared" si="26"/>
        <v>71974336</v>
      </c>
    </row>
    <row r="115" spans="1:13">
      <c r="A115" s="14" t="s">
        <v>263</v>
      </c>
      <c r="B115" s="139">
        <v>7318</v>
      </c>
      <c r="C115" s="37">
        <v>2166000</v>
      </c>
      <c r="D115" s="38">
        <v>2.4182999999999999</v>
      </c>
      <c r="E115" s="38">
        <v>0.37230000000000002</v>
      </c>
      <c r="F115" s="39">
        <v>2.4182999999999999</v>
      </c>
      <c r="G115" s="40">
        <f t="shared" si="20"/>
        <v>2.4182999999999999</v>
      </c>
      <c r="H115" s="40">
        <f t="shared" si="21"/>
        <v>2.0459999999999998</v>
      </c>
      <c r="I115" s="41">
        <f t="shared" si="22"/>
        <v>4431636</v>
      </c>
      <c r="J115" s="41">
        <f t="shared" si="23"/>
        <v>806401.8</v>
      </c>
      <c r="K115" s="17">
        <f t="shared" si="24"/>
        <v>5238037.8</v>
      </c>
      <c r="L115" s="17">
        <f t="shared" si="25"/>
        <v>0</v>
      </c>
      <c r="M115" s="17">
        <f t="shared" si="26"/>
        <v>5238037.8</v>
      </c>
    </row>
    <row r="116" spans="1:13">
      <c r="A116" s="14" t="s">
        <v>264</v>
      </c>
      <c r="B116" s="139">
        <v>1147</v>
      </c>
      <c r="C116" s="37">
        <v>377000</v>
      </c>
      <c r="D116" s="38">
        <v>3.3300999999999998</v>
      </c>
      <c r="E116" s="38">
        <v>0.36509999999999998</v>
      </c>
      <c r="F116" s="39">
        <v>3.3300999999999998</v>
      </c>
      <c r="G116" s="40">
        <f t="shared" si="20"/>
        <v>3.3300999999999998</v>
      </c>
      <c r="H116" s="40">
        <f t="shared" si="21"/>
        <v>2.9649999999999999</v>
      </c>
      <c r="I116" s="41">
        <f t="shared" si="22"/>
        <v>1117805</v>
      </c>
      <c r="J116" s="41">
        <f t="shared" si="23"/>
        <v>137642.69999999998</v>
      </c>
      <c r="K116" s="17">
        <f t="shared" si="24"/>
        <v>1255447.7</v>
      </c>
      <c r="L116" s="17">
        <f t="shared" si="25"/>
        <v>0</v>
      </c>
      <c r="M116" s="17">
        <f t="shared" si="26"/>
        <v>1255447.7</v>
      </c>
    </row>
    <row r="117" spans="1:13">
      <c r="A117" s="14" t="s">
        <v>164</v>
      </c>
      <c r="B117" s="139">
        <v>38572</v>
      </c>
      <c r="C117" s="37">
        <v>10916000</v>
      </c>
      <c r="D117" s="38">
        <v>2.2458</v>
      </c>
      <c r="E117" s="38">
        <v>0.36890000000000001</v>
      </c>
      <c r="F117" s="39">
        <v>2.2458</v>
      </c>
      <c r="G117" s="40">
        <f t="shared" ref="G117:G142" si="41">IF(F117&lt;=D117,F117,D117)</f>
        <v>2.2458</v>
      </c>
      <c r="H117" s="40">
        <f t="shared" ref="H117:H142" si="42">G117-E117</f>
        <v>1.8769</v>
      </c>
      <c r="I117" s="41">
        <f t="shared" ref="I117:I142" si="43">H117*C117</f>
        <v>20488240.399999999</v>
      </c>
      <c r="J117" s="41">
        <f t="shared" ref="J117:J142" si="44">C117*E117*J$33</f>
        <v>4026912.4</v>
      </c>
      <c r="K117" s="17">
        <f t="shared" ref="K117:K142" si="45">I117+J117</f>
        <v>24515152.799999997</v>
      </c>
      <c r="L117" s="17">
        <f t="shared" ref="L117:L142" si="46">K117*L$33</f>
        <v>0</v>
      </c>
      <c r="M117" s="17">
        <f t="shared" ref="M117:M142" si="47">K117-L117</f>
        <v>24515152.799999997</v>
      </c>
    </row>
    <row r="118" spans="1:13">
      <c r="A118" s="14" t="s">
        <v>266</v>
      </c>
      <c r="B118" s="139">
        <v>677</v>
      </c>
      <c r="C118" s="37">
        <v>223000</v>
      </c>
      <c r="D118" s="38">
        <v>2.2685</v>
      </c>
      <c r="E118" s="38">
        <v>0.36509999999999998</v>
      </c>
      <c r="F118" s="39">
        <v>2.2685</v>
      </c>
      <c r="G118" s="40">
        <f t="shared" si="41"/>
        <v>2.2685</v>
      </c>
      <c r="H118" s="40">
        <f t="shared" si="42"/>
        <v>1.9034</v>
      </c>
      <c r="I118" s="41">
        <f t="shared" si="43"/>
        <v>424458.2</v>
      </c>
      <c r="J118" s="41">
        <f t="shared" si="44"/>
        <v>81417.299999999988</v>
      </c>
      <c r="K118" s="17">
        <f t="shared" si="45"/>
        <v>505875.5</v>
      </c>
      <c r="L118" s="17">
        <f t="shared" si="46"/>
        <v>0</v>
      </c>
      <c r="M118" s="17">
        <f t="shared" si="47"/>
        <v>505875.5</v>
      </c>
    </row>
    <row r="119" spans="1:13">
      <c r="A119" s="14" t="s">
        <v>267</v>
      </c>
      <c r="B119" s="139">
        <v>7012</v>
      </c>
      <c r="C119" s="37">
        <v>2076000</v>
      </c>
      <c r="D119" s="38">
        <v>2.3050999999999999</v>
      </c>
      <c r="E119" s="38">
        <v>0.37230000000000002</v>
      </c>
      <c r="F119" s="39">
        <v>2.3050999999999999</v>
      </c>
      <c r="G119" s="40">
        <f t="shared" si="41"/>
        <v>2.3050999999999999</v>
      </c>
      <c r="H119" s="40">
        <f t="shared" si="42"/>
        <v>1.9327999999999999</v>
      </c>
      <c r="I119" s="41">
        <f t="shared" si="43"/>
        <v>4012492.7999999998</v>
      </c>
      <c r="J119" s="41">
        <f t="shared" si="44"/>
        <v>772894.8</v>
      </c>
      <c r="K119" s="17">
        <f t="shared" si="45"/>
        <v>4785387.5999999996</v>
      </c>
      <c r="L119" s="17">
        <f t="shared" si="46"/>
        <v>0</v>
      </c>
      <c r="M119" s="17">
        <f t="shared" si="47"/>
        <v>4785387.5999999996</v>
      </c>
    </row>
    <row r="120" spans="1:13">
      <c r="A120" s="14" t="s">
        <v>268</v>
      </c>
      <c r="B120" s="139">
        <v>2232</v>
      </c>
      <c r="C120" s="37">
        <v>734000</v>
      </c>
      <c r="D120" s="38">
        <v>2.3433999999999999</v>
      </c>
      <c r="E120" s="38">
        <v>0.37230000000000002</v>
      </c>
      <c r="F120" s="39">
        <v>2.3433999999999999</v>
      </c>
      <c r="G120" s="40">
        <f t="shared" si="41"/>
        <v>2.3433999999999999</v>
      </c>
      <c r="H120" s="40">
        <f t="shared" si="42"/>
        <v>1.9710999999999999</v>
      </c>
      <c r="I120" s="41">
        <f t="shared" si="43"/>
        <v>1446787.4</v>
      </c>
      <c r="J120" s="41">
        <f t="shared" si="44"/>
        <v>273268.2</v>
      </c>
      <c r="K120" s="17">
        <f t="shared" si="45"/>
        <v>1720055.5999999999</v>
      </c>
      <c r="L120" s="17">
        <f t="shared" si="46"/>
        <v>0</v>
      </c>
      <c r="M120" s="17">
        <f t="shared" si="47"/>
        <v>1720055.5999999999</v>
      </c>
    </row>
    <row r="121" spans="1:13">
      <c r="A121" s="14" t="s">
        <v>269</v>
      </c>
      <c r="B121" s="139">
        <v>519</v>
      </c>
      <c r="C121" s="37">
        <v>181000</v>
      </c>
      <c r="D121" s="38">
        <v>2.2824</v>
      </c>
      <c r="E121" s="38">
        <v>0.36509999999999998</v>
      </c>
      <c r="F121" s="39">
        <v>2.2824</v>
      </c>
      <c r="G121" s="40">
        <f t="shared" si="41"/>
        <v>2.2824</v>
      </c>
      <c r="H121" s="40">
        <f t="shared" si="42"/>
        <v>1.9173</v>
      </c>
      <c r="I121" s="41">
        <f t="shared" si="43"/>
        <v>347031.3</v>
      </c>
      <c r="J121" s="41">
        <f t="shared" si="44"/>
        <v>66083.099999999991</v>
      </c>
      <c r="K121" s="17">
        <f t="shared" si="45"/>
        <v>413114.39999999997</v>
      </c>
      <c r="L121" s="17">
        <f t="shared" si="46"/>
        <v>0</v>
      </c>
      <c r="M121" s="17">
        <f t="shared" si="47"/>
        <v>413114.39999999997</v>
      </c>
    </row>
    <row r="122" spans="1:13">
      <c r="A122" s="14" t="s">
        <v>530</v>
      </c>
      <c r="B122" s="139">
        <v>10435</v>
      </c>
      <c r="C122" s="37">
        <v>3089000</v>
      </c>
      <c r="D122" s="38">
        <v>2.3321999999999998</v>
      </c>
      <c r="E122" s="38">
        <v>0.37230000000000002</v>
      </c>
      <c r="F122" s="39">
        <v>2.3321999999999998</v>
      </c>
      <c r="G122" s="40">
        <f t="shared" si="41"/>
        <v>2.3321999999999998</v>
      </c>
      <c r="H122" s="40">
        <f t="shared" si="42"/>
        <v>1.9598999999999998</v>
      </c>
      <c r="I122" s="41">
        <f t="shared" si="43"/>
        <v>6054131.0999999996</v>
      </c>
      <c r="J122" s="41">
        <f t="shared" si="44"/>
        <v>1150034.7</v>
      </c>
      <c r="K122" s="17">
        <f t="shared" si="45"/>
        <v>7204165.7999999998</v>
      </c>
      <c r="L122" s="17">
        <f t="shared" si="46"/>
        <v>0</v>
      </c>
      <c r="M122" s="17">
        <f t="shared" si="47"/>
        <v>7204165.7999999998</v>
      </c>
    </row>
    <row r="123" spans="1:13">
      <c r="A123" s="14" t="s">
        <v>531</v>
      </c>
      <c r="B123" s="139">
        <v>30356</v>
      </c>
      <c r="C123" s="37">
        <v>8591000</v>
      </c>
      <c r="D123" s="38">
        <v>2.3271999999999999</v>
      </c>
      <c r="E123" s="38">
        <v>0.36509999999999998</v>
      </c>
      <c r="F123" s="39">
        <v>2.3271999999999999</v>
      </c>
      <c r="G123" s="40">
        <f t="shared" si="41"/>
        <v>2.3271999999999999</v>
      </c>
      <c r="H123" s="40">
        <f t="shared" si="42"/>
        <v>1.9621</v>
      </c>
      <c r="I123" s="41">
        <f t="shared" si="43"/>
        <v>16856401.099999998</v>
      </c>
      <c r="J123" s="41">
        <f t="shared" si="44"/>
        <v>3136574.0999999996</v>
      </c>
      <c r="K123" s="17">
        <f t="shared" si="45"/>
        <v>19992975.199999996</v>
      </c>
      <c r="L123" s="17">
        <f t="shared" si="46"/>
        <v>0</v>
      </c>
      <c r="M123" s="17">
        <f t="shared" si="47"/>
        <v>19992975.199999996</v>
      </c>
    </row>
    <row r="124" spans="1:13">
      <c r="A124" s="14" t="s">
        <v>532</v>
      </c>
      <c r="B124" s="139">
        <v>9801</v>
      </c>
      <c r="C124" s="37">
        <v>2901000</v>
      </c>
      <c r="D124" s="38">
        <v>2.3433999999999999</v>
      </c>
      <c r="E124" s="38">
        <v>0.37230000000000002</v>
      </c>
      <c r="F124" s="39">
        <v>2.3433999999999999</v>
      </c>
      <c r="G124" s="40">
        <f t="shared" si="41"/>
        <v>2.3433999999999999</v>
      </c>
      <c r="H124" s="40">
        <f t="shared" si="42"/>
        <v>1.9710999999999999</v>
      </c>
      <c r="I124" s="41">
        <f t="shared" si="43"/>
        <v>5718161.0999999996</v>
      </c>
      <c r="J124" s="41">
        <f t="shared" si="44"/>
        <v>1080042.3</v>
      </c>
      <c r="K124" s="17">
        <f t="shared" si="45"/>
        <v>6798203.3999999994</v>
      </c>
      <c r="L124" s="17">
        <f t="shared" si="46"/>
        <v>0</v>
      </c>
      <c r="M124" s="17">
        <f t="shared" si="47"/>
        <v>6798203.3999999994</v>
      </c>
    </row>
    <row r="125" spans="1:13">
      <c r="A125" s="14" t="s">
        <v>533</v>
      </c>
      <c r="B125" s="139">
        <v>6698</v>
      </c>
      <c r="C125" s="37">
        <v>1983000</v>
      </c>
      <c r="D125" s="38">
        <v>2.2824</v>
      </c>
      <c r="E125" s="38">
        <v>0.36509999999999998</v>
      </c>
      <c r="F125" s="39">
        <v>2.2824</v>
      </c>
      <c r="G125" s="40">
        <f t="shared" si="41"/>
        <v>2.2824</v>
      </c>
      <c r="H125" s="40">
        <f t="shared" si="42"/>
        <v>1.9173</v>
      </c>
      <c r="I125" s="41">
        <f t="shared" si="43"/>
        <v>3802005.9</v>
      </c>
      <c r="J125" s="41">
        <f t="shared" si="44"/>
        <v>723993.29999999993</v>
      </c>
      <c r="K125" s="17">
        <f t="shared" si="45"/>
        <v>4525999.2</v>
      </c>
      <c r="L125" s="17">
        <f t="shared" si="46"/>
        <v>0</v>
      </c>
      <c r="M125" s="17">
        <f t="shared" si="47"/>
        <v>4525999.2</v>
      </c>
    </row>
    <row r="126" spans="1:13">
      <c r="A126" s="14" t="s">
        <v>270</v>
      </c>
      <c r="B126" s="139">
        <v>5224</v>
      </c>
      <c r="C126" s="37">
        <v>1546000</v>
      </c>
      <c r="D126" s="38">
        <v>2.2814000000000001</v>
      </c>
      <c r="E126" s="38">
        <v>0.36509999999999998</v>
      </c>
      <c r="F126" s="39">
        <v>2.2814000000000001</v>
      </c>
      <c r="G126" s="40">
        <f t="shared" si="41"/>
        <v>2.2814000000000001</v>
      </c>
      <c r="H126" s="40">
        <f t="shared" si="42"/>
        <v>1.9163000000000001</v>
      </c>
      <c r="I126" s="41">
        <f t="shared" si="43"/>
        <v>2962599.8000000003</v>
      </c>
      <c r="J126" s="41">
        <f t="shared" si="44"/>
        <v>564444.6</v>
      </c>
      <c r="K126" s="17">
        <f t="shared" si="45"/>
        <v>3527044.4000000004</v>
      </c>
      <c r="L126" s="17">
        <f t="shared" si="46"/>
        <v>0</v>
      </c>
      <c r="M126" s="17">
        <f t="shared" si="47"/>
        <v>3527044.4000000004</v>
      </c>
    </row>
    <row r="127" spans="1:13">
      <c r="A127" s="14" t="s">
        <v>271</v>
      </c>
      <c r="B127" s="139">
        <v>581</v>
      </c>
      <c r="C127" s="37">
        <v>191000</v>
      </c>
      <c r="D127" s="38">
        <v>2.4811999999999999</v>
      </c>
      <c r="E127" s="38">
        <v>0.36380000000000001</v>
      </c>
      <c r="F127" s="39">
        <v>2.4811999999999999</v>
      </c>
      <c r="G127" s="40">
        <f t="shared" si="41"/>
        <v>2.4811999999999999</v>
      </c>
      <c r="H127" s="40">
        <f t="shared" si="42"/>
        <v>2.1173999999999999</v>
      </c>
      <c r="I127" s="41">
        <f t="shared" si="43"/>
        <v>404423.39999999997</v>
      </c>
      <c r="J127" s="41">
        <f t="shared" si="44"/>
        <v>69485.8</v>
      </c>
      <c r="K127" s="17">
        <f t="shared" si="45"/>
        <v>473909.19999999995</v>
      </c>
      <c r="L127" s="17">
        <f t="shared" si="46"/>
        <v>0</v>
      </c>
      <c r="M127" s="17">
        <f t="shared" si="47"/>
        <v>473909.19999999995</v>
      </c>
    </row>
    <row r="128" spans="1:13">
      <c r="A128" s="14" t="s">
        <v>272</v>
      </c>
      <c r="B128" s="139">
        <v>50056</v>
      </c>
      <c r="C128" s="37">
        <v>14166000</v>
      </c>
      <c r="D128" s="38">
        <v>2.3557000000000001</v>
      </c>
      <c r="E128" s="38">
        <v>0.37230000000000002</v>
      </c>
      <c r="F128" s="39">
        <v>2.3557000000000001</v>
      </c>
      <c r="G128" s="40">
        <f t="shared" si="41"/>
        <v>2.3557000000000001</v>
      </c>
      <c r="H128" s="40">
        <f t="shared" si="42"/>
        <v>1.9834000000000001</v>
      </c>
      <c r="I128" s="41">
        <f t="shared" si="43"/>
        <v>28096844.400000002</v>
      </c>
      <c r="J128" s="41">
        <f t="shared" si="44"/>
        <v>5274001.8000000007</v>
      </c>
      <c r="K128" s="17">
        <f t="shared" si="45"/>
        <v>33370846.200000003</v>
      </c>
      <c r="L128" s="17">
        <f t="shared" si="46"/>
        <v>0</v>
      </c>
      <c r="M128" s="17">
        <f t="shared" si="47"/>
        <v>33370846.200000003</v>
      </c>
    </row>
    <row r="129" spans="1:13">
      <c r="A129" s="14" t="s">
        <v>273</v>
      </c>
      <c r="B129" s="139">
        <v>161</v>
      </c>
      <c r="C129" s="37">
        <v>56000</v>
      </c>
      <c r="D129" s="38">
        <v>2.3100999999999998</v>
      </c>
      <c r="E129" s="38">
        <v>0.36380000000000001</v>
      </c>
      <c r="F129" s="39">
        <v>2.3100999999999998</v>
      </c>
      <c r="G129" s="40">
        <f t="shared" si="41"/>
        <v>2.3100999999999998</v>
      </c>
      <c r="H129" s="40">
        <f t="shared" si="42"/>
        <v>1.9462999999999999</v>
      </c>
      <c r="I129" s="41">
        <f t="shared" si="43"/>
        <v>108992.79999999999</v>
      </c>
      <c r="J129" s="41">
        <f t="shared" si="44"/>
        <v>20372.8</v>
      </c>
      <c r="K129" s="17">
        <f t="shared" si="45"/>
        <v>129365.59999999999</v>
      </c>
      <c r="L129" s="17">
        <f t="shared" si="46"/>
        <v>0</v>
      </c>
      <c r="M129" s="17">
        <f t="shared" si="47"/>
        <v>129365.59999999999</v>
      </c>
    </row>
    <row r="130" spans="1:13">
      <c r="A130" s="14" t="s">
        <v>274</v>
      </c>
      <c r="B130" s="139">
        <v>12118</v>
      </c>
      <c r="C130" s="37">
        <v>3429000</v>
      </c>
      <c r="D130" s="38">
        <v>2.3201999999999998</v>
      </c>
      <c r="E130" s="38">
        <v>0.36509999999999998</v>
      </c>
      <c r="F130" s="39">
        <v>2.3201999999999998</v>
      </c>
      <c r="G130" s="40">
        <f t="shared" si="41"/>
        <v>2.3201999999999998</v>
      </c>
      <c r="H130" s="40">
        <f t="shared" si="42"/>
        <v>1.9550999999999998</v>
      </c>
      <c r="I130" s="41">
        <f t="shared" si="43"/>
        <v>6704037.8999999994</v>
      </c>
      <c r="J130" s="41">
        <f t="shared" si="44"/>
        <v>1251927.8999999999</v>
      </c>
      <c r="K130" s="17">
        <f t="shared" si="45"/>
        <v>7955965.7999999989</v>
      </c>
      <c r="L130" s="17">
        <f t="shared" si="46"/>
        <v>0</v>
      </c>
      <c r="M130" s="17">
        <f t="shared" si="47"/>
        <v>7955965.7999999989</v>
      </c>
    </row>
    <row r="131" spans="1:13">
      <c r="A131" s="14" t="s">
        <v>169</v>
      </c>
      <c r="B131" s="139">
        <v>73598</v>
      </c>
      <c r="C131" s="37">
        <v>20828000</v>
      </c>
      <c r="D131" s="38">
        <v>2.3058999999999998</v>
      </c>
      <c r="E131" s="38">
        <v>0.37230000000000002</v>
      </c>
      <c r="F131" s="39">
        <v>2.3058999999999998</v>
      </c>
      <c r="G131" s="40">
        <f t="shared" si="41"/>
        <v>2.3058999999999998</v>
      </c>
      <c r="H131" s="40">
        <f t="shared" si="42"/>
        <v>1.9335999999999998</v>
      </c>
      <c r="I131" s="41">
        <f t="shared" si="43"/>
        <v>40273020.799999997</v>
      </c>
      <c r="J131" s="41">
        <f t="shared" si="44"/>
        <v>7754264.4000000004</v>
      </c>
      <c r="K131" s="17">
        <f t="shared" si="45"/>
        <v>48027285.199999996</v>
      </c>
      <c r="L131" s="17">
        <f t="shared" si="46"/>
        <v>0</v>
      </c>
      <c r="M131" s="17">
        <f t="shared" si="47"/>
        <v>48027285.199999996</v>
      </c>
    </row>
    <row r="132" spans="1:13">
      <c r="A132" s="14" t="s">
        <v>275</v>
      </c>
      <c r="B132" s="139">
        <v>9107</v>
      </c>
      <c r="C132" s="37">
        <v>2696000</v>
      </c>
      <c r="D132" s="38">
        <v>2.3311999999999999</v>
      </c>
      <c r="E132" s="38">
        <v>0.37230000000000002</v>
      </c>
      <c r="F132" s="39">
        <v>2.3311999999999999</v>
      </c>
      <c r="G132" s="40">
        <f t="shared" si="41"/>
        <v>2.3311999999999999</v>
      </c>
      <c r="H132" s="40">
        <f t="shared" si="42"/>
        <v>1.9588999999999999</v>
      </c>
      <c r="I132" s="41">
        <f t="shared" si="43"/>
        <v>5281194.3999999994</v>
      </c>
      <c r="J132" s="41">
        <f t="shared" si="44"/>
        <v>1003720.8</v>
      </c>
      <c r="K132" s="17">
        <f t="shared" si="45"/>
        <v>6284915.1999999993</v>
      </c>
      <c r="L132" s="17">
        <f t="shared" si="46"/>
        <v>0</v>
      </c>
      <c r="M132" s="17">
        <f t="shared" si="47"/>
        <v>6284915.1999999993</v>
      </c>
    </row>
    <row r="133" spans="1:13">
      <c r="A133" s="14" t="s">
        <v>276</v>
      </c>
      <c r="B133" s="139">
        <v>1144</v>
      </c>
      <c r="C133" s="37">
        <v>376000</v>
      </c>
      <c r="D133" s="38">
        <v>2.2685</v>
      </c>
      <c r="E133" s="38">
        <v>0.36509999999999998</v>
      </c>
      <c r="F133" s="39">
        <v>2.2685</v>
      </c>
      <c r="G133" s="40">
        <f t="shared" si="41"/>
        <v>2.2685</v>
      </c>
      <c r="H133" s="40">
        <f t="shared" si="42"/>
        <v>1.9034</v>
      </c>
      <c r="I133" s="41">
        <f t="shared" si="43"/>
        <v>715678.4</v>
      </c>
      <c r="J133" s="41">
        <f t="shared" si="44"/>
        <v>137277.6</v>
      </c>
      <c r="K133" s="17">
        <f t="shared" si="45"/>
        <v>852956</v>
      </c>
      <c r="L133" s="17">
        <f t="shared" si="46"/>
        <v>0</v>
      </c>
      <c r="M133" s="17">
        <f t="shared" si="47"/>
        <v>852956</v>
      </c>
    </row>
    <row r="134" spans="1:13">
      <c r="A134" s="14" t="s">
        <v>277</v>
      </c>
      <c r="B134" s="139">
        <v>6558</v>
      </c>
      <c r="C134" s="37">
        <v>1941000</v>
      </c>
      <c r="D134" s="38">
        <v>2.3041999999999998</v>
      </c>
      <c r="E134" s="38">
        <v>0.37230000000000002</v>
      </c>
      <c r="F134" s="39">
        <v>2.3041999999999998</v>
      </c>
      <c r="G134" s="40">
        <f t="shared" si="41"/>
        <v>2.3041999999999998</v>
      </c>
      <c r="H134" s="40">
        <f t="shared" si="42"/>
        <v>1.9318999999999997</v>
      </c>
      <c r="I134" s="41">
        <f t="shared" si="43"/>
        <v>3749817.8999999994</v>
      </c>
      <c r="J134" s="41">
        <f t="shared" si="44"/>
        <v>722634.3</v>
      </c>
      <c r="K134" s="17">
        <f t="shared" si="45"/>
        <v>4472452.1999999993</v>
      </c>
      <c r="L134" s="17">
        <f t="shared" si="46"/>
        <v>0</v>
      </c>
      <c r="M134" s="17">
        <f t="shared" si="47"/>
        <v>4472452.1999999993</v>
      </c>
    </row>
    <row r="135" spans="1:13">
      <c r="A135" s="14" t="s">
        <v>278</v>
      </c>
      <c r="B135" s="139">
        <v>14766</v>
      </c>
      <c r="C135" s="37">
        <v>4179000</v>
      </c>
      <c r="D135" s="38">
        <v>2.2814000000000001</v>
      </c>
      <c r="E135" s="38">
        <v>0.36509999999999998</v>
      </c>
      <c r="F135" s="39">
        <v>2.2814000000000001</v>
      </c>
      <c r="G135" s="40">
        <f t="shared" si="41"/>
        <v>2.2814000000000001</v>
      </c>
      <c r="H135" s="40">
        <f t="shared" si="42"/>
        <v>1.9163000000000001</v>
      </c>
      <c r="I135" s="41">
        <f t="shared" si="43"/>
        <v>8008217.7000000002</v>
      </c>
      <c r="J135" s="41">
        <f t="shared" si="44"/>
        <v>1525752.9</v>
      </c>
      <c r="K135" s="17">
        <f t="shared" si="45"/>
        <v>9533970.5999999996</v>
      </c>
      <c r="L135" s="17">
        <f t="shared" si="46"/>
        <v>0</v>
      </c>
      <c r="M135" s="17">
        <f t="shared" si="47"/>
        <v>9533970.5999999996</v>
      </c>
    </row>
    <row r="136" spans="1:13">
      <c r="A136" s="14" t="s">
        <v>279</v>
      </c>
      <c r="B136" s="139">
        <v>8279</v>
      </c>
      <c r="C136" s="37">
        <v>2451000</v>
      </c>
      <c r="D136" s="38">
        <v>2.2774000000000001</v>
      </c>
      <c r="E136" s="38">
        <v>0.36509999999999998</v>
      </c>
      <c r="F136" s="39">
        <v>2.2774000000000001</v>
      </c>
      <c r="G136" s="40">
        <f t="shared" si="41"/>
        <v>2.2774000000000001</v>
      </c>
      <c r="H136" s="40">
        <f t="shared" si="42"/>
        <v>1.9123000000000001</v>
      </c>
      <c r="I136" s="41">
        <f t="shared" si="43"/>
        <v>4687047.3</v>
      </c>
      <c r="J136" s="41">
        <f t="shared" si="44"/>
        <v>894860.1</v>
      </c>
      <c r="K136" s="17">
        <f t="shared" si="45"/>
        <v>5581907.3999999994</v>
      </c>
      <c r="L136" s="17">
        <f t="shared" si="46"/>
        <v>0</v>
      </c>
      <c r="M136" s="17">
        <f t="shared" si="47"/>
        <v>5581907.3999999994</v>
      </c>
    </row>
    <row r="137" spans="1:13">
      <c r="A137" s="14" t="s">
        <v>159</v>
      </c>
      <c r="B137" s="139">
        <v>34752</v>
      </c>
      <c r="C137" s="37">
        <v>9835000</v>
      </c>
      <c r="D137" s="38">
        <v>2.0870000000000002</v>
      </c>
      <c r="E137" s="38">
        <v>0.36909999999999998</v>
      </c>
      <c r="F137" s="39">
        <v>2.0870000000000002</v>
      </c>
      <c r="G137" s="40">
        <f t="shared" si="41"/>
        <v>2.0870000000000002</v>
      </c>
      <c r="H137" s="40">
        <f t="shared" si="42"/>
        <v>1.7179000000000002</v>
      </c>
      <c r="I137" s="41">
        <f t="shared" si="43"/>
        <v>16895546.500000004</v>
      </c>
      <c r="J137" s="41">
        <f t="shared" si="44"/>
        <v>3630098.5</v>
      </c>
      <c r="K137" s="17">
        <f t="shared" si="45"/>
        <v>20525645.000000004</v>
      </c>
      <c r="L137" s="17">
        <f t="shared" si="46"/>
        <v>0</v>
      </c>
      <c r="M137" s="17">
        <f t="shared" si="47"/>
        <v>20525645.000000004</v>
      </c>
    </row>
    <row r="138" spans="1:13">
      <c r="A138" s="14" t="s">
        <v>157</v>
      </c>
      <c r="B138" s="139">
        <v>65040</v>
      </c>
      <c r="C138" s="37">
        <v>18406000</v>
      </c>
      <c r="D138" s="38">
        <v>2.0869</v>
      </c>
      <c r="E138" s="38">
        <v>0.36890000000000001</v>
      </c>
      <c r="F138" s="39">
        <v>2.0869</v>
      </c>
      <c r="G138" s="40">
        <f t="shared" si="41"/>
        <v>2.0869</v>
      </c>
      <c r="H138" s="40">
        <f t="shared" si="42"/>
        <v>1.718</v>
      </c>
      <c r="I138" s="41">
        <f t="shared" si="43"/>
        <v>31621508</v>
      </c>
      <c r="J138" s="41">
        <f t="shared" si="44"/>
        <v>6789973.4000000004</v>
      </c>
      <c r="K138" s="17">
        <f t="shared" si="45"/>
        <v>38411481.399999999</v>
      </c>
      <c r="L138" s="17">
        <f t="shared" si="46"/>
        <v>0</v>
      </c>
      <c r="M138" s="17">
        <f t="shared" si="47"/>
        <v>38411481.399999999</v>
      </c>
    </row>
    <row r="139" spans="1:13">
      <c r="A139" s="14" t="s">
        <v>158</v>
      </c>
      <c r="B139" s="139">
        <v>50640</v>
      </c>
      <c r="C139" s="37">
        <v>14331000</v>
      </c>
      <c r="D139" s="38">
        <v>2.0868000000000002</v>
      </c>
      <c r="E139" s="38">
        <v>0.36870000000000003</v>
      </c>
      <c r="F139" s="39">
        <v>2.0868000000000002</v>
      </c>
      <c r="G139" s="40">
        <f t="shared" si="41"/>
        <v>2.0868000000000002</v>
      </c>
      <c r="H139" s="40">
        <f t="shared" si="42"/>
        <v>1.7181000000000002</v>
      </c>
      <c r="I139" s="41">
        <f t="shared" si="43"/>
        <v>24622091.100000001</v>
      </c>
      <c r="J139" s="41">
        <f t="shared" si="44"/>
        <v>5283839.7</v>
      </c>
      <c r="K139" s="17">
        <f t="shared" si="45"/>
        <v>29905930.800000001</v>
      </c>
      <c r="L139" s="17">
        <f t="shared" si="46"/>
        <v>0</v>
      </c>
      <c r="M139" s="17">
        <f t="shared" si="47"/>
        <v>29905930.800000001</v>
      </c>
    </row>
    <row r="140" spans="1:13">
      <c r="A140" s="14" t="s">
        <v>280</v>
      </c>
      <c r="B140" s="139">
        <v>3652</v>
      </c>
      <c r="C140" s="37">
        <v>1081000</v>
      </c>
      <c r="D140" s="38">
        <v>2.2856999999999998</v>
      </c>
      <c r="E140" s="38">
        <v>0.37230000000000002</v>
      </c>
      <c r="F140" s="39">
        <v>2.2856999999999998</v>
      </c>
      <c r="G140" s="40">
        <f t="shared" si="41"/>
        <v>2.2856999999999998</v>
      </c>
      <c r="H140" s="40">
        <f t="shared" si="42"/>
        <v>1.9133999999999998</v>
      </c>
      <c r="I140" s="41">
        <f t="shared" si="43"/>
        <v>2068385.3999999997</v>
      </c>
      <c r="J140" s="41">
        <f t="shared" si="44"/>
        <v>402456.30000000005</v>
      </c>
      <c r="K140" s="17">
        <f t="shared" si="45"/>
        <v>2470841.6999999997</v>
      </c>
      <c r="L140" s="17">
        <f t="shared" si="46"/>
        <v>0</v>
      </c>
      <c r="M140" s="17">
        <f t="shared" si="47"/>
        <v>2470841.6999999997</v>
      </c>
    </row>
    <row r="141" spans="1:13">
      <c r="A141" s="14" t="s">
        <v>281</v>
      </c>
      <c r="B141" s="139">
        <v>768</v>
      </c>
      <c r="C141" s="37">
        <v>253000</v>
      </c>
      <c r="D141" s="38">
        <v>2.2391999999999999</v>
      </c>
      <c r="E141" s="38">
        <v>0.36420000000000002</v>
      </c>
      <c r="F141" s="39">
        <v>2.2391999999999999</v>
      </c>
      <c r="G141" s="40">
        <f t="shared" si="41"/>
        <v>2.2391999999999999</v>
      </c>
      <c r="H141" s="40">
        <f t="shared" si="42"/>
        <v>1.8749999999999998</v>
      </c>
      <c r="I141" s="41">
        <f t="shared" si="43"/>
        <v>474374.99999999994</v>
      </c>
      <c r="J141" s="41">
        <f t="shared" si="44"/>
        <v>92142.6</v>
      </c>
      <c r="K141" s="17">
        <f t="shared" si="45"/>
        <v>566517.6</v>
      </c>
      <c r="L141" s="17">
        <f t="shared" si="46"/>
        <v>0</v>
      </c>
      <c r="M141" s="17">
        <f t="shared" si="47"/>
        <v>566517.6</v>
      </c>
    </row>
    <row r="142" spans="1:13">
      <c r="A142" s="14" t="s">
        <v>534</v>
      </c>
      <c r="B142" s="139">
        <v>612</v>
      </c>
      <c r="C142" s="37">
        <v>214000</v>
      </c>
      <c r="D142" s="38">
        <v>2.2833999999999999</v>
      </c>
      <c r="E142" s="38">
        <v>0.37230000000000002</v>
      </c>
      <c r="F142" s="39">
        <v>2.2833999999999999</v>
      </c>
      <c r="G142" s="40">
        <f t="shared" si="41"/>
        <v>2.2833999999999999</v>
      </c>
      <c r="H142" s="40">
        <f t="shared" si="42"/>
        <v>1.9110999999999998</v>
      </c>
      <c r="I142" s="41">
        <f t="shared" si="43"/>
        <v>408975.39999999997</v>
      </c>
      <c r="J142" s="41">
        <f t="shared" si="44"/>
        <v>79672.2</v>
      </c>
      <c r="K142" s="17">
        <f t="shared" si="45"/>
        <v>488647.6</v>
      </c>
      <c r="L142" s="17">
        <f t="shared" si="46"/>
        <v>0</v>
      </c>
      <c r="M142" s="17">
        <f t="shared" si="47"/>
        <v>488647.6</v>
      </c>
    </row>
    <row r="143" spans="1:13">
      <c r="C143" s="19"/>
      <c r="D143" s="4"/>
      <c r="F143" s="4"/>
      <c r="G143" s="4"/>
      <c r="H143" s="4"/>
      <c r="I143" s="4"/>
      <c r="J143" s="4"/>
    </row>
    <row r="144" spans="1:13">
      <c r="A144" s="177" t="s">
        <v>26</v>
      </c>
      <c r="B144" s="193" t="s">
        <v>57</v>
      </c>
      <c r="C144" s="193" t="s">
        <v>53</v>
      </c>
      <c r="D144" s="184" t="s">
        <v>38</v>
      </c>
      <c r="E144" s="184"/>
      <c r="F144" s="105" t="s">
        <v>415</v>
      </c>
      <c r="G144" s="177" t="s">
        <v>41</v>
      </c>
      <c r="H144" s="177"/>
      <c r="I144" s="177" t="s">
        <v>45</v>
      </c>
      <c r="J144" s="34" t="s">
        <v>43</v>
      </c>
      <c r="K144" s="177" t="s">
        <v>34</v>
      </c>
      <c r="L144" s="28" t="s">
        <v>35</v>
      </c>
      <c r="M144" s="177" t="s">
        <v>514</v>
      </c>
    </row>
    <row r="145" spans="1:13" ht="11.25" customHeight="1">
      <c r="A145" s="177"/>
      <c r="B145" s="193"/>
      <c r="C145" s="193"/>
      <c r="D145" s="50" t="s">
        <v>40</v>
      </c>
      <c r="E145" s="50" t="s">
        <v>44</v>
      </c>
      <c r="F145" s="50" t="s">
        <v>40</v>
      </c>
      <c r="G145" s="36" t="s">
        <v>40</v>
      </c>
      <c r="H145" s="13" t="s">
        <v>42</v>
      </c>
      <c r="I145" s="177"/>
      <c r="J145" s="13">
        <v>1</v>
      </c>
      <c r="K145" s="177"/>
      <c r="L145" s="13">
        <v>9.2499999999999999E-2</v>
      </c>
      <c r="M145" s="183"/>
    </row>
    <row r="146" spans="1:13">
      <c r="A146" s="18" t="s">
        <v>28</v>
      </c>
      <c r="B146" s="68">
        <f>SUM(B147:B147)</f>
        <v>0</v>
      </c>
      <c r="C146" s="70">
        <f>SUM(C147:C147)</f>
        <v>15860000</v>
      </c>
      <c r="D146" s="42"/>
      <c r="E146" s="43"/>
      <c r="F146" s="44"/>
      <c r="G146" s="44"/>
      <c r="H146" s="44"/>
      <c r="I146" s="44"/>
      <c r="J146" s="44"/>
      <c r="K146" s="43"/>
      <c r="L146" s="43"/>
      <c r="M146" s="64">
        <f>SUM(M147:M147)</f>
        <v>26677332.824999999</v>
      </c>
    </row>
    <row r="147" spans="1:13">
      <c r="A147" s="14" t="s">
        <v>174</v>
      </c>
      <c r="B147" s="51"/>
      <c r="C147" s="37">
        <v>15860000</v>
      </c>
      <c r="D147" s="38">
        <v>1.8534999999999999</v>
      </c>
      <c r="E147" s="38">
        <v>0.31509999999999999</v>
      </c>
      <c r="F147" s="38">
        <v>1.8534999999999999</v>
      </c>
      <c r="G147" s="40">
        <f>IF(F147&lt;=D147,F147,D147)</f>
        <v>1.8534999999999999</v>
      </c>
      <c r="H147" s="40">
        <f>G147-E147</f>
        <v>1.5384</v>
      </c>
      <c r="I147" s="41">
        <f>H147*C147</f>
        <v>24399024</v>
      </c>
      <c r="J147" s="41">
        <f>C147*E147*J$145</f>
        <v>4997486</v>
      </c>
      <c r="K147" s="17">
        <f>I147+J147</f>
        <v>29396510</v>
      </c>
      <c r="L147" s="17">
        <f>K147*L$145</f>
        <v>2719177.1749999998</v>
      </c>
      <c r="M147" s="17">
        <f>K147-L147</f>
        <v>26677332.824999999</v>
      </c>
    </row>
    <row r="148" spans="1:13">
      <c r="C148" s="7"/>
      <c r="D148" s="8"/>
      <c r="E148" s="8"/>
      <c r="F148" s="3"/>
      <c r="G148" s="3"/>
      <c r="H148" s="3"/>
      <c r="I148" s="2"/>
      <c r="J148" s="2"/>
    </row>
    <row r="149" spans="1:13">
      <c r="A149" s="177" t="s">
        <v>26</v>
      </c>
      <c r="B149" s="193" t="s">
        <v>58</v>
      </c>
      <c r="C149" s="193" t="s">
        <v>54</v>
      </c>
      <c r="D149" s="184" t="s">
        <v>38</v>
      </c>
      <c r="E149" s="184"/>
      <c r="F149" s="105" t="s">
        <v>415</v>
      </c>
      <c r="G149" s="177" t="s">
        <v>41</v>
      </c>
      <c r="H149" s="177"/>
      <c r="I149" s="177" t="s">
        <v>45</v>
      </c>
      <c r="J149" s="34" t="s">
        <v>43</v>
      </c>
      <c r="K149" s="177" t="s">
        <v>34</v>
      </c>
      <c r="L149" s="28" t="s">
        <v>35</v>
      </c>
      <c r="M149" s="177" t="s">
        <v>514</v>
      </c>
    </row>
    <row r="150" spans="1:13" ht="11.25" customHeight="1">
      <c r="A150" s="177"/>
      <c r="B150" s="193"/>
      <c r="C150" s="193"/>
      <c r="D150" s="50" t="s">
        <v>40</v>
      </c>
      <c r="E150" s="50" t="s">
        <v>44</v>
      </c>
      <c r="F150" s="50" t="s">
        <v>42</v>
      </c>
      <c r="G150" s="36" t="s">
        <v>40</v>
      </c>
      <c r="H150" s="13" t="s">
        <v>42</v>
      </c>
      <c r="I150" s="177"/>
      <c r="J150" s="13">
        <v>1</v>
      </c>
      <c r="K150" s="177"/>
      <c r="L150" s="13">
        <v>9.2499999999999999E-2</v>
      </c>
      <c r="M150" s="183"/>
    </row>
    <row r="151" spans="1:13">
      <c r="A151" s="18" t="s">
        <v>28</v>
      </c>
      <c r="B151" s="68">
        <f>SUM(B152:B152)</f>
        <v>294286</v>
      </c>
      <c r="C151" s="70">
        <f>SUM(C152:C152)</f>
        <v>85343000</v>
      </c>
      <c r="D151" s="42"/>
      <c r="E151" s="43"/>
      <c r="F151" s="44"/>
      <c r="G151" s="44"/>
      <c r="H151" s="44"/>
      <c r="I151" s="44"/>
      <c r="J151" s="44"/>
      <c r="K151" s="43"/>
      <c r="L151" s="43"/>
      <c r="M151" s="64">
        <f>SUM(M152:M152)</f>
        <v>143892074.42774999</v>
      </c>
    </row>
    <row r="152" spans="1:13">
      <c r="A152" s="14" t="s">
        <v>172</v>
      </c>
      <c r="B152" s="51">
        <v>294286</v>
      </c>
      <c r="C152" s="37">
        <v>85343000</v>
      </c>
      <c r="D152" s="38">
        <v>1.8579000000000001</v>
      </c>
      <c r="E152" s="38">
        <v>0.31580000000000003</v>
      </c>
      <c r="F152" s="38">
        <f>D152-E152</f>
        <v>1.5421</v>
      </c>
      <c r="G152" s="45"/>
      <c r="H152" s="40">
        <f t="shared" ref="H152" si="48">IF(F152&lt;=D152-E152,F152,D152-E152)</f>
        <v>1.5421</v>
      </c>
      <c r="I152" s="46">
        <f t="shared" ref="I152" si="49">H152*C152</f>
        <v>131607440.3</v>
      </c>
      <c r="J152" s="46">
        <f>C152*E152*J$150</f>
        <v>26951319.400000002</v>
      </c>
      <c r="K152" s="47">
        <f t="shared" ref="K152" si="50">I152+J152</f>
        <v>158558759.69999999</v>
      </c>
      <c r="L152" s="17">
        <f>K152*L$150</f>
        <v>14666685.272249999</v>
      </c>
      <c r="M152" s="17">
        <f>K152-L152</f>
        <v>143892074.42774999</v>
      </c>
    </row>
    <row r="153" spans="1:13">
      <c r="C153" s="7"/>
      <c r="D153" s="8"/>
      <c r="E153" s="8"/>
      <c r="F153" s="3"/>
      <c r="G153" s="3"/>
      <c r="H153" s="3"/>
      <c r="I153" s="2"/>
      <c r="J153" s="2"/>
    </row>
    <row r="154" spans="1:13">
      <c r="A154" s="177" t="s">
        <v>26</v>
      </c>
      <c r="B154" s="193" t="s">
        <v>59</v>
      </c>
      <c r="C154" s="193" t="s">
        <v>55</v>
      </c>
      <c r="D154" s="184" t="s">
        <v>38</v>
      </c>
      <c r="E154" s="184"/>
      <c r="F154" s="105" t="s">
        <v>415</v>
      </c>
      <c r="G154" s="177" t="s">
        <v>41</v>
      </c>
      <c r="H154" s="177"/>
      <c r="I154" s="177" t="s">
        <v>45</v>
      </c>
      <c r="J154" s="34" t="s">
        <v>43</v>
      </c>
      <c r="K154" s="177" t="s">
        <v>34</v>
      </c>
      <c r="L154" s="28" t="s">
        <v>35</v>
      </c>
      <c r="M154" s="177" t="s">
        <v>514</v>
      </c>
    </row>
    <row r="155" spans="1:13" ht="11.25" customHeight="1">
      <c r="A155" s="177"/>
      <c r="B155" s="193"/>
      <c r="C155" s="193"/>
      <c r="D155" s="50" t="s">
        <v>40</v>
      </c>
      <c r="E155" s="50" t="s">
        <v>44</v>
      </c>
      <c r="F155" s="50" t="s">
        <v>42</v>
      </c>
      <c r="G155" s="36" t="s">
        <v>40</v>
      </c>
      <c r="H155" s="13" t="s">
        <v>42</v>
      </c>
      <c r="I155" s="177"/>
      <c r="J155" s="13">
        <v>1</v>
      </c>
      <c r="K155" s="177"/>
      <c r="L155" s="13">
        <v>9.2499999999999999E-2</v>
      </c>
      <c r="M155" s="183"/>
    </row>
    <row r="156" spans="1:13">
      <c r="A156" s="18" t="s">
        <v>28</v>
      </c>
      <c r="B156" s="68">
        <f>SUM(B157:B157)</f>
        <v>498312</v>
      </c>
      <c r="C156" s="70">
        <f>SUM(C157:C157)</f>
        <v>141022000</v>
      </c>
      <c r="D156" s="42"/>
      <c r="E156" s="43"/>
      <c r="F156" s="44"/>
      <c r="G156" s="44"/>
      <c r="H156" s="44"/>
      <c r="I156" s="44"/>
      <c r="J156" s="44"/>
      <c r="K156" s="43"/>
      <c r="L156" s="43"/>
      <c r="M156" s="64">
        <f>SUM(M157:M157)</f>
        <v>264926150.2965</v>
      </c>
    </row>
    <row r="157" spans="1:13">
      <c r="A157" s="14" t="s">
        <v>173</v>
      </c>
      <c r="B157" s="51">
        <v>498312</v>
      </c>
      <c r="C157" s="37">
        <v>141022000</v>
      </c>
      <c r="D157" s="38">
        <v>2.0701000000000001</v>
      </c>
      <c r="E157" s="38">
        <v>0.35189999999999999</v>
      </c>
      <c r="F157" s="38">
        <f>D157-E157</f>
        <v>1.7181999999999999</v>
      </c>
      <c r="G157" s="45"/>
      <c r="H157" s="40">
        <f t="shared" ref="H157" si="51">IF(F157&lt;=D157-E157,F157,D157-E157)</f>
        <v>1.7181999999999999</v>
      </c>
      <c r="I157" s="46">
        <f t="shared" ref="I157" si="52">H157*C157</f>
        <v>242304000.40000001</v>
      </c>
      <c r="J157" s="46">
        <f>C157*E157*J$155</f>
        <v>49625641.799999997</v>
      </c>
      <c r="K157" s="47">
        <f t="shared" ref="K157" si="53">I157+J157</f>
        <v>291929642.19999999</v>
      </c>
      <c r="L157" s="17">
        <f>K157*L$155</f>
        <v>27003491.903499998</v>
      </c>
      <c r="M157" s="17">
        <f>K157-L157</f>
        <v>264926150.2965</v>
      </c>
    </row>
    <row r="158" spans="1:13">
      <c r="C158" s="7"/>
      <c r="D158" s="8"/>
      <c r="E158" s="8"/>
      <c r="F158" s="3"/>
      <c r="G158" s="3"/>
      <c r="H158" s="3"/>
      <c r="I158" s="2"/>
      <c r="J158" s="2"/>
    </row>
    <row r="159" spans="1:13" ht="11.25" customHeight="1">
      <c r="A159" s="177" t="s">
        <v>26</v>
      </c>
      <c r="B159" s="193" t="s">
        <v>60</v>
      </c>
      <c r="C159" s="193" t="s">
        <v>56</v>
      </c>
      <c r="D159" s="184" t="s">
        <v>38</v>
      </c>
      <c r="E159" s="184"/>
      <c r="F159" s="79" t="s">
        <v>46</v>
      </c>
      <c r="G159" s="177" t="s">
        <v>41</v>
      </c>
      <c r="H159" s="177"/>
      <c r="I159" s="177" t="s">
        <v>45</v>
      </c>
      <c r="J159" s="34" t="s">
        <v>43</v>
      </c>
      <c r="K159" s="177" t="s">
        <v>34</v>
      </c>
      <c r="L159" s="79" t="s">
        <v>35</v>
      </c>
      <c r="M159" s="177" t="s">
        <v>514</v>
      </c>
    </row>
    <row r="160" spans="1:13" ht="11.25" customHeight="1">
      <c r="A160" s="177"/>
      <c r="B160" s="193"/>
      <c r="C160" s="193"/>
      <c r="D160" s="80" t="s">
        <v>40</v>
      </c>
      <c r="E160" s="80" t="s">
        <v>44</v>
      </c>
      <c r="F160" s="80" t="s">
        <v>42</v>
      </c>
      <c r="G160" s="81" t="s">
        <v>40</v>
      </c>
      <c r="H160" s="13" t="s">
        <v>42</v>
      </c>
      <c r="I160" s="177"/>
      <c r="J160" s="13">
        <v>1</v>
      </c>
      <c r="K160" s="177"/>
      <c r="L160" s="13">
        <v>9.2499999999999999E-2</v>
      </c>
      <c r="M160" s="183"/>
    </row>
    <row r="161" spans="1:13">
      <c r="A161" s="18" t="s">
        <v>28</v>
      </c>
      <c r="B161" s="68">
        <f>SUM(B162:B174)</f>
        <v>4644721</v>
      </c>
      <c r="C161" s="70">
        <f>SUM(C162:C174)</f>
        <v>1465200000</v>
      </c>
      <c r="D161" s="42"/>
      <c r="E161" s="43"/>
      <c r="F161" s="44"/>
      <c r="G161" s="44"/>
      <c r="H161" s="44"/>
      <c r="I161" s="44"/>
      <c r="J161" s="44"/>
      <c r="K161" s="43"/>
      <c r="L161" s="43"/>
      <c r="M161" s="64">
        <f>SUM(M162:M174)</f>
        <v>1426469701.7999997</v>
      </c>
    </row>
    <row r="162" spans="1:13">
      <c r="A162" s="14" t="s">
        <v>174</v>
      </c>
      <c r="B162" s="139">
        <v>478848</v>
      </c>
      <c r="C162" s="154">
        <v>160600000</v>
      </c>
      <c r="D162" s="38">
        <v>1.0470999999999999</v>
      </c>
      <c r="E162" s="38">
        <v>0.14699999999999999</v>
      </c>
      <c r="F162" s="39">
        <f>D162-E162</f>
        <v>0.9000999999999999</v>
      </c>
      <c r="G162" s="45"/>
      <c r="H162" s="48">
        <f t="shared" ref="H162:H168" si="54">IF(F162&lt;=D162-E162,F162,D162-E162)</f>
        <v>0.9000999999999999</v>
      </c>
      <c r="I162" s="46">
        <f t="shared" ref="I162:I168" si="55">H162*C162</f>
        <v>144556059.99999997</v>
      </c>
      <c r="J162" s="46">
        <f>C162*E162*J$145</f>
        <v>23608200</v>
      </c>
      <c r="K162" s="47">
        <f t="shared" ref="K162:K168" si="56">I162+J162</f>
        <v>168164259.99999997</v>
      </c>
      <c r="L162" s="17">
        <f>K162*L$145</f>
        <v>15555194.049999997</v>
      </c>
      <c r="M162" s="17">
        <f>K162-L162</f>
        <v>152609065.94999999</v>
      </c>
    </row>
    <row r="163" spans="1:13">
      <c r="A163" s="14" t="s">
        <v>282</v>
      </c>
      <c r="B163" s="139">
        <v>672000</v>
      </c>
      <c r="C163" s="154">
        <v>250400000</v>
      </c>
      <c r="D163" s="38">
        <v>1.0470999999999999</v>
      </c>
      <c r="E163" s="38">
        <v>0.14699999999999999</v>
      </c>
      <c r="F163" s="39">
        <f>D163-E163</f>
        <v>0.9000999999999999</v>
      </c>
      <c r="G163" s="45"/>
      <c r="H163" s="48">
        <f t="shared" ref="H163" si="57">IF(F163&lt;=D163-E163,F163,D163-E163)</f>
        <v>0.9000999999999999</v>
      </c>
      <c r="I163" s="46">
        <f t="shared" ref="I163" si="58">H163*C163</f>
        <v>225385039.99999997</v>
      </c>
      <c r="J163" s="46">
        <f>C163*E163*J$145</f>
        <v>36808800</v>
      </c>
      <c r="K163" s="47">
        <f t="shared" ref="K163" si="59">I163+J163</f>
        <v>262193839.99999997</v>
      </c>
      <c r="L163" s="17">
        <f>K163*L$145</f>
        <v>24252930.199999996</v>
      </c>
      <c r="M163" s="17">
        <f>K163-L163</f>
        <v>237940909.79999998</v>
      </c>
    </row>
    <row r="164" spans="1:13">
      <c r="A164" s="14" t="s">
        <v>175</v>
      </c>
      <c r="B164" s="139">
        <v>806400</v>
      </c>
      <c r="C164" s="154">
        <v>300500000</v>
      </c>
      <c r="D164" s="38">
        <v>1.0470999999999999</v>
      </c>
      <c r="E164" s="38">
        <v>0.14699999999999999</v>
      </c>
      <c r="F164" s="39">
        <f t="shared" ref="F164:F168" si="60">D164-E164</f>
        <v>0.9000999999999999</v>
      </c>
      <c r="G164" s="45"/>
      <c r="H164" s="48">
        <f t="shared" si="54"/>
        <v>0.9000999999999999</v>
      </c>
      <c r="I164" s="46">
        <f t="shared" si="55"/>
        <v>270480049.99999994</v>
      </c>
      <c r="J164" s="46">
        <f t="shared" ref="J164:J168" si="61">C164*E164*J$160</f>
        <v>44173500</v>
      </c>
      <c r="K164" s="47">
        <f t="shared" si="56"/>
        <v>314653549.99999994</v>
      </c>
      <c r="L164" s="17">
        <f t="shared" ref="L164:L168" si="62">K164*L$160</f>
        <v>29105453.374999993</v>
      </c>
      <c r="M164" s="17">
        <f t="shared" ref="M164:M168" si="63">K164-L164</f>
        <v>285548096.62499994</v>
      </c>
    </row>
    <row r="165" spans="1:13">
      <c r="A165" s="14" t="s">
        <v>494</v>
      </c>
      <c r="B165" s="174"/>
      <c r="C165" s="154">
        <v>1400000</v>
      </c>
      <c r="D165" s="38">
        <v>1.0470999999999999</v>
      </c>
      <c r="E165" s="38">
        <v>0.14699999999999999</v>
      </c>
      <c r="F165" s="39">
        <f t="shared" si="60"/>
        <v>0.9000999999999999</v>
      </c>
      <c r="G165" s="45"/>
      <c r="H165" s="48">
        <f t="shared" si="54"/>
        <v>0.9000999999999999</v>
      </c>
      <c r="I165" s="46">
        <f t="shared" si="55"/>
        <v>1260139.9999999998</v>
      </c>
      <c r="J165" s="46">
        <f t="shared" si="61"/>
        <v>205800</v>
      </c>
      <c r="K165" s="47">
        <f t="shared" si="56"/>
        <v>1465939.9999999998</v>
      </c>
      <c r="L165" s="17">
        <f t="shared" si="62"/>
        <v>135599.44999999998</v>
      </c>
      <c r="M165" s="17">
        <f t="shared" si="63"/>
        <v>1330340.5499999998</v>
      </c>
    </row>
    <row r="166" spans="1:13">
      <c r="A166" s="14" t="s">
        <v>495</v>
      </c>
      <c r="B166" s="174"/>
      <c r="C166" s="154">
        <v>2400000</v>
      </c>
      <c r="D166" s="38">
        <v>1.0470999999999999</v>
      </c>
      <c r="E166" s="38">
        <v>0.14699999999999999</v>
      </c>
      <c r="F166" s="39">
        <f t="shared" si="60"/>
        <v>0.9000999999999999</v>
      </c>
      <c r="G166" s="45"/>
      <c r="H166" s="48">
        <f t="shared" si="54"/>
        <v>0.9000999999999999</v>
      </c>
      <c r="I166" s="46">
        <f t="shared" si="55"/>
        <v>2160239.9999999995</v>
      </c>
      <c r="J166" s="46">
        <f t="shared" si="61"/>
        <v>352800</v>
      </c>
      <c r="K166" s="47">
        <f t="shared" si="56"/>
        <v>2513039.9999999995</v>
      </c>
      <c r="L166" s="17">
        <f t="shared" si="62"/>
        <v>232456.19999999995</v>
      </c>
      <c r="M166" s="17">
        <f t="shared" si="63"/>
        <v>2280583.7999999998</v>
      </c>
    </row>
    <row r="167" spans="1:13">
      <c r="A167" s="14" t="s">
        <v>213</v>
      </c>
      <c r="B167" s="174"/>
      <c r="C167" s="154">
        <v>1300000</v>
      </c>
      <c r="D167" s="38">
        <v>1.0470999999999999</v>
      </c>
      <c r="E167" s="38">
        <v>0.14699999999999999</v>
      </c>
      <c r="F167" s="39">
        <f t="shared" ref="F167" si="64">D167-E167</f>
        <v>0.9000999999999999</v>
      </c>
      <c r="G167" s="45"/>
      <c r="H167" s="48">
        <f t="shared" ref="H167" si="65">IF(F167&lt;=D167-E167,F167,D167-E167)</f>
        <v>0.9000999999999999</v>
      </c>
      <c r="I167" s="46">
        <f t="shared" ref="I167" si="66">H167*C167</f>
        <v>1170129.9999999998</v>
      </c>
      <c r="J167" s="46">
        <f t="shared" ref="J167" si="67">C167*E167*J$160</f>
        <v>191100</v>
      </c>
      <c r="K167" s="47">
        <f t="shared" ref="K167" si="68">I167+J167</f>
        <v>1361229.9999999998</v>
      </c>
      <c r="L167" s="17">
        <f t="shared" ref="L167" si="69">K167*L$160</f>
        <v>125913.77499999998</v>
      </c>
      <c r="M167" s="17">
        <f t="shared" ref="M167" si="70">K167-L167</f>
        <v>1235316.2249999999</v>
      </c>
    </row>
    <row r="168" spans="1:13">
      <c r="A168" s="14" t="s">
        <v>225</v>
      </c>
      <c r="B168" s="139">
        <v>15673</v>
      </c>
      <c r="C168" s="154">
        <v>4400000</v>
      </c>
      <c r="D168" s="38">
        <v>1.0470999999999999</v>
      </c>
      <c r="E168" s="38">
        <v>0.14699999999999999</v>
      </c>
      <c r="F168" s="39">
        <f t="shared" si="60"/>
        <v>0.9000999999999999</v>
      </c>
      <c r="G168" s="45"/>
      <c r="H168" s="48">
        <f t="shared" si="54"/>
        <v>0.9000999999999999</v>
      </c>
      <c r="I168" s="46">
        <f t="shared" si="55"/>
        <v>3960439.9999999995</v>
      </c>
      <c r="J168" s="46">
        <f t="shared" si="61"/>
        <v>646800</v>
      </c>
      <c r="K168" s="47">
        <f t="shared" si="56"/>
        <v>4607240</v>
      </c>
      <c r="L168" s="17">
        <f t="shared" si="62"/>
        <v>426169.7</v>
      </c>
      <c r="M168" s="17">
        <f t="shared" si="63"/>
        <v>4181070.3</v>
      </c>
    </row>
    <row r="169" spans="1:13">
      <c r="A169" s="14" t="s">
        <v>88</v>
      </c>
      <c r="B169" s="139">
        <v>525600</v>
      </c>
      <c r="C169" s="154">
        <v>164400000</v>
      </c>
      <c r="D169" s="38">
        <v>1.0976999999999999</v>
      </c>
      <c r="E169" s="38">
        <v>0.14699999999999999</v>
      </c>
      <c r="F169" s="38">
        <f>D169-E169</f>
        <v>0.95069999999999988</v>
      </c>
      <c r="G169" s="45"/>
      <c r="H169" s="48">
        <f t="shared" ref="H169:H173" si="71">IF(F169&lt;=D169-E169,F169,D169-E169)</f>
        <v>0.95069999999999988</v>
      </c>
      <c r="I169" s="46">
        <f t="shared" ref="I169:I173" si="72">H169*C169</f>
        <v>156295079.99999997</v>
      </c>
      <c r="J169" s="46">
        <f t="shared" ref="J169:J173" si="73">C169*E169*J$160</f>
        <v>24166800</v>
      </c>
      <c r="K169" s="47">
        <f t="shared" ref="K169:K173" si="74">I169+J169</f>
        <v>180461879.99999997</v>
      </c>
      <c r="L169" s="17">
        <f t="shared" ref="L169:L173" si="75">K169*L$160</f>
        <v>16692723.899999997</v>
      </c>
      <c r="M169" s="17">
        <f t="shared" ref="M169:M173" si="76">K169-L169</f>
        <v>163769156.09999996</v>
      </c>
    </row>
    <row r="170" spans="1:13">
      <c r="A170" s="14" t="s">
        <v>89</v>
      </c>
      <c r="B170" s="139">
        <v>525600</v>
      </c>
      <c r="C170" s="154">
        <v>165200000</v>
      </c>
      <c r="D170" s="38">
        <v>1.0976999999999999</v>
      </c>
      <c r="E170" s="38">
        <v>0.14699999999999999</v>
      </c>
      <c r="F170" s="38">
        <f t="shared" ref="F170:F173" si="77">D170-E170</f>
        <v>0.95069999999999988</v>
      </c>
      <c r="G170" s="45"/>
      <c r="H170" s="48">
        <f t="shared" si="71"/>
        <v>0.95069999999999988</v>
      </c>
      <c r="I170" s="46">
        <f t="shared" si="72"/>
        <v>157055639.99999997</v>
      </c>
      <c r="J170" s="46">
        <f t="shared" si="73"/>
        <v>24284400</v>
      </c>
      <c r="K170" s="47">
        <f t="shared" si="74"/>
        <v>181340039.99999997</v>
      </c>
      <c r="L170" s="17">
        <f t="shared" si="75"/>
        <v>16773953.699999997</v>
      </c>
      <c r="M170" s="17">
        <f t="shared" si="76"/>
        <v>164566086.29999998</v>
      </c>
    </row>
    <row r="171" spans="1:13">
      <c r="A171" s="14" t="s">
        <v>92</v>
      </c>
      <c r="B171" s="139">
        <v>569400</v>
      </c>
      <c r="C171" s="154">
        <v>112200000</v>
      </c>
      <c r="D171" s="38">
        <v>1.0976999999999999</v>
      </c>
      <c r="E171" s="38">
        <v>0.14699999999999999</v>
      </c>
      <c r="F171" s="38">
        <f t="shared" si="77"/>
        <v>0.95069999999999988</v>
      </c>
      <c r="G171" s="45"/>
      <c r="H171" s="48">
        <f t="shared" si="71"/>
        <v>0.95069999999999988</v>
      </c>
      <c r="I171" s="46">
        <f t="shared" si="72"/>
        <v>106668539.99999999</v>
      </c>
      <c r="J171" s="46">
        <f t="shared" si="73"/>
        <v>16493400</v>
      </c>
      <c r="K171" s="47">
        <f t="shared" si="74"/>
        <v>123161939.99999999</v>
      </c>
      <c r="L171" s="17">
        <f t="shared" si="75"/>
        <v>11392479.449999999</v>
      </c>
      <c r="M171" s="17">
        <f t="shared" si="76"/>
        <v>111769460.54999998</v>
      </c>
    </row>
    <row r="172" spans="1:13">
      <c r="A172" s="14" t="s">
        <v>91</v>
      </c>
      <c r="B172" s="139">
        <v>525600</v>
      </c>
      <c r="C172" s="154">
        <v>151200000</v>
      </c>
      <c r="D172" s="38">
        <v>1.0976999999999999</v>
      </c>
      <c r="E172" s="38">
        <v>0.14699999999999999</v>
      </c>
      <c r="F172" s="38">
        <f t="shared" si="77"/>
        <v>0.95069999999999988</v>
      </c>
      <c r="G172" s="45"/>
      <c r="H172" s="48">
        <f t="shared" si="71"/>
        <v>0.95069999999999988</v>
      </c>
      <c r="I172" s="46">
        <f t="shared" si="72"/>
        <v>143745839.99999997</v>
      </c>
      <c r="J172" s="46">
        <f t="shared" si="73"/>
        <v>22226400</v>
      </c>
      <c r="K172" s="47">
        <f t="shared" si="74"/>
        <v>165972239.99999997</v>
      </c>
      <c r="L172" s="17">
        <f t="shared" si="75"/>
        <v>15352432.199999997</v>
      </c>
      <c r="M172" s="17">
        <f t="shared" si="76"/>
        <v>150619807.79999998</v>
      </c>
    </row>
    <row r="173" spans="1:13">
      <c r="A173" s="14" t="s">
        <v>90</v>
      </c>
      <c r="B173" s="139">
        <v>525600</v>
      </c>
      <c r="C173" s="154">
        <v>151200000</v>
      </c>
      <c r="D173" s="38">
        <v>1.0976999999999999</v>
      </c>
      <c r="E173" s="38">
        <v>0.14699999999999999</v>
      </c>
      <c r="F173" s="38">
        <f t="shared" si="77"/>
        <v>0.95069999999999988</v>
      </c>
      <c r="G173" s="45"/>
      <c r="H173" s="48">
        <f t="shared" si="71"/>
        <v>0.95069999999999988</v>
      </c>
      <c r="I173" s="46">
        <f t="shared" si="72"/>
        <v>143745839.99999997</v>
      </c>
      <c r="J173" s="46">
        <f t="shared" si="73"/>
        <v>22226400</v>
      </c>
      <c r="K173" s="47">
        <f t="shared" si="74"/>
        <v>165972239.99999997</v>
      </c>
      <c r="L173" s="17">
        <f t="shared" si="75"/>
        <v>15352432.199999997</v>
      </c>
      <c r="M173" s="17">
        <f t="shared" si="76"/>
        <v>150619807.79999998</v>
      </c>
    </row>
    <row r="174" spans="1:13">
      <c r="A174" s="99"/>
      <c r="B174" s="174"/>
      <c r="C174" s="137"/>
      <c r="D174" s="38"/>
      <c r="E174" s="38"/>
      <c r="F174" s="39"/>
      <c r="G174" s="45"/>
      <c r="H174" s="48"/>
      <c r="I174" s="46"/>
      <c r="J174" s="46"/>
      <c r="K174" s="47"/>
      <c r="L174" s="17"/>
      <c r="M174" s="90"/>
    </row>
    <row r="175" spans="1:13">
      <c r="C175" s="7"/>
      <c r="D175" s="8"/>
      <c r="E175" s="8"/>
      <c r="F175" s="3"/>
      <c r="G175" s="3"/>
      <c r="H175" s="3"/>
      <c r="I175" s="2"/>
      <c r="J175" s="2"/>
    </row>
    <row r="176" spans="1:13" ht="11.25" customHeight="1">
      <c r="A176" s="177" t="s">
        <v>26</v>
      </c>
      <c r="B176" s="193" t="s">
        <v>74</v>
      </c>
      <c r="C176" s="61"/>
      <c r="D176" s="55"/>
      <c r="E176" s="61"/>
      <c r="F176" s="53"/>
      <c r="G176" s="55"/>
      <c r="H176" s="61"/>
      <c r="I176" s="59"/>
      <c r="J176" s="55"/>
      <c r="K176" s="61"/>
    </row>
    <row r="177" spans="1:13">
      <c r="A177" s="177"/>
      <c r="B177" s="193"/>
      <c r="C177" s="61"/>
      <c r="D177" s="171"/>
      <c r="E177" s="61"/>
      <c r="F177" s="53"/>
      <c r="G177" s="55"/>
      <c r="H177" s="61"/>
      <c r="I177" s="59"/>
      <c r="J177" s="55"/>
      <c r="K177" s="61"/>
      <c r="M177" s="169"/>
    </row>
    <row r="178" spans="1:13" ht="13.5" customHeight="1">
      <c r="A178" s="18" t="s">
        <v>28</v>
      </c>
      <c r="B178" s="68">
        <f>SUM(B179:B179)</f>
        <v>1024320</v>
      </c>
      <c r="C178" s="62"/>
      <c r="D178" s="172"/>
      <c r="E178" s="173"/>
      <c r="F178" s="53"/>
      <c r="G178" s="58"/>
      <c r="H178" s="62"/>
      <c r="I178" s="59"/>
      <c r="J178" s="63"/>
      <c r="K178" s="62"/>
      <c r="M178" s="2"/>
    </row>
    <row r="179" spans="1:13">
      <c r="A179" s="14" t="s">
        <v>170</v>
      </c>
      <c r="B179" s="51">
        <v>1024320</v>
      </c>
      <c r="C179" s="60"/>
      <c r="D179" s="135"/>
      <c r="E179" s="60"/>
      <c r="F179" s="53"/>
      <c r="G179" s="176"/>
      <c r="H179" s="60"/>
      <c r="I179" s="59"/>
      <c r="J179" s="52"/>
      <c r="K179" s="60"/>
    </row>
    <row r="180" spans="1:13">
      <c r="C180" s="7"/>
      <c r="D180" s="8"/>
      <c r="E180" s="8"/>
      <c r="F180" s="53"/>
      <c r="G180" s="3"/>
      <c r="H180" s="3"/>
      <c r="I180" s="2"/>
      <c r="J180" s="2"/>
    </row>
    <row r="181" spans="1:13">
      <c r="A181" s="177" t="s">
        <v>26</v>
      </c>
      <c r="B181" s="193" t="s">
        <v>7</v>
      </c>
      <c r="C181" s="7"/>
      <c r="D181" s="8"/>
      <c r="E181" s="8"/>
      <c r="F181" s="53"/>
      <c r="G181" s="3"/>
      <c r="H181" s="3"/>
      <c r="I181" s="2"/>
      <c r="J181" s="2"/>
    </row>
    <row r="182" spans="1:13">
      <c r="A182" s="177"/>
      <c r="B182" s="193"/>
      <c r="C182" s="7"/>
      <c r="D182" s="8"/>
      <c r="E182" s="8"/>
      <c r="F182" s="53"/>
      <c r="G182" s="3"/>
      <c r="H182" s="3"/>
      <c r="I182" s="2"/>
      <c r="J182" s="2"/>
    </row>
    <row r="183" spans="1:13">
      <c r="A183" s="18" t="s">
        <v>28</v>
      </c>
      <c r="B183" s="68">
        <f>SUM(B184:B184)</f>
        <v>54624</v>
      </c>
      <c r="C183" s="7"/>
      <c r="D183" s="8"/>
      <c r="E183" s="8"/>
      <c r="F183" s="53"/>
      <c r="G183" s="3"/>
      <c r="H183" s="3"/>
      <c r="I183" s="2"/>
      <c r="J183" s="2"/>
    </row>
    <row r="184" spans="1:13">
      <c r="A184" s="14" t="s">
        <v>496</v>
      </c>
      <c r="B184" s="51">
        <v>54624</v>
      </c>
      <c r="C184" s="7"/>
      <c r="D184" s="135"/>
      <c r="E184" s="8"/>
      <c r="F184" s="53"/>
      <c r="G184" s="3"/>
      <c r="H184" s="3"/>
      <c r="I184" s="2"/>
      <c r="J184" s="2"/>
    </row>
    <row r="185" spans="1:13">
      <c r="C185" s="7"/>
      <c r="D185" s="8"/>
      <c r="E185" s="8"/>
      <c r="F185" s="53"/>
      <c r="G185" s="3"/>
      <c r="H185" s="3"/>
      <c r="I185" s="2"/>
      <c r="J185" s="2"/>
    </row>
    <row r="186" spans="1:13">
      <c r="A186" s="177" t="s">
        <v>26</v>
      </c>
      <c r="B186" s="193" t="s">
        <v>1</v>
      </c>
      <c r="C186" s="7"/>
      <c r="D186" s="8"/>
      <c r="E186" s="8"/>
      <c r="F186" s="53"/>
      <c r="G186" s="3"/>
      <c r="H186" s="3"/>
      <c r="I186" s="2"/>
      <c r="J186" s="2"/>
    </row>
    <row r="187" spans="1:13">
      <c r="A187" s="177"/>
      <c r="B187" s="193"/>
      <c r="C187" s="7"/>
      <c r="D187" s="8"/>
      <c r="E187" s="8"/>
      <c r="F187" s="53"/>
      <c r="G187" s="3"/>
      <c r="H187" s="3"/>
      <c r="I187" s="2"/>
      <c r="J187" s="2"/>
    </row>
    <row r="188" spans="1:13">
      <c r="A188" s="18" t="s">
        <v>28</v>
      </c>
      <c r="B188" s="68">
        <f>SUM(B189:B189)</f>
        <v>0</v>
      </c>
      <c r="C188" s="7"/>
      <c r="D188" s="8"/>
      <c r="E188" s="8"/>
      <c r="F188" s="53"/>
      <c r="G188" s="3"/>
      <c r="H188" s="3"/>
      <c r="I188" s="2"/>
      <c r="J188" s="2"/>
    </row>
    <row r="189" spans="1:13">
      <c r="A189" s="14"/>
      <c r="B189" s="51"/>
      <c r="C189" s="7"/>
      <c r="D189" s="8"/>
      <c r="E189" s="8"/>
      <c r="F189" s="53"/>
      <c r="G189" s="3"/>
      <c r="H189" s="3"/>
      <c r="I189" s="2"/>
      <c r="J189" s="2"/>
    </row>
    <row r="190" spans="1:13">
      <c r="C190" s="7"/>
      <c r="D190" s="8"/>
      <c r="E190" s="8"/>
      <c r="F190" s="53"/>
      <c r="G190" s="3"/>
      <c r="H190" s="3"/>
      <c r="I190" s="2"/>
      <c r="J190" s="2"/>
    </row>
    <row r="191" spans="1:13">
      <c r="A191" s="177" t="s">
        <v>26</v>
      </c>
      <c r="B191" s="193" t="s">
        <v>0</v>
      </c>
      <c r="C191" s="7"/>
      <c r="D191" s="8"/>
      <c r="E191" s="8"/>
      <c r="F191" s="3"/>
      <c r="G191" s="3"/>
      <c r="H191" s="3"/>
      <c r="I191" s="2"/>
      <c r="J191" s="2"/>
    </row>
    <row r="192" spans="1:13">
      <c r="A192" s="177"/>
      <c r="B192" s="193"/>
      <c r="C192" s="7"/>
      <c r="D192" s="8"/>
      <c r="E192" s="8"/>
      <c r="F192" s="3"/>
      <c r="G192" s="3"/>
      <c r="H192" s="3"/>
      <c r="I192" s="2"/>
      <c r="J192" s="2"/>
    </row>
    <row r="193" spans="1:10">
      <c r="A193" s="18" t="s">
        <v>28</v>
      </c>
      <c r="B193" s="68">
        <f>SUM(B194:B200)</f>
        <v>5847</v>
      </c>
      <c r="C193" s="7"/>
      <c r="D193" s="8"/>
      <c r="E193" s="8"/>
      <c r="F193" s="3"/>
      <c r="G193" s="3"/>
      <c r="H193" s="3"/>
      <c r="I193" s="2"/>
      <c r="J193" s="2"/>
    </row>
    <row r="194" spans="1:10">
      <c r="A194" s="14" t="s">
        <v>88</v>
      </c>
      <c r="B194" s="174"/>
      <c r="C194" s="181" t="s">
        <v>513</v>
      </c>
      <c r="D194" s="182"/>
      <c r="E194" s="8"/>
      <c r="F194" s="3"/>
      <c r="G194" s="3"/>
      <c r="H194" s="3"/>
      <c r="I194" s="2"/>
      <c r="J194" s="2"/>
    </row>
    <row r="195" spans="1:10">
      <c r="A195" s="14" t="s">
        <v>89</v>
      </c>
      <c r="B195" s="174"/>
      <c r="C195" s="181" t="s">
        <v>513</v>
      </c>
      <c r="D195" s="182"/>
      <c r="E195" s="8"/>
      <c r="F195" s="3"/>
      <c r="G195" s="3"/>
      <c r="H195" s="3"/>
      <c r="I195" s="2"/>
      <c r="J195" s="2"/>
    </row>
    <row r="196" spans="1:10">
      <c r="A196" s="14" t="s">
        <v>92</v>
      </c>
      <c r="B196" s="174"/>
      <c r="C196" s="181" t="s">
        <v>513</v>
      </c>
      <c r="D196" s="182"/>
      <c r="E196" s="8"/>
      <c r="F196" s="3"/>
      <c r="G196" s="3"/>
      <c r="H196" s="3"/>
      <c r="I196" s="2"/>
      <c r="J196" s="2"/>
    </row>
    <row r="197" spans="1:10">
      <c r="A197" s="14" t="s">
        <v>91</v>
      </c>
      <c r="B197" s="174"/>
      <c r="C197" s="181" t="s">
        <v>513</v>
      </c>
      <c r="D197" s="182"/>
      <c r="E197" s="8"/>
      <c r="F197" s="3"/>
      <c r="G197" s="3"/>
      <c r="H197" s="3"/>
      <c r="I197" s="2"/>
      <c r="J197" s="2"/>
    </row>
    <row r="198" spans="1:10">
      <c r="A198" s="14" t="s">
        <v>90</v>
      </c>
      <c r="B198" s="174"/>
      <c r="C198" s="181" t="s">
        <v>513</v>
      </c>
      <c r="D198" s="182"/>
      <c r="E198" s="8"/>
      <c r="F198" s="3"/>
      <c r="G198" s="3"/>
      <c r="H198" s="3"/>
      <c r="I198" s="2"/>
      <c r="J198" s="2"/>
    </row>
    <row r="199" spans="1:10">
      <c r="A199" s="14" t="s">
        <v>154</v>
      </c>
      <c r="B199" s="174"/>
      <c r="C199" s="181" t="s">
        <v>512</v>
      </c>
      <c r="D199" s="182"/>
      <c r="E199" s="8"/>
      <c r="F199" s="3"/>
      <c r="G199" s="3"/>
      <c r="H199" s="3"/>
      <c r="I199" s="2"/>
      <c r="J199" s="2"/>
    </row>
    <row r="200" spans="1:10">
      <c r="A200" s="14" t="s">
        <v>155</v>
      </c>
      <c r="B200" s="51">
        <v>5847</v>
      </c>
      <c r="C200" s="7"/>
      <c r="D200" s="8"/>
      <c r="E200" s="8"/>
      <c r="F200" s="3"/>
      <c r="G200" s="3"/>
      <c r="H200" s="3"/>
      <c r="I200" s="2"/>
      <c r="J200" s="2"/>
    </row>
    <row r="201" spans="1:10">
      <c r="C201" s="7"/>
      <c r="D201" s="8"/>
      <c r="E201" s="8"/>
      <c r="F201" s="3"/>
      <c r="G201" s="3"/>
      <c r="H201" s="3"/>
      <c r="I201" s="2"/>
      <c r="J201" s="2"/>
    </row>
    <row r="202" spans="1:10">
      <c r="A202" s="5" t="s">
        <v>30</v>
      </c>
      <c r="C202" s="7"/>
      <c r="D202" s="8"/>
      <c r="E202" s="8"/>
      <c r="F202" s="3"/>
      <c r="G202" s="3"/>
      <c r="H202" s="3"/>
      <c r="I202" s="2"/>
      <c r="J202" s="2"/>
    </row>
    <row r="203" spans="1:10">
      <c r="A203" s="177" t="s">
        <v>26</v>
      </c>
      <c r="B203" s="190" t="s">
        <v>31</v>
      </c>
      <c r="C203" s="187" t="s">
        <v>27</v>
      </c>
      <c r="D203" s="188"/>
      <c r="E203" s="189"/>
      <c r="F203" s="190" t="s">
        <v>34</v>
      </c>
      <c r="G203" s="28" t="s">
        <v>35</v>
      </c>
      <c r="H203" s="177" t="s">
        <v>514</v>
      </c>
      <c r="I203" s="2"/>
      <c r="J203" s="2"/>
    </row>
    <row r="204" spans="1:10" ht="11.25" customHeight="1">
      <c r="A204" s="177"/>
      <c r="B204" s="191"/>
      <c r="C204" s="28" t="s">
        <v>28</v>
      </c>
      <c r="D204" s="28" t="s">
        <v>32</v>
      </c>
      <c r="E204" s="12" t="s">
        <v>33</v>
      </c>
      <c r="F204" s="191"/>
      <c r="G204" s="13">
        <v>9.2499999999999999E-2</v>
      </c>
      <c r="H204" s="183"/>
      <c r="I204" s="2"/>
      <c r="J204" s="2"/>
    </row>
    <row r="205" spans="1:10">
      <c r="B205" s="4"/>
      <c r="C205" s="4"/>
      <c r="D205" s="4"/>
      <c r="E205" s="6"/>
      <c r="G205" s="11"/>
      <c r="I205" s="2"/>
      <c r="J205" s="2"/>
    </row>
    <row r="206" spans="1:10">
      <c r="A206" s="18" t="s">
        <v>28</v>
      </c>
      <c r="B206" s="15">
        <f t="shared" ref="B206:H206" si="78">SUM(B207:B207)</f>
        <v>0</v>
      </c>
      <c r="C206" s="15">
        <f t="shared" si="78"/>
        <v>0</v>
      </c>
      <c r="D206" s="15">
        <f t="shared" si="78"/>
        <v>0</v>
      </c>
      <c r="E206" s="15">
        <f t="shared" si="78"/>
        <v>0</v>
      </c>
      <c r="F206" s="15">
        <f t="shared" si="78"/>
        <v>0</v>
      </c>
      <c r="G206" s="15">
        <f t="shared" si="78"/>
        <v>0</v>
      </c>
      <c r="H206" s="64">
        <f t="shared" si="78"/>
        <v>0</v>
      </c>
      <c r="I206" s="2"/>
      <c r="J206" s="2"/>
    </row>
    <row r="207" spans="1:10">
      <c r="A207" s="14"/>
      <c r="B207" s="16"/>
      <c r="C207" s="16"/>
      <c r="D207" s="17"/>
      <c r="E207" s="16"/>
      <c r="F207" s="17"/>
      <c r="G207" s="17"/>
      <c r="H207" s="17"/>
      <c r="I207" s="2"/>
      <c r="J207" s="2"/>
    </row>
    <row r="208" spans="1:10">
      <c r="C208" s="7"/>
      <c r="D208" s="8"/>
      <c r="E208" s="8"/>
      <c r="F208" s="3"/>
      <c r="G208" s="3"/>
      <c r="H208" s="3"/>
      <c r="I208" s="2"/>
      <c r="J208" s="2"/>
    </row>
    <row r="209" spans="1:10">
      <c r="A209" s="5" t="s">
        <v>36</v>
      </c>
      <c r="C209" s="7"/>
      <c r="D209" s="8"/>
      <c r="E209" s="8"/>
      <c r="F209" s="3"/>
      <c r="G209" s="3"/>
      <c r="H209" s="3"/>
      <c r="I209" s="2"/>
      <c r="J209" s="2"/>
    </row>
    <row r="210" spans="1:10">
      <c r="A210" s="177" t="s">
        <v>26</v>
      </c>
      <c r="B210" s="177" t="s">
        <v>31</v>
      </c>
      <c r="C210" s="184" t="s">
        <v>27</v>
      </c>
      <c r="D210" s="184"/>
      <c r="E210" s="184"/>
      <c r="F210" s="177" t="s">
        <v>34</v>
      </c>
      <c r="G210" s="28" t="s">
        <v>35</v>
      </c>
      <c r="H210" s="177" t="s">
        <v>514</v>
      </c>
      <c r="I210" s="2"/>
      <c r="J210" s="2"/>
    </row>
    <row r="211" spans="1:10" ht="11.25" customHeight="1">
      <c r="A211" s="177"/>
      <c r="B211" s="177"/>
      <c r="C211" s="28" t="s">
        <v>28</v>
      </c>
      <c r="D211" s="28" t="s">
        <v>32</v>
      </c>
      <c r="E211" s="12" t="s">
        <v>33</v>
      </c>
      <c r="F211" s="177"/>
      <c r="G211" s="13">
        <v>9.2499999999999999E-2</v>
      </c>
      <c r="H211" s="183"/>
      <c r="I211" s="2"/>
      <c r="J211" s="2"/>
    </row>
    <row r="212" spans="1:10">
      <c r="B212" s="4"/>
      <c r="C212" s="4"/>
      <c r="D212" s="4"/>
      <c r="E212" s="6"/>
      <c r="G212" s="11"/>
      <c r="I212" s="2"/>
      <c r="J212" s="2"/>
    </row>
    <row r="213" spans="1:10">
      <c r="A213" s="18" t="s">
        <v>28</v>
      </c>
      <c r="B213" s="15">
        <f t="shared" ref="B213:H213" si="79">SUM(B214:B214)</f>
        <v>408052088.61000001</v>
      </c>
      <c r="C213" s="15">
        <f t="shared" si="79"/>
        <v>0</v>
      </c>
      <c r="D213" s="15">
        <f t="shared" si="79"/>
        <v>0</v>
      </c>
      <c r="E213" s="15">
        <f t="shared" si="79"/>
        <v>0</v>
      </c>
      <c r="F213" s="15">
        <f t="shared" si="79"/>
        <v>408052088.61000001</v>
      </c>
      <c r="G213" s="15">
        <f t="shared" si="79"/>
        <v>37744818.196424998</v>
      </c>
      <c r="H213" s="64">
        <f t="shared" si="79"/>
        <v>370307270.41357499</v>
      </c>
      <c r="I213" s="2"/>
      <c r="J213" s="2"/>
    </row>
    <row r="214" spans="1:10">
      <c r="A214" s="14" t="s">
        <v>133</v>
      </c>
      <c r="B214" s="16">
        <v>408052088.61000001</v>
      </c>
      <c r="C214" s="16"/>
      <c r="D214" s="17"/>
      <c r="E214" s="16"/>
      <c r="F214" s="17">
        <f>B214-D214</f>
        <v>408052088.61000001</v>
      </c>
      <c r="G214" s="17">
        <f>F214*G$211</f>
        <v>37744818.196424998</v>
      </c>
      <c r="H214" s="17">
        <f>F214-G214</f>
        <v>370307270.41357499</v>
      </c>
      <c r="I214" s="2"/>
      <c r="J214" s="2"/>
    </row>
    <row r="215" spans="1:10">
      <c r="C215" s="7"/>
      <c r="D215" s="8"/>
      <c r="E215" s="8"/>
      <c r="F215" s="3"/>
      <c r="G215" s="3"/>
      <c r="H215" s="3"/>
      <c r="I215" s="2"/>
      <c r="J215" s="2"/>
    </row>
    <row r="216" spans="1:10">
      <c r="A216" s="5" t="s">
        <v>37</v>
      </c>
      <c r="C216" s="7"/>
      <c r="D216" s="8"/>
      <c r="E216" s="8"/>
      <c r="F216" s="3"/>
      <c r="G216" s="3"/>
      <c r="H216" s="3"/>
      <c r="I216" s="2"/>
      <c r="J216" s="2"/>
    </row>
    <row r="217" spans="1:10">
      <c r="A217" s="190" t="s">
        <v>26</v>
      </c>
      <c r="B217" s="190" t="s">
        <v>31</v>
      </c>
      <c r="C217" s="187" t="s">
        <v>27</v>
      </c>
      <c r="D217" s="188"/>
      <c r="E217" s="189"/>
      <c r="F217" s="190" t="s">
        <v>34</v>
      </c>
      <c r="G217" s="28" t="s">
        <v>35</v>
      </c>
      <c r="H217" s="177" t="s">
        <v>514</v>
      </c>
      <c r="I217" s="2"/>
      <c r="J217" s="2"/>
    </row>
    <row r="218" spans="1:10" ht="11.25" customHeight="1">
      <c r="A218" s="191"/>
      <c r="B218" s="191"/>
      <c r="C218" s="28" t="s">
        <v>28</v>
      </c>
      <c r="D218" s="28" t="s">
        <v>32</v>
      </c>
      <c r="E218" s="12" t="s">
        <v>33</v>
      </c>
      <c r="F218" s="191"/>
      <c r="G218" s="13">
        <v>9.2499999999999999E-2</v>
      </c>
      <c r="H218" s="183"/>
      <c r="I218" s="2"/>
      <c r="J218" s="2"/>
    </row>
    <row r="219" spans="1:10">
      <c r="B219" s="4"/>
      <c r="C219" s="4"/>
      <c r="D219" s="4"/>
      <c r="E219" s="6"/>
      <c r="G219" s="11"/>
      <c r="I219" s="2"/>
      <c r="J219" s="2"/>
    </row>
    <row r="220" spans="1:10">
      <c r="A220" s="18" t="s">
        <v>28</v>
      </c>
      <c r="B220" s="15">
        <f t="shared" ref="B220:H220" si="80">SUM(B221:B221)</f>
        <v>376956000</v>
      </c>
      <c r="C220" s="15">
        <f t="shared" si="80"/>
        <v>0</v>
      </c>
      <c r="D220" s="15">
        <f t="shared" si="80"/>
        <v>0</v>
      </c>
      <c r="E220" s="15">
        <f t="shared" si="80"/>
        <v>0</v>
      </c>
      <c r="F220" s="15">
        <f t="shared" si="80"/>
        <v>376956000</v>
      </c>
      <c r="G220" s="15">
        <f t="shared" si="80"/>
        <v>34868430</v>
      </c>
      <c r="H220" s="64">
        <f t="shared" si="80"/>
        <v>342087570</v>
      </c>
      <c r="I220" s="2"/>
      <c r="J220" s="2"/>
    </row>
    <row r="221" spans="1:10">
      <c r="A221" s="14" t="s">
        <v>133</v>
      </c>
      <c r="B221" s="16">
        <v>376956000</v>
      </c>
      <c r="C221" s="16"/>
      <c r="D221" s="17"/>
      <c r="E221" s="16"/>
      <c r="F221" s="17">
        <f>B221-D221</f>
        <v>376956000</v>
      </c>
      <c r="G221" s="17">
        <f>F221*G$218</f>
        <v>34868430</v>
      </c>
      <c r="H221" s="90">
        <f>F221-G221</f>
        <v>342087570</v>
      </c>
      <c r="I221" s="10"/>
      <c r="J221" s="2"/>
    </row>
    <row r="223" spans="1:10">
      <c r="A223" s="5" t="s">
        <v>71</v>
      </c>
      <c r="C223" s="7"/>
      <c r="D223" s="8"/>
    </row>
    <row r="224" spans="1:10">
      <c r="A224" s="177" t="s">
        <v>73</v>
      </c>
      <c r="B224" s="177" t="s">
        <v>514</v>
      </c>
      <c r="C224" s="55"/>
      <c r="D224" s="55"/>
    </row>
    <row r="225" spans="1:8">
      <c r="A225" s="177"/>
      <c r="B225" s="183"/>
      <c r="C225" s="55"/>
      <c r="D225" s="55"/>
    </row>
    <row r="226" spans="1:8">
      <c r="B226" s="4"/>
      <c r="C226" s="54"/>
      <c r="D226" s="54"/>
      <c r="E226" s="119" t="s">
        <v>319</v>
      </c>
      <c r="F226" s="54"/>
      <c r="G226" s="54"/>
      <c r="H226" s="54"/>
    </row>
    <row r="227" spans="1:8">
      <c r="A227" s="18" t="s">
        <v>28</v>
      </c>
      <c r="B227" s="64">
        <f>E227*12</f>
        <v>195572124.60000002</v>
      </c>
      <c r="C227" s="185" t="s">
        <v>318</v>
      </c>
      <c r="D227" s="192"/>
      <c r="E227" s="16">
        <v>16297677.050000001</v>
      </c>
      <c r="F227" s="59"/>
      <c r="G227" s="122"/>
      <c r="H227" s="59"/>
    </row>
    <row r="228" spans="1:8">
      <c r="F228" s="52"/>
      <c r="G228" s="52"/>
      <c r="H228" s="52"/>
    </row>
    <row r="229" spans="1:8">
      <c r="A229" s="5" t="s">
        <v>72</v>
      </c>
      <c r="F229" s="52"/>
      <c r="G229" s="52"/>
      <c r="H229" s="52"/>
    </row>
    <row r="230" spans="1:8">
      <c r="A230" s="177" t="s">
        <v>49</v>
      </c>
      <c r="B230" s="177" t="s">
        <v>514</v>
      </c>
      <c r="F230" s="52"/>
      <c r="G230" s="52"/>
      <c r="H230" s="52"/>
    </row>
    <row r="231" spans="1:8">
      <c r="A231" s="177"/>
      <c r="B231" s="183"/>
      <c r="F231" s="52"/>
      <c r="G231" s="52"/>
      <c r="H231" s="52"/>
    </row>
    <row r="232" spans="1:8">
      <c r="B232" s="4"/>
      <c r="E232" s="119" t="s">
        <v>319</v>
      </c>
      <c r="F232" s="54"/>
      <c r="G232" s="54"/>
      <c r="H232" s="54"/>
    </row>
    <row r="233" spans="1:8">
      <c r="A233" s="18" t="s">
        <v>28</v>
      </c>
      <c r="B233" s="64">
        <f>E233*12</f>
        <v>33173282.52</v>
      </c>
      <c r="C233" s="185" t="s">
        <v>318</v>
      </c>
      <c r="D233" s="186"/>
      <c r="E233" s="16">
        <v>2764440.21</v>
      </c>
      <c r="F233" s="59"/>
      <c r="G233" s="122"/>
      <c r="H233" s="59"/>
    </row>
    <row r="234" spans="1:8">
      <c r="F234" s="52"/>
      <c r="G234" s="52"/>
      <c r="H234" s="52"/>
    </row>
    <row r="235" spans="1:8">
      <c r="A235" s="5" t="s">
        <v>17</v>
      </c>
      <c r="F235" s="52"/>
      <c r="G235" s="52"/>
      <c r="H235" s="52"/>
    </row>
    <row r="236" spans="1:8">
      <c r="A236" s="177" t="s">
        <v>49</v>
      </c>
      <c r="B236" s="177" t="s">
        <v>514</v>
      </c>
      <c r="F236" s="52"/>
      <c r="G236" s="52"/>
      <c r="H236" s="52"/>
    </row>
    <row r="237" spans="1:8">
      <c r="A237" s="177"/>
      <c r="B237" s="183"/>
      <c r="F237" s="52"/>
      <c r="G237" s="52"/>
      <c r="H237" s="52"/>
    </row>
    <row r="238" spans="1:8">
      <c r="B238" s="4"/>
      <c r="E238" s="119" t="s">
        <v>319</v>
      </c>
      <c r="F238" s="54"/>
      <c r="G238" s="54"/>
      <c r="H238" s="54"/>
    </row>
    <row r="239" spans="1:8">
      <c r="A239" s="18" t="s">
        <v>28</v>
      </c>
      <c r="B239" s="64">
        <f>E239*12</f>
        <v>1944252.96</v>
      </c>
      <c r="C239" s="185" t="s">
        <v>318</v>
      </c>
      <c r="D239" s="186"/>
      <c r="E239" s="16">
        <v>162021.07999999999</v>
      </c>
      <c r="F239" s="59"/>
      <c r="G239" s="122"/>
      <c r="H239" s="59"/>
    </row>
    <row r="241" spans="1:4">
      <c r="A241" s="5" t="s">
        <v>20</v>
      </c>
    </row>
    <row r="242" spans="1:4">
      <c r="A242" s="177" t="s">
        <v>49</v>
      </c>
      <c r="B242" s="177" t="s">
        <v>514</v>
      </c>
    </row>
    <row r="243" spans="1:4">
      <c r="A243" s="177"/>
      <c r="B243" s="183"/>
    </row>
    <row r="244" spans="1:4">
      <c r="B244" s="4"/>
    </row>
    <row r="245" spans="1:4">
      <c r="A245" s="18" t="s">
        <v>28</v>
      </c>
      <c r="B245" s="64">
        <v>5340000</v>
      </c>
    </row>
    <row r="254" spans="1:4">
      <c r="A254" s="5" t="s">
        <v>18</v>
      </c>
      <c r="C254" s="7"/>
      <c r="D254" s="8"/>
    </row>
    <row r="255" spans="1:4">
      <c r="A255" s="177" t="s">
        <v>26</v>
      </c>
      <c r="B255" s="177" t="s">
        <v>514</v>
      </c>
      <c r="C255" s="25"/>
      <c r="D255" s="25"/>
    </row>
    <row r="256" spans="1:4">
      <c r="A256" s="177"/>
      <c r="B256" s="183"/>
      <c r="C256" s="25"/>
      <c r="D256" s="25"/>
    </row>
    <row r="257" spans="1:4">
      <c r="B257" s="4"/>
      <c r="C257" s="71"/>
      <c r="D257" s="71"/>
    </row>
    <row r="258" spans="1:4">
      <c r="A258" s="18" t="s">
        <v>28</v>
      </c>
      <c r="B258" s="64">
        <f>SUM(B259:B272)</f>
        <v>248574603.39000005</v>
      </c>
      <c r="C258" s="49" t="s">
        <v>416</v>
      </c>
      <c r="D258" s="72"/>
    </row>
    <row r="259" spans="1:4">
      <c r="A259" s="14" t="s">
        <v>249</v>
      </c>
      <c r="B259" s="16">
        <v>20541128.41</v>
      </c>
      <c r="C259" s="117" t="s">
        <v>417</v>
      </c>
      <c r="D259" s="73"/>
    </row>
    <row r="260" spans="1:4">
      <c r="A260" s="14" t="s">
        <v>249</v>
      </c>
      <c r="B260" s="16">
        <v>19808960.98</v>
      </c>
      <c r="C260" s="117" t="s">
        <v>409</v>
      </c>
      <c r="D260" s="73"/>
    </row>
    <row r="261" spans="1:4">
      <c r="A261" s="14" t="s">
        <v>251</v>
      </c>
      <c r="B261" s="16">
        <v>12040079.35</v>
      </c>
      <c r="C261" s="117" t="s">
        <v>418</v>
      </c>
      <c r="D261" s="73"/>
    </row>
    <row r="262" spans="1:4">
      <c r="A262" s="14" t="s">
        <v>251</v>
      </c>
      <c r="B262" s="16">
        <v>69293786.510000005</v>
      </c>
      <c r="C262" s="117" t="s">
        <v>417</v>
      </c>
      <c r="D262" s="73"/>
    </row>
    <row r="263" spans="1:4">
      <c r="A263" s="14" t="s">
        <v>156</v>
      </c>
      <c r="B263" s="16">
        <v>10303516.32</v>
      </c>
      <c r="C263" s="117" t="s">
        <v>419</v>
      </c>
      <c r="D263" s="73"/>
    </row>
    <row r="264" spans="1:4">
      <c r="A264" s="14" t="s">
        <v>156</v>
      </c>
      <c r="B264" s="16">
        <v>10449623.359999999</v>
      </c>
      <c r="C264" s="117" t="s">
        <v>420</v>
      </c>
      <c r="D264" s="73"/>
    </row>
    <row r="265" spans="1:4">
      <c r="A265" s="14" t="s">
        <v>157</v>
      </c>
      <c r="B265" s="16">
        <v>9277377.5500000007</v>
      </c>
      <c r="C265" s="117" t="s">
        <v>421</v>
      </c>
      <c r="D265" s="73"/>
    </row>
    <row r="266" spans="1:4">
      <c r="A266" s="14" t="s">
        <v>157</v>
      </c>
      <c r="B266" s="16">
        <v>9277377.5500000007</v>
      </c>
      <c r="C266" s="117" t="s">
        <v>422</v>
      </c>
      <c r="D266" s="73"/>
    </row>
    <row r="267" spans="1:4">
      <c r="A267" s="14" t="s">
        <v>157</v>
      </c>
      <c r="B267" s="16">
        <v>11191710.49</v>
      </c>
      <c r="C267" s="117" t="s">
        <v>418</v>
      </c>
      <c r="D267" s="73"/>
    </row>
    <row r="268" spans="1:4">
      <c r="A268" s="14" t="s">
        <v>157</v>
      </c>
      <c r="B268" s="16">
        <v>8951547.9800000004</v>
      </c>
      <c r="C268" s="117" t="s">
        <v>423</v>
      </c>
      <c r="D268" s="73"/>
    </row>
    <row r="269" spans="1:4">
      <c r="A269" s="14" t="s">
        <v>158</v>
      </c>
      <c r="B269" s="16">
        <v>15662653.529999999</v>
      </c>
      <c r="C269" s="117" t="s">
        <v>418</v>
      </c>
      <c r="D269" s="73"/>
    </row>
    <row r="270" spans="1:4">
      <c r="A270" s="14" t="s">
        <v>158</v>
      </c>
      <c r="B270" s="16">
        <v>10702766.439999999</v>
      </c>
      <c r="C270" s="117" t="s">
        <v>423</v>
      </c>
      <c r="D270" s="73"/>
    </row>
    <row r="271" spans="1:4">
      <c r="A271" s="14" t="s">
        <v>159</v>
      </c>
      <c r="B271" s="16">
        <v>9833326.1799999997</v>
      </c>
      <c r="C271" s="117" t="s">
        <v>417</v>
      </c>
      <c r="D271" s="73"/>
    </row>
    <row r="272" spans="1:4">
      <c r="A272" s="14" t="s">
        <v>160</v>
      </c>
      <c r="B272" s="16">
        <v>31240748.739999998</v>
      </c>
      <c r="C272" s="117" t="s">
        <v>424</v>
      </c>
      <c r="D272" s="73"/>
    </row>
    <row r="273" spans="1:4">
      <c r="C273" s="24"/>
      <c r="D273" s="24"/>
    </row>
    <row r="274" spans="1:4">
      <c r="A274" s="5" t="s">
        <v>19</v>
      </c>
      <c r="C274" s="74"/>
      <c r="D274" s="75"/>
    </row>
    <row r="275" spans="1:4">
      <c r="A275" s="177" t="s">
        <v>26</v>
      </c>
      <c r="B275" s="177" t="s">
        <v>514</v>
      </c>
      <c r="C275" s="25"/>
      <c r="D275" s="25"/>
    </row>
    <row r="276" spans="1:4">
      <c r="A276" s="177"/>
      <c r="B276" s="183"/>
      <c r="C276" s="25"/>
      <c r="D276" s="25"/>
    </row>
    <row r="277" spans="1:4">
      <c r="B277" s="4"/>
      <c r="C277" s="71"/>
      <c r="D277" s="71"/>
    </row>
    <row r="278" spans="1:4">
      <c r="A278" s="18" t="s">
        <v>28</v>
      </c>
      <c r="B278" s="64">
        <f>SUM(B279:B293)</f>
        <v>169668501.47999999</v>
      </c>
      <c r="C278" s="49" t="s">
        <v>427</v>
      </c>
      <c r="D278" s="72"/>
    </row>
    <row r="279" spans="1:4">
      <c r="A279" s="14" t="s">
        <v>425</v>
      </c>
      <c r="B279" s="16">
        <v>3139200</v>
      </c>
      <c r="C279" s="117" t="s">
        <v>429</v>
      </c>
      <c r="D279" s="73"/>
    </row>
    <row r="280" spans="1:4">
      <c r="A280" s="14" t="s">
        <v>425</v>
      </c>
      <c r="B280" s="16">
        <v>16545932.16</v>
      </c>
      <c r="C280" s="117" t="s">
        <v>430</v>
      </c>
      <c r="D280" s="73"/>
    </row>
    <row r="281" spans="1:4">
      <c r="A281" s="14" t="s">
        <v>425</v>
      </c>
      <c r="B281" s="16">
        <v>15190000</v>
      </c>
      <c r="C281" s="117" t="s">
        <v>431</v>
      </c>
      <c r="D281" s="73"/>
    </row>
    <row r="282" spans="1:4">
      <c r="A282" s="14" t="s">
        <v>423</v>
      </c>
      <c r="B282" s="16">
        <v>10491379.199999999</v>
      </c>
      <c r="C282" s="117" t="s">
        <v>432</v>
      </c>
      <c r="D282" s="73"/>
    </row>
    <row r="283" spans="1:4">
      <c r="A283" s="14" t="s">
        <v>423</v>
      </c>
      <c r="B283" s="16">
        <v>9325670.4000000004</v>
      </c>
      <c r="C283" s="117" t="s">
        <v>433</v>
      </c>
      <c r="D283" s="73"/>
    </row>
    <row r="284" spans="1:4">
      <c r="A284" s="14" t="s">
        <v>423</v>
      </c>
      <c r="B284" s="16">
        <v>10350379.199999999</v>
      </c>
      <c r="C284" s="117" t="s">
        <v>434</v>
      </c>
      <c r="D284" s="73"/>
    </row>
    <row r="285" spans="1:4">
      <c r="A285" s="14" t="s">
        <v>423</v>
      </c>
      <c r="B285" s="16">
        <v>9325670.4000000004</v>
      </c>
      <c r="C285" s="117" t="s">
        <v>435</v>
      </c>
      <c r="D285" s="73"/>
    </row>
    <row r="286" spans="1:4">
      <c r="A286" s="14" t="s">
        <v>423</v>
      </c>
      <c r="B286" s="16">
        <v>6666624</v>
      </c>
      <c r="C286" s="117" t="s">
        <v>436</v>
      </c>
      <c r="D286" s="73"/>
    </row>
    <row r="287" spans="1:4">
      <c r="A287" s="14" t="s">
        <v>423</v>
      </c>
      <c r="B287" s="16">
        <v>6999955.2000000002</v>
      </c>
      <c r="C287" s="117" t="s">
        <v>437</v>
      </c>
      <c r="D287" s="73"/>
    </row>
    <row r="288" spans="1:4">
      <c r="A288" s="14" t="s">
        <v>423</v>
      </c>
      <c r="B288" s="16">
        <v>15970000</v>
      </c>
      <c r="C288" s="117" t="s">
        <v>438</v>
      </c>
      <c r="D288" s="73"/>
    </row>
    <row r="289" spans="1:8">
      <c r="A289" s="14" t="s">
        <v>418</v>
      </c>
      <c r="B289" s="16">
        <v>8210000</v>
      </c>
      <c r="C289" s="117" t="s">
        <v>439</v>
      </c>
      <c r="D289" s="73"/>
    </row>
    <row r="290" spans="1:8">
      <c r="A290" s="14" t="s">
        <v>418</v>
      </c>
      <c r="B290" s="16">
        <v>15380516.640000001</v>
      </c>
      <c r="C290" s="117" t="s">
        <v>440</v>
      </c>
      <c r="D290" s="73"/>
    </row>
    <row r="291" spans="1:8">
      <c r="A291" s="14" t="s">
        <v>418</v>
      </c>
      <c r="B291" s="16">
        <v>9392174.2799999993</v>
      </c>
      <c r="C291" s="117" t="s">
        <v>441</v>
      </c>
      <c r="D291" s="73"/>
    </row>
    <row r="292" spans="1:8">
      <c r="A292" s="14" t="s">
        <v>418</v>
      </c>
      <c r="B292" s="16">
        <v>14801000</v>
      </c>
      <c r="C292" s="117" t="s">
        <v>442</v>
      </c>
      <c r="D292" s="73"/>
    </row>
    <row r="293" spans="1:8">
      <c r="A293" s="14" t="s">
        <v>426</v>
      </c>
      <c r="B293" s="16">
        <v>17880000</v>
      </c>
      <c r="C293" s="41" t="s">
        <v>443</v>
      </c>
      <c r="D293" s="73"/>
    </row>
    <row r="295" spans="1:8">
      <c r="A295" s="5" t="s">
        <v>21</v>
      </c>
    </row>
    <row r="296" spans="1:8">
      <c r="A296" s="177" t="s">
        <v>26</v>
      </c>
      <c r="B296" s="177" t="s">
        <v>514</v>
      </c>
    </row>
    <row r="297" spans="1:8">
      <c r="A297" s="177"/>
      <c r="B297" s="183"/>
    </row>
    <row r="298" spans="1:8">
      <c r="B298" s="4"/>
    </row>
    <row r="299" spans="1:8">
      <c r="A299" s="18" t="s">
        <v>28</v>
      </c>
      <c r="B299" s="64">
        <f>SUM(B300:B300)</f>
        <v>176022647.59</v>
      </c>
    </row>
    <row r="300" spans="1:8">
      <c r="A300" s="18" t="s">
        <v>428</v>
      </c>
      <c r="B300" s="16">
        <v>176022647.59</v>
      </c>
    </row>
    <row r="302" spans="1:8">
      <c r="A302" s="5" t="s">
        <v>64</v>
      </c>
      <c r="C302" s="7"/>
      <c r="D302" s="8"/>
      <c r="E302" s="8"/>
      <c r="F302" s="3"/>
      <c r="G302" s="3"/>
      <c r="H302" s="3"/>
    </row>
    <row r="303" spans="1:8">
      <c r="A303" s="190" t="s">
        <v>26</v>
      </c>
      <c r="B303" s="190" t="s">
        <v>31</v>
      </c>
      <c r="C303" s="190" t="s">
        <v>27</v>
      </c>
      <c r="D303" s="190" t="s">
        <v>29</v>
      </c>
      <c r="E303" s="54"/>
      <c r="F303" s="55"/>
      <c r="G303" s="54"/>
      <c r="H303" s="55"/>
    </row>
    <row r="304" spans="1:8" ht="11.25" customHeight="1">
      <c r="A304" s="191"/>
      <c r="B304" s="191"/>
      <c r="C304" s="191"/>
      <c r="D304" s="191"/>
      <c r="E304" s="56"/>
      <c r="F304" s="57"/>
      <c r="G304" s="56"/>
      <c r="H304" s="57"/>
    </row>
    <row r="305" spans="1:8">
      <c r="B305" s="4"/>
      <c r="C305" s="4"/>
      <c r="D305" s="4"/>
      <c r="E305" s="56"/>
      <c r="F305" s="52"/>
      <c r="G305" s="56"/>
      <c r="H305" s="52"/>
    </row>
    <row r="306" spans="1:8">
      <c r="A306" s="18" t="s">
        <v>28</v>
      </c>
      <c r="B306" s="15">
        <f>SUM(B307:B314)</f>
        <v>555238694.97000003</v>
      </c>
      <c r="C306" s="15">
        <f>SUM(C307:C314)</f>
        <v>138809923.74000001</v>
      </c>
      <c r="D306" s="64">
        <f>SUM(D307:D314)</f>
        <v>416428771.22999996</v>
      </c>
      <c r="E306" s="49" t="s">
        <v>427</v>
      </c>
      <c r="F306" s="58"/>
      <c r="G306" s="58"/>
      <c r="H306" s="58"/>
    </row>
    <row r="307" spans="1:8">
      <c r="A307" s="14" t="s">
        <v>150</v>
      </c>
      <c r="B307" s="16">
        <v>110089194.43000001</v>
      </c>
      <c r="C307" s="16">
        <v>27522298.609999999</v>
      </c>
      <c r="D307" s="17">
        <f>B307-C307</f>
        <v>82566895.820000008</v>
      </c>
      <c r="E307" s="117" t="s">
        <v>444</v>
      </c>
      <c r="F307" s="59"/>
      <c r="G307" s="59"/>
      <c r="H307" s="59"/>
    </row>
    <row r="308" spans="1:8">
      <c r="A308" s="14" t="s">
        <v>151</v>
      </c>
      <c r="B308" s="16">
        <v>110203680.98</v>
      </c>
      <c r="C308" s="16">
        <v>27550920.239999998</v>
      </c>
      <c r="D308" s="17">
        <f t="shared" ref="D308:D314" si="81">B308-C308</f>
        <v>82652760.74000001</v>
      </c>
      <c r="E308" s="117" t="s">
        <v>445</v>
      </c>
      <c r="F308" s="59"/>
      <c r="G308" s="59"/>
      <c r="H308" s="59"/>
    </row>
    <row r="309" spans="1:8">
      <c r="A309" s="14" t="s">
        <v>152</v>
      </c>
      <c r="B309" s="16">
        <v>115177632.05</v>
      </c>
      <c r="C309" s="16">
        <v>28794408.010000002</v>
      </c>
      <c r="D309" s="17">
        <f t="shared" si="81"/>
        <v>86383224.039999992</v>
      </c>
      <c r="E309" s="117" t="s">
        <v>446</v>
      </c>
      <c r="F309" s="59"/>
      <c r="G309" s="59"/>
      <c r="H309" s="59"/>
    </row>
    <row r="310" spans="1:8">
      <c r="A310" s="14" t="s">
        <v>91</v>
      </c>
      <c r="B310" s="16">
        <v>98128752.269999996</v>
      </c>
      <c r="C310" s="16">
        <v>24532438.07</v>
      </c>
      <c r="D310" s="17">
        <f t="shared" si="81"/>
        <v>73596314.199999988</v>
      </c>
      <c r="E310" s="117" t="s">
        <v>447</v>
      </c>
      <c r="F310" s="59"/>
      <c r="G310" s="59"/>
      <c r="H310" s="59"/>
    </row>
    <row r="311" spans="1:8">
      <c r="A311" s="14" t="s">
        <v>90</v>
      </c>
      <c r="B311" s="16">
        <v>102324908.84</v>
      </c>
      <c r="C311" s="16">
        <v>25581227.210000001</v>
      </c>
      <c r="D311" s="17">
        <f t="shared" si="81"/>
        <v>76743681.629999995</v>
      </c>
      <c r="E311" s="117" t="s">
        <v>448</v>
      </c>
      <c r="F311" s="59"/>
      <c r="G311" s="59"/>
      <c r="H311" s="59"/>
    </row>
    <row r="312" spans="1:8">
      <c r="A312" s="14" t="s">
        <v>153</v>
      </c>
      <c r="B312" s="16">
        <v>16956374.399999999</v>
      </c>
      <c r="C312" s="16">
        <v>4239093.5999999996</v>
      </c>
      <c r="D312" s="17">
        <f t="shared" si="81"/>
        <v>12717280.799999999</v>
      </c>
      <c r="E312" s="117" t="s">
        <v>449</v>
      </c>
      <c r="F312" s="59"/>
      <c r="G312" s="59"/>
      <c r="H312" s="59"/>
    </row>
    <row r="313" spans="1:8">
      <c r="A313" s="14" t="s">
        <v>154</v>
      </c>
      <c r="B313" s="16">
        <v>758000</v>
      </c>
      <c r="C313" s="16">
        <v>189500</v>
      </c>
      <c r="D313" s="17">
        <f t="shared" si="81"/>
        <v>568500</v>
      </c>
      <c r="E313" s="117" t="s">
        <v>450</v>
      </c>
      <c r="F313" s="59"/>
      <c r="G313" s="59"/>
      <c r="H313" s="59"/>
    </row>
    <row r="314" spans="1:8">
      <c r="A314" s="14" t="s">
        <v>155</v>
      </c>
      <c r="B314" s="16">
        <v>1600152</v>
      </c>
      <c r="C314" s="16">
        <v>400038</v>
      </c>
      <c r="D314" s="17">
        <f t="shared" si="81"/>
        <v>1200114</v>
      </c>
      <c r="E314" s="117" t="s">
        <v>451</v>
      </c>
      <c r="F314" s="59"/>
      <c r="G314" s="59"/>
      <c r="H314" s="59"/>
    </row>
    <row r="318" spans="1:8">
      <c r="A318" s="5" t="s">
        <v>22</v>
      </c>
      <c r="C318" s="7"/>
      <c r="D318" s="8"/>
    </row>
    <row r="319" spans="1:8">
      <c r="A319" s="190" t="s">
        <v>26</v>
      </c>
      <c r="B319" s="190" t="s">
        <v>31</v>
      </c>
      <c r="C319" s="190" t="s">
        <v>27</v>
      </c>
      <c r="D319" s="177" t="s">
        <v>514</v>
      </c>
    </row>
    <row r="320" spans="1:8">
      <c r="A320" s="191"/>
      <c r="B320" s="191"/>
      <c r="C320" s="191"/>
      <c r="D320" s="183"/>
    </row>
    <row r="321" spans="1:4">
      <c r="B321" s="4"/>
      <c r="C321" s="4"/>
      <c r="D321" s="4"/>
    </row>
    <row r="322" spans="1:4">
      <c r="A322" s="18" t="s">
        <v>28</v>
      </c>
      <c r="B322" s="15">
        <f>SUM(B323:B323)</f>
        <v>0</v>
      </c>
      <c r="C322" s="15">
        <f>SUM(C323:C323)</f>
        <v>0</v>
      </c>
      <c r="D322" s="64">
        <f>SUM(D323:D323)</f>
        <v>0</v>
      </c>
    </row>
    <row r="323" spans="1:4">
      <c r="A323" s="14"/>
      <c r="B323" s="16"/>
      <c r="C323" s="16"/>
      <c r="D323" s="17"/>
    </row>
    <row r="325" spans="1:4">
      <c r="A325" s="5" t="s">
        <v>23</v>
      </c>
      <c r="C325" s="7"/>
      <c r="D325" s="8"/>
    </row>
    <row r="326" spans="1:4">
      <c r="A326" s="190" t="s">
        <v>26</v>
      </c>
      <c r="B326" s="190" t="s">
        <v>31</v>
      </c>
      <c r="C326" s="190" t="s">
        <v>27</v>
      </c>
      <c r="D326" s="177" t="s">
        <v>514</v>
      </c>
    </row>
    <row r="327" spans="1:4">
      <c r="A327" s="191"/>
      <c r="B327" s="191"/>
      <c r="C327" s="191"/>
      <c r="D327" s="183"/>
    </row>
    <row r="328" spans="1:4">
      <c r="B328" s="4"/>
      <c r="C328" s="4"/>
      <c r="D328" s="4"/>
    </row>
    <row r="329" spans="1:4">
      <c r="A329" s="18" t="s">
        <v>28</v>
      </c>
      <c r="B329" s="15">
        <f>SUM(B330:B330)</f>
        <v>0</v>
      </c>
      <c r="C329" s="15">
        <f>SUM(C330:C330)</f>
        <v>0</v>
      </c>
      <c r="D329" s="64">
        <f>SUM(D330:D330)</f>
        <v>0</v>
      </c>
    </row>
    <row r="330" spans="1:4">
      <c r="A330" s="14"/>
      <c r="B330" s="16"/>
      <c r="C330" s="16"/>
      <c r="D330" s="17"/>
    </row>
    <row r="332" spans="1:4">
      <c r="A332" s="5" t="s">
        <v>24</v>
      </c>
      <c r="C332" s="7"/>
      <c r="D332" s="8"/>
    </row>
    <row r="333" spans="1:4">
      <c r="A333" s="190" t="s">
        <v>26</v>
      </c>
      <c r="B333" s="190" t="s">
        <v>31</v>
      </c>
      <c r="C333" s="190" t="s">
        <v>27</v>
      </c>
      <c r="D333" s="177" t="s">
        <v>514</v>
      </c>
    </row>
    <row r="334" spans="1:4">
      <c r="A334" s="191"/>
      <c r="B334" s="191"/>
      <c r="C334" s="191"/>
      <c r="D334" s="183"/>
    </row>
    <row r="335" spans="1:4">
      <c r="B335" s="4"/>
      <c r="C335" s="4"/>
      <c r="D335" s="4"/>
    </row>
    <row r="336" spans="1:4">
      <c r="A336" s="18" t="s">
        <v>28</v>
      </c>
      <c r="B336" s="15">
        <f>SUM(B337:B337)</f>
        <v>0</v>
      </c>
      <c r="C336" s="15">
        <f>SUM(C337:C337)</f>
        <v>0</v>
      </c>
      <c r="D336" s="64">
        <f>SUM(D337:D337)</f>
        <v>0</v>
      </c>
    </row>
    <row r="337" spans="1:4">
      <c r="A337" s="14"/>
      <c r="B337" s="16"/>
      <c r="C337" s="16"/>
      <c r="D337" s="17"/>
    </row>
  </sheetData>
  <sortState ref="A353:B464">
    <sortCondition ref="A353"/>
  </sortState>
  <mergeCells count="117">
    <mergeCell ref="K1:M3"/>
    <mergeCell ref="A5:C5"/>
    <mergeCell ref="A6:C6"/>
    <mergeCell ref="A12:C12"/>
    <mergeCell ref="A32:A33"/>
    <mergeCell ref="B32:B33"/>
    <mergeCell ref="C32:C33"/>
    <mergeCell ref="D32:E32"/>
    <mergeCell ref="G32:H32"/>
    <mergeCell ref="I32:I33"/>
    <mergeCell ref="F21:H21"/>
    <mergeCell ref="F22:H22"/>
    <mergeCell ref="F16:H16"/>
    <mergeCell ref="F17:H17"/>
    <mergeCell ref="F18:H18"/>
    <mergeCell ref="F20:H20"/>
    <mergeCell ref="F24:I27"/>
    <mergeCell ref="K32:K33"/>
    <mergeCell ref="M32:M33"/>
    <mergeCell ref="A24:C24"/>
    <mergeCell ref="A16:C16"/>
    <mergeCell ref="F5:G14"/>
    <mergeCell ref="A29:C29"/>
    <mergeCell ref="A144:A145"/>
    <mergeCell ref="B144:B145"/>
    <mergeCell ref="C144:C145"/>
    <mergeCell ref="D144:E144"/>
    <mergeCell ref="G144:H144"/>
    <mergeCell ref="I144:I145"/>
    <mergeCell ref="K144:K145"/>
    <mergeCell ref="M144:M145"/>
    <mergeCell ref="A149:A150"/>
    <mergeCell ref="B149:B150"/>
    <mergeCell ref="C149:C150"/>
    <mergeCell ref="D149:E149"/>
    <mergeCell ref="G149:H149"/>
    <mergeCell ref="I149:I150"/>
    <mergeCell ref="K149:K150"/>
    <mergeCell ref="M149:M150"/>
    <mergeCell ref="I159:I160"/>
    <mergeCell ref="K159:K160"/>
    <mergeCell ref="M159:M160"/>
    <mergeCell ref="A154:A155"/>
    <mergeCell ref="B154:B155"/>
    <mergeCell ref="C154:C155"/>
    <mergeCell ref="D154:E154"/>
    <mergeCell ref="G154:H154"/>
    <mergeCell ref="I154:I155"/>
    <mergeCell ref="K154:K155"/>
    <mergeCell ref="M154:M155"/>
    <mergeCell ref="A159:A160"/>
    <mergeCell ref="B159:B160"/>
    <mergeCell ref="C159:C160"/>
    <mergeCell ref="D159:E159"/>
    <mergeCell ref="G159:H159"/>
    <mergeCell ref="A326:A327"/>
    <mergeCell ref="B326:B327"/>
    <mergeCell ref="C326:C327"/>
    <mergeCell ref="D326:D327"/>
    <mergeCell ref="A333:A334"/>
    <mergeCell ref="B333:B334"/>
    <mergeCell ref="C333:C334"/>
    <mergeCell ref="D333:D334"/>
    <mergeCell ref="C303:C304"/>
    <mergeCell ref="D303:D304"/>
    <mergeCell ref="A319:A320"/>
    <mergeCell ref="B319:B320"/>
    <mergeCell ref="C319:C320"/>
    <mergeCell ref="D319:D320"/>
    <mergeCell ref="B303:B304"/>
    <mergeCell ref="A303:A304"/>
    <mergeCell ref="A176:A177"/>
    <mergeCell ref="B176:B177"/>
    <mergeCell ref="A255:A256"/>
    <mergeCell ref="B255:B256"/>
    <mergeCell ref="A275:A276"/>
    <mergeCell ref="B275:B276"/>
    <mergeCell ref="A230:A231"/>
    <mergeCell ref="B230:B231"/>
    <mergeCell ref="A236:A237"/>
    <mergeCell ref="B236:B237"/>
    <mergeCell ref="A242:A243"/>
    <mergeCell ref="B242:B243"/>
    <mergeCell ref="A224:A225"/>
    <mergeCell ref="B224:B225"/>
    <mergeCell ref="A191:A192"/>
    <mergeCell ref="B191:B192"/>
    <mergeCell ref="A217:A218"/>
    <mergeCell ref="B217:B218"/>
    <mergeCell ref="A181:A182"/>
    <mergeCell ref="B181:B182"/>
    <mergeCell ref="A186:A187"/>
    <mergeCell ref="B186:B187"/>
    <mergeCell ref="A296:A297"/>
    <mergeCell ref="B296:B297"/>
    <mergeCell ref="H217:H218"/>
    <mergeCell ref="C233:D233"/>
    <mergeCell ref="C239:D239"/>
    <mergeCell ref="C217:E217"/>
    <mergeCell ref="F217:F218"/>
    <mergeCell ref="C227:D227"/>
    <mergeCell ref="A203:A204"/>
    <mergeCell ref="B203:B204"/>
    <mergeCell ref="C203:E203"/>
    <mergeCell ref="F203:F204"/>
    <mergeCell ref="C194:D194"/>
    <mergeCell ref="C195:D195"/>
    <mergeCell ref="C196:D196"/>
    <mergeCell ref="C197:D197"/>
    <mergeCell ref="C198:D198"/>
    <mergeCell ref="C199:D199"/>
    <mergeCell ref="H203:H204"/>
    <mergeCell ref="A210:A211"/>
    <mergeCell ref="B210:B211"/>
    <mergeCell ref="C210:E210"/>
    <mergeCell ref="F210:F211"/>
    <mergeCell ref="H210:H211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4"/>
  </sheetPr>
  <dimension ref="A1:I40"/>
  <sheetViews>
    <sheetView workbookViewId="0">
      <selection activeCell="F11" sqref="F11:F12"/>
    </sheetView>
  </sheetViews>
  <sheetFormatPr defaultColWidth="14.7109375" defaultRowHeight="11.25"/>
  <cols>
    <col min="1" max="2" width="28.7109375" style="1" customWidth="1"/>
    <col min="3" max="8" width="15.7109375" style="1" customWidth="1"/>
    <col min="9" max="9" width="14.7109375" style="88"/>
    <col min="10" max="16384" width="14.7109375" style="1"/>
  </cols>
  <sheetData>
    <row r="1" spans="1:9" ht="15">
      <c r="A1" s="167" t="s">
        <v>47</v>
      </c>
    </row>
    <row r="2" spans="1:9" ht="15">
      <c r="A2" s="167" t="s">
        <v>48</v>
      </c>
    </row>
    <row r="3" spans="1:9" ht="15">
      <c r="A3" s="167" t="s">
        <v>405</v>
      </c>
    </row>
    <row r="4" spans="1:9">
      <c r="A4" s="5"/>
    </row>
    <row r="5" spans="1:9">
      <c r="A5" s="107" t="s">
        <v>407</v>
      </c>
      <c r="B5" s="107" t="s">
        <v>408</v>
      </c>
      <c r="C5" s="102">
        <v>2013</v>
      </c>
      <c r="D5" s="101" t="s">
        <v>515</v>
      </c>
    </row>
    <row r="6" spans="1:9">
      <c r="A6" s="5"/>
    </row>
    <row r="7" spans="1:9" s="125" customFormat="1" ht="12.75">
      <c r="A7" s="309" t="s">
        <v>104</v>
      </c>
      <c r="B7" s="310"/>
      <c r="C7" s="127">
        <f>SUM(C8:C11)</f>
        <v>26589441.119999997</v>
      </c>
      <c r="D7" s="127">
        <f>C7/C$20*100</f>
        <v>30.063143180831105</v>
      </c>
      <c r="I7" s="126"/>
    </row>
    <row r="8" spans="1:9" ht="12.75">
      <c r="A8" s="156" t="s">
        <v>105</v>
      </c>
      <c r="B8" s="156" t="s">
        <v>106</v>
      </c>
      <c r="C8" s="157">
        <v>1780488</v>
      </c>
      <c r="D8" s="158">
        <f t="shared" ref="D8:D20" si="0">C8/C$20*100</f>
        <v>2.0130948008339189</v>
      </c>
    </row>
    <row r="9" spans="1:9" ht="12.75">
      <c r="A9" s="156" t="s">
        <v>107</v>
      </c>
      <c r="B9" s="156" t="s">
        <v>108</v>
      </c>
      <c r="C9" s="157">
        <v>190188</v>
      </c>
      <c r="D9" s="158">
        <f t="shared" si="0"/>
        <v>0.21503457141019844</v>
      </c>
    </row>
    <row r="10" spans="1:9" ht="12.75">
      <c r="A10" s="156" t="s">
        <v>96</v>
      </c>
      <c r="B10" s="156" t="s">
        <v>109</v>
      </c>
      <c r="C10" s="157">
        <v>9571740</v>
      </c>
      <c r="D10" s="158">
        <f t="shared" si="0"/>
        <v>10.822212802857448</v>
      </c>
    </row>
    <row r="11" spans="1:9" ht="12.75">
      <c r="A11" s="156" t="s">
        <v>96</v>
      </c>
      <c r="B11" s="156" t="s">
        <v>110</v>
      </c>
      <c r="C11" s="157">
        <v>15047025.119999999</v>
      </c>
      <c r="D11" s="158">
        <f t="shared" si="0"/>
        <v>17.012801005729536</v>
      </c>
    </row>
    <row r="12" spans="1:9" s="125" customFormat="1" ht="12.75">
      <c r="A12" s="309" t="s">
        <v>102</v>
      </c>
      <c r="B12" s="310"/>
      <c r="C12" s="127">
        <f>SUM(C13:C15)</f>
        <v>3646512</v>
      </c>
      <c r="D12" s="127">
        <f t="shared" si="0"/>
        <v>4.1229002095933787</v>
      </c>
      <c r="I12" s="126"/>
    </row>
    <row r="13" spans="1:9" ht="12.75">
      <c r="A13" s="156" t="s">
        <v>111</v>
      </c>
      <c r="B13" s="156" t="s">
        <v>459</v>
      </c>
      <c r="C13" s="157">
        <v>2111340</v>
      </c>
      <c r="D13" s="158">
        <f t="shared" si="0"/>
        <v>2.387170021248493</v>
      </c>
    </row>
    <row r="14" spans="1:9" ht="12.75">
      <c r="A14" s="156" t="s">
        <v>111</v>
      </c>
      <c r="B14" s="156" t="s">
        <v>112</v>
      </c>
      <c r="C14" s="157">
        <v>1130736</v>
      </c>
      <c r="D14" s="158">
        <f t="shared" si="0"/>
        <v>1.278457795118946</v>
      </c>
    </row>
    <row r="15" spans="1:9" ht="12.75">
      <c r="A15" s="156" t="s">
        <v>111</v>
      </c>
      <c r="B15" s="156" t="s">
        <v>380</v>
      </c>
      <c r="C15" s="157">
        <v>404436</v>
      </c>
      <c r="D15" s="158">
        <f t="shared" si="0"/>
        <v>0.45727239322593966</v>
      </c>
    </row>
    <row r="16" spans="1:9" s="125" customFormat="1" ht="12.75">
      <c r="A16" s="309" t="s">
        <v>113</v>
      </c>
      <c r="B16" s="310"/>
      <c r="C16" s="127">
        <f>SUM(C17:C19)</f>
        <v>58209360</v>
      </c>
      <c r="D16" s="127">
        <f t="shared" si="0"/>
        <v>65.813956609575513</v>
      </c>
      <c r="I16" s="126"/>
    </row>
    <row r="17" spans="1:9" ht="12.75">
      <c r="A17" s="156" t="s">
        <v>114</v>
      </c>
      <c r="B17" s="156" t="s">
        <v>115</v>
      </c>
      <c r="C17" s="157">
        <v>26011596</v>
      </c>
      <c r="D17" s="158">
        <f t="shared" si="0"/>
        <v>29.409807125345612</v>
      </c>
    </row>
    <row r="18" spans="1:9" ht="12.75">
      <c r="A18" s="156" t="s">
        <v>116</v>
      </c>
      <c r="B18" s="156" t="s">
        <v>117</v>
      </c>
      <c r="C18" s="157">
        <v>17012556</v>
      </c>
      <c r="D18" s="158">
        <f t="shared" si="0"/>
        <v>19.235113088375712</v>
      </c>
    </row>
    <row r="19" spans="1:9" ht="12.75">
      <c r="A19" s="156" t="s">
        <v>118</v>
      </c>
      <c r="B19" s="156" t="s">
        <v>119</v>
      </c>
      <c r="C19" s="157">
        <v>15185208</v>
      </c>
      <c r="D19" s="158">
        <f t="shared" si="0"/>
        <v>17.169036395854185</v>
      </c>
    </row>
    <row r="20" spans="1:9" s="128" customFormat="1" ht="15">
      <c r="A20" s="311" t="s">
        <v>101</v>
      </c>
      <c r="B20" s="312"/>
      <c r="C20" s="120">
        <f>C7+C12+C16</f>
        <v>88445313.120000005</v>
      </c>
      <c r="D20" s="120">
        <f t="shared" si="0"/>
        <v>100</v>
      </c>
      <c r="I20" s="129"/>
    </row>
    <row r="22" spans="1:9">
      <c r="A22" s="108" t="s">
        <v>460</v>
      </c>
      <c r="C22" s="109"/>
      <c r="D22" s="109"/>
    </row>
    <row r="23" spans="1:9">
      <c r="A23" s="108"/>
      <c r="C23" s="109"/>
      <c r="D23" s="109"/>
    </row>
    <row r="24" spans="1:9">
      <c r="C24" s="109"/>
      <c r="D24" s="109"/>
    </row>
    <row r="30" spans="1:9">
      <c r="I30" s="3"/>
    </row>
    <row r="31" spans="1:9">
      <c r="I31" s="3"/>
    </row>
    <row r="32" spans="1:9">
      <c r="I32" s="3"/>
    </row>
    <row r="33" spans="9:9">
      <c r="I33" s="3"/>
    </row>
    <row r="34" spans="9:9">
      <c r="I34" s="3"/>
    </row>
    <row r="35" spans="9:9">
      <c r="I35" s="3"/>
    </row>
    <row r="36" spans="9:9">
      <c r="I36" s="3"/>
    </row>
    <row r="37" spans="9:9">
      <c r="I37" s="3"/>
    </row>
    <row r="38" spans="9:9">
      <c r="I38" s="3"/>
    </row>
    <row r="39" spans="9:9">
      <c r="I39" s="3"/>
    </row>
    <row r="40" spans="9:9">
      <c r="I40" s="3"/>
    </row>
  </sheetData>
  <mergeCells count="4">
    <mergeCell ref="A7:B7"/>
    <mergeCell ref="A12:B12"/>
    <mergeCell ref="A16:B16"/>
    <mergeCell ref="A20:B20"/>
  </mergeCells>
  <printOptions horizontalCentered="1" verticalCentered="1"/>
  <pageMargins left="0" right="0" top="0" bottom="0" header="0" footer="0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activeCell="D35" sqref="D35"/>
    </sheetView>
  </sheetViews>
  <sheetFormatPr defaultColWidth="14.7109375" defaultRowHeight="11.25"/>
  <cols>
    <col min="1" max="1" width="33.5703125" style="1" customWidth="1"/>
    <col min="2" max="4" width="19.7109375" style="1" customWidth="1"/>
    <col min="5" max="5" width="12.7109375" style="1" customWidth="1"/>
    <col min="6" max="16384" width="14.7109375" style="1"/>
  </cols>
  <sheetData>
    <row r="1" spans="1:5" ht="15">
      <c r="A1" s="167" t="s">
        <v>47</v>
      </c>
    </row>
    <row r="2" spans="1:5" ht="15">
      <c r="A2" s="167" t="s">
        <v>48</v>
      </c>
    </row>
    <row r="3" spans="1:5" ht="15">
      <c r="A3" s="167" t="s">
        <v>404</v>
      </c>
    </row>
    <row r="4" spans="1:5">
      <c r="A4" s="5"/>
    </row>
    <row r="5" spans="1:5" ht="11.25" customHeight="1">
      <c r="A5" s="177" t="s">
        <v>77</v>
      </c>
      <c r="B5" s="177" t="s">
        <v>9</v>
      </c>
      <c r="C5" s="177" t="s">
        <v>402</v>
      </c>
      <c r="D5" s="177" t="s">
        <v>28</v>
      </c>
      <c r="E5" s="177" t="s">
        <v>515</v>
      </c>
    </row>
    <row r="6" spans="1:5">
      <c r="A6" s="177"/>
      <c r="B6" s="177"/>
      <c r="C6" s="177"/>
      <c r="D6" s="177"/>
      <c r="E6" s="177"/>
    </row>
    <row r="8" spans="1:5" ht="12.75">
      <c r="A8" s="161" t="s">
        <v>86</v>
      </c>
      <c r="B8" s="162">
        <f>'CTG G AMAPARI'!I12</f>
        <v>65126224.236150004</v>
      </c>
      <c r="C8" s="163"/>
      <c r="D8" s="162">
        <f t="shared" ref="D8:D31" si="0">B8+C8</f>
        <v>65126224.236150004</v>
      </c>
      <c r="E8" s="164">
        <f t="shared" ref="E8:E32" si="1">D8/D$32*100</f>
        <v>1.3475409992160952</v>
      </c>
    </row>
    <row r="9" spans="1:5" ht="12.75">
      <c r="A9" s="161" t="s">
        <v>87</v>
      </c>
      <c r="B9" s="162">
        <f>'CTG G BR ALCOA'!I12</f>
        <v>27691538.489999998</v>
      </c>
      <c r="C9" s="163"/>
      <c r="D9" s="162">
        <f t="shared" si="0"/>
        <v>27691538.489999998</v>
      </c>
      <c r="E9" s="164">
        <f t="shared" si="1"/>
        <v>0.57297170048333046</v>
      </c>
    </row>
    <row r="10" spans="1:5" ht="12.75">
      <c r="A10" s="161" t="s">
        <v>89</v>
      </c>
      <c r="B10" s="162">
        <f>'CTG G BJ'!I12</f>
        <v>3036581.3940000003</v>
      </c>
      <c r="C10" s="163"/>
      <c r="D10" s="162">
        <f t="shared" si="0"/>
        <v>3036581.3940000003</v>
      </c>
      <c r="E10" s="164">
        <f t="shared" si="1"/>
        <v>6.2830572075456476E-2</v>
      </c>
    </row>
    <row r="11" spans="1:5" ht="12.75">
      <c r="A11" s="161" t="s">
        <v>88</v>
      </c>
      <c r="B11" s="162">
        <f>'CTG G BT'!I12</f>
        <v>4997939.3640000001</v>
      </c>
      <c r="C11" s="163"/>
      <c r="D11" s="162">
        <f t="shared" si="0"/>
        <v>4997939.3640000001</v>
      </c>
      <c r="E11" s="164">
        <f t="shared" si="1"/>
        <v>0.10341346030079875</v>
      </c>
    </row>
    <row r="12" spans="1:5" ht="12.75">
      <c r="A12" s="161" t="s">
        <v>94</v>
      </c>
      <c r="B12" s="162">
        <f>'CTG CEA'!I22</f>
        <v>324252302.97250009</v>
      </c>
      <c r="C12" s="163"/>
      <c r="D12" s="162">
        <f t="shared" si="0"/>
        <v>324252302.97250009</v>
      </c>
      <c r="E12" s="164">
        <f t="shared" si="1"/>
        <v>6.7091755659181294</v>
      </c>
    </row>
    <row r="13" spans="1:5" ht="12.75">
      <c r="A13" s="161" t="s">
        <v>95</v>
      </c>
      <c r="B13" s="162">
        <f>'CTG CELPA'!I22</f>
        <v>218685941.88524997</v>
      </c>
      <c r="C13" s="163"/>
      <c r="D13" s="162">
        <f t="shared" si="0"/>
        <v>218685941.88524997</v>
      </c>
      <c r="E13" s="164">
        <f t="shared" si="1"/>
        <v>4.5248788195368501</v>
      </c>
    </row>
    <row r="14" spans="1:5" ht="12.75">
      <c r="A14" s="161" t="s">
        <v>97</v>
      </c>
      <c r="B14" s="162">
        <f>'CTG CELPE'!I22</f>
        <v>14734083.630600002</v>
      </c>
      <c r="C14" s="163"/>
      <c r="D14" s="162">
        <f t="shared" si="0"/>
        <v>14734083.630600002</v>
      </c>
      <c r="E14" s="164">
        <f t="shared" si="1"/>
        <v>0.30486615815647616</v>
      </c>
    </row>
    <row r="15" spans="1:5" ht="12.75">
      <c r="A15" s="161" t="s">
        <v>105</v>
      </c>
      <c r="B15" s="163"/>
      <c r="C15" s="162">
        <f>'SUBROG TOTAL'!C8</f>
        <v>1780488</v>
      </c>
      <c r="D15" s="162">
        <f t="shared" si="0"/>
        <v>1780488</v>
      </c>
      <c r="E15" s="164">
        <f t="shared" si="1"/>
        <v>3.6840467979724879E-2</v>
      </c>
    </row>
    <row r="16" spans="1:5" ht="12.75">
      <c r="A16" s="161" t="s">
        <v>96</v>
      </c>
      <c r="B16" s="162">
        <f>'CTG CEMAT'!I22</f>
        <v>22088359.48</v>
      </c>
      <c r="C16" s="162">
        <f>'SUBROG TOTAL'!C10+'SUBROG TOTAL'!C11</f>
        <v>24618765.119999997</v>
      </c>
      <c r="D16" s="162">
        <f t="shared" si="0"/>
        <v>46707124.599999994</v>
      </c>
      <c r="E16" s="164">
        <f t="shared" si="1"/>
        <v>0.96642736612171498</v>
      </c>
    </row>
    <row r="17" spans="1:7" ht="12.75">
      <c r="A17" s="161" t="s">
        <v>93</v>
      </c>
      <c r="B17" s="162">
        <f>'CTG CERR'!I22</f>
        <v>15672362.282249995</v>
      </c>
      <c r="C17" s="163"/>
      <c r="D17" s="162">
        <f t="shared" si="0"/>
        <v>15672362.282249995</v>
      </c>
      <c r="E17" s="164">
        <f t="shared" si="1"/>
        <v>0.32428028766601003</v>
      </c>
    </row>
    <row r="18" spans="1:7" ht="12.75">
      <c r="A18" s="161" t="s">
        <v>107</v>
      </c>
      <c r="B18" s="163"/>
      <c r="C18" s="162">
        <f>'SUBROG TOTAL'!C9</f>
        <v>190188</v>
      </c>
      <c r="D18" s="162">
        <f t="shared" si="0"/>
        <v>190188</v>
      </c>
      <c r="E18" s="164">
        <f t="shared" si="1"/>
        <v>3.9352216494174157E-3</v>
      </c>
    </row>
    <row r="19" spans="1:7" ht="12.75">
      <c r="A19" s="161" t="s">
        <v>114</v>
      </c>
      <c r="B19" s="163"/>
      <c r="C19" s="162">
        <f>'SUBROG TOTAL'!C17</f>
        <v>26011596</v>
      </c>
      <c r="D19" s="162">
        <f t="shared" si="0"/>
        <v>26011596</v>
      </c>
      <c r="E19" s="164">
        <f t="shared" si="1"/>
        <v>0.5382116417181918</v>
      </c>
    </row>
    <row r="20" spans="1:7" ht="12.75">
      <c r="A20" s="161" t="s">
        <v>62</v>
      </c>
      <c r="B20" s="162">
        <f>'CTG D AMAZONAS'!I22</f>
        <v>3568945639.9728251</v>
      </c>
      <c r="C20" s="163"/>
      <c r="D20" s="162">
        <f t="shared" si="0"/>
        <v>3568945639.9728251</v>
      </c>
      <c r="E20" s="164">
        <f t="shared" si="1"/>
        <v>73.84583752926028</v>
      </c>
      <c r="G20" s="2"/>
    </row>
    <row r="21" spans="1:7" ht="12.75">
      <c r="A21" s="161" t="s">
        <v>85</v>
      </c>
      <c r="B21" s="162">
        <f>'CTG D ACRE'!I22</f>
        <v>103127647.62500003</v>
      </c>
      <c r="C21" s="163"/>
      <c r="D21" s="162">
        <f t="shared" si="0"/>
        <v>103127647.62500003</v>
      </c>
      <c r="E21" s="164">
        <f t="shared" si="1"/>
        <v>2.1338367908984299</v>
      </c>
    </row>
    <row r="22" spans="1:7" ht="12.75">
      <c r="A22" s="161" t="s">
        <v>83</v>
      </c>
      <c r="B22" s="162">
        <f>'CTG D RONDÔNIA'!I22</f>
        <v>160538061.16675001</v>
      </c>
      <c r="C22" s="163"/>
      <c r="D22" s="162">
        <f t="shared" si="0"/>
        <v>160538061.16675001</v>
      </c>
      <c r="E22" s="164">
        <f t="shared" si="1"/>
        <v>3.3217282576129512</v>
      </c>
    </row>
    <row r="23" spans="1:7" ht="12.75">
      <c r="A23" s="161" t="s">
        <v>84</v>
      </c>
      <c r="B23" s="162">
        <f>'CTG D RORAIMA'!I22</f>
        <v>86409206.882499993</v>
      </c>
      <c r="C23" s="163"/>
      <c r="D23" s="162">
        <f t="shared" si="0"/>
        <v>86409206.882499993</v>
      </c>
      <c r="E23" s="164">
        <f t="shared" si="1"/>
        <v>1.7879118642238327</v>
      </c>
    </row>
    <row r="24" spans="1:7" ht="12.75">
      <c r="A24" s="161" t="s">
        <v>50</v>
      </c>
      <c r="B24" s="162">
        <f>'CTG G ENORTE'!I12</f>
        <v>0</v>
      </c>
      <c r="C24" s="163"/>
      <c r="D24" s="162">
        <f t="shared" si="0"/>
        <v>0</v>
      </c>
      <c r="E24" s="164">
        <f t="shared" si="1"/>
        <v>0</v>
      </c>
    </row>
    <row r="25" spans="1:7" ht="12.75">
      <c r="A25" s="161" t="s">
        <v>90</v>
      </c>
      <c r="B25" s="162">
        <f>'CTG G GERA'!I12</f>
        <v>22477608.04575</v>
      </c>
      <c r="C25" s="163"/>
      <c r="D25" s="162">
        <f t="shared" si="0"/>
        <v>22477608.04575</v>
      </c>
      <c r="E25" s="164">
        <f t="shared" si="1"/>
        <v>0.46508912133654318</v>
      </c>
    </row>
    <row r="26" spans="1:7" ht="12.75">
      <c r="A26" s="161" t="s">
        <v>111</v>
      </c>
      <c r="B26" s="163"/>
      <c r="C26" s="162">
        <f>'SUBROG TOTAL'!C13+'SUBROG TOTAL'!C14+'SUBROG TOTAL'!C15</f>
        <v>3646512</v>
      </c>
      <c r="D26" s="162">
        <f t="shared" si="0"/>
        <v>3646512</v>
      </c>
      <c r="E26" s="164">
        <f t="shared" si="1"/>
        <v>7.5450780108421142E-2</v>
      </c>
    </row>
    <row r="27" spans="1:7" ht="12.75">
      <c r="A27" s="161" t="s">
        <v>127</v>
      </c>
      <c r="B27" s="162">
        <f>'CTG G JARI'!I12</f>
        <v>7563916.4580000006</v>
      </c>
      <c r="C27" s="163"/>
      <c r="D27" s="162">
        <f t="shared" si="0"/>
        <v>7563916.4580000006</v>
      </c>
      <c r="E27" s="164">
        <f t="shared" si="1"/>
        <v>0.15650665551930878</v>
      </c>
    </row>
    <row r="28" spans="1:7" ht="12.75">
      <c r="A28" s="161" t="s">
        <v>91</v>
      </c>
      <c r="B28" s="162">
        <f>'CTG G MANAUARA'!I12</f>
        <v>22477608.04575</v>
      </c>
      <c r="C28" s="163"/>
      <c r="D28" s="162">
        <f t="shared" si="0"/>
        <v>22477608.04575</v>
      </c>
      <c r="E28" s="164">
        <f t="shared" si="1"/>
        <v>0.46508912133654318</v>
      </c>
    </row>
    <row r="29" spans="1:7" ht="12.75">
      <c r="A29" s="161" t="s">
        <v>116</v>
      </c>
      <c r="B29" s="163"/>
      <c r="C29" s="162">
        <f>'SUBROG TOTAL'!C18</f>
        <v>17012556</v>
      </c>
      <c r="D29" s="162">
        <f t="shared" si="0"/>
        <v>17012556</v>
      </c>
      <c r="E29" s="164">
        <f t="shared" si="1"/>
        <v>0.35201053001832999</v>
      </c>
    </row>
    <row r="30" spans="1:7" ht="12.75">
      <c r="A30" s="161" t="s">
        <v>92</v>
      </c>
      <c r="B30" s="162">
        <f>'CTG G RAESA'!I12</f>
        <v>76697587.560000002</v>
      </c>
      <c r="C30" s="163"/>
      <c r="D30" s="162">
        <f t="shared" si="0"/>
        <v>76697587.560000002</v>
      </c>
      <c r="E30" s="164">
        <f t="shared" si="1"/>
        <v>1.5869666173691288</v>
      </c>
    </row>
    <row r="31" spans="1:7" ht="12.75">
      <c r="A31" s="161" t="s">
        <v>118</v>
      </c>
      <c r="B31" s="163"/>
      <c r="C31" s="162">
        <f>'SUBROG TOTAL'!C19</f>
        <v>15185208</v>
      </c>
      <c r="D31" s="162">
        <f t="shared" si="0"/>
        <v>15185208</v>
      </c>
      <c r="E31" s="164">
        <f t="shared" si="1"/>
        <v>0.3142004714940298</v>
      </c>
    </row>
    <row r="32" spans="1:7" s="121" customFormat="1" ht="15.75">
      <c r="A32" s="165" t="s">
        <v>403</v>
      </c>
      <c r="B32" s="166">
        <f>SUM(B8:B31)</f>
        <v>4744522609.4913254</v>
      </c>
      <c r="C32" s="166">
        <f>SUM(C8:C31)</f>
        <v>88445313.120000005</v>
      </c>
      <c r="D32" s="166">
        <f>SUM(D8:D31)</f>
        <v>4832967922.6113253</v>
      </c>
      <c r="E32" s="166">
        <f t="shared" si="1"/>
        <v>100</v>
      </c>
    </row>
    <row r="34" spans="2:4">
      <c r="D34" s="2"/>
    </row>
    <row r="35" spans="2:4">
      <c r="D35" s="2"/>
    </row>
    <row r="36" spans="2:4">
      <c r="B36" s="2"/>
    </row>
  </sheetData>
  <sortState ref="A7:D30">
    <sortCondition ref="A7"/>
  </sortState>
  <mergeCells count="5">
    <mergeCell ref="E5:E6"/>
    <mergeCell ref="A5:A6"/>
    <mergeCell ref="B5:B6"/>
    <mergeCell ref="C5:C6"/>
    <mergeCell ref="D5:D6"/>
  </mergeCells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S64"/>
  <sheetViews>
    <sheetView topLeftCell="A43" workbookViewId="0">
      <selection activeCell="H60" sqref="H60:H61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234" t="s">
        <v>50</v>
      </c>
      <c r="L1" s="235"/>
      <c r="M1" s="236"/>
    </row>
    <row r="2" spans="1:19">
      <c r="A2" s="5" t="s">
        <v>48</v>
      </c>
      <c r="B2" s="5"/>
      <c r="K2" s="237"/>
      <c r="L2" s="238"/>
      <c r="M2" s="239"/>
    </row>
    <row r="3" spans="1:19">
      <c r="A3" s="5" t="s">
        <v>61</v>
      </c>
      <c r="B3" s="5"/>
      <c r="K3" s="240"/>
      <c r="L3" s="241"/>
      <c r="M3" s="242"/>
    </row>
    <row r="4" spans="1:19">
      <c r="A4" s="9"/>
      <c r="B4" s="9"/>
      <c r="C4" s="9"/>
      <c r="D4" s="9"/>
      <c r="E4" s="9"/>
      <c r="F4" s="10"/>
    </row>
    <row r="5" spans="1:19" ht="11.25" customHeight="1">
      <c r="A5" s="203" t="s">
        <v>9</v>
      </c>
      <c r="B5" s="203"/>
      <c r="C5" s="203"/>
      <c r="D5" s="64">
        <f>D6+D12</f>
        <v>0</v>
      </c>
      <c r="E5" s="9"/>
      <c r="F5" s="215" t="s">
        <v>75</v>
      </c>
      <c r="G5" s="216"/>
      <c r="H5" s="98" t="s">
        <v>28</v>
      </c>
      <c r="I5" s="68">
        <f>SUM(I6:I10)</f>
        <v>0</v>
      </c>
      <c r="K5" s="87"/>
      <c r="L5" s="87"/>
      <c r="M5" s="87"/>
      <c r="N5" s="87"/>
    </row>
    <row r="6" spans="1:19" ht="12.75" customHeight="1">
      <c r="A6" s="203" t="s">
        <v>13</v>
      </c>
      <c r="B6" s="203"/>
      <c r="C6" s="203"/>
      <c r="D6" s="69">
        <f>SUM(D7:D11)</f>
        <v>0</v>
      </c>
      <c r="E6" s="9"/>
      <c r="F6" s="217"/>
      <c r="G6" s="218"/>
      <c r="H6" s="14" t="s">
        <v>2</v>
      </c>
      <c r="I6" s="51">
        <f>B20</f>
        <v>0</v>
      </c>
      <c r="J6" s="25"/>
      <c r="K6" s="87"/>
      <c r="L6" s="87"/>
      <c r="M6" s="87"/>
      <c r="N6" s="87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0</v>
      </c>
      <c r="F7" s="217"/>
      <c r="G7" s="218"/>
      <c r="H7" s="14" t="s">
        <v>3</v>
      </c>
      <c r="I7" s="51">
        <f>B27</f>
        <v>0</v>
      </c>
      <c r="J7" s="24"/>
      <c r="K7" s="87"/>
      <c r="L7" s="87"/>
      <c r="M7" s="87"/>
      <c r="N7" s="87"/>
    </row>
    <row r="8" spans="1:19">
      <c r="C8" s="14" t="s">
        <v>3</v>
      </c>
      <c r="D8" s="16">
        <f>M27</f>
        <v>0</v>
      </c>
      <c r="F8" s="217"/>
      <c r="G8" s="218"/>
      <c r="H8" s="14" t="s">
        <v>4</v>
      </c>
      <c r="I8" s="51">
        <f>B32</f>
        <v>0</v>
      </c>
      <c r="J8" s="24"/>
      <c r="K8" s="86"/>
      <c r="L8" s="86"/>
      <c r="M8" s="86"/>
      <c r="N8" s="86"/>
    </row>
    <row r="9" spans="1:19" ht="11.25" customHeight="1">
      <c r="C9" s="14" t="s">
        <v>4</v>
      </c>
      <c r="D9" s="16">
        <f>M32</f>
        <v>0</v>
      </c>
      <c r="F9" s="217"/>
      <c r="G9" s="218"/>
      <c r="H9" s="14" t="s">
        <v>5</v>
      </c>
      <c r="I9" s="51">
        <f>B37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M37</f>
        <v>0</v>
      </c>
      <c r="F10" s="219"/>
      <c r="G10" s="220"/>
      <c r="H10" s="14" t="s">
        <v>6</v>
      </c>
      <c r="I10" s="51">
        <f>B42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M42</f>
        <v>0</v>
      </c>
      <c r="H11" s="24"/>
      <c r="I11" s="75"/>
      <c r="J11" s="32"/>
      <c r="K11" s="32"/>
      <c r="L11" s="31"/>
      <c r="M11" s="31"/>
      <c r="N11" s="31"/>
    </row>
    <row r="12" spans="1:19" ht="11.25" customHeight="1">
      <c r="A12" s="203" t="s">
        <v>14</v>
      </c>
      <c r="B12" s="203"/>
      <c r="C12" s="203"/>
      <c r="D12" s="69">
        <f>SUM(D13:D15)</f>
        <v>0</v>
      </c>
      <c r="F12" s="205" t="s">
        <v>76</v>
      </c>
      <c r="G12" s="205"/>
      <c r="H12" s="205"/>
      <c r="I12" s="67">
        <f>D5</f>
        <v>0</v>
      </c>
      <c r="J12" s="32"/>
      <c r="K12" s="118"/>
      <c r="L12" s="118"/>
      <c r="M12" s="33"/>
      <c r="N12" s="31"/>
    </row>
    <row r="13" spans="1:19">
      <c r="C13" s="14" t="s">
        <v>10</v>
      </c>
      <c r="D13" s="16">
        <f>H49</f>
        <v>0</v>
      </c>
      <c r="H13" s="24"/>
      <c r="I13" s="75"/>
      <c r="J13" s="31"/>
      <c r="K13" s="31"/>
      <c r="L13" s="31"/>
      <c r="M13" s="31"/>
      <c r="N13" s="31"/>
    </row>
    <row r="14" spans="1:19" ht="12.75" customHeight="1">
      <c r="C14" s="14" t="s">
        <v>11</v>
      </c>
      <c r="D14" s="16">
        <f>H56</f>
        <v>0</v>
      </c>
      <c r="F14" s="221" t="s">
        <v>317</v>
      </c>
      <c r="G14" s="222"/>
      <c r="H14" s="222"/>
      <c r="I14" s="223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H63</f>
        <v>0</v>
      </c>
      <c r="F15" s="224"/>
      <c r="G15" s="225"/>
      <c r="H15" s="225"/>
      <c r="I15" s="226"/>
      <c r="J15" s="21"/>
      <c r="K15" s="21"/>
      <c r="L15" s="22"/>
      <c r="M15" s="22"/>
      <c r="N15" s="23"/>
    </row>
    <row r="16" spans="1:19" ht="12.75">
      <c r="C16" s="52"/>
      <c r="D16" s="53"/>
      <c r="F16" s="227"/>
      <c r="G16" s="228"/>
      <c r="H16" s="228"/>
      <c r="I16" s="229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177" t="s">
        <v>26</v>
      </c>
      <c r="B18" s="193" t="s">
        <v>52</v>
      </c>
      <c r="C18" s="193" t="s">
        <v>51</v>
      </c>
      <c r="D18" s="184" t="s">
        <v>38</v>
      </c>
      <c r="E18" s="184"/>
      <c r="F18" s="20" t="s">
        <v>39</v>
      </c>
      <c r="G18" s="177" t="s">
        <v>41</v>
      </c>
      <c r="H18" s="177"/>
      <c r="I18" s="177" t="s">
        <v>45</v>
      </c>
      <c r="J18" s="34" t="s">
        <v>43</v>
      </c>
      <c r="K18" s="177" t="s">
        <v>34</v>
      </c>
      <c r="L18" s="20" t="s">
        <v>35</v>
      </c>
      <c r="M18" s="177" t="s">
        <v>514</v>
      </c>
    </row>
    <row r="19" spans="1:14" ht="11.25" customHeight="1">
      <c r="A19" s="177"/>
      <c r="B19" s="193"/>
      <c r="C19" s="193"/>
      <c r="D19" s="35" t="s">
        <v>40</v>
      </c>
      <c r="E19" s="35" t="s">
        <v>44</v>
      </c>
      <c r="F19" s="35" t="s">
        <v>40</v>
      </c>
      <c r="G19" s="36" t="s">
        <v>40</v>
      </c>
      <c r="H19" s="13" t="s">
        <v>42</v>
      </c>
      <c r="I19" s="177"/>
      <c r="J19" s="13">
        <v>1</v>
      </c>
      <c r="K19" s="177"/>
      <c r="L19" s="13">
        <v>0</v>
      </c>
      <c r="M19" s="183"/>
    </row>
    <row r="20" spans="1:14">
      <c r="A20" s="18" t="s">
        <v>28</v>
      </c>
      <c r="B20" s="68">
        <f>SUM(B21:B23)</f>
        <v>0</v>
      </c>
      <c r="C20" s="70">
        <f>SUM(C21:C23)</f>
        <v>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SUM(M21:M23)</f>
        <v>0</v>
      </c>
    </row>
    <row r="21" spans="1:14">
      <c r="A21" s="14" t="s">
        <v>120</v>
      </c>
      <c r="B21" s="51"/>
      <c r="C21" s="37"/>
      <c r="D21" s="113">
        <v>2.0331999999999999</v>
      </c>
      <c r="E21" s="113">
        <v>0.34560000000000002</v>
      </c>
      <c r="F21" s="39">
        <v>1.9870000000000001</v>
      </c>
      <c r="G21" s="40">
        <f>IF(F21&lt;=D21,F21,D21)</f>
        <v>1.9870000000000001</v>
      </c>
      <c r="H21" s="40">
        <f>G21-E21</f>
        <v>1.6414</v>
      </c>
      <c r="I21" s="41">
        <f>H21*C21</f>
        <v>0</v>
      </c>
      <c r="J21" s="41">
        <f>C21*E21*J$19</f>
        <v>0</v>
      </c>
      <c r="K21" s="17">
        <f>I21+J21</f>
        <v>0</v>
      </c>
      <c r="L21" s="17">
        <f>K21*L$19</f>
        <v>0</v>
      </c>
      <c r="M21" s="17">
        <f>K21-L21</f>
        <v>0</v>
      </c>
    </row>
    <row r="22" spans="1:14">
      <c r="A22" s="14" t="s">
        <v>121</v>
      </c>
      <c r="B22" s="51"/>
      <c r="C22" s="37"/>
      <c r="D22" s="113">
        <v>2.0331999999999999</v>
      </c>
      <c r="E22" s="113">
        <v>0.34560000000000002</v>
      </c>
      <c r="F22" s="39">
        <v>1.9870000000000001</v>
      </c>
      <c r="G22" s="40">
        <f t="shared" ref="G22:G23" si="0">IF(F22&lt;=D22,F22,D22)</f>
        <v>1.9870000000000001</v>
      </c>
      <c r="H22" s="40">
        <f t="shared" ref="H22:H23" si="1">G22-E22</f>
        <v>1.6414</v>
      </c>
      <c r="I22" s="41">
        <f t="shared" ref="I22:I23" si="2">H22*C22</f>
        <v>0</v>
      </c>
      <c r="J22" s="41">
        <f t="shared" ref="J22:J23" si="3">C22*E22*J$19</f>
        <v>0</v>
      </c>
      <c r="K22" s="17">
        <f t="shared" ref="K22:K23" si="4">I22+J22</f>
        <v>0</v>
      </c>
      <c r="L22" s="17">
        <f t="shared" ref="L22:L23" si="5">K22*L$19</f>
        <v>0</v>
      </c>
      <c r="M22" s="17">
        <f t="shared" ref="M22:M23" si="6">K22-L22</f>
        <v>0</v>
      </c>
    </row>
    <row r="23" spans="1:14">
      <c r="A23" s="14" t="s">
        <v>122</v>
      </c>
      <c r="B23" s="51"/>
      <c r="C23" s="37"/>
      <c r="D23" s="113">
        <v>2.0331999999999999</v>
      </c>
      <c r="E23" s="113">
        <v>0.34560000000000002</v>
      </c>
      <c r="F23" s="39">
        <v>1.9870000000000001</v>
      </c>
      <c r="G23" s="40">
        <f t="shared" si="0"/>
        <v>1.9870000000000001</v>
      </c>
      <c r="H23" s="40">
        <f t="shared" si="1"/>
        <v>1.6414</v>
      </c>
      <c r="I23" s="41">
        <f t="shared" si="2"/>
        <v>0</v>
      </c>
      <c r="J23" s="41">
        <f t="shared" si="3"/>
        <v>0</v>
      </c>
      <c r="K23" s="17">
        <f t="shared" si="4"/>
        <v>0</v>
      </c>
      <c r="L23" s="17">
        <f t="shared" si="5"/>
        <v>0</v>
      </c>
      <c r="M23" s="17">
        <f t="shared" si="6"/>
        <v>0</v>
      </c>
    </row>
    <row r="24" spans="1:14">
      <c r="C24" s="19"/>
      <c r="D24" s="4"/>
      <c r="F24" s="4"/>
      <c r="G24" s="4"/>
      <c r="H24" s="4"/>
      <c r="I24" s="4"/>
      <c r="J24" s="4"/>
    </row>
    <row r="25" spans="1:14">
      <c r="A25" s="190" t="s">
        <v>26</v>
      </c>
      <c r="B25" s="230" t="s">
        <v>57</v>
      </c>
      <c r="C25" s="230" t="s">
        <v>53</v>
      </c>
      <c r="D25" s="187" t="s">
        <v>38</v>
      </c>
      <c r="E25" s="189"/>
      <c r="F25" s="20" t="s">
        <v>39</v>
      </c>
      <c r="G25" s="232" t="s">
        <v>41</v>
      </c>
      <c r="H25" s="233"/>
      <c r="I25" s="190" t="s">
        <v>45</v>
      </c>
      <c r="J25" s="34" t="s">
        <v>43</v>
      </c>
      <c r="K25" s="190" t="s">
        <v>34</v>
      </c>
      <c r="L25" s="20" t="s">
        <v>35</v>
      </c>
      <c r="M25" s="177" t="s">
        <v>514</v>
      </c>
    </row>
    <row r="26" spans="1:14" ht="11.25" customHeight="1">
      <c r="A26" s="191"/>
      <c r="B26" s="231"/>
      <c r="C26" s="231"/>
      <c r="D26" s="35" t="s">
        <v>40</v>
      </c>
      <c r="E26" s="35" t="s">
        <v>44</v>
      </c>
      <c r="F26" s="35" t="s">
        <v>40</v>
      </c>
      <c r="G26" s="36" t="s">
        <v>40</v>
      </c>
      <c r="H26" s="13" t="s">
        <v>42</v>
      </c>
      <c r="I26" s="191"/>
      <c r="J26" s="13">
        <v>1</v>
      </c>
      <c r="K26" s="191"/>
      <c r="L26" s="13">
        <v>9.2499999999999999E-2</v>
      </c>
      <c r="M26" s="183"/>
    </row>
    <row r="27" spans="1:14">
      <c r="A27" s="18" t="s">
        <v>28</v>
      </c>
      <c r="B27" s="68">
        <f>SUM(B28:B28)</f>
        <v>0</v>
      </c>
      <c r="C27" s="70">
        <f>SUM(C28:C28)</f>
        <v>0</v>
      </c>
      <c r="D27" s="42"/>
      <c r="E27" s="43"/>
      <c r="F27" s="44"/>
      <c r="G27" s="44"/>
      <c r="H27" s="44"/>
      <c r="I27" s="44"/>
      <c r="J27" s="44"/>
      <c r="K27" s="43"/>
      <c r="L27" s="43"/>
      <c r="M27" s="64">
        <f>SUM(M28:M28)</f>
        <v>0</v>
      </c>
    </row>
    <row r="28" spans="1:14">
      <c r="A28" s="14"/>
      <c r="B28" s="51"/>
      <c r="C28" s="37"/>
      <c r="D28" s="38"/>
      <c r="E28" s="38"/>
      <c r="F28" s="39"/>
      <c r="G28" s="40"/>
      <c r="H28" s="40"/>
      <c r="I28" s="41"/>
      <c r="J28" s="41"/>
      <c r="K28" s="17"/>
      <c r="L28" s="17"/>
      <c r="M28" s="17"/>
    </row>
    <row r="29" spans="1:14">
      <c r="C29" s="7"/>
      <c r="D29" s="8"/>
      <c r="E29" s="8"/>
      <c r="F29" s="3"/>
      <c r="G29" s="3"/>
      <c r="H29" s="3"/>
      <c r="I29" s="2"/>
      <c r="J29" s="2"/>
    </row>
    <row r="30" spans="1:14" ht="11.25" customHeight="1">
      <c r="A30" s="190" t="s">
        <v>26</v>
      </c>
      <c r="B30" s="230" t="s">
        <v>58</v>
      </c>
      <c r="C30" s="230" t="s">
        <v>54</v>
      </c>
      <c r="D30" s="187" t="s">
        <v>38</v>
      </c>
      <c r="E30" s="189"/>
      <c r="F30" s="20" t="s">
        <v>39</v>
      </c>
      <c r="G30" s="232" t="s">
        <v>41</v>
      </c>
      <c r="H30" s="233"/>
      <c r="I30" s="190" t="s">
        <v>45</v>
      </c>
      <c r="J30" s="34" t="s">
        <v>43</v>
      </c>
      <c r="K30" s="190" t="s">
        <v>34</v>
      </c>
      <c r="L30" s="20" t="s">
        <v>35</v>
      </c>
      <c r="M30" s="177" t="s">
        <v>514</v>
      </c>
    </row>
    <row r="31" spans="1:14" ht="11.25" customHeight="1">
      <c r="A31" s="191"/>
      <c r="B31" s="231"/>
      <c r="C31" s="231"/>
      <c r="D31" s="35" t="s">
        <v>40</v>
      </c>
      <c r="E31" s="35" t="s">
        <v>44</v>
      </c>
      <c r="F31" s="35" t="s">
        <v>42</v>
      </c>
      <c r="G31" s="36" t="s">
        <v>40</v>
      </c>
      <c r="H31" s="13" t="s">
        <v>42</v>
      </c>
      <c r="I31" s="191"/>
      <c r="J31" s="13">
        <v>1</v>
      </c>
      <c r="K31" s="191"/>
      <c r="L31" s="13">
        <v>9.2499999999999999E-2</v>
      </c>
      <c r="M31" s="183"/>
    </row>
    <row r="32" spans="1:14">
      <c r="A32" s="18" t="s">
        <v>28</v>
      </c>
      <c r="B32" s="68">
        <f>SUM(B33:B33)</f>
        <v>0</v>
      </c>
      <c r="C32" s="70">
        <f>SUM(C33:C33)</f>
        <v>0</v>
      </c>
      <c r="D32" s="42"/>
      <c r="E32" s="43"/>
      <c r="F32" s="44"/>
      <c r="G32" s="44"/>
      <c r="H32" s="44"/>
      <c r="I32" s="44"/>
      <c r="J32" s="44"/>
      <c r="K32" s="43"/>
      <c r="L32" s="43"/>
      <c r="M32" s="64">
        <f>SUM(M33:M33)</f>
        <v>0</v>
      </c>
    </row>
    <row r="33" spans="1:13">
      <c r="A33" s="14"/>
      <c r="B33" s="51"/>
      <c r="C33" s="37"/>
      <c r="D33" s="38"/>
      <c r="E33" s="38"/>
      <c r="F33" s="39"/>
      <c r="G33" s="45"/>
      <c r="H33" s="40"/>
      <c r="I33" s="46"/>
      <c r="J33" s="46"/>
      <c r="K33" s="47"/>
      <c r="L33" s="17"/>
      <c r="M33" s="17"/>
    </row>
    <row r="34" spans="1:13">
      <c r="C34" s="7"/>
      <c r="D34" s="8"/>
      <c r="E34" s="8"/>
      <c r="F34" s="3"/>
      <c r="G34" s="3"/>
      <c r="H34" s="3"/>
      <c r="I34" s="2"/>
      <c r="J34" s="2"/>
    </row>
    <row r="35" spans="1:13">
      <c r="A35" s="190" t="s">
        <v>26</v>
      </c>
      <c r="B35" s="230" t="s">
        <v>59</v>
      </c>
      <c r="C35" s="230" t="s">
        <v>55</v>
      </c>
      <c r="D35" s="187" t="s">
        <v>38</v>
      </c>
      <c r="E35" s="189"/>
      <c r="F35" s="20" t="s">
        <v>39</v>
      </c>
      <c r="G35" s="232" t="s">
        <v>41</v>
      </c>
      <c r="H35" s="233"/>
      <c r="I35" s="190" t="s">
        <v>45</v>
      </c>
      <c r="J35" s="34" t="s">
        <v>43</v>
      </c>
      <c r="K35" s="190" t="s">
        <v>34</v>
      </c>
      <c r="L35" s="20" t="s">
        <v>35</v>
      </c>
      <c r="M35" s="177" t="s">
        <v>514</v>
      </c>
    </row>
    <row r="36" spans="1:13" ht="11.25" customHeight="1">
      <c r="A36" s="191"/>
      <c r="B36" s="231"/>
      <c r="C36" s="231"/>
      <c r="D36" s="35" t="s">
        <v>40</v>
      </c>
      <c r="E36" s="35" t="s">
        <v>44</v>
      </c>
      <c r="F36" s="35" t="s">
        <v>42</v>
      </c>
      <c r="G36" s="36" t="s">
        <v>40</v>
      </c>
      <c r="H36" s="13" t="s">
        <v>42</v>
      </c>
      <c r="I36" s="191"/>
      <c r="J36" s="13">
        <v>1</v>
      </c>
      <c r="K36" s="191"/>
      <c r="L36" s="13">
        <v>9.2499999999999999E-2</v>
      </c>
      <c r="M36" s="183"/>
    </row>
    <row r="37" spans="1:13">
      <c r="A37" s="18" t="s">
        <v>28</v>
      </c>
      <c r="B37" s="68">
        <f>SUM(B38:B38)</f>
        <v>0</v>
      </c>
      <c r="C37" s="70">
        <f>SUM(C38:C38)</f>
        <v>0</v>
      </c>
      <c r="D37" s="42"/>
      <c r="E37" s="43"/>
      <c r="F37" s="44"/>
      <c r="G37" s="44"/>
      <c r="H37" s="44"/>
      <c r="I37" s="44"/>
      <c r="J37" s="44"/>
      <c r="K37" s="43"/>
      <c r="L37" s="43"/>
      <c r="M37" s="64">
        <f>SUM(M38:M38)</f>
        <v>0</v>
      </c>
    </row>
    <row r="38" spans="1:13">
      <c r="A38" s="14"/>
      <c r="B38" s="51"/>
      <c r="C38" s="37"/>
      <c r="D38" s="38"/>
      <c r="E38" s="38"/>
      <c r="F38" s="39"/>
      <c r="G38" s="45"/>
      <c r="H38" s="40"/>
      <c r="I38" s="46"/>
      <c r="J38" s="46"/>
      <c r="K38" s="47"/>
      <c r="L38" s="17"/>
      <c r="M38" s="17"/>
    </row>
    <row r="39" spans="1:13">
      <c r="C39" s="7"/>
      <c r="D39" s="8"/>
      <c r="E39" s="8"/>
      <c r="F39" s="3"/>
      <c r="G39" s="3"/>
      <c r="H39" s="3"/>
      <c r="I39" s="2"/>
      <c r="J39" s="2"/>
    </row>
    <row r="40" spans="1:13" ht="11.25" customHeight="1">
      <c r="A40" s="190" t="s">
        <v>26</v>
      </c>
      <c r="B40" s="230" t="s">
        <v>60</v>
      </c>
      <c r="C40" s="230" t="s">
        <v>56</v>
      </c>
      <c r="D40" s="187" t="s">
        <v>38</v>
      </c>
      <c r="E40" s="189"/>
      <c r="F40" s="79" t="s">
        <v>46</v>
      </c>
      <c r="G40" s="232" t="s">
        <v>41</v>
      </c>
      <c r="H40" s="233"/>
      <c r="I40" s="190" t="s">
        <v>45</v>
      </c>
      <c r="J40" s="34" t="s">
        <v>43</v>
      </c>
      <c r="K40" s="190" t="s">
        <v>34</v>
      </c>
      <c r="L40" s="79" t="s">
        <v>35</v>
      </c>
      <c r="M40" s="177" t="s">
        <v>514</v>
      </c>
    </row>
    <row r="41" spans="1:13" ht="11.25" customHeight="1">
      <c r="A41" s="191"/>
      <c r="B41" s="231"/>
      <c r="C41" s="231"/>
      <c r="D41" s="80" t="s">
        <v>40</v>
      </c>
      <c r="E41" s="80" t="s">
        <v>44</v>
      </c>
      <c r="F41" s="80" t="s">
        <v>42</v>
      </c>
      <c r="G41" s="81" t="s">
        <v>40</v>
      </c>
      <c r="H41" s="13" t="s">
        <v>42</v>
      </c>
      <c r="I41" s="191"/>
      <c r="J41" s="13">
        <v>1</v>
      </c>
      <c r="K41" s="191"/>
      <c r="L41" s="13">
        <v>9.2499999999999999E-2</v>
      </c>
      <c r="M41" s="183"/>
    </row>
    <row r="42" spans="1:13">
      <c r="A42" s="18" t="s">
        <v>28</v>
      </c>
      <c r="B42" s="68">
        <f>SUM(B43:B43)</f>
        <v>0</v>
      </c>
      <c r="C42" s="70">
        <f>SUM(C43:C43)</f>
        <v>0</v>
      </c>
      <c r="D42" s="42"/>
      <c r="E42" s="43"/>
      <c r="F42" s="44"/>
      <c r="G42" s="44"/>
      <c r="H42" s="44"/>
      <c r="I42" s="44"/>
      <c r="J42" s="44"/>
      <c r="K42" s="43"/>
      <c r="L42" s="43"/>
      <c r="M42" s="64">
        <f>SUM(M43:M43)</f>
        <v>0</v>
      </c>
    </row>
    <row r="43" spans="1:13">
      <c r="A43" s="14"/>
      <c r="B43" s="51"/>
      <c r="C43" s="37"/>
      <c r="D43" s="38"/>
      <c r="E43" s="38"/>
      <c r="F43" s="39"/>
      <c r="G43" s="45"/>
      <c r="H43" s="48"/>
      <c r="I43" s="46"/>
      <c r="J43" s="46"/>
      <c r="K43" s="47"/>
      <c r="L43" s="17"/>
      <c r="M43" s="17"/>
    </row>
    <row r="44" spans="1:13">
      <c r="C44" s="7"/>
      <c r="D44" s="8"/>
      <c r="E44" s="8"/>
      <c r="F44" s="3"/>
      <c r="G44" s="3"/>
      <c r="H44" s="3"/>
      <c r="I44" s="2"/>
      <c r="J44" s="2"/>
    </row>
    <row r="45" spans="1:13">
      <c r="A45" s="5" t="s">
        <v>30</v>
      </c>
      <c r="C45" s="7"/>
      <c r="D45" s="8"/>
      <c r="E45" s="8"/>
      <c r="F45" s="3"/>
      <c r="G45" s="3"/>
      <c r="H45" s="3"/>
      <c r="I45" s="2"/>
      <c r="J45" s="2"/>
    </row>
    <row r="46" spans="1:13">
      <c r="A46" s="177" t="s">
        <v>26</v>
      </c>
      <c r="B46" s="190" t="s">
        <v>31</v>
      </c>
      <c r="C46" s="187" t="s">
        <v>27</v>
      </c>
      <c r="D46" s="188"/>
      <c r="E46" s="189"/>
      <c r="F46" s="190" t="s">
        <v>34</v>
      </c>
      <c r="G46" s="28" t="s">
        <v>35</v>
      </c>
      <c r="H46" s="177" t="s">
        <v>514</v>
      </c>
      <c r="I46" s="2"/>
      <c r="J46" s="2"/>
    </row>
    <row r="47" spans="1:13" ht="11.25" customHeight="1">
      <c r="A47" s="177"/>
      <c r="B47" s="191"/>
      <c r="C47" s="28" t="s">
        <v>28</v>
      </c>
      <c r="D47" s="28" t="s">
        <v>32</v>
      </c>
      <c r="E47" s="12" t="s">
        <v>33</v>
      </c>
      <c r="F47" s="191"/>
      <c r="G47" s="13">
        <v>9.2499999999999999E-2</v>
      </c>
      <c r="H47" s="183"/>
      <c r="I47" s="2"/>
      <c r="J47" s="2"/>
    </row>
    <row r="48" spans="1:13">
      <c r="B48" s="4"/>
      <c r="C48" s="4"/>
      <c r="D48" s="4"/>
      <c r="E48" s="6"/>
      <c r="G48" s="11"/>
      <c r="I48" s="2"/>
      <c r="J48" s="2"/>
    </row>
    <row r="49" spans="1:10">
      <c r="A49" s="18" t="s">
        <v>28</v>
      </c>
      <c r="B49" s="15">
        <f t="shared" ref="B49:H49" si="7">SUM(B50:B50)</f>
        <v>0</v>
      </c>
      <c r="C49" s="15">
        <f t="shared" si="7"/>
        <v>0</v>
      </c>
      <c r="D49" s="15">
        <f t="shared" si="7"/>
        <v>0</v>
      </c>
      <c r="E49" s="15">
        <f t="shared" si="7"/>
        <v>0</v>
      </c>
      <c r="F49" s="15">
        <f t="shared" si="7"/>
        <v>0</v>
      </c>
      <c r="G49" s="15">
        <f t="shared" si="7"/>
        <v>0</v>
      </c>
      <c r="H49" s="64">
        <f t="shared" si="7"/>
        <v>0</v>
      </c>
      <c r="I49" s="2"/>
      <c r="J49" s="2"/>
    </row>
    <row r="50" spans="1:10">
      <c r="A50" s="14"/>
      <c r="B50" s="16"/>
      <c r="C50" s="16"/>
      <c r="D50" s="17"/>
      <c r="E50" s="16"/>
      <c r="F50" s="17">
        <f>B50-D50</f>
        <v>0</v>
      </c>
      <c r="G50" s="17">
        <f>F50*G$47</f>
        <v>0</v>
      </c>
      <c r="H50" s="17">
        <f>F50-G50</f>
        <v>0</v>
      </c>
      <c r="I50" s="2"/>
      <c r="J50" s="2"/>
    </row>
    <row r="51" spans="1:10">
      <c r="C51" s="7"/>
      <c r="D51" s="8"/>
      <c r="E51" s="8"/>
      <c r="F51" s="3"/>
      <c r="G51" s="3"/>
      <c r="H51" s="3"/>
      <c r="I51" s="2"/>
      <c r="J51" s="2"/>
    </row>
    <row r="52" spans="1:10">
      <c r="A52" s="5" t="s">
        <v>36</v>
      </c>
      <c r="C52" s="7"/>
      <c r="D52" s="8"/>
      <c r="E52" s="8"/>
      <c r="F52" s="3"/>
      <c r="G52" s="3"/>
      <c r="H52" s="3"/>
      <c r="I52" s="2"/>
      <c r="J52" s="2"/>
    </row>
    <row r="53" spans="1:10">
      <c r="A53" s="177" t="s">
        <v>26</v>
      </c>
      <c r="B53" s="177" t="s">
        <v>31</v>
      </c>
      <c r="C53" s="184" t="s">
        <v>27</v>
      </c>
      <c r="D53" s="184"/>
      <c r="E53" s="184"/>
      <c r="F53" s="177" t="s">
        <v>34</v>
      </c>
      <c r="G53" s="28" t="s">
        <v>35</v>
      </c>
      <c r="H53" s="177" t="s">
        <v>514</v>
      </c>
      <c r="I53" s="2"/>
      <c r="J53" s="2"/>
    </row>
    <row r="54" spans="1:10" ht="11.25" customHeight="1">
      <c r="A54" s="177"/>
      <c r="B54" s="177"/>
      <c r="C54" s="28" t="s">
        <v>28</v>
      </c>
      <c r="D54" s="28" t="s">
        <v>32</v>
      </c>
      <c r="E54" s="12" t="s">
        <v>33</v>
      </c>
      <c r="F54" s="177"/>
      <c r="G54" s="13">
        <v>9.2499999999999999E-2</v>
      </c>
      <c r="H54" s="183"/>
      <c r="I54" s="2"/>
      <c r="J54" s="2"/>
    </row>
    <row r="55" spans="1:10">
      <c r="B55" s="4"/>
      <c r="C55" s="4"/>
      <c r="D55" s="4"/>
      <c r="E55" s="6"/>
      <c r="G55" s="11"/>
      <c r="I55" s="2"/>
      <c r="J55" s="2"/>
    </row>
    <row r="56" spans="1:10">
      <c r="A56" s="18" t="s">
        <v>28</v>
      </c>
      <c r="B56" s="15">
        <f t="shared" ref="B56:H56" si="8">SUM(B57:B57)</f>
        <v>0</v>
      </c>
      <c r="C56" s="15">
        <f t="shared" si="8"/>
        <v>0</v>
      </c>
      <c r="D56" s="15">
        <f t="shared" si="8"/>
        <v>0</v>
      </c>
      <c r="E56" s="15">
        <f t="shared" si="8"/>
        <v>0</v>
      </c>
      <c r="F56" s="15">
        <f t="shared" si="8"/>
        <v>0</v>
      </c>
      <c r="G56" s="15">
        <f t="shared" si="8"/>
        <v>0</v>
      </c>
      <c r="H56" s="64">
        <f t="shared" si="8"/>
        <v>0</v>
      </c>
      <c r="I56" s="2"/>
      <c r="J56" s="2"/>
    </row>
    <row r="57" spans="1:10">
      <c r="A57" s="14"/>
      <c r="B57" s="16"/>
      <c r="C57" s="16"/>
      <c r="D57" s="17"/>
      <c r="E57" s="16"/>
      <c r="F57" s="17">
        <f>B57-D57</f>
        <v>0</v>
      </c>
      <c r="G57" s="17">
        <f>F57*G$54</f>
        <v>0</v>
      </c>
      <c r="H57" s="17">
        <f>F57-G57</f>
        <v>0</v>
      </c>
      <c r="I57" s="2"/>
      <c r="J57" s="2"/>
    </row>
    <row r="58" spans="1:10">
      <c r="C58" s="7"/>
      <c r="D58" s="8"/>
      <c r="E58" s="8"/>
      <c r="F58" s="3"/>
      <c r="G58" s="3"/>
      <c r="H58" s="3"/>
      <c r="I58" s="2"/>
      <c r="J58" s="2"/>
    </row>
    <row r="59" spans="1:10">
      <c r="A59" s="5" t="s">
        <v>37</v>
      </c>
      <c r="C59" s="7"/>
      <c r="D59" s="8"/>
      <c r="E59" s="8"/>
      <c r="F59" s="3"/>
      <c r="G59" s="3"/>
      <c r="H59" s="3"/>
      <c r="I59" s="2"/>
      <c r="J59" s="2"/>
    </row>
    <row r="60" spans="1:10">
      <c r="A60" s="177" t="s">
        <v>26</v>
      </c>
      <c r="B60" s="177" t="s">
        <v>31</v>
      </c>
      <c r="C60" s="184" t="s">
        <v>27</v>
      </c>
      <c r="D60" s="184"/>
      <c r="E60" s="184"/>
      <c r="F60" s="177" t="s">
        <v>34</v>
      </c>
      <c r="G60" s="28" t="s">
        <v>35</v>
      </c>
      <c r="H60" s="177" t="s">
        <v>514</v>
      </c>
      <c r="I60" s="2"/>
      <c r="J60" s="2"/>
    </row>
    <row r="61" spans="1:10" ht="11.25" customHeight="1">
      <c r="A61" s="177"/>
      <c r="B61" s="177"/>
      <c r="C61" s="28" t="s">
        <v>28</v>
      </c>
      <c r="D61" s="28" t="s">
        <v>32</v>
      </c>
      <c r="E61" s="12" t="s">
        <v>33</v>
      </c>
      <c r="F61" s="177"/>
      <c r="G61" s="13">
        <v>9.2499999999999999E-2</v>
      </c>
      <c r="H61" s="183"/>
      <c r="I61" s="2"/>
      <c r="J61" s="2"/>
    </row>
    <row r="62" spans="1:10">
      <c r="B62" s="4"/>
      <c r="C62" s="4"/>
      <c r="D62" s="4"/>
      <c r="E62" s="6"/>
      <c r="G62" s="11"/>
      <c r="I62" s="2"/>
      <c r="J62" s="2"/>
    </row>
    <row r="63" spans="1:10">
      <c r="A63" s="18" t="s">
        <v>28</v>
      </c>
      <c r="B63" s="15">
        <f t="shared" ref="B63:H63" si="9">SUM(B64:B64)</f>
        <v>0</v>
      </c>
      <c r="C63" s="15">
        <f t="shared" si="9"/>
        <v>0</v>
      </c>
      <c r="D63" s="15">
        <f t="shared" si="9"/>
        <v>0</v>
      </c>
      <c r="E63" s="15">
        <f t="shared" si="9"/>
        <v>0</v>
      </c>
      <c r="F63" s="15">
        <f t="shared" si="9"/>
        <v>0</v>
      </c>
      <c r="G63" s="15">
        <f t="shared" si="9"/>
        <v>0</v>
      </c>
      <c r="H63" s="64">
        <f t="shared" si="9"/>
        <v>0</v>
      </c>
      <c r="I63" s="2"/>
      <c r="J63" s="2"/>
    </row>
    <row r="64" spans="1:10">
      <c r="A64" s="14"/>
      <c r="B64" s="16"/>
      <c r="C64" s="16"/>
      <c r="D64" s="17"/>
      <c r="E64" s="16"/>
      <c r="F64" s="17">
        <f>B64-D64</f>
        <v>0</v>
      </c>
      <c r="G64" s="17">
        <f>F64*G$61</f>
        <v>0</v>
      </c>
      <c r="H64" s="17">
        <f>F64-G64</f>
        <v>0</v>
      </c>
      <c r="I64" s="2"/>
      <c r="J64" s="2"/>
    </row>
  </sheetData>
  <mergeCells count="62">
    <mergeCell ref="K1:M3"/>
    <mergeCell ref="K40:K41"/>
    <mergeCell ref="M40:M41"/>
    <mergeCell ref="A5:C5"/>
    <mergeCell ref="A12:C12"/>
    <mergeCell ref="A6:C6"/>
    <mergeCell ref="A40:A41"/>
    <mergeCell ref="C40:C41"/>
    <mergeCell ref="D40:E40"/>
    <mergeCell ref="G40:H40"/>
    <mergeCell ref="I40:I41"/>
    <mergeCell ref="A35:A36"/>
    <mergeCell ref="C35:C36"/>
    <mergeCell ref="D35:E35"/>
    <mergeCell ref="G35:H35"/>
    <mergeCell ref="I35:I36"/>
    <mergeCell ref="K35:K36"/>
    <mergeCell ref="M35:M36"/>
    <mergeCell ref="G25:H25"/>
    <mergeCell ref="I25:I26"/>
    <mergeCell ref="K25:K26"/>
    <mergeCell ref="M25:M26"/>
    <mergeCell ref="K30:K31"/>
    <mergeCell ref="M30:M31"/>
    <mergeCell ref="A30:A31"/>
    <mergeCell ref="C30:C31"/>
    <mergeCell ref="D30:E30"/>
    <mergeCell ref="G30:H30"/>
    <mergeCell ref="I30:I31"/>
    <mergeCell ref="B30:B31"/>
    <mergeCell ref="B40:B41"/>
    <mergeCell ref="A46:A47"/>
    <mergeCell ref="B46:B47"/>
    <mergeCell ref="C46:E46"/>
    <mergeCell ref="M18:M19"/>
    <mergeCell ref="G18:H18"/>
    <mergeCell ref="K18:K19"/>
    <mergeCell ref="I18:I19"/>
    <mergeCell ref="C18:C19"/>
    <mergeCell ref="D18:E18"/>
    <mergeCell ref="A18:A19"/>
    <mergeCell ref="A25:A26"/>
    <mergeCell ref="C25:C26"/>
    <mergeCell ref="D25:E25"/>
    <mergeCell ref="B18:B19"/>
    <mergeCell ref="B25:B26"/>
    <mergeCell ref="F5:G10"/>
    <mergeCell ref="F14:I16"/>
    <mergeCell ref="F12:H12"/>
    <mergeCell ref="A60:A61"/>
    <mergeCell ref="B60:B61"/>
    <mergeCell ref="C60:E60"/>
    <mergeCell ref="F60:F61"/>
    <mergeCell ref="H60:H61"/>
    <mergeCell ref="F46:F47"/>
    <mergeCell ref="H46:H47"/>
    <mergeCell ref="A53:A54"/>
    <mergeCell ref="B53:B54"/>
    <mergeCell ref="C53:E53"/>
    <mergeCell ref="F53:F54"/>
    <mergeCell ref="H53:H54"/>
    <mergeCell ref="B35:B36"/>
  </mergeCells>
  <printOptions horizontalCentered="1" verticalCentered="1"/>
  <pageMargins left="0" right="0" top="0.59055118110236227" bottom="0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S62"/>
  <sheetViews>
    <sheetView workbookViewId="0">
      <selection activeCell="B22" sqref="B22"/>
    </sheetView>
  </sheetViews>
  <sheetFormatPr defaultColWidth="14.7109375" defaultRowHeight="11.25"/>
  <cols>
    <col min="1" max="16384" width="14.7109375" style="1"/>
  </cols>
  <sheetData>
    <row r="1" spans="1:19" ht="11.25" customHeight="1">
      <c r="A1" s="5" t="s">
        <v>47</v>
      </c>
      <c r="B1" s="5"/>
      <c r="K1" s="243" t="s">
        <v>86</v>
      </c>
      <c r="L1" s="244"/>
      <c r="M1" s="245"/>
    </row>
    <row r="2" spans="1:19" ht="11.25" customHeight="1">
      <c r="A2" s="5" t="s">
        <v>48</v>
      </c>
      <c r="B2" s="5"/>
      <c r="K2" s="246"/>
      <c r="L2" s="247"/>
      <c r="M2" s="248"/>
    </row>
    <row r="3" spans="1:19" ht="11.25" customHeight="1">
      <c r="A3" s="5" t="s">
        <v>61</v>
      </c>
      <c r="B3" s="5"/>
      <c r="K3" s="249"/>
      <c r="L3" s="250"/>
      <c r="M3" s="251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</f>
        <v>65126224.236150004</v>
      </c>
      <c r="E5" s="9"/>
      <c r="F5" s="215" t="s">
        <v>75</v>
      </c>
      <c r="G5" s="216"/>
      <c r="H5" s="98" t="s">
        <v>28</v>
      </c>
      <c r="I5" s="68">
        <f>SUM(I6:I10)</f>
        <v>154775</v>
      </c>
    </row>
    <row r="6" spans="1:19" ht="12.75" customHeight="1">
      <c r="A6" s="203" t="s">
        <v>13</v>
      </c>
      <c r="B6" s="203"/>
      <c r="C6" s="203"/>
      <c r="D6" s="69">
        <f>SUM(D7:D11)</f>
        <v>65126224.236150004</v>
      </c>
      <c r="E6" s="9"/>
      <c r="F6" s="217"/>
      <c r="G6" s="218"/>
      <c r="H6" s="14" t="s">
        <v>2</v>
      </c>
      <c r="I6" s="51">
        <f>B20</f>
        <v>154775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65126224.236150004</v>
      </c>
      <c r="F7" s="217"/>
      <c r="G7" s="218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17"/>
      <c r="G8" s="218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0</v>
      </c>
      <c r="F9" s="217"/>
      <c r="G9" s="218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19"/>
      <c r="G10" s="220"/>
      <c r="H10" s="14" t="s">
        <v>6</v>
      </c>
      <c r="I10" s="51">
        <f>B40</f>
        <v>0</v>
      </c>
      <c r="J10" s="32"/>
      <c r="K10" s="32"/>
      <c r="L10" s="144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05" t="s">
        <v>76</v>
      </c>
      <c r="G12" s="205"/>
      <c r="H12" s="205"/>
      <c r="I12" s="67">
        <f>D5</f>
        <v>65126224.236150004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21" t="s">
        <v>317</v>
      </c>
      <c r="G14" s="222"/>
      <c r="H14" s="222"/>
      <c r="I14" s="223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24"/>
      <c r="G15" s="225"/>
      <c r="H15" s="225"/>
      <c r="I15" s="226"/>
      <c r="J15" s="21"/>
      <c r="K15" s="21"/>
      <c r="L15" s="22"/>
      <c r="M15" s="22"/>
      <c r="N15" s="23"/>
    </row>
    <row r="16" spans="1:19" ht="12.75">
      <c r="C16" s="52"/>
      <c r="D16" s="53"/>
      <c r="F16" s="227"/>
      <c r="G16" s="228"/>
      <c r="H16" s="228"/>
      <c r="I16" s="229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177" t="s">
        <v>26</v>
      </c>
      <c r="B18" s="193" t="s">
        <v>52</v>
      </c>
      <c r="C18" s="193" t="s">
        <v>51</v>
      </c>
      <c r="D18" s="184" t="s">
        <v>38</v>
      </c>
      <c r="E18" s="184"/>
      <c r="F18" s="77" t="s">
        <v>39</v>
      </c>
      <c r="G18" s="177" t="s">
        <v>41</v>
      </c>
      <c r="H18" s="177"/>
      <c r="I18" s="177" t="s">
        <v>45</v>
      </c>
      <c r="J18" s="34" t="s">
        <v>43</v>
      </c>
      <c r="K18" s="177" t="s">
        <v>34</v>
      </c>
      <c r="L18" s="77" t="s">
        <v>35</v>
      </c>
      <c r="M18" s="177" t="s">
        <v>514</v>
      </c>
    </row>
    <row r="19" spans="1:14" ht="11.25" customHeight="1">
      <c r="A19" s="177"/>
      <c r="B19" s="193"/>
      <c r="C19" s="193"/>
      <c r="D19" s="83" t="s">
        <v>42</v>
      </c>
      <c r="E19" s="78" t="s">
        <v>44</v>
      </c>
      <c r="F19" s="83" t="s">
        <v>42</v>
      </c>
      <c r="G19" s="111" t="s">
        <v>42</v>
      </c>
      <c r="H19" s="13" t="s">
        <v>42</v>
      </c>
      <c r="I19" s="177"/>
      <c r="J19" s="13">
        <v>0</v>
      </c>
      <c r="K19" s="177"/>
      <c r="L19" s="13">
        <v>9.2499999999999999E-2</v>
      </c>
      <c r="M19" s="183"/>
    </row>
    <row r="20" spans="1:14">
      <c r="A20" s="18" t="s">
        <v>28</v>
      </c>
      <c r="B20" s="68">
        <f>SUM(B21:B21)</f>
        <v>154775</v>
      </c>
      <c r="C20" s="70">
        <f>SUM(C21:C21)</f>
        <v>43801000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SUM(M21:M21)</f>
        <v>65126224.236150004</v>
      </c>
    </row>
    <row r="21" spans="1:14">
      <c r="A21" s="14" t="s">
        <v>123</v>
      </c>
      <c r="B21" s="51">
        <v>154775</v>
      </c>
      <c r="C21" s="37">
        <v>43801000</v>
      </c>
      <c r="D21" s="38">
        <v>1.8919999999999999</v>
      </c>
      <c r="E21" s="38">
        <v>0</v>
      </c>
      <c r="F21" s="39">
        <f>1.974-(1.974*0.17)</f>
        <v>1.63842</v>
      </c>
      <c r="G21" s="40">
        <f>IF(F21&lt;=D21,F21,D21)</f>
        <v>1.63842</v>
      </c>
      <c r="H21" s="40">
        <f>G21-E21</f>
        <v>1.63842</v>
      </c>
      <c r="I21" s="41">
        <f>H21*C21</f>
        <v>71764434.420000002</v>
      </c>
      <c r="J21" s="41">
        <f>C21*E21*J$19</f>
        <v>0</v>
      </c>
      <c r="K21" s="17">
        <f>I21+J21</f>
        <v>71764434.420000002</v>
      </c>
      <c r="L21" s="17">
        <f>K21*L$19</f>
        <v>6638210.1838499997</v>
      </c>
      <c r="M21" s="17">
        <f>K21-L21</f>
        <v>65126224.236150004</v>
      </c>
    </row>
    <row r="22" spans="1:14">
      <c r="C22" s="19"/>
      <c r="D22" s="4"/>
      <c r="F22" s="4"/>
      <c r="G22" s="4"/>
      <c r="H22" s="4"/>
      <c r="I22" s="4"/>
      <c r="J22" s="4"/>
    </row>
    <row r="23" spans="1:14">
      <c r="A23" s="177" t="s">
        <v>26</v>
      </c>
      <c r="B23" s="193" t="s">
        <v>57</v>
      </c>
      <c r="C23" s="193" t="s">
        <v>53</v>
      </c>
      <c r="D23" s="184" t="s">
        <v>38</v>
      </c>
      <c r="E23" s="184"/>
      <c r="F23" s="77" t="s">
        <v>39</v>
      </c>
      <c r="G23" s="177" t="s">
        <v>41</v>
      </c>
      <c r="H23" s="177"/>
      <c r="I23" s="177" t="s">
        <v>45</v>
      </c>
      <c r="J23" s="34" t="s">
        <v>43</v>
      </c>
      <c r="K23" s="177" t="s">
        <v>34</v>
      </c>
      <c r="L23" s="77" t="s">
        <v>35</v>
      </c>
      <c r="M23" s="177" t="s">
        <v>514</v>
      </c>
    </row>
    <row r="24" spans="1:14" ht="11.25" customHeight="1">
      <c r="A24" s="177"/>
      <c r="B24" s="193"/>
      <c r="C24" s="193"/>
      <c r="D24" s="78" t="s">
        <v>40</v>
      </c>
      <c r="E24" s="78" t="s">
        <v>44</v>
      </c>
      <c r="F24" s="78" t="s">
        <v>40</v>
      </c>
      <c r="G24" s="76" t="s">
        <v>40</v>
      </c>
      <c r="H24" s="13" t="s">
        <v>42</v>
      </c>
      <c r="I24" s="177"/>
      <c r="J24" s="13">
        <v>1</v>
      </c>
      <c r="K24" s="177"/>
      <c r="L24" s="13">
        <v>9.2499999999999999E-2</v>
      </c>
      <c r="M24" s="183"/>
    </row>
    <row r="25" spans="1:14">
      <c r="A25" s="18" t="s">
        <v>28</v>
      </c>
      <c r="B25" s="68">
        <f>SUM(B26:B26)</f>
        <v>0</v>
      </c>
      <c r="C25" s="70">
        <f>SUM(C26:C26)</f>
        <v>0</v>
      </c>
      <c r="D25" s="42"/>
      <c r="E25" s="43"/>
      <c r="F25" s="44"/>
      <c r="G25" s="44"/>
      <c r="H25" s="44"/>
      <c r="I25" s="44"/>
      <c r="J25" s="44"/>
      <c r="K25" s="43"/>
      <c r="L25" s="43"/>
      <c r="M25" s="64">
        <f>SUM(M26:M26)</f>
        <v>0</v>
      </c>
    </row>
    <row r="26" spans="1:14">
      <c r="A26" s="14"/>
      <c r="B26" s="51"/>
      <c r="C26" s="37"/>
      <c r="D26" s="38"/>
      <c r="E26" s="38"/>
      <c r="F26" s="39"/>
      <c r="G26" s="40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177" t="s">
        <v>26</v>
      </c>
      <c r="B28" s="193" t="s">
        <v>58</v>
      </c>
      <c r="C28" s="193" t="s">
        <v>54</v>
      </c>
      <c r="D28" s="184" t="s">
        <v>38</v>
      </c>
      <c r="E28" s="184"/>
      <c r="F28" s="77" t="s">
        <v>39</v>
      </c>
      <c r="G28" s="177" t="s">
        <v>41</v>
      </c>
      <c r="H28" s="177"/>
      <c r="I28" s="177" t="s">
        <v>45</v>
      </c>
      <c r="J28" s="34" t="s">
        <v>43</v>
      </c>
      <c r="K28" s="177" t="s">
        <v>34</v>
      </c>
      <c r="L28" s="77" t="s">
        <v>35</v>
      </c>
      <c r="M28" s="177" t="s">
        <v>514</v>
      </c>
    </row>
    <row r="29" spans="1:14" ht="11.25" customHeight="1">
      <c r="A29" s="177"/>
      <c r="B29" s="193"/>
      <c r="C29" s="193"/>
      <c r="D29" s="78" t="s">
        <v>40</v>
      </c>
      <c r="E29" s="78" t="s">
        <v>44</v>
      </c>
      <c r="F29" s="78" t="s">
        <v>42</v>
      </c>
      <c r="G29" s="76" t="s">
        <v>40</v>
      </c>
      <c r="H29" s="13" t="s">
        <v>42</v>
      </c>
      <c r="I29" s="177"/>
      <c r="J29" s="13">
        <v>1</v>
      </c>
      <c r="K29" s="177"/>
      <c r="L29" s="13">
        <v>9.2499999999999999E-2</v>
      </c>
      <c r="M29" s="183"/>
    </row>
    <row r="30" spans="1:14">
      <c r="A30" s="18" t="s">
        <v>28</v>
      </c>
      <c r="B30" s="68">
        <f>SUM(B31:B31)</f>
        <v>0</v>
      </c>
      <c r="C30" s="70">
        <f>SUM(C31:C31)</f>
        <v>0</v>
      </c>
      <c r="D30" s="42"/>
      <c r="E30" s="43"/>
      <c r="F30" s="44"/>
      <c r="G30" s="44"/>
      <c r="H30" s="44"/>
      <c r="I30" s="44"/>
      <c r="J30" s="44"/>
      <c r="K30" s="43"/>
      <c r="L30" s="43"/>
      <c r="M30" s="64">
        <f>SUM(M31:M31)</f>
        <v>0</v>
      </c>
    </row>
    <row r="31" spans="1:14">
      <c r="A31" s="14"/>
      <c r="B31" s="51"/>
      <c r="C31" s="37"/>
      <c r="D31" s="38"/>
      <c r="E31" s="38"/>
      <c r="F31" s="39"/>
      <c r="G31" s="45"/>
      <c r="H31" s="40"/>
      <c r="I31" s="46"/>
      <c r="J31" s="46"/>
      <c r="K31" s="47"/>
      <c r="L31" s="17"/>
      <c r="M31" s="17"/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177" t="s">
        <v>26</v>
      </c>
      <c r="B33" s="193" t="s">
        <v>59</v>
      </c>
      <c r="C33" s="193" t="s">
        <v>55</v>
      </c>
      <c r="D33" s="184" t="s">
        <v>38</v>
      </c>
      <c r="E33" s="184"/>
      <c r="F33" s="77" t="s">
        <v>39</v>
      </c>
      <c r="G33" s="177" t="s">
        <v>41</v>
      </c>
      <c r="H33" s="177"/>
      <c r="I33" s="177" t="s">
        <v>45</v>
      </c>
      <c r="J33" s="34" t="s">
        <v>43</v>
      </c>
      <c r="K33" s="177" t="s">
        <v>34</v>
      </c>
      <c r="L33" s="77" t="s">
        <v>35</v>
      </c>
      <c r="M33" s="177" t="s">
        <v>514</v>
      </c>
    </row>
    <row r="34" spans="1:13" ht="11.25" customHeight="1">
      <c r="A34" s="177"/>
      <c r="B34" s="193"/>
      <c r="C34" s="193"/>
      <c r="D34" s="78" t="s">
        <v>40</v>
      </c>
      <c r="E34" s="78" t="s">
        <v>44</v>
      </c>
      <c r="F34" s="78" t="s">
        <v>42</v>
      </c>
      <c r="G34" s="76" t="s">
        <v>40</v>
      </c>
      <c r="H34" s="13" t="s">
        <v>42</v>
      </c>
      <c r="I34" s="177"/>
      <c r="J34" s="13">
        <v>1</v>
      </c>
      <c r="K34" s="177"/>
      <c r="L34" s="13">
        <v>9.2499999999999999E-2</v>
      </c>
      <c r="M34" s="183"/>
    </row>
    <row r="35" spans="1:13">
      <c r="A35" s="18" t="s">
        <v>28</v>
      </c>
      <c r="B35" s="68">
        <f>SUM(B36:B36)</f>
        <v>0</v>
      </c>
      <c r="C35" s="70">
        <f>SUM(C36:C36)</f>
        <v>0</v>
      </c>
      <c r="D35" s="42"/>
      <c r="E35" s="43"/>
      <c r="F35" s="44"/>
      <c r="G35" s="44"/>
      <c r="H35" s="44"/>
      <c r="I35" s="44"/>
      <c r="J35" s="44"/>
      <c r="K35" s="43"/>
      <c r="L35" s="43"/>
      <c r="M35" s="64">
        <f>SUM(M36:M36)</f>
        <v>0</v>
      </c>
    </row>
    <row r="36" spans="1:13">
      <c r="A36" s="14"/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177" t="s">
        <v>26</v>
      </c>
      <c r="B38" s="193" t="s">
        <v>60</v>
      </c>
      <c r="C38" s="193" t="s">
        <v>56</v>
      </c>
      <c r="D38" s="184" t="s">
        <v>38</v>
      </c>
      <c r="E38" s="184"/>
      <c r="F38" s="79" t="s">
        <v>46</v>
      </c>
      <c r="G38" s="177" t="s">
        <v>41</v>
      </c>
      <c r="H38" s="177"/>
      <c r="I38" s="177" t="s">
        <v>45</v>
      </c>
      <c r="J38" s="34" t="s">
        <v>43</v>
      </c>
      <c r="K38" s="177" t="s">
        <v>34</v>
      </c>
      <c r="L38" s="79" t="s">
        <v>35</v>
      </c>
      <c r="M38" s="177" t="s">
        <v>514</v>
      </c>
    </row>
    <row r="39" spans="1:13" ht="11.25" customHeight="1">
      <c r="A39" s="177"/>
      <c r="B39" s="193"/>
      <c r="C39" s="193"/>
      <c r="D39" s="80" t="s">
        <v>40</v>
      </c>
      <c r="E39" s="80" t="s">
        <v>44</v>
      </c>
      <c r="F39" s="80" t="s">
        <v>42</v>
      </c>
      <c r="G39" s="81" t="s">
        <v>40</v>
      </c>
      <c r="H39" s="13" t="s">
        <v>42</v>
      </c>
      <c r="I39" s="177"/>
      <c r="J39" s="13">
        <v>1</v>
      </c>
      <c r="K39" s="177"/>
      <c r="L39" s="13">
        <v>9.2499999999999999E-2</v>
      </c>
      <c r="M39" s="183"/>
    </row>
    <row r="40" spans="1:13">
      <c r="A40" s="18" t="s">
        <v>28</v>
      </c>
      <c r="B40" s="68">
        <f>SUM(B41:B41)</f>
        <v>0</v>
      </c>
      <c r="C40" s="70">
        <f>SUM(C41:C41)</f>
        <v>0</v>
      </c>
      <c r="D40" s="42"/>
      <c r="E40" s="43"/>
      <c r="F40" s="44"/>
      <c r="G40" s="44"/>
      <c r="H40" s="44"/>
      <c r="I40" s="44"/>
      <c r="J40" s="44"/>
      <c r="K40" s="43"/>
      <c r="L40" s="43"/>
      <c r="M40" s="64">
        <f>SUM(M41:M41)</f>
        <v>0</v>
      </c>
    </row>
    <row r="41" spans="1:13">
      <c r="A41" s="14"/>
      <c r="B41" s="51"/>
      <c r="C41" s="37"/>
      <c r="D41" s="38"/>
      <c r="E41" s="38"/>
      <c r="F41" s="39"/>
      <c r="G41" s="45"/>
      <c r="H41" s="48"/>
      <c r="I41" s="46"/>
      <c r="J41" s="46"/>
      <c r="K41" s="47"/>
      <c r="L41" s="17"/>
      <c r="M41" s="17"/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177" t="s">
        <v>26</v>
      </c>
      <c r="B44" s="190" t="s">
        <v>31</v>
      </c>
      <c r="C44" s="187" t="s">
        <v>27</v>
      </c>
      <c r="D44" s="188"/>
      <c r="E44" s="189"/>
      <c r="F44" s="190" t="s">
        <v>34</v>
      </c>
      <c r="G44" s="77" t="s">
        <v>35</v>
      </c>
      <c r="H44" s="177" t="s">
        <v>514</v>
      </c>
      <c r="I44" s="2"/>
      <c r="J44" s="2"/>
    </row>
    <row r="45" spans="1:13" ht="11.25" customHeight="1">
      <c r="A45" s="177"/>
      <c r="B45" s="191"/>
      <c r="C45" s="77" t="s">
        <v>28</v>
      </c>
      <c r="D45" s="77" t="s">
        <v>32</v>
      </c>
      <c r="E45" s="12" t="s">
        <v>33</v>
      </c>
      <c r="F45" s="191"/>
      <c r="G45" s="13">
        <v>9.2499999999999999E-2</v>
      </c>
      <c r="H45" s="183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>
        <f t="shared" ref="B47:H47" si="0">SUM(B48:B48)</f>
        <v>0</v>
      </c>
      <c r="C47" s="15">
        <f t="shared" si="0"/>
        <v>0</v>
      </c>
      <c r="D47" s="15">
        <f t="shared" si="0"/>
        <v>0</v>
      </c>
      <c r="E47" s="15">
        <f t="shared" si="0"/>
        <v>0</v>
      </c>
      <c r="F47" s="15">
        <f t="shared" si="0"/>
        <v>0</v>
      </c>
      <c r="G47" s="15">
        <f t="shared" si="0"/>
        <v>0</v>
      </c>
      <c r="H47" s="64">
        <f t="shared" si="0"/>
        <v>0</v>
      </c>
      <c r="I47" s="2"/>
      <c r="J47" s="2"/>
    </row>
    <row r="48" spans="1:13">
      <c r="A48" s="14"/>
      <c r="B48" s="16"/>
      <c r="C48" s="16"/>
      <c r="D48" s="17"/>
      <c r="E48" s="16"/>
      <c r="F48" s="17">
        <f>B48-D48</f>
        <v>0</v>
      </c>
      <c r="G48" s="17">
        <f>F48*G$45</f>
        <v>0</v>
      </c>
      <c r="H48" s="17">
        <f>F48-G48</f>
        <v>0</v>
      </c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177" t="s">
        <v>26</v>
      </c>
      <c r="B51" s="177" t="s">
        <v>31</v>
      </c>
      <c r="C51" s="184" t="s">
        <v>27</v>
      </c>
      <c r="D51" s="184"/>
      <c r="E51" s="184"/>
      <c r="F51" s="177" t="s">
        <v>34</v>
      </c>
      <c r="G51" s="77" t="s">
        <v>35</v>
      </c>
      <c r="H51" s="177" t="s">
        <v>514</v>
      </c>
      <c r="I51" s="2"/>
      <c r="J51" s="2"/>
    </row>
    <row r="52" spans="1:10" ht="11.25" customHeight="1">
      <c r="A52" s="177"/>
      <c r="B52" s="177"/>
      <c r="C52" s="77" t="s">
        <v>28</v>
      </c>
      <c r="D52" s="77" t="s">
        <v>32</v>
      </c>
      <c r="E52" s="12" t="s">
        <v>33</v>
      </c>
      <c r="F52" s="177"/>
      <c r="G52" s="13">
        <v>9.2499999999999999E-2</v>
      </c>
      <c r="H52" s="183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>
        <f t="shared" ref="B54:H54" si="1">SUM(B55:B55)</f>
        <v>0</v>
      </c>
      <c r="C54" s="15">
        <f t="shared" si="1"/>
        <v>0</v>
      </c>
      <c r="D54" s="15">
        <f t="shared" si="1"/>
        <v>0</v>
      </c>
      <c r="E54" s="15">
        <f t="shared" si="1"/>
        <v>0</v>
      </c>
      <c r="F54" s="15">
        <f t="shared" si="1"/>
        <v>0</v>
      </c>
      <c r="G54" s="15">
        <f t="shared" si="1"/>
        <v>0</v>
      </c>
      <c r="H54" s="64">
        <f t="shared" si="1"/>
        <v>0</v>
      </c>
      <c r="I54" s="2"/>
      <c r="J54" s="2"/>
    </row>
    <row r="55" spans="1:10">
      <c r="A55" s="14"/>
      <c r="B55" s="16"/>
      <c r="C55" s="16"/>
      <c r="D55" s="17"/>
      <c r="E55" s="16"/>
      <c r="F55" s="17">
        <f>B55-D55</f>
        <v>0</v>
      </c>
      <c r="G55" s="17">
        <f>F55*G$52</f>
        <v>0</v>
      </c>
      <c r="H55" s="17">
        <f>F55-G55</f>
        <v>0</v>
      </c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177" t="s">
        <v>26</v>
      </c>
      <c r="B58" s="177" t="s">
        <v>31</v>
      </c>
      <c r="C58" s="184" t="s">
        <v>27</v>
      </c>
      <c r="D58" s="184"/>
      <c r="E58" s="184"/>
      <c r="F58" s="177" t="s">
        <v>34</v>
      </c>
      <c r="G58" s="77" t="s">
        <v>35</v>
      </c>
      <c r="H58" s="177" t="s">
        <v>514</v>
      </c>
      <c r="I58" s="2"/>
      <c r="J58" s="2"/>
    </row>
    <row r="59" spans="1:10" ht="11.25" customHeight="1">
      <c r="A59" s="177"/>
      <c r="B59" s="177"/>
      <c r="C59" s="77" t="s">
        <v>28</v>
      </c>
      <c r="D59" s="77" t="s">
        <v>32</v>
      </c>
      <c r="E59" s="12" t="s">
        <v>33</v>
      </c>
      <c r="F59" s="177"/>
      <c r="G59" s="13">
        <v>9.2499999999999999E-2</v>
      </c>
      <c r="H59" s="183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>
        <f t="shared" ref="B61:H61" si="2">SUM(B62:B62)</f>
        <v>0</v>
      </c>
      <c r="C61" s="15">
        <f t="shared" si="2"/>
        <v>0</v>
      </c>
      <c r="D61" s="15">
        <f t="shared" si="2"/>
        <v>0</v>
      </c>
      <c r="E61" s="15">
        <f t="shared" si="2"/>
        <v>0</v>
      </c>
      <c r="F61" s="15">
        <f t="shared" si="2"/>
        <v>0</v>
      </c>
      <c r="G61" s="15">
        <f t="shared" si="2"/>
        <v>0</v>
      </c>
      <c r="H61" s="64">
        <f t="shared" si="2"/>
        <v>0</v>
      </c>
      <c r="I61" s="2"/>
      <c r="J61" s="2"/>
    </row>
    <row r="62" spans="1:10">
      <c r="A62" s="14"/>
      <c r="B62" s="16"/>
      <c r="C62" s="16"/>
      <c r="D62" s="17"/>
      <c r="E62" s="16"/>
      <c r="F62" s="17">
        <f>B62-D62</f>
        <v>0</v>
      </c>
      <c r="G62" s="17">
        <f>F62*G$59</f>
        <v>0</v>
      </c>
      <c r="H62" s="17">
        <f>F62-G62</f>
        <v>0</v>
      </c>
      <c r="I62" s="2"/>
      <c r="J62" s="2"/>
    </row>
  </sheetData>
  <mergeCells count="62">
    <mergeCell ref="K1:M3"/>
    <mergeCell ref="A51:A52"/>
    <mergeCell ref="B51:B52"/>
    <mergeCell ref="C51:E51"/>
    <mergeCell ref="F51:F52"/>
    <mergeCell ref="H51:H52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A58:A59"/>
    <mergeCell ref="B58:B59"/>
    <mergeCell ref="C58:E58"/>
    <mergeCell ref="F58:F59"/>
    <mergeCell ref="H58:H59"/>
    <mergeCell ref="D38:E38"/>
    <mergeCell ref="G38:H38"/>
    <mergeCell ref="I38:I39"/>
    <mergeCell ref="K28:K29"/>
    <mergeCell ref="M28:M29"/>
    <mergeCell ref="I33:I34"/>
    <mergeCell ref="K33:K34"/>
    <mergeCell ref="M33:M34"/>
    <mergeCell ref="I28:I29"/>
    <mergeCell ref="A33:A34"/>
    <mergeCell ref="B33:B34"/>
    <mergeCell ref="C33:C34"/>
    <mergeCell ref="D33:E33"/>
    <mergeCell ref="G33:H33"/>
    <mergeCell ref="A28:A29"/>
    <mergeCell ref="B28:B29"/>
    <mergeCell ref="C28:C29"/>
    <mergeCell ref="D28:E28"/>
    <mergeCell ref="G28:H28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F14:I16"/>
    <mergeCell ref="A5:C5"/>
    <mergeCell ref="A6:C6"/>
    <mergeCell ref="A12:C12"/>
    <mergeCell ref="F12:H12"/>
    <mergeCell ref="F5:G1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S63"/>
  <sheetViews>
    <sheetView workbookViewId="0">
      <selection activeCell="C22" sqref="C22"/>
    </sheetView>
  </sheetViews>
  <sheetFormatPr defaultColWidth="14.7109375" defaultRowHeight="11.25"/>
  <cols>
    <col min="1" max="16384" width="14.7109375" style="1"/>
  </cols>
  <sheetData>
    <row r="1" spans="1:19" ht="11.25" customHeight="1">
      <c r="A1" s="5" t="s">
        <v>47</v>
      </c>
      <c r="B1" s="5"/>
      <c r="K1" s="252" t="s">
        <v>176</v>
      </c>
      <c r="L1" s="253"/>
      <c r="M1" s="254"/>
    </row>
    <row r="2" spans="1:19" ht="11.25" customHeight="1">
      <c r="A2" s="5" t="s">
        <v>48</v>
      </c>
      <c r="B2" s="5"/>
      <c r="K2" s="255"/>
      <c r="L2" s="256"/>
      <c r="M2" s="257"/>
    </row>
    <row r="3" spans="1:19" ht="11.25" customHeight="1">
      <c r="A3" s="5" t="s">
        <v>61</v>
      </c>
      <c r="B3" s="5"/>
      <c r="K3" s="258"/>
      <c r="L3" s="259"/>
      <c r="M3" s="260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</f>
        <v>27691538.489999998</v>
      </c>
      <c r="E5" s="9"/>
      <c r="F5" s="215" t="s">
        <v>75</v>
      </c>
      <c r="G5" s="216"/>
      <c r="H5" s="98" t="s">
        <v>28</v>
      </c>
      <c r="I5" s="68">
        <f>SUM(I6:I10)</f>
        <v>54620</v>
      </c>
    </row>
    <row r="6" spans="1:19" ht="12.75" customHeight="1">
      <c r="A6" s="203" t="s">
        <v>13</v>
      </c>
      <c r="B6" s="203"/>
      <c r="C6" s="203"/>
      <c r="D6" s="69">
        <f>SUM(D7:D11)</f>
        <v>27691538.489999998</v>
      </c>
      <c r="E6" s="9"/>
      <c r="F6" s="217"/>
      <c r="G6" s="218"/>
      <c r="H6" s="14" t="s">
        <v>2</v>
      </c>
      <c r="I6" s="51">
        <f>B20</f>
        <v>54620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27691538.489999998</v>
      </c>
      <c r="F7" s="217"/>
      <c r="G7" s="218"/>
      <c r="H7" s="14" t="s">
        <v>3</v>
      </c>
      <c r="I7" s="51">
        <f>B26</f>
        <v>0</v>
      </c>
      <c r="J7" s="24"/>
      <c r="K7" s="24"/>
      <c r="L7" s="24"/>
    </row>
    <row r="8" spans="1:19">
      <c r="C8" s="14" t="s">
        <v>3</v>
      </c>
      <c r="D8" s="16">
        <f>M26</f>
        <v>0</v>
      </c>
      <c r="F8" s="217"/>
      <c r="G8" s="218"/>
      <c r="H8" s="14" t="s">
        <v>4</v>
      </c>
      <c r="I8" s="51">
        <f>B31</f>
        <v>0</v>
      </c>
      <c r="J8" s="24"/>
      <c r="K8" s="24"/>
      <c r="L8" s="24"/>
    </row>
    <row r="9" spans="1:19" ht="11.25" customHeight="1">
      <c r="C9" s="14" t="s">
        <v>4</v>
      </c>
      <c r="D9" s="16">
        <f>M31</f>
        <v>0</v>
      </c>
      <c r="F9" s="217"/>
      <c r="G9" s="218"/>
      <c r="H9" s="14" t="s">
        <v>5</v>
      </c>
      <c r="I9" s="51">
        <f>B36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M36</f>
        <v>0</v>
      </c>
      <c r="F10" s="219"/>
      <c r="G10" s="220"/>
      <c r="H10" s="14" t="s">
        <v>6</v>
      </c>
      <c r="I10" s="51">
        <f>B41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M41</f>
        <v>0</v>
      </c>
      <c r="H11" s="24"/>
      <c r="I11" s="75"/>
      <c r="J11" s="32"/>
      <c r="K11" s="145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05" t="s">
        <v>76</v>
      </c>
      <c r="G12" s="205"/>
      <c r="H12" s="205"/>
      <c r="I12" s="67">
        <f>D5</f>
        <v>27691538.489999998</v>
      </c>
      <c r="J12" s="32"/>
      <c r="K12" s="32"/>
      <c r="L12" s="31"/>
      <c r="M12" s="33"/>
      <c r="N12" s="31"/>
    </row>
    <row r="13" spans="1:19" ht="12" customHeight="1">
      <c r="C13" s="14" t="s">
        <v>10</v>
      </c>
      <c r="D13" s="16">
        <f>H48</f>
        <v>0</v>
      </c>
      <c r="H13" s="24"/>
      <c r="I13" s="75"/>
      <c r="J13" s="31"/>
      <c r="K13" s="138"/>
      <c r="L13" s="138"/>
      <c r="M13" s="31"/>
      <c r="N13" s="31"/>
    </row>
    <row r="14" spans="1:19" ht="12.75">
      <c r="C14" s="14" t="s">
        <v>11</v>
      </c>
      <c r="D14" s="16">
        <f>H55</f>
        <v>0</v>
      </c>
      <c r="F14" s="221" t="s">
        <v>317</v>
      </c>
      <c r="G14" s="222"/>
      <c r="H14" s="222"/>
      <c r="I14" s="223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H62</f>
        <v>0</v>
      </c>
      <c r="F15" s="224"/>
      <c r="G15" s="225"/>
      <c r="H15" s="225"/>
      <c r="I15" s="226"/>
      <c r="J15" s="21"/>
      <c r="K15" s="21"/>
      <c r="L15" s="22"/>
      <c r="M15" s="22"/>
      <c r="N15" s="23"/>
    </row>
    <row r="16" spans="1:19" ht="12.75">
      <c r="C16" s="52"/>
      <c r="D16" s="53"/>
      <c r="F16" s="227"/>
      <c r="G16" s="228"/>
      <c r="H16" s="228"/>
      <c r="I16" s="229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177" t="s">
        <v>26</v>
      </c>
      <c r="B18" s="193" t="s">
        <v>52</v>
      </c>
      <c r="C18" s="193" t="s">
        <v>51</v>
      </c>
      <c r="D18" s="184" t="s">
        <v>38</v>
      </c>
      <c r="E18" s="184"/>
      <c r="F18" s="77" t="s">
        <v>39</v>
      </c>
      <c r="G18" s="177" t="s">
        <v>41</v>
      </c>
      <c r="H18" s="177"/>
      <c r="I18" s="177" t="s">
        <v>45</v>
      </c>
      <c r="J18" s="34" t="s">
        <v>43</v>
      </c>
      <c r="K18" s="177" t="s">
        <v>34</v>
      </c>
      <c r="L18" s="77" t="s">
        <v>35</v>
      </c>
      <c r="M18" s="177" t="s">
        <v>514</v>
      </c>
    </row>
    <row r="19" spans="1:14" ht="11.25" customHeight="1">
      <c r="A19" s="177"/>
      <c r="B19" s="193"/>
      <c r="C19" s="193"/>
      <c r="D19" s="78" t="s">
        <v>40</v>
      </c>
      <c r="E19" s="78" t="s">
        <v>44</v>
      </c>
      <c r="F19" s="78" t="s">
        <v>40</v>
      </c>
      <c r="G19" s="76" t="s">
        <v>40</v>
      </c>
      <c r="H19" s="13" t="s">
        <v>42</v>
      </c>
      <c r="I19" s="177"/>
      <c r="J19" s="13">
        <v>1</v>
      </c>
      <c r="K19" s="177"/>
      <c r="L19" s="13">
        <v>9.2499999999999999E-2</v>
      </c>
      <c r="M19" s="183"/>
    </row>
    <row r="20" spans="1:14">
      <c r="A20" s="18" t="s">
        <v>28</v>
      </c>
      <c r="B20" s="68">
        <f>SUM(B21:B22)</f>
        <v>54620</v>
      </c>
      <c r="C20" s="70">
        <f>SUM(C21:C22)</f>
        <v>15458000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SUM(M21:M22)</f>
        <v>27691538.489999998</v>
      </c>
    </row>
    <row r="21" spans="1:14">
      <c r="A21" s="14" t="s">
        <v>519</v>
      </c>
      <c r="B21" s="139">
        <v>44862</v>
      </c>
      <c r="C21" s="134">
        <v>12696000</v>
      </c>
      <c r="D21" s="38">
        <v>2.5259999999999998</v>
      </c>
      <c r="E21" s="38">
        <v>0.35399999999999998</v>
      </c>
      <c r="F21" s="39">
        <v>1.974</v>
      </c>
      <c r="G21" s="40">
        <f>IF(F21&lt;=D21,F21,D21)</f>
        <v>1.974</v>
      </c>
      <c r="H21" s="40">
        <f>G21-E21</f>
        <v>1.62</v>
      </c>
      <c r="I21" s="41">
        <f>H21*C21</f>
        <v>20567520</v>
      </c>
      <c r="J21" s="41">
        <f>C21*E21*J$19</f>
        <v>4494384</v>
      </c>
      <c r="K21" s="17">
        <f>I21+J21</f>
        <v>25061904</v>
      </c>
      <c r="L21" s="17">
        <f>K21*L$19</f>
        <v>2318226.12</v>
      </c>
      <c r="M21" s="17">
        <f>K21-L21</f>
        <v>22743677.879999999</v>
      </c>
    </row>
    <row r="22" spans="1:14">
      <c r="A22" s="14" t="s">
        <v>124</v>
      </c>
      <c r="B22" s="51">
        <v>9758</v>
      </c>
      <c r="C22" s="37">
        <v>2762000</v>
      </c>
      <c r="D22" s="38">
        <v>2.5270000000000001</v>
      </c>
      <c r="E22" s="38">
        <v>0.35399999999999998</v>
      </c>
      <c r="F22" s="39">
        <v>1.974</v>
      </c>
      <c r="G22" s="40">
        <f>IF(F22&lt;=D22,F22,D22)</f>
        <v>1.974</v>
      </c>
      <c r="H22" s="40">
        <f>G22-E22</f>
        <v>1.62</v>
      </c>
      <c r="I22" s="41">
        <f>H22*C22</f>
        <v>4474440</v>
      </c>
      <c r="J22" s="41">
        <f>C22*E22*J$19</f>
        <v>977748</v>
      </c>
      <c r="K22" s="17">
        <f>I22+J22</f>
        <v>5452188</v>
      </c>
      <c r="L22" s="17">
        <f>K22*L$19</f>
        <v>504327.39</v>
      </c>
      <c r="M22" s="17">
        <f>K22-L22</f>
        <v>4947860.6100000003</v>
      </c>
    </row>
    <row r="23" spans="1:14">
      <c r="C23" s="19"/>
      <c r="D23" s="4"/>
      <c r="F23" s="4"/>
      <c r="G23" s="4"/>
      <c r="H23" s="4"/>
      <c r="I23" s="4"/>
      <c r="J23" s="4"/>
    </row>
    <row r="24" spans="1:14">
      <c r="A24" s="177" t="s">
        <v>26</v>
      </c>
      <c r="B24" s="193" t="s">
        <v>57</v>
      </c>
      <c r="C24" s="193" t="s">
        <v>53</v>
      </c>
      <c r="D24" s="184" t="s">
        <v>38</v>
      </c>
      <c r="E24" s="184"/>
      <c r="F24" s="77" t="s">
        <v>39</v>
      </c>
      <c r="G24" s="177" t="s">
        <v>41</v>
      </c>
      <c r="H24" s="177"/>
      <c r="I24" s="177" t="s">
        <v>45</v>
      </c>
      <c r="J24" s="34" t="s">
        <v>43</v>
      </c>
      <c r="K24" s="177" t="s">
        <v>34</v>
      </c>
      <c r="L24" s="77" t="s">
        <v>35</v>
      </c>
      <c r="M24" s="177" t="s">
        <v>514</v>
      </c>
    </row>
    <row r="25" spans="1:14" ht="11.25" customHeight="1">
      <c r="A25" s="177"/>
      <c r="B25" s="193"/>
      <c r="C25" s="193"/>
      <c r="D25" s="78" t="s">
        <v>40</v>
      </c>
      <c r="E25" s="78" t="s">
        <v>44</v>
      </c>
      <c r="F25" s="78" t="s">
        <v>40</v>
      </c>
      <c r="G25" s="76" t="s">
        <v>40</v>
      </c>
      <c r="H25" s="13" t="s">
        <v>42</v>
      </c>
      <c r="I25" s="177"/>
      <c r="J25" s="13">
        <v>1</v>
      </c>
      <c r="K25" s="177"/>
      <c r="L25" s="13">
        <v>9.2499999999999999E-2</v>
      </c>
      <c r="M25" s="183"/>
    </row>
    <row r="26" spans="1:14">
      <c r="A26" s="18" t="s">
        <v>28</v>
      </c>
      <c r="B26" s="68">
        <f>SUM(B27:B27)</f>
        <v>0</v>
      </c>
      <c r="C26" s="70">
        <f>SUM(C27:C27)</f>
        <v>0</v>
      </c>
      <c r="D26" s="42"/>
      <c r="E26" s="43"/>
      <c r="F26" s="44"/>
      <c r="G26" s="44"/>
      <c r="H26" s="44"/>
      <c r="I26" s="44"/>
      <c r="J26" s="44"/>
      <c r="K26" s="43"/>
      <c r="L26" s="43"/>
      <c r="M26" s="64">
        <f>SUM(M27:M27)</f>
        <v>0</v>
      </c>
    </row>
    <row r="27" spans="1:14">
      <c r="A27" s="14"/>
      <c r="B27" s="51"/>
      <c r="C27" s="37"/>
      <c r="D27" s="38"/>
      <c r="E27" s="38"/>
      <c r="F27" s="39"/>
      <c r="G27" s="40"/>
      <c r="H27" s="40"/>
      <c r="I27" s="41"/>
      <c r="J27" s="41"/>
      <c r="K27" s="17"/>
      <c r="L27" s="17"/>
      <c r="M27" s="17"/>
    </row>
    <row r="28" spans="1:14">
      <c r="C28" s="7"/>
      <c r="D28" s="8"/>
      <c r="E28" s="8"/>
      <c r="F28" s="3"/>
      <c r="G28" s="3"/>
      <c r="H28" s="3"/>
      <c r="I28" s="2"/>
      <c r="J28" s="2"/>
    </row>
    <row r="29" spans="1:14" ht="11.25" customHeight="1">
      <c r="A29" s="177" t="s">
        <v>26</v>
      </c>
      <c r="B29" s="193" t="s">
        <v>58</v>
      </c>
      <c r="C29" s="193" t="s">
        <v>54</v>
      </c>
      <c r="D29" s="184" t="s">
        <v>38</v>
      </c>
      <c r="E29" s="184"/>
      <c r="F29" s="77" t="s">
        <v>39</v>
      </c>
      <c r="G29" s="177" t="s">
        <v>41</v>
      </c>
      <c r="H29" s="177"/>
      <c r="I29" s="177" t="s">
        <v>45</v>
      </c>
      <c r="J29" s="34" t="s">
        <v>43</v>
      </c>
      <c r="K29" s="177" t="s">
        <v>34</v>
      </c>
      <c r="L29" s="77" t="s">
        <v>35</v>
      </c>
      <c r="M29" s="177" t="s">
        <v>514</v>
      </c>
    </row>
    <row r="30" spans="1:14" ht="11.25" customHeight="1">
      <c r="A30" s="177"/>
      <c r="B30" s="193"/>
      <c r="C30" s="193"/>
      <c r="D30" s="78" t="s">
        <v>40</v>
      </c>
      <c r="E30" s="78" t="s">
        <v>44</v>
      </c>
      <c r="F30" s="78" t="s">
        <v>42</v>
      </c>
      <c r="G30" s="76" t="s">
        <v>40</v>
      </c>
      <c r="H30" s="13" t="s">
        <v>42</v>
      </c>
      <c r="I30" s="177"/>
      <c r="J30" s="13">
        <v>1</v>
      </c>
      <c r="K30" s="177"/>
      <c r="L30" s="13">
        <v>9.2499999999999999E-2</v>
      </c>
      <c r="M30" s="183"/>
    </row>
    <row r="31" spans="1:14">
      <c r="A31" s="18" t="s">
        <v>28</v>
      </c>
      <c r="B31" s="68">
        <f>SUM(B32:B32)</f>
        <v>0</v>
      </c>
      <c r="C31" s="70">
        <f>SUM(C32:C32)</f>
        <v>0</v>
      </c>
      <c r="D31" s="42"/>
      <c r="E31" s="43"/>
      <c r="F31" s="44"/>
      <c r="G31" s="44"/>
      <c r="H31" s="44"/>
      <c r="I31" s="44"/>
      <c r="J31" s="44"/>
      <c r="K31" s="43"/>
      <c r="L31" s="43"/>
      <c r="M31" s="64">
        <f>SUM(M32:M32)</f>
        <v>0</v>
      </c>
    </row>
    <row r="32" spans="1:14">
      <c r="A32" s="14"/>
      <c r="B32" s="139"/>
      <c r="C32" s="134"/>
      <c r="D32" s="38"/>
      <c r="E32" s="38"/>
      <c r="F32" s="39"/>
      <c r="G32" s="45"/>
      <c r="H32" s="40"/>
      <c r="I32" s="46"/>
      <c r="J32" s="46"/>
      <c r="K32" s="47"/>
      <c r="L32" s="17"/>
      <c r="M32" s="17"/>
    </row>
    <row r="33" spans="1:13">
      <c r="C33" s="7"/>
      <c r="D33" s="8"/>
      <c r="E33" s="8"/>
      <c r="F33" s="3"/>
      <c r="G33" s="3"/>
      <c r="H33" s="3"/>
      <c r="I33" s="2"/>
      <c r="J33" s="2"/>
    </row>
    <row r="34" spans="1:13">
      <c r="A34" s="177" t="s">
        <v>26</v>
      </c>
      <c r="B34" s="193" t="s">
        <v>59</v>
      </c>
      <c r="C34" s="193" t="s">
        <v>55</v>
      </c>
      <c r="D34" s="184" t="s">
        <v>38</v>
      </c>
      <c r="E34" s="184"/>
      <c r="F34" s="77" t="s">
        <v>39</v>
      </c>
      <c r="G34" s="177" t="s">
        <v>41</v>
      </c>
      <c r="H34" s="177"/>
      <c r="I34" s="177" t="s">
        <v>45</v>
      </c>
      <c r="J34" s="34" t="s">
        <v>43</v>
      </c>
      <c r="K34" s="177" t="s">
        <v>34</v>
      </c>
      <c r="L34" s="77" t="s">
        <v>35</v>
      </c>
      <c r="M34" s="177" t="s">
        <v>514</v>
      </c>
    </row>
    <row r="35" spans="1:13" ht="11.25" customHeight="1">
      <c r="A35" s="177"/>
      <c r="B35" s="193"/>
      <c r="C35" s="193"/>
      <c r="D35" s="78" t="s">
        <v>40</v>
      </c>
      <c r="E35" s="78" t="s">
        <v>44</v>
      </c>
      <c r="F35" s="78" t="s">
        <v>42</v>
      </c>
      <c r="G35" s="76" t="s">
        <v>40</v>
      </c>
      <c r="H35" s="13" t="s">
        <v>42</v>
      </c>
      <c r="I35" s="177"/>
      <c r="J35" s="13">
        <v>1</v>
      </c>
      <c r="K35" s="177"/>
      <c r="L35" s="13">
        <v>9.2499999999999999E-2</v>
      </c>
      <c r="M35" s="183"/>
    </row>
    <row r="36" spans="1:13">
      <c r="A36" s="18" t="s">
        <v>28</v>
      </c>
      <c r="B36" s="68">
        <f>SUM(B37:B37)</f>
        <v>0</v>
      </c>
      <c r="C36" s="70">
        <f>SUM(C37:C37)</f>
        <v>0</v>
      </c>
      <c r="D36" s="42"/>
      <c r="E36" s="43"/>
      <c r="F36" s="44"/>
      <c r="G36" s="44"/>
      <c r="H36" s="44"/>
      <c r="I36" s="44"/>
      <c r="J36" s="44"/>
      <c r="K36" s="43"/>
      <c r="L36" s="43"/>
      <c r="M36" s="64">
        <f>SUM(M37:M37)</f>
        <v>0</v>
      </c>
    </row>
    <row r="37" spans="1:13">
      <c r="A37" s="14"/>
      <c r="B37" s="51"/>
      <c r="C37" s="37"/>
      <c r="D37" s="38"/>
      <c r="E37" s="38"/>
      <c r="F37" s="39"/>
      <c r="G37" s="45"/>
      <c r="H37" s="40"/>
      <c r="I37" s="46"/>
      <c r="J37" s="46"/>
      <c r="K37" s="47"/>
      <c r="L37" s="17"/>
      <c r="M37" s="17"/>
    </row>
    <row r="38" spans="1:13">
      <c r="C38" s="7"/>
      <c r="D38" s="8"/>
      <c r="E38" s="8"/>
      <c r="F38" s="3"/>
      <c r="G38" s="3"/>
      <c r="H38" s="3"/>
      <c r="I38" s="2"/>
      <c r="J38" s="2"/>
    </row>
    <row r="39" spans="1:13" ht="11.25" customHeight="1">
      <c r="A39" s="177" t="s">
        <v>26</v>
      </c>
      <c r="B39" s="193" t="s">
        <v>60</v>
      </c>
      <c r="C39" s="193" t="s">
        <v>56</v>
      </c>
      <c r="D39" s="184" t="s">
        <v>38</v>
      </c>
      <c r="E39" s="184"/>
      <c r="F39" s="79" t="s">
        <v>46</v>
      </c>
      <c r="G39" s="177" t="s">
        <v>41</v>
      </c>
      <c r="H39" s="177"/>
      <c r="I39" s="177" t="s">
        <v>45</v>
      </c>
      <c r="J39" s="34" t="s">
        <v>43</v>
      </c>
      <c r="K39" s="177" t="s">
        <v>34</v>
      </c>
      <c r="L39" s="79" t="s">
        <v>35</v>
      </c>
      <c r="M39" s="177" t="s">
        <v>514</v>
      </c>
    </row>
    <row r="40" spans="1:13" ht="11.25" customHeight="1">
      <c r="A40" s="177"/>
      <c r="B40" s="193"/>
      <c r="C40" s="193"/>
      <c r="D40" s="80" t="s">
        <v>40</v>
      </c>
      <c r="E40" s="80" t="s">
        <v>44</v>
      </c>
      <c r="F40" s="80" t="s">
        <v>42</v>
      </c>
      <c r="G40" s="81" t="s">
        <v>40</v>
      </c>
      <c r="H40" s="13" t="s">
        <v>42</v>
      </c>
      <c r="I40" s="177"/>
      <c r="J40" s="13">
        <v>1</v>
      </c>
      <c r="K40" s="177"/>
      <c r="L40" s="13">
        <v>9.2499999999999999E-2</v>
      </c>
      <c r="M40" s="183"/>
    </row>
    <row r="41" spans="1:13">
      <c r="A41" s="18" t="s">
        <v>28</v>
      </c>
      <c r="B41" s="68">
        <f>SUM(B42:B42)</f>
        <v>0</v>
      </c>
      <c r="C41" s="70">
        <f>SUM(C42:C42)</f>
        <v>0</v>
      </c>
      <c r="D41" s="42"/>
      <c r="E41" s="43"/>
      <c r="F41" s="44"/>
      <c r="G41" s="44"/>
      <c r="H41" s="44"/>
      <c r="I41" s="44"/>
      <c r="J41" s="44"/>
      <c r="K41" s="43"/>
      <c r="L41" s="43"/>
      <c r="M41" s="64">
        <f>SUM(M42:M42)</f>
        <v>0</v>
      </c>
    </row>
    <row r="42" spans="1:13">
      <c r="A42" s="14"/>
      <c r="B42" s="51"/>
      <c r="C42" s="37"/>
      <c r="D42" s="38"/>
      <c r="E42" s="38"/>
      <c r="F42" s="39"/>
      <c r="G42" s="45"/>
      <c r="H42" s="48"/>
      <c r="I42" s="46"/>
      <c r="J42" s="46"/>
      <c r="K42" s="47"/>
      <c r="L42" s="17"/>
      <c r="M42" s="17"/>
    </row>
    <row r="43" spans="1:13">
      <c r="C43" s="7"/>
      <c r="D43" s="8"/>
      <c r="E43" s="8"/>
      <c r="F43" s="3"/>
      <c r="G43" s="3"/>
      <c r="H43" s="3"/>
      <c r="I43" s="2"/>
      <c r="J43" s="2"/>
    </row>
    <row r="44" spans="1:13">
      <c r="A44" s="5" t="s">
        <v>30</v>
      </c>
      <c r="C44" s="7"/>
      <c r="D44" s="8"/>
      <c r="E44" s="8"/>
      <c r="F44" s="3"/>
      <c r="G44" s="3"/>
      <c r="H44" s="3"/>
      <c r="I44" s="2"/>
      <c r="J44" s="2"/>
    </row>
    <row r="45" spans="1:13">
      <c r="A45" s="177" t="s">
        <v>26</v>
      </c>
      <c r="B45" s="190" t="s">
        <v>31</v>
      </c>
      <c r="C45" s="187" t="s">
        <v>27</v>
      </c>
      <c r="D45" s="188"/>
      <c r="E45" s="189"/>
      <c r="F45" s="190" t="s">
        <v>34</v>
      </c>
      <c r="G45" s="77" t="s">
        <v>35</v>
      </c>
      <c r="H45" s="177" t="s">
        <v>514</v>
      </c>
      <c r="I45" s="2"/>
      <c r="J45" s="2"/>
    </row>
    <row r="46" spans="1:13" ht="11.25" customHeight="1">
      <c r="A46" s="177"/>
      <c r="B46" s="191"/>
      <c r="C46" s="77" t="s">
        <v>28</v>
      </c>
      <c r="D46" s="77" t="s">
        <v>32</v>
      </c>
      <c r="E46" s="12" t="s">
        <v>33</v>
      </c>
      <c r="F46" s="191"/>
      <c r="G46" s="13">
        <v>9.2499999999999999E-2</v>
      </c>
      <c r="H46" s="183"/>
      <c r="I46" s="2"/>
      <c r="J46" s="2"/>
    </row>
    <row r="47" spans="1:13">
      <c r="B47" s="4"/>
      <c r="C47" s="4"/>
      <c r="D47" s="4"/>
      <c r="E47" s="6"/>
      <c r="G47" s="11"/>
      <c r="I47" s="2"/>
      <c r="J47" s="2"/>
    </row>
    <row r="48" spans="1:13">
      <c r="A48" s="18" t="s">
        <v>28</v>
      </c>
      <c r="B48" s="15">
        <f t="shared" ref="B48:H48" si="0">SUM(B49:B49)</f>
        <v>0</v>
      </c>
      <c r="C48" s="15">
        <f t="shared" si="0"/>
        <v>0</v>
      </c>
      <c r="D48" s="15">
        <f t="shared" si="0"/>
        <v>0</v>
      </c>
      <c r="E48" s="15">
        <f t="shared" si="0"/>
        <v>0</v>
      </c>
      <c r="F48" s="15">
        <f t="shared" si="0"/>
        <v>0</v>
      </c>
      <c r="G48" s="15">
        <f t="shared" si="0"/>
        <v>0</v>
      </c>
      <c r="H48" s="64">
        <f t="shared" si="0"/>
        <v>0</v>
      </c>
      <c r="I48" s="2"/>
      <c r="J48" s="2"/>
    </row>
    <row r="49" spans="1:10">
      <c r="A49" s="14"/>
      <c r="B49" s="16"/>
      <c r="C49" s="16"/>
      <c r="D49" s="17"/>
      <c r="E49" s="16">
        <f>C49-D49</f>
        <v>0</v>
      </c>
      <c r="F49" s="17">
        <f>B49-D49</f>
        <v>0</v>
      </c>
      <c r="G49" s="17">
        <f>F49*G$46</f>
        <v>0</v>
      </c>
      <c r="H49" s="17">
        <f>F49-G49</f>
        <v>0</v>
      </c>
      <c r="I49" s="2"/>
      <c r="J49" s="2"/>
    </row>
    <row r="50" spans="1:10">
      <c r="C50" s="7"/>
      <c r="D50" s="8"/>
      <c r="E50" s="8"/>
      <c r="F50" s="3"/>
      <c r="G50" s="3"/>
      <c r="H50" s="3"/>
      <c r="I50" s="2"/>
      <c r="J50" s="2"/>
    </row>
    <row r="51" spans="1:10">
      <c r="A51" s="5" t="s">
        <v>36</v>
      </c>
      <c r="C51" s="7"/>
      <c r="D51" s="8"/>
      <c r="E51" s="8"/>
      <c r="F51" s="3"/>
      <c r="G51" s="3"/>
      <c r="H51" s="3"/>
      <c r="I51" s="2"/>
      <c r="J51" s="2"/>
    </row>
    <row r="52" spans="1:10">
      <c r="A52" s="177" t="s">
        <v>26</v>
      </c>
      <c r="B52" s="177" t="s">
        <v>31</v>
      </c>
      <c r="C52" s="184" t="s">
        <v>27</v>
      </c>
      <c r="D52" s="184"/>
      <c r="E52" s="184"/>
      <c r="F52" s="177" t="s">
        <v>34</v>
      </c>
      <c r="G52" s="77" t="s">
        <v>35</v>
      </c>
      <c r="H52" s="177" t="s">
        <v>514</v>
      </c>
      <c r="I52" s="2"/>
      <c r="J52" s="2"/>
    </row>
    <row r="53" spans="1:10" ht="11.25" customHeight="1">
      <c r="A53" s="177"/>
      <c r="B53" s="177"/>
      <c r="C53" s="77" t="s">
        <v>28</v>
      </c>
      <c r="D53" s="77" t="s">
        <v>32</v>
      </c>
      <c r="E53" s="12" t="s">
        <v>33</v>
      </c>
      <c r="F53" s="177"/>
      <c r="G53" s="13">
        <v>9.2499999999999999E-2</v>
      </c>
      <c r="H53" s="183"/>
      <c r="I53" s="2"/>
      <c r="J53" s="2"/>
    </row>
    <row r="54" spans="1:10">
      <c r="B54" s="4"/>
      <c r="C54" s="4"/>
      <c r="D54" s="4"/>
      <c r="E54" s="6"/>
      <c r="G54" s="11"/>
      <c r="I54" s="2"/>
      <c r="J54" s="2"/>
    </row>
    <row r="55" spans="1:10">
      <c r="A55" s="18" t="s">
        <v>28</v>
      </c>
      <c r="B55" s="15">
        <f t="shared" ref="B55:H55" si="1">SUM(B56:B56)</f>
        <v>0</v>
      </c>
      <c r="C55" s="15">
        <f t="shared" si="1"/>
        <v>0</v>
      </c>
      <c r="D55" s="15">
        <f t="shared" si="1"/>
        <v>0</v>
      </c>
      <c r="E55" s="15">
        <f t="shared" si="1"/>
        <v>0</v>
      </c>
      <c r="F55" s="15">
        <f t="shared" si="1"/>
        <v>0</v>
      </c>
      <c r="G55" s="15">
        <f t="shared" si="1"/>
        <v>0</v>
      </c>
      <c r="H55" s="64">
        <f t="shared" si="1"/>
        <v>0</v>
      </c>
      <c r="I55" s="2"/>
      <c r="J55" s="2"/>
    </row>
    <row r="56" spans="1:10">
      <c r="A56" s="14"/>
      <c r="B56" s="16"/>
      <c r="C56" s="16"/>
      <c r="D56" s="17"/>
      <c r="E56" s="16"/>
      <c r="F56" s="17">
        <f>B56-D56</f>
        <v>0</v>
      </c>
      <c r="G56" s="17">
        <f>F56*G$53</f>
        <v>0</v>
      </c>
      <c r="H56" s="17">
        <f>F56-G56</f>
        <v>0</v>
      </c>
      <c r="I56" s="2"/>
      <c r="J56" s="2"/>
    </row>
    <row r="57" spans="1:10">
      <c r="C57" s="7"/>
      <c r="D57" s="8"/>
      <c r="E57" s="8"/>
      <c r="F57" s="3"/>
      <c r="G57" s="3"/>
      <c r="H57" s="3"/>
      <c r="I57" s="2"/>
      <c r="J57" s="2"/>
    </row>
    <row r="58" spans="1:10">
      <c r="A58" s="5" t="s">
        <v>37</v>
      </c>
      <c r="C58" s="7"/>
      <c r="D58" s="8"/>
      <c r="E58" s="8"/>
      <c r="F58" s="3"/>
      <c r="G58" s="3"/>
      <c r="H58" s="3"/>
      <c r="I58" s="2"/>
      <c r="J58" s="2"/>
    </row>
    <row r="59" spans="1:10">
      <c r="A59" s="177" t="s">
        <v>26</v>
      </c>
      <c r="B59" s="177" t="s">
        <v>31</v>
      </c>
      <c r="C59" s="184" t="s">
        <v>27</v>
      </c>
      <c r="D59" s="184"/>
      <c r="E59" s="184"/>
      <c r="F59" s="177" t="s">
        <v>34</v>
      </c>
      <c r="G59" s="77" t="s">
        <v>35</v>
      </c>
      <c r="H59" s="177" t="s">
        <v>514</v>
      </c>
      <c r="I59" s="2"/>
      <c r="J59" s="2"/>
    </row>
    <row r="60" spans="1:10" ht="11.25" customHeight="1">
      <c r="A60" s="177"/>
      <c r="B60" s="177"/>
      <c r="C60" s="77" t="s">
        <v>28</v>
      </c>
      <c r="D60" s="77" t="s">
        <v>32</v>
      </c>
      <c r="E60" s="12" t="s">
        <v>33</v>
      </c>
      <c r="F60" s="177"/>
      <c r="G60" s="13">
        <v>9.2499999999999999E-2</v>
      </c>
      <c r="H60" s="183"/>
      <c r="I60" s="2"/>
      <c r="J60" s="2"/>
    </row>
    <row r="61" spans="1:10">
      <c r="B61" s="4"/>
      <c r="C61" s="4"/>
      <c r="D61" s="4"/>
      <c r="E61" s="6"/>
      <c r="G61" s="11"/>
      <c r="I61" s="2"/>
      <c r="J61" s="2"/>
    </row>
    <row r="62" spans="1:10">
      <c r="A62" s="18" t="s">
        <v>28</v>
      </c>
      <c r="B62" s="15">
        <f t="shared" ref="B62:H62" si="2">SUM(B63:B63)</f>
        <v>0</v>
      </c>
      <c r="C62" s="15">
        <f t="shared" si="2"/>
        <v>0</v>
      </c>
      <c r="D62" s="15">
        <f t="shared" si="2"/>
        <v>0</v>
      </c>
      <c r="E62" s="15">
        <f t="shared" si="2"/>
        <v>0</v>
      </c>
      <c r="F62" s="15">
        <f t="shared" si="2"/>
        <v>0</v>
      </c>
      <c r="G62" s="15">
        <f t="shared" si="2"/>
        <v>0</v>
      </c>
      <c r="H62" s="64">
        <f t="shared" si="2"/>
        <v>0</v>
      </c>
      <c r="I62" s="2"/>
      <c r="J62" s="2"/>
    </row>
    <row r="63" spans="1:10">
      <c r="A63" s="14"/>
      <c r="B63" s="16"/>
      <c r="C63" s="16"/>
      <c r="D63" s="17"/>
      <c r="E63" s="16"/>
      <c r="F63" s="17">
        <f>B63-D63</f>
        <v>0</v>
      </c>
      <c r="G63" s="17">
        <f>F63*G$60</f>
        <v>0</v>
      </c>
      <c r="H63" s="17">
        <f>F63-G63</f>
        <v>0</v>
      </c>
      <c r="I63" s="2"/>
      <c r="J63" s="2"/>
    </row>
  </sheetData>
  <mergeCells count="62">
    <mergeCell ref="K1:M3"/>
    <mergeCell ref="A52:A53"/>
    <mergeCell ref="B52:B53"/>
    <mergeCell ref="C52:E52"/>
    <mergeCell ref="F52:F53"/>
    <mergeCell ref="H52:H53"/>
    <mergeCell ref="K39:K40"/>
    <mergeCell ref="M39:M40"/>
    <mergeCell ref="A45:A46"/>
    <mergeCell ref="B45:B46"/>
    <mergeCell ref="C45:E45"/>
    <mergeCell ref="F45:F46"/>
    <mergeCell ref="H45:H46"/>
    <mergeCell ref="A39:A40"/>
    <mergeCell ref="B39:B40"/>
    <mergeCell ref="C39:C40"/>
    <mergeCell ref="A59:A60"/>
    <mergeCell ref="B59:B60"/>
    <mergeCell ref="C59:E59"/>
    <mergeCell ref="F59:F60"/>
    <mergeCell ref="H59:H60"/>
    <mergeCell ref="D39:E39"/>
    <mergeCell ref="G39:H39"/>
    <mergeCell ref="I39:I40"/>
    <mergeCell ref="K29:K30"/>
    <mergeCell ref="M29:M30"/>
    <mergeCell ref="I34:I35"/>
    <mergeCell ref="K34:K35"/>
    <mergeCell ref="M34:M35"/>
    <mergeCell ref="I29:I30"/>
    <mergeCell ref="A34:A35"/>
    <mergeCell ref="B34:B35"/>
    <mergeCell ref="C34:C35"/>
    <mergeCell ref="D34:E34"/>
    <mergeCell ref="G34:H34"/>
    <mergeCell ref="A29:A30"/>
    <mergeCell ref="B29:B30"/>
    <mergeCell ref="C29:C30"/>
    <mergeCell ref="D29:E29"/>
    <mergeCell ref="G29:H29"/>
    <mergeCell ref="K18:K19"/>
    <mergeCell ref="M18:M19"/>
    <mergeCell ref="A24:A25"/>
    <mergeCell ref="B24:B25"/>
    <mergeCell ref="C24:C25"/>
    <mergeCell ref="D24:E24"/>
    <mergeCell ref="G24:H24"/>
    <mergeCell ref="I24:I25"/>
    <mergeCell ref="K24:K25"/>
    <mergeCell ref="M24:M25"/>
    <mergeCell ref="A18:A19"/>
    <mergeCell ref="B18:B19"/>
    <mergeCell ref="C18:C19"/>
    <mergeCell ref="D18:E18"/>
    <mergeCell ref="G18:H18"/>
    <mergeCell ref="I18:I19"/>
    <mergeCell ref="F14:I16"/>
    <mergeCell ref="A5:C5"/>
    <mergeCell ref="A6:C6"/>
    <mergeCell ref="A12:C12"/>
    <mergeCell ref="F12:H12"/>
    <mergeCell ref="F5:G1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S63"/>
  <sheetViews>
    <sheetView workbookViewId="0">
      <selection activeCell="I5" sqref="I5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261" t="s">
        <v>463</v>
      </c>
      <c r="L1" s="262"/>
      <c r="M1" s="263"/>
    </row>
    <row r="2" spans="1:19">
      <c r="A2" s="5" t="s">
        <v>48</v>
      </c>
      <c r="B2" s="5"/>
      <c r="K2" s="264"/>
      <c r="L2" s="265"/>
      <c r="M2" s="266"/>
    </row>
    <row r="3" spans="1:19">
      <c r="A3" s="5" t="s">
        <v>61</v>
      </c>
      <c r="B3" s="5"/>
      <c r="K3" s="267"/>
      <c r="L3" s="268"/>
      <c r="M3" s="269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</f>
        <v>7563916.4580000006</v>
      </c>
      <c r="E5" s="9"/>
      <c r="F5" s="215" t="s">
        <v>75</v>
      </c>
      <c r="G5" s="216"/>
      <c r="H5" s="98" t="s">
        <v>28</v>
      </c>
      <c r="I5" s="68">
        <f>SUM(I6:I10)</f>
        <v>21175</v>
      </c>
    </row>
    <row r="6" spans="1:19" ht="12.75" customHeight="1">
      <c r="A6" s="203" t="s">
        <v>13</v>
      </c>
      <c r="B6" s="203"/>
      <c r="C6" s="203"/>
      <c r="D6" s="69">
        <f>SUM(D7:D11)</f>
        <v>7549516.4580000006</v>
      </c>
      <c r="E6" s="9"/>
      <c r="F6" s="217"/>
      <c r="G6" s="218"/>
      <c r="H6" s="14" t="s">
        <v>2</v>
      </c>
      <c r="I6" s="51">
        <f>B20</f>
        <v>19423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7099893.4050000003</v>
      </c>
      <c r="F7" s="217"/>
      <c r="G7" s="218"/>
      <c r="H7" s="14" t="s">
        <v>3</v>
      </c>
      <c r="I7" s="51">
        <f>B26</f>
        <v>0</v>
      </c>
      <c r="J7" s="24"/>
      <c r="K7" s="24"/>
      <c r="L7" s="24"/>
    </row>
    <row r="8" spans="1:19">
      <c r="C8" s="14" t="s">
        <v>3</v>
      </c>
      <c r="D8" s="16">
        <f>M26</f>
        <v>0</v>
      </c>
      <c r="F8" s="217"/>
      <c r="G8" s="218"/>
      <c r="H8" s="14" t="s">
        <v>4</v>
      </c>
      <c r="I8" s="51">
        <f>B31</f>
        <v>1752</v>
      </c>
      <c r="J8" s="24"/>
      <c r="K8" s="24"/>
      <c r="L8" s="24"/>
    </row>
    <row r="9" spans="1:19" ht="11.25" customHeight="1">
      <c r="C9" s="14" t="s">
        <v>4</v>
      </c>
      <c r="D9" s="16">
        <f>M31</f>
        <v>449623.05300000001</v>
      </c>
      <c r="F9" s="217"/>
      <c r="G9" s="218"/>
      <c r="H9" s="14" t="s">
        <v>5</v>
      </c>
      <c r="I9" s="51">
        <f>B36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M36</f>
        <v>0</v>
      </c>
      <c r="F10" s="219"/>
      <c r="G10" s="220"/>
      <c r="H10" s="14" t="s">
        <v>6</v>
      </c>
      <c r="I10" s="51">
        <f>B41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M41</f>
        <v>0</v>
      </c>
      <c r="H11" s="24"/>
      <c r="I11" s="75"/>
      <c r="J11" s="32"/>
      <c r="K11" s="145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14400</v>
      </c>
      <c r="F12" s="205" t="s">
        <v>76</v>
      </c>
      <c r="G12" s="205"/>
      <c r="H12" s="205"/>
      <c r="I12" s="67">
        <f>D5</f>
        <v>7563916.4580000006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H48</f>
        <v>14400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H55</f>
        <v>0</v>
      </c>
      <c r="F14" s="221" t="s">
        <v>317</v>
      </c>
      <c r="G14" s="222"/>
      <c r="H14" s="222"/>
      <c r="I14" s="223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H62</f>
        <v>0</v>
      </c>
      <c r="F15" s="224"/>
      <c r="G15" s="225"/>
      <c r="H15" s="225"/>
      <c r="I15" s="226"/>
      <c r="J15" s="21"/>
      <c r="K15" s="21"/>
      <c r="L15" s="22"/>
      <c r="M15" s="22"/>
      <c r="N15" s="23"/>
    </row>
    <row r="16" spans="1:19" ht="12.75">
      <c r="C16" s="52"/>
      <c r="D16" s="53"/>
      <c r="F16" s="227"/>
      <c r="G16" s="228"/>
      <c r="H16" s="228"/>
      <c r="I16" s="229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177" t="s">
        <v>26</v>
      </c>
      <c r="B18" s="193" t="s">
        <v>52</v>
      </c>
      <c r="C18" s="193" t="s">
        <v>51</v>
      </c>
      <c r="D18" s="184" t="s">
        <v>38</v>
      </c>
      <c r="E18" s="184"/>
      <c r="F18" s="77" t="s">
        <v>39</v>
      </c>
      <c r="G18" s="177" t="s">
        <v>41</v>
      </c>
      <c r="H18" s="177"/>
      <c r="I18" s="177" t="s">
        <v>45</v>
      </c>
      <c r="J18" s="34" t="s">
        <v>43</v>
      </c>
      <c r="K18" s="177" t="s">
        <v>34</v>
      </c>
      <c r="L18" s="77" t="s">
        <v>35</v>
      </c>
      <c r="M18" s="177" t="s">
        <v>514</v>
      </c>
    </row>
    <row r="19" spans="1:14" ht="11.25" customHeight="1">
      <c r="A19" s="177"/>
      <c r="B19" s="193"/>
      <c r="C19" s="193"/>
      <c r="D19" s="78" t="s">
        <v>40</v>
      </c>
      <c r="E19" s="78" t="s">
        <v>44</v>
      </c>
      <c r="F19" s="78" t="s">
        <v>40</v>
      </c>
      <c r="G19" s="76" t="s">
        <v>40</v>
      </c>
      <c r="H19" s="13" t="s">
        <v>42</v>
      </c>
      <c r="I19" s="177"/>
      <c r="J19" s="13">
        <v>0</v>
      </c>
      <c r="K19" s="177"/>
      <c r="L19" s="13">
        <v>9.2499999999999999E-2</v>
      </c>
      <c r="M19" s="183"/>
    </row>
    <row r="20" spans="1:14">
      <c r="A20" s="18" t="s">
        <v>28</v>
      </c>
      <c r="B20" s="68">
        <f>SUM(B21:B22)</f>
        <v>19423</v>
      </c>
      <c r="C20" s="70">
        <f>SUM(C21:C22)</f>
        <v>5520000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SUM(M21:M22)</f>
        <v>7099893.4050000003</v>
      </c>
    </row>
    <row r="21" spans="1:14">
      <c r="A21" s="14" t="s">
        <v>125</v>
      </c>
      <c r="B21" s="51">
        <v>18923</v>
      </c>
      <c r="C21" s="37">
        <v>5355000</v>
      </c>
      <c r="D21" s="38">
        <v>1.7716000000000001</v>
      </c>
      <c r="E21" s="38">
        <v>0.35370000000000001</v>
      </c>
      <c r="F21" s="39">
        <v>1.974</v>
      </c>
      <c r="G21" s="40">
        <f>IF(F21&lt;=D21,F21,D21)</f>
        <v>1.7716000000000001</v>
      </c>
      <c r="H21" s="40">
        <f>G21-E21</f>
        <v>1.4178999999999999</v>
      </c>
      <c r="I21" s="41">
        <f>H21*C21</f>
        <v>7592854.5</v>
      </c>
      <c r="J21" s="41">
        <f>C21*E21*J$19</f>
        <v>0</v>
      </c>
      <c r="K21" s="17">
        <f>I21+J21</f>
        <v>7592854.5</v>
      </c>
      <c r="L21" s="17">
        <f>K21*L$19</f>
        <v>702339.04125000001</v>
      </c>
      <c r="M21" s="17">
        <f>K21-L21</f>
        <v>6890515.4587500002</v>
      </c>
    </row>
    <row r="22" spans="1:14">
      <c r="A22" s="14" t="s">
        <v>126</v>
      </c>
      <c r="B22" s="51">
        <v>500</v>
      </c>
      <c r="C22" s="37">
        <v>165000</v>
      </c>
      <c r="D22" s="38">
        <v>1.752</v>
      </c>
      <c r="E22" s="38">
        <v>0.35370000000000001</v>
      </c>
      <c r="F22" s="39">
        <v>1.974</v>
      </c>
      <c r="G22" s="40">
        <f t="shared" ref="G22" si="0">IF(F22&lt;=D22,F22,D22)</f>
        <v>1.752</v>
      </c>
      <c r="H22" s="40">
        <f t="shared" ref="H22" si="1">G22-E22</f>
        <v>1.3982999999999999</v>
      </c>
      <c r="I22" s="41">
        <f t="shared" ref="I22" si="2">H22*C22</f>
        <v>230719.49999999997</v>
      </c>
      <c r="J22" s="41">
        <f t="shared" ref="J22" si="3">C22*E22*J$19</f>
        <v>0</v>
      </c>
      <c r="K22" s="17">
        <f t="shared" ref="K22" si="4">I22+J22</f>
        <v>230719.49999999997</v>
      </c>
      <c r="L22" s="17">
        <f t="shared" ref="L22" si="5">K22*L$19</f>
        <v>21341.553749999995</v>
      </c>
      <c r="M22" s="17">
        <f t="shared" ref="M22" si="6">K22-L22</f>
        <v>209377.94624999998</v>
      </c>
    </row>
    <row r="23" spans="1:14">
      <c r="C23" s="19"/>
      <c r="D23" s="4"/>
      <c r="F23" s="4"/>
      <c r="G23" s="4"/>
      <c r="H23" s="4"/>
      <c r="I23" s="4"/>
      <c r="J23" s="4"/>
    </row>
    <row r="24" spans="1:14">
      <c r="A24" s="177" t="s">
        <v>26</v>
      </c>
      <c r="B24" s="193" t="s">
        <v>57</v>
      </c>
      <c r="C24" s="193" t="s">
        <v>53</v>
      </c>
      <c r="D24" s="184" t="s">
        <v>38</v>
      </c>
      <c r="E24" s="184"/>
      <c r="F24" s="77" t="s">
        <v>39</v>
      </c>
      <c r="G24" s="177" t="s">
        <v>41</v>
      </c>
      <c r="H24" s="177"/>
      <c r="I24" s="177" t="s">
        <v>45</v>
      </c>
      <c r="J24" s="34" t="s">
        <v>43</v>
      </c>
      <c r="K24" s="177" t="s">
        <v>34</v>
      </c>
      <c r="L24" s="77" t="s">
        <v>35</v>
      </c>
      <c r="M24" s="177" t="s">
        <v>514</v>
      </c>
    </row>
    <row r="25" spans="1:14" ht="11.25" customHeight="1">
      <c r="A25" s="177"/>
      <c r="B25" s="193"/>
      <c r="C25" s="193"/>
      <c r="D25" s="78" t="s">
        <v>40</v>
      </c>
      <c r="E25" s="78" t="s">
        <v>44</v>
      </c>
      <c r="F25" s="78" t="s">
        <v>40</v>
      </c>
      <c r="G25" s="76" t="s">
        <v>40</v>
      </c>
      <c r="H25" s="13" t="s">
        <v>42</v>
      </c>
      <c r="I25" s="177"/>
      <c r="J25" s="13">
        <v>1</v>
      </c>
      <c r="K25" s="177"/>
      <c r="L25" s="13">
        <v>9.2499999999999999E-2</v>
      </c>
      <c r="M25" s="183"/>
    </row>
    <row r="26" spans="1:14">
      <c r="A26" s="18" t="s">
        <v>28</v>
      </c>
      <c r="B26" s="68">
        <f>SUM(B27:B27)</f>
        <v>0</v>
      </c>
      <c r="C26" s="70">
        <f>SUM(C27:C27)</f>
        <v>0</v>
      </c>
      <c r="D26" s="42"/>
      <c r="E26" s="43"/>
      <c r="F26" s="44"/>
      <c r="G26" s="44"/>
      <c r="H26" s="44"/>
      <c r="I26" s="44"/>
      <c r="J26" s="44"/>
      <c r="K26" s="43"/>
      <c r="L26" s="43"/>
      <c r="M26" s="64">
        <f>SUM(M27:M27)</f>
        <v>0</v>
      </c>
    </row>
    <row r="27" spans="1:14">
      <c r="A27" s="14"/>
      <c r="B27" s="51"/>
      <c r="C27" s="37"/>
      <c r="D27" s="38"/>
      <c r="E27" s="38"/>
      <c r="F27" s="39"/>
      <c r="G27" s="40">
        <f>IF(F27&lt;=D27,F27,D27)</f>
        <v>0</v>
      </c>
      <c r="H27" s="40">
        <f>G27-E27</f>
        <v>0</v>
      </c>
      <c r="I27" s="41">
        <f>H27*C27</f>
        <v>0</v>
      </c>
      <c r="J27" s="41">
        <f>C27*E27*J$25</f>
        <v>0</v>
      </c>
      <c r="K27" s="17">
        <f>I27+J27</f>
        <v>0</v>
      </c>
      <c r="L27" s="17">
        <f>K27*L$25</f>
        <v>0</v>
      </c>
      <c r="M27" s="17">
        <f>K27-L27</f>
        <v>0</v>
      </c>
    </row>
    <row r="28" spans="1:14">
      <c r="C28" s="7"/>
      <c r="D28" s="8"/>
      <c r="E28" s="8"/>
      <c r="F28" s="3"/>
      <c r="G28" s="3"/>
      <c r="H28" s="3"/>
      <c r="I28" s="2"/>
      <c r="J28" s="2"/>
    </row>
    <row r="29" spans="1:14" ht="11.25" customHeight="1">
      <c r="A29" s="177" t="s">
        <v>26</v>
      </c>
      <c r="B29" s="193" t="s">
        <v>58</v>
      </c>
      <c r="C29" s="193" t="s">
        <v>54</v>
      </c>
      <c r="D29" s="184" t="s">
        <v>38</v>
      </c>
      <c r="E29" s="184"/>
      <c r="F29" s="77" t="s">
        <v>39</v>
      </c>
      <c r="G29" s="177" t="s">
        <v>41</v>
      </c>
      <c r="H29" s="177"/>
      <c r="I29" s="177" t="s">
        <v>45</v>
      </c>
      <c r="J29" s="34" t="s">
        <v>43</v>
      </c>
      <c r="K29" s="177" t="s">
        <v>34</v>
      </c>
      <c r="L29" s="77" t="s">
        <v>35</v>
      </c>
      <c r="M29" s="177" t="s">
        <v>514</v>
      </c>
    </row>
    <row r="30" spans="1:14" ht="11.25" customHeight="1">
      <c r="A30" s="177"/>
      <c r="B30" s="193"/>
      <c r="C30" s="193"/>
      <c r="D30" s="78" t="s">
        <v>40</v>
      </c>
      <c r="E30" s="78" t="s">
        <v>44</v>
      </c>
      <c r="F30" s="78" t="s">
        <v>42</v>
      </c>
      <c r="G30" s="76" t="s">
        <v>40</v>
      </c>
      <c r="H30" s="13" t="s">
        <v>42</v>
      </c>
      <c r="I30" s="177"/>
      <c r="J30" s="13">
        <v>0</v>
      </c>
      <c r="K30" s="177"/>
      <c r="L30" s="13">
        <v>9.2499999999999999E-2</v>
      </c>
      <c r="M30" s="183"/>
    </row>
    <row r="31" spans="1:14">
      <c r="A31" s="18" t="s">
        <v>28</v>
      </c>
      <c r="B31" s="68">
        <f>SUM(B32:B32)</f>
        <v>1752</v>
      </c>
      <c r="C31" s="70">
        <f>SUM(C32:C32)</f>
        <v>508000</v>
      </c>
      <c r="D31" s="42"/>
      <c r="E31" s="43"/>
      <c r="F31" s="44"/>
      <c r="G31" s="44"/>
      <c r="H31" s="44"/>
      <c r="I31" s="44"/>
      <c r="J31" s="44"/>
      <c r="K31" s="43"/>
      <c r="L31" s="43"/>
      <c r="M31" s="64">
        <f>SUM(M32:M32)</f>
        <v>449623.05300000001</v>
      </c>
    </row>
    <row r="32" spans="1:14">
      <c r="A32" s="14" t="s">
        <v>127</v>
      </c>
      <c r="B32" s="51">
        <v>1752</v>
      </c>
      <c r="C32" s="37">
        <v>508000</v>
      </c>
      <c r="D32" s="38">
        <v>1.2511000000000001</v>
      </c>
      <c r="E32" s="38">
        <v>0.27579999999999999</v>
      </c>
      <c r="F32" s="39">
        <v>1.2114</v>
      </c>
      <c r="G32" s="45"/>
      <c r="H32" s="40">
        <f t="shared" ref="H32" si="7">IF(F32&lt;=D32-E32,F32,D32-E32)</f>
        <v>0.97530000000000006</v>
      </c>
      <c r="I32" s="46">
        <f t="shared" ref="I32" si="8">H32*C32</f>
        <v>495452.4</v>
      </c>
      <c r="J32" s="46">
        <f>C32*E32*J$30</f>
        <v>0</v>
      </c>
      <c r="K32" s="47">
        <f t="shared" ref="K32" si="9">I32+J32</f>
        <v>495452.4</v>
      </c>
      <c r="L32" s="17">
        <f>K32*L$30</f>
        <v>45829.347000000002</v>
      </c>
      <c r="M32" s="17">
        <f>K32-L32</f>
        <v>449623.05300000001</v>
      </c>
    </row>
    <row r="33" spans="1:13">
      <c r="C33" s="7"/>
      <c r="D33" s="8"/>
      <c r="E33" s="8"/>
      <c r="F33" s="110"/>
      <c r="G33" s="3"/>
      <c r="H33" s="3"/>
      <c r="I33" s="2"/>
      <c r="J33" s="2"/>
    </row>
    <row r="34" spans="1:13">
      <c r="A34" s="177" t="s">
        <v>26</v>
      </c>
      <c r="B34" s="193" t="s">
        <v>59</v>
      </c>
      <c r="C34" s="193" t="s">
        <v>55</v>
      </c>
      <c r="D34" s="184" t="s">
        <v>38</v>
      </c>
      <c r="E34" s="184"/>
      <c r="F34" s="77" t="s">
        <v>39</v>
      </c>
      <c r="G34" s="177" t="s">
        <v>41</v>
      </c>
      <c r="H34" s="177"/>
      <c r="I34" s="177" t="s">
        <v>45</v>
      </c>
      <c r="J34" s="34" t="s">
        <v>43</v>
      </c>
      <c r="K34" s="177" t="s">
        <v>34</v>
      </c>
      <c r="L34" s="77" t="s">
        <v>35</v>
      </c>
      <c r="M34" s="177" t="s">
        <v>514</v>
      </c>
    </row>
    <row r="35" spans="1:13" ht="11.25" customHeight="1">
      <c r="A35" s="177"/>
      <c r="B35" s="193"/>
      <c r="C35" s="193"/>
      <c r="D35" s="78" t="s">
        <v>40</v>
      </c>
      <c r="E35" s="78" t="s">
        <v>44</v>
      </c>
      <c r="F35" s="78" t="s">
        <v>42</v>
      </c>
      <c r="G35" s="76" t="s">
        <v>40</v>
      </c>
      <c r="H35" s="13" t="s">
        <v>42</v>
      </c>
      <c r="I35" s="177"/>
      <c r="J35" s="13">
        <v>1</v>
      </c>
      <c r="K35" s="177"/>
      <c r="L35" s="13">
        <v>9.2499999999999999E-2</v>
      </c>
      <c r="M35" s="183"/>
    </row>
    <row r="36" spans="1:13">
      <c r="A36" s="18" t="s">
        <v>28</v>
      </c>
      <c r="B36" s="68">
        <f>SUM(B37:B37)</f>
        <v>0</v>
      </c>
      <c r="C36" s="70">
        <f>SUM(C37:C37)</f>
        <v>0</v>
      </c>
      <c r="D36" s="42"/>
      <c r="E36" s="43"/>
      <c r="F36" s="44"/>
      <c r="G36" s="44"/>
      <c r="H36" s="44"/>
      <c r="I36" s="44"/>
      <c r="J36" s="44"/>
      <c r="K36" s="43"/>
      <c r="L36" s="43"/>
      <c r="M36" s="64">
        <f>SUM(M37:M37)</f>
        <v>0</v>
      </c>
    </row>
    <row r="37" spans="1:13">
      <c r="A37" s="14"/>
      <c r="B37" s="51"/>
      <c r="C37" s="37"/>
      <c r="D37" s="38"/>
      <c r="E37" s="38"/>
      <c r="F37" s="39"/>
      <c r="G37" s="45"/>
      <c r="H37" s="40">
        <f t="shared" ref="H37" si="10">IF(F37&lt;=D37-E37,F37,D37-E37)</f>
        <v>0</v>
      </c>
      <c r="I37" s="46">
        <f t="shared" ref="I37" si="11">H37*C37</f>
        <v>0</v>
      </c>
      <c r="J37" s="46">
        <f>C37*E37*J$35</f>
        <v>0</v>
      </c>
      <c r="K37" s="47">
        <f t="shared" ref="K37" si="12">I37+J37</f>
        <v>0</v>
      </c>
      <c r="L37" s="17">
        <f>K37*L$35</f>
        <v>0</v>
      </c>
      <c r="M37" s="17">
        <f>K37-L37</f>
        <v>0</v>
      </c>
    </row>
    <row r="38" spans="1:13">
      <c r="C38" s="7"/>
      <c r="D38" s="8"/>
      <c r="E38" s="8"/>
      <c r="F38" s="3"/>
      <c r="G38" s="3"/>
      <c r="H38" s="3"/>
      <c r="I38" s="2"/>
      <c r="J38" s="2"/>
    </row>
    <row r="39" spans="1:13" ht="11.25" customHeight="1">
      <c r="A39" s="177" t="s">
        <v>26</v>
      </c>
      <c r="B39" s="193" t="s">
        <v>60</v>
      </c>
      <c r="C39" s="193" t="s">
        <v>56</v>
      </c>
      <c r="D39" s="184" t="s">
        <v>38</v>
      </c>
      <c r="E39" s="184"/>
      <c r="F39" s="79" t="s">
        <v>46</v>
      </c>
      <c r="G39" s="177" t="s">
        <v>41</v>
      </c>
      <c r="H39" s="177"/>
      <c r="I39" s="177" t="s">
        <v>45</v>
      </c>
      <c r="J39" s="34" t="s">
        <v>43</v>
      </c>
      <c r="K39" s="177" t="s">
        <v>34</v>
      </c>
      <c r="L39" s="79" t="s">
        <v>35</v>
      </c>
      <c r="M39" s="177" t="s">
        <v>514</v>
      </c>
    </row>
    <row r="40" spans="1:13" ht="11.25" customHeight="1">
      <c r="A40" s="177"/>
      <c r="B40" s="193"/>
      <c r="C40" s="193"/>
      <c r="D40" s="80" t="s">
        <v>40</v>
      </c>
      <c r="E40" s="80" t="s">
        <v>44</v>
      </c>
      <c r="F40" s="80" t="s">
        <v>42</v>
      </c>
      <c r="G40" s="81" t="s">
        <v>40</v>
      </c>
      <c r="H40" s="13" t="s">
        <v>42</v>
      </c>
      <c r="I40" s="177"/>
      <c r="J40" s="13">
        <v>1</v>
      </c>
      <c r="K40" s="177"/>
      <c r="L40" s="13">
        <v>9.2499999999999999E-2</v>
      </c>
      <c r="M40" s="183"/>
    </row>
    <row r="41" spans="1:13">
      <c r="A41" s="18" t="s">
        <v>28</v>
      </c>
      <c r="B41" s="68">
        <f>SUM(B42:B42)</f>
        <v>0</v>
      </c>
      <c r="C41" s="70">
        <f>SUM(C42:C42)</f>
        <v>0</v>
      </c>
      <c r="D41" s="42"/>
      <c r="E41" s="43"/>
      <c r="F41" s="44"/>
      <c r="G41" s="44"/>
      <c r="H41" s="44"/>
      <c r="I41" s="44"/>
      <c r="J41" s="44"/>
      <c r="K41" s="43"/>
      <c r="L41" s="43"/>
      <c r="M41" s="64">
        <f>SUM(M42:M42)</f>
        <v>0</v>
      </c>
    </row>
    <row r="42" spans="1:13">
      <c r="A42" s="14"/>
      <c r="B42" s="51"/>
      <c r="C42" s="37"/>
      <c r="D42" s="38"/>
      <c r="E42" s="38"/>
      <c r="F42" s="39"/>
      <c r="G42" s="45"/>
      <c r="H42" s="48">
        <f t="shared" ref="H42" si="13">IF(F42&lt;=D42-E42,F42,D42-E42)</f>
        <v>0</v>
      </c>
      <c r="I42" s="46">
        <f t="shared" ref="I42" si="14">H42*C42</f>
        <v>0</v>
      </c>
      <c r="J42" s="46"/>
      <c r="K42" s="47"/>
      <c r="L42" s="17"/>
      <c r="M42" s="17"/>
    </row>
    <row r="43" spans="1:13">
      <c r="C43" s="7"/>
      <c r="D43" s="8"/>
      <c r="E43" s="8"/>
      <c r="F43" s="3"/>
      <c r="G43" s="3"/>
      <c r="H43" s="3"/>
      <c r="I43" s="2"/>
      <c r="J43" s="2"/>
    </row>
    <row r="44" spans="1:13">
      <c r="A44" s="5" t="s">
        <v>30</v>
      </c>
      <c r="C44" s="7"/>
      <c r="D44" s="8"/>
      <c r="E44" s="8"/>
      <c r="F44" s="3"/>
      <c r="G44" s="3"/>
      <c r="H44" s="3"/>
      <c r="I44" s="2"/>
      <c r="J44" s="2"/>
    </row>
    <row r="45" spans="1:13">
      <c r="A45" s="177" t="s">
        <v>26</v>
      </c>
      <c r="B45" s="190" t="s">
        <v>31</v>
      </c>
      <c r="C45" s="187" t="s">
        <v>27</v>
      </c>
      <c r="D45" s="188"/>
      <c r="E45" s="189"/>
      <c r="F45" s="190" t="s">
        <v>34</v>
      </c>
      <c r="G45" s="77" t="s">
        <v>35</v>
      </c>
      <c r="H45" s="177" t="s">
        <v>514</v>
      </c>
      <c r="I45" s="2"/>
      <c r="J45" s="2"/>
    </row>
    <row r="46" spans="1:13" ht="11.25" customHeight="1">
      <c r="A46" s="177"/>
      <c r="B46" s="191"/>
      <c r="C46" s="77" t="s">
        <v>28</v>
      </c>
      <c r="D46" s="77" t="s">
        <v>32</v>
      </c>
      <c r="E46" s="12" t="s">
        <v>33</v>
      </c>
      <c r="F46" s="191"/>
      <c r="G46" s="13">
        <v>0</v>
      </c>
      <c r="H46" s="183"/>
      <c r="I46" s="2"/>
      <c r="J46" s="2"/>
    </row>
    <row r="47" spans="1:13">
      <c r="B47" s="4"/>
      <c r="C47" s="4"/>
      <c r="D47" s="4"/>
      <c r="E47" s="6"/>
      <c r="G47" s="11"/>
      <c r="I47" s="2"/>
      <c r="J47" s="2"/>
    </row>
    <row r="48" spans="1:13">
      <c r="A48" s="18" t="s">
        <v>28</v>
      </c>
      <c r="B48" s="15">
        <f t="shared" ref="B48:H48" si="15">SUM(B49:B49)</f>
        <v>14400</v>
      </c>
      <c r="C48" s="15">
        <f t="shared" si="15"/>
        <v>0</v>
      </c>
      <c r="D48" s="15">
        <f t="shared" si="15"/>
        <v>0</v>
      </c>
      <c r="E48" s="15">
        <f t="shared" si="15"/>
        <v>0</v>
      </c>
      <c r="F48" s="15">
        <f t="shared" si="15"/>
        <v>14400</v>
      </c>
      <c r="G48" s="15">
        <f t="shared" si="15"/>
        <v>0</v>
      </c>
      <c r="H48" s="64">
        <f t="shared" si="15"/>
        <v>14400</v>
      </c>
      <c r="I48" s="2"/>
      <c r="J48" s="2"/>
    </row>
    <row r="49" spans="1:10">
      <c r="A49" s="14" t="s">
        <v>126</v>
      </c>
      <c r="B49" s="16">
        <v>14400</v>
      </c>
      <c r="C49" s="16">
        <v>0</v>
      </c>
      <c r="D49" s="17">
        <v>0</v>
      </c>
      <c r="E49" s="16">
        <v>0</v>
      </c>
      <c r="F49" s="17">
        <f>B49-D49</f>
        <v>14400</v>
      </c>
      <c r="G49" s="17">
        <f>F49*G$46</f>
        <v>0</v>
      </c>
      <c r="H49" s="17">
        <f>F49-G49</f>
        <v>14400</v>
      </c>
      <c r="I49" s="2"/>
      <c r="J49" s="2"/>
    </row>
    <row r="50" spans="1:10">
      <c r="C50" s="7"/>
      <c r="D50" s="8"/>
      <c r="E50" s="8"/>
      <c r="F50" s="3"/>
      <c r="G50" s="3"/>
      <c r="H50" s="3"/>
      <c r="I50" s="2"/>
      <c r="J50" s="2"/>
    </row>
    <row r="51" spans="1:10">
      <c r="A51" s="5" t="s">
        <v>36</v>
      </c>
      <c r="C51" s="7"/>
      <c r="D51" s="8"/>
      <c r="E51" s="8"/>
      <c r="F51" s="3"/>
      <c r="G51" s="3"/>
      <c r="H51" s="3"/>
      <c r="I51" s="2"/>
      <c r="J51" s="2"/>
    </row>
    <row r="52" spans="1:10">
      <c r="A52" s="177" t="s">
        <v>26</v>
      </c>
      <c r="B52" s="177" t="s">
        <v>31</v>
      </c>
      <c r="C52" s="184" t="s">
        <v>27</v>
      </c>
      <c r="D52" s="184"/>
      <c r="E52" s="184"/>
      <c r="F52" s="177" t="s">
        <v>34</v>
      </c>
      <c r="G52" s="77" t="s">
        <v>35</v>
      </c>
      <c r="H52" s="177" t="s">
        <v>514</v>
      </c>
      <c r="I52" s="2"/>
      <c r="J52" s="2"/>
    </row>
    <row r="53" spans="1:10" ht="11.25" customHeight="1">
      <c r="A53" s="177"/>
      <c r="B53" s="177"/>
      <c r="C53" s="77" t="s">
        <v>28</v>
      </c>
      <c r="D53" s="77" t="s">
        <v>32</v>
      </c>
      <c r="E53" s="12" t="s">
        <v>33</v>
      </c>
      <c r="F53" s="177"/>
      <c r="G53" s="13">
        <v>9.2499999999999999E-2</v>
      </c>
      <c r="H53" s="183"/>
      <c r="I53" s="2"/>
      <c r="J53" s="2"/>
    </row>
    <row r="54" spans="1:10">
      <c r="B54" s="4"/>
      <c r="C54" s="4"/>
      <c r="D54" s="4"/>
      <c r="E54" s="6"/>
      <c r="G54" s="11"/>
      <c r="I54" s="2"/>
      <c r="J54" s="2"/>
    </row>
    <row r="55" spans="1:10">
      <c r="A55" s="18" t="s">
        <v>28</v>
      </c>
      <c r="B55" s="15">
        <f t="shared" ref="B55:H55" si="16">SUM(B56:B56)</f>
        <v>0</v>
      </c>
      <c r="C55" s="15">
        <f t="shared" si="16"/>
        <v>0</v>
      </c>
      <c r="D55" s="15">
        <f t="shared" si="16"/>
        <v>0</v>
      </c>
      <c r="E55" s="15">
        <f t="shared" si="16"/>
        <v>0</v>
      </c>
      <c r="F55" s="15">
        <f t="shared" si="16"/>
        <v>0</v>
      </c>
      <c r="G55" s="15">
        <f t="shared" si="16"/>
        <v>0</v>
      </c>
      <c r="H55" s="64">
        <f t="shared" si="16"/>
        <v>0</v>
      </c>
      <c r="I55" s="2"/>
      <c r="J55" s="2"/>
    </row>
    <row r="56" spans="1:10">
      <c r="A56" s="14"/>
      <c r="B56" s="16"/>
      <c r="C56" s="16"/>
      <c r="D56" s="17"/>
      <c r="E56" s="16"/>
      <c r="F56" s="17">
        <f>B56-D56</f>
        <v>0</v>
      </c>
      <c r="G56" s="17">
        <f>F56*G$53</f>
        <v>0</v>
      </c>
      <c r="H56" s="17">
        <f>F56-G56</f>
        <v>0</v>
      </c>
      <c r="I56" s="2"/>
      <c r="J56" s="2"/>
    </row>
    <row r="57" spans="1:10">
      <c r="C57" s="7"/>
      <c r="D57" s="8"/>
      <c r="E57" s="8"/>
      <c r="F57" s="3"/>
      <c r="G57" s="3"/>
      <c r="H57" s="3"/>
      <c r="I57" s="2"/>
      <c r="J57" s="2"/>
    </row>
    <row r="58" spans="1:10">
      <c r="A58" s="5" t="s">
        <v>37</v>
      </c>
      <c r="C58" s="7"/>
      <c r="D58" s="8"/>
      <c r="E58" s="8"/>
      <c r="F58" s="3"/>
      <c r="G58" s="3"/>
      <c r="H58" s="3"/>
      <c r="I58" s="2"/>
      <c r="J58" s="2"/>
    </row>
    <row r="59" spans="1:10">
      <c r="A59" s="177" t="s">
        <v>26</v>
      </c>
      <c r="B59" s="177" t="s">
        <v>31</v>
      </c>
      <c r="C59" s="184" t="s">
        <v>27</v>
      </c>
      <c r="D59" s="184"/>
      <c r="E59" s="184"/>
      <c r="F59" s="177" t="s">
        <v>34</v>
      </c>
      <c r="G59" s="77" t="s">
        <v>35</v>
      </c>
      <c r="H59" s="177" t="s">
        <v>514</v>
      </c>
      <c r="I59" s="2"/>
      <c r="J59" s="2"/>
    </row>
    <row r="60" spans="1:10" ht="11.25" customHeight="1">
      <c r="A60" s="177"/>
      <c r="B60" s="177"/>
      <c r="C60" s="77" t="s">
        <v>28</v>
      </c>
      <c r="D60" s="77" t="s">
        <v>32</v>
      </c>
      <c r="E60" s="12" t="s">
        <v>33</v>
      </c>
      <c r="F60" s="177"/>
      <c r="G60" s="13">
        <v>9.2499999999999999E-2</v>
      </c>
      <c r="H60" s="183"/>
      <c r="I60" s="2"/>
      <c r="J60" s="2"/>
    </row>
    <row r="61" spans="1:10">
      <c r="B61" s="4"/>
      <c r="C61" s="4"/>
      <c r="D61" s="4"/>
      <c r="E61" s="6"/>
      <c r="G61" s="11"/>
      <c r="I61" s="2"/>
      <c r="J61" s="2"/>
    </row>
    <row r="62" spans="1:10">
      <c r="A62" s="18" t="s">
        <v>28</v>
      </c>
      <c r="B62" s="15">
        <f t="shared" ref="B62:H62" si="17">SUM(B63:B63)</f>
        <v>0</v>
      </c>
      <c r="C62" s="15">
        <f t="shared" si="17"/>
        <v>0</v>
      </c>
      <c r="D62" s="15">
        <f t="shared" si="17"/>
        <v>0</v>
      </c>
      <c r="E62" s="15">
        <f t="shared" si="17"/>
        <v>0</v>
      </c>
      <c r="F62" s="15">
        <f t="shared" si="17"/>
        <v>0</v>
      </c>
      <c r="G62" s="15">
        <f t="shared" si="17"/>
        <v>0</v>
      </c>
      <c r="H62" s="64">
        <f t="shared" si="17"/>
        <v>0</v>
      </c>
      <c r="I62" s="2"/>
      <c r="J62" s="2"/>
    </row>
    <row r="63" spans="1:10">
      <c r="A63" s="14"/>
      <c r="B63" s="16"/>
      <c r="C63" s="16"/>
      <c r="D63" s="17"/>
      <c r="E63" s="16"/>
      <c r="F63" s="17">
        <f>B63-D63</f>
        <v>0</v>
      </c>
      <c r="G63" s="17">
        <f>F63*G$60</f>
        <v>0</v>
      </c>
      <c r="H63" s="17">
        <f>F63-G63</f>
        <v>0</v>
      </c>
      <c r="I63" s="2"/>
      <c r="J63" s="2"/>
    </row>
  </sheetData>
  <mergeCells count="62">
    <mergeCell ref="K1:M3"/>
    <mergeCell ref="A52:A53"/>
    <mergeCell ref="B52:B53"/>
    <mergeCell ref="C52:E52"/>
    <mergeCell ref="F52:F53"/>
    <mergeCell ref="H52:H53"/>
    <mergeCell ref="K39:K40"/>
    <mergeCell ref="M39:M40"/>
    <mergeCell ref="A45:A46"/>
    <mergeCell ref="B45:B46"/>
    <mergeCell ref="C45:E45"/>
    <mergeCell ref="F45:F46"/>
    <mergeCell ref="H45:H46"/>
    <mergeCell ref="A39:A40"/>
    <mergeCell ref="B39:B40"/>
    <mergeCell ref="C39:C40"/>
    <mergeCell ref="A59:A60"/>
    <mergeCell ref="B59:B60"/>
    <mergeCell ref="C59:E59"/>
    <mergeCell ref="F59:F60"/>
    <mergeCell ref="H59:H60"/>
    <mergeCell ref="D39:E39"/>
    <mergeCell ref="G39:H39"/>
    <mergeCell ref="I39:I40"/>
    <mergeCell ref="K29:K30"/>
    <mergeCell ref="M29:M30"/>
    <mergeCell ref="I34:I35"/>
    <mergeCell ref="K34:K35"/>
    <mergeCell ref="M34:M35"/>
    <mergeCell ref="I29:I30"/>
    <mergeCell ref="A34:A35"/>
    <mergeCell ref="B34:B35"/>
    <mergeCell ref="C34:C35"/>
    <mergeCell ref="D34:E34"/>
    <mergeCell ref="G34:H34"/>
    <mergeCell ref="A29:A30"/>
    <mergeCell ref="B29:B30"/>
    <mergeCell ref="C29:C30"/>
    <mergeCell ref="D29:E29"/>
    <mergeCell ref="G29:H29"/>
    <mergeCell ref="K18:K19"/>
    <mergeCell ref="M18:M19"/>
    <mergeCell ref="A24:A25"/>
    <mergeCell ref="B24:B25"/>
    <mergeCell ref="C24:C25"/>
    <mergeCell ref="D24:E24"/>
    <mergeCell ref="G24:H24"/>
    <mergeCell ref="I24:I25"/>
    <mergeCell ref="K24:K25"/>
    <mergeCell ref="M24:M25"/>
    <mergeCell ref="A18:A19"/>
    <mergeCell ref="B18:B19"/>
    <mergeCell ref="C18:C19"/>
    <mergeCell ref="D18:E18"/>
    <mergeCell ref="G18:H18"/>
    <mergeCell ref="I18:I19"/>
    <mergeCell ref="F14:I16"/>
    <mergeCell ref="A5:C5"/>
    <mergeCell ref="A6:C6"/>
    <mergeCell ref="A12:C12"/>
    <mergeCell ref="F12:H12"/>
    <mergeCell ref="F5:G1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S62"/>
  <sheetViews>
    <sheetView topLeftCell="A4" workbookViewId="0">
      <selection activeCell="C32" sqref="C32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252" t="s">
        <v>92</v>
      </c>
      <c r="L1" s="253"/>
      <c r="M1" s="254"/>
    </row>
    <row r="2" spans="1:19">
      <c r="A2" s="5" t="s">
        <v>48</v>
      </c>
      <c r="B2" s="5"/>
      <c r="K2" s="255"/>
      <c r="L2" s="256"/>
      <c r="M2" s="257"/>
    </row>
    <row r="3" spans="1:19">
      <c r="A3" s="5" t="s">
        <v>61</v>
      </c>
      <c r="B3" s="5"/>
      <c r="K3" s="258"/>
      <c r="L3" s="259"/>
      <c r="M3" s="260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</f>
        <v>76697587.560000002</v>
      </c>
      <c r="E5" s="9"/>
      <c r="F5" s="215" t="s">
        <v>75</v>
      </c>
      <c r="G5" s="216"/>
      <c r="H5" s="98" t="s">
        <v>28</v>
      </c>
      <c r="I5" s="68">
        <f>SUM(I6:I10)</f>
        <v>0</v>
      </c>
    </row>
    <row r="6" spans="1:19" ht="12.75" customHeight="1">
      <c r="A6" s="203" t="s">
        <v>13</v>
      </c>
      <c r="B6" s="203"/>
      <c r="C6" s="203"/>
      <c r="D6" s="69">
        <f>SUM(D7:D11)</f>
        <v>76697587.560000002</v>
      </c>
      <c r="E6" s="9"/>
      <c r="F6" s="217"/>
      <c r="G6" s="218"/>
      <c r="H6" s="14" t="s">
        <v>2</v>
      </c>
      <c r="I6" s="51">
        <f>B20</f>
        <v>0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0</v>
      </c>
      <c r="F7" s="217"/>
      <c r="G7" s="218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17"/>
      <c r="G8" s="218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76697587.560000002</v>
      </c>
      <c r="F9" s="217"/>
      <c r="G9" s="218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19"/>
      <c r="G10" s="220"/>
      <c r="H10" s="14" t="s">
        <v>6</v>
      </c>
      <c r="I10" s="51">
        <f>B40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05" t="s">
        <v>76</v>
      </c>
      <c r="G12" s="205"/>
      <c r="H12" s="205"/>
      <c r="I12" s="67">
        <f>D5</f>
        <v>76697587.560000002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21" t="s">
        <v>317</v>
      </c>
      <c r="G14" s="222"/>
      <c r="H14" s="222"/>
      <c r="I14" s="223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24"/>
      <c r="G15" s="225"/>
      <c r="H15" s="225"/>
      <c r="I15" s="226"/>
      <c r="J15" s="21"/>
      <c r="K15" s="21"/>
      <c r="L15" s="22"/>
      <c r="M15" s="22"/>
      <c r="N15" s="23"/>
    </row>
    <row r="16" spans="1:19" ht="12.75">
      <c r="C16" s="52"/>
      <c r="D16" s="53"/>
      <c r="F16" s="227"/>
      <c r="G16" s="228"/>
      <c r="H16" s="228"/>
      <c r="I16" s="229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177" t="s">
        <v>26</v>
      </c>
      <c r="B18" s="193" t="s">
        <v>52</v>
      </c>
      <c r="C18" s="193" t="s">
        <v>51</v>
      </c>
      <c r="D18" s="184" t="s">
        <v>38</v>
      </c>
      <c r="E18" s="184"/>
      <c r="F18" s="77" t="s">
        <v>39</v>
      </c>
      <c r="G18" s="177" t="s">
        <v>41</v>
      </c>
      <c r="H18" s="177"/>
      <c r="I18" s="177" t="s">
        <v>45</v>
      </c>
      <c r="J18" s="34" t="s">
        <v>43</v>
      </c>
      <c r="K18" s="177" t="s">
        <v>34</v>
      </c>
      <c r="L18" s="77" t="s">
        <v>35</v>
      </c>
      <c r="M18" s="177" t="s">
        <v>514</v>
      </c>
    </row>
    <row r="19" spans="1:14" ht="11.25" customHeight="1">
      <c r="A19" s="177"/>
      <c r="B19" s="193"/>
      <c r="C19" s="193"/>
      <c r="D19" s="78" t="s">
        <v>40</v>
      </c>
      <c r="E19" s="78" t="s">
        <v>44</v>
      </c>
      <c r="F19" s="78" t="s">
        <v>40</v>
      </c>
      <c r="G19" s="76" t="s">
        <v>40</v>
      </c>
      <c r="H19" s="13" t="s">
        <v>42</v>
      </c>
      <c r="I19" s="177"/>
      <c r="J19" s="13">
        <v>1</v>
      </c>
      <c r="K19" s="177"/>
      <c r="L19" s="13">
        <v>9.2499999999999999E-2</v>
      </c>
      <c r="M19" s="183"/>
    </row>
    <row r="20" spans="1:14">
      <c r="A20" s="18" t="s">
        <v>28</v>
      </c>
      <c r="B20" s="68">
        <f>SUM(B21:B21)</f>
        <v>0</v>
      </c>
      <c r="C20" s="70">
        <f>SUM(C21:C21)</f>
        <v>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SUM(M21:M21)</f>
        <v>0</v>
      </c>
    </row>
    <row r="21" spans="1:14">
      <c r="A21" s="14" t="s">
        <v>398</v>
      </c>
      <c r="B21" s="51"/>
      <c r="C21" s="37"/>
      <c r="D21" s="106"/>
      <c r="E21" s="106"/>
      <c r="F21" s="39"/>
      <c r="G21" s="40">
        <f>IF(F21&lt;=D21,F21,D21)</f>
        <v>0</v>
      </c>
      <c r="H21" s="40">
        <f>G21-E21</f>
        <v>0</v>
      </c>
      <c r="I21" s="41">
        <f>H21*C21</f>
        <v>0</v>
      </c>
      <c r="J21" s="41">
        <f>C21*E21*J$19</f>
        <v>0</v>
      </c>
      <c r="K21" s="17">
        <f>I21+J21</f>
        <v>0</v>
      </c>
      <c r="L21" s="17">
        <f>K21*L$19</f>
        <v>0</v>
      </c>
      <c r="M21" s="17">
        <f>K21-L21</f>
        <v>0</v>
      </c>
    </row>
    <row r="22" spans="1:14">
      <c r="C22" s="19"/>
      <c r="D22" s="4"/>
      <c r="F22" s="4"/>
      <c r="G22" s="4"/>
      <c r="H22" s="4"/>
      <c r="I22" s="4"/>
      <c r="J22" s="4"/>
    </row>
    <row r="23" spans="1:14">
      <c r="A23" s="177" t="s">
        <v>26</v>
      </c>
      <c r="B23" s="193" t="s">
        <v>57</v>
      </c>
      <c r="C23" s="193" t="s">
        <v>53</v>
      </c>
      <c r="D23" s="184" t="s">
        <v>38</v>
      </c>
      <c r="E23" s="184"/>
      <c r="F23" s="77" t="s">
        <v>39</v>
      </c>
      <c r="G23" s="177" t="s">
        <v>41</v>
      </c>
      <c r="H23" s="177"/>
      <c r="I23" s="177" t="s">
        <v>45</v>
      </c>
      <c r="J23" s="34" t="s">
        <v>43</v>
      </c>
      <c r="K23" s="177" t="s">
        <v>34</v>
      </c>
      <c r="L23" s="77" t="s">
        <v>35</v>
      </c>
      <c r="M23" s="177" t="s">
        <v>514</v>
      </c>
    </row>
    <row r="24" spans="1:14" ht="11.25" customHeight="1">
      <c r="A24" s="177"/>
      <c r="B24" s="193"/>
      <c r="C24" s="193"/>
      <c r="D24" s="78" t="s">
        <v>40</v>
      </c>
      <c r="E24" s="78" t="s">
        <v>44</v>
      </c>
      <c r="F24" s="78" t="s">
        <v>40</v>
      </c>
      <c r="G24" s="76" t="s">
        <v>40</v>
      </c>
      <c r="H24" s="13" t="s">
        <v>42</v>
      </c>
      <c r="I24" s="177"/>
      <c r="J24" s="13">
        <v>1</v>
      </c>
      <c r="K24" s="177"/>
      <c r="L24" s="13">
        <v>9.2499999999999999E-2</v>
      </c>
      <c r="M24" s="183"/>
    </row>
    <row r="25" spans="1:14">
      <c r="A25" s="18" t="s">
        <v>28</v>
      </c>
      <c r="B25" s="68">
        <f>SUM(B26:B26)</f>
        <v>0</v>
      </c>
      <c r="C25" s="70">
        <f>SUM(C26:C26)</f>
        <v>0</v>
      </c>
      <c r="D25" s="42"/>
      <c r="E25" s="43"/>
      <c r="F25" s="44"/>
      <c r="G25" s="44"/>
      <c r="H25" s="44"/>
      <c r="I25" s="44"/>
      <c r="J25" s="44"/>
      <c r="K25" s="43"/>
      <c r="L25" s="43"/>
      <c r="M25" s="64">
        <f>SUM(M26:M26)</f>
        <v>0</v>
      </c>
    </row>
    <row r="26" spans="1:14">
      <c r="A26" s="14" t="s">
        <v>398</v>
      </c>
      <c r="B26" s="51"/>
      <c r="C26" s="37"/>
      <c r="D26" s="38"/>
      <c r="E26" s="38"/>
      <c r="F26" s="39"/>
      <c r="G26" s="40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177" t="s">
        <v>26</v>
      </c>
      <c r="B28" s="193" t="s">
        <v>58</v>
      </c>
      <c r="C28" s="193" t="s">
        <v>54</v>
      </c>
      <c r="D28" s="184" t="s">
        <v>38</v>
      </c>
      <c r="E28" s="184"/>
      <c r="F28" s="77" t="s">
        <v>39</v>
      </c>
      <c r="G28" s="177" t="s">
        <v>41</v>
      </c>
      <c r="H28" s="177"/>
      <c r="I28" s="177" t="s">
        <v>45</v>
      </c>
      <c r="J28" s="34" t="s">
        <v>43</v>
      </c>
      <c r="K28" s="177" t="s">
        <v>34</v>
      </c>
      <c r="L28" s="77" t="s">
        <v>35</v>
      </c>
      <c r="M28" s="177" t="s">
        <v>514</v>
      </c>
    </row>
    <row r="29" spans="1:14" ht="11.25" customHeight="1">
      <c r="A29" s="177"/>
      <c r="B29" s="193"/>
      <c r="C29" s="193"/>
      <c r="D29" s="78" t="s">
        <v>40</v>
      </c>
      <c r="E29" s="78" t="s">
        <v>44</v>
      </c>
      <c r="F29" s="78" t="s">
        <v>42</v>
      </c>
      <c r="G29" s="76" t="s">
        <v>40</v>
      </c>
      <c r="H29" s="13" t="s">
        <v>42</v>
      </c>
      <c r="I29" s="177"/>
      <c r="J29" s="13">
        <v>1</v>
      </c>
      <c r="K29" s="177"/>
      <c r="L29" s="13">
        <v>9.2499999999999999E-2</v>
      </c>
      <c r="M29" s="183"/>
    </row>
    <row r="30" spans="1:14">
      <c r="A30" s="18" t="s">
        <v>28</v>
      </c>
      <c r="B30" s="68">
        <f>SUM(B31:B31)</f>
        <v>0</v>
      </c>
      <c r="C30" s="70">
        <f>SUM(C31:C31)</f>
        <v>55340000</v>
      </c>
      <c r="D30" s="42"/>
      <c r="E30" s="43"/>
      <c r="F30" s="44"/>
      <c r="G30" s="44"/>
      <c r="H30" s="44"/>
      <c r="I30" s="44"/>
      <c r="J30" s="44"/>
      <c r="K30" s="43"/>
      <c r="L30" s="43"/>
      <c r="M30" s="64">
        <f>SUM(M31:M31)</f>
        <v>76697587.560000002</v>
      </c>
    </row>
    <row r="31" spans="1:14">
      <c r="A31" s="14" t="s">
        <v>398</v>
      </c>
      <c r="B31" s="51"/>
      <c r="C31" s="37">
        <v>55340000</v>
      </c>
      <c r="D31" s="38">
        <v>1.8576999999999999</v>
      </c>
      <c r="E31" s="38">
        <v>0.31580000000000003</v>
      </c>
      <c r="F31" s="39">
        <v>1.2114</v>
      </c>
      <c r="G31" s="45"/>
      <c r="H31" s="40">
        <f t="shared" ref="H31" si="0">IF(F31&lt;=D31-E31,F31,D31-E31)</f>
        <v>1.2114</v>
      </c>
      <c r="I31" s="46">
        <f t="shared" ref="I31" si="1">H31*C31</f>
        <v>67038876</v>
      </c>
      <c r="J31" s="46">
        <f>C31*E31*J$29</f>
        <v>17476372</v>
      </c>
      <c r="K31" s="47">
        <f t="shared" ref="K31" si="2">I31+J31</f>
        <v>84515248</v>
      </c>
      <c r="L31" s="17">
        <f>K31*L$29</f>
        <v>7817660.4399999995</v>
      </c>
      <c r="M31" s="17">
        <f>K31-L31</f>
        <v>76697587.560000002</v>
      </c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177" t="s">
        <v>26</v>
      </c>
      <c r="B33" s="193" t="s">
        <v>59</v>
      </c>
      <c r="C33" s="193" t="s">
        <v>55</v>
      </c>
      <c r="D33" s="184" t="s">
        <v>38</v>
      </c>
      <c r="E33" s="184"/>
      <c r="F33" s="77" t="s">
        <v>39</v>
      </c>
      <c r="G33" s="177" t="s">
        <v>41</v>
      </c>
      <c r="H33" s="177"/>
      <c r="I33" s="177" t="s">
        <v>45</v>
      </c>
      <c r="J33" s="34" t="s">
        <v>43</v>
      </c>
      <c r="K33" s="177" t="s">
        <v>34</v>
      </c>
      <c r="L33" s="77" t="s">
        <v>35</v>
      </c>
      <c r="M33" s="177" t="s">
        <v>514</v>
      </c>
    </row>
    <row r="34" spans="1:13" ht="11.25" customHeight="1">
      <c r="A34" s="177"/>
      <c r="B34" s="193"/>
      <c r="C34" s="193"/>
      <c r="D34" s="78" t="s">
        <v>40</v>
      </c>
      <c r="E34" s="78" t="s">
        <v>44</v>
      </c>
      <c r="F34" s="78" t="s">
        <v>42</v>
      </c>
      <c r="G34" s="76" t="s">
        <v>40</v>
      </c>
      <c r="H34" s="13" t="s">
        <v>42</v>
      </c>
      <c r="I34" s="177"/>
      <c r="J34" s="13">
        <v>1</v>
      </c>
      <c r="K34" s="177"/>
      <c r="L34" s="13">
        <v>9.2499999999999999E-2</v>
      </c>
      <c r="M34" s="183"/>
    </row>
    <row r="35" spans="1:13">
      <c r="A35" s="18" t="s">
        <v>28</v>
      </c>
      <c r="B35" s="68">
        <f>SUM(B36:B36)</f>
        <v>0</v>
      </c>
      <c r="C35" s="70">
        <f>SUM(C36:C36)</f>
        <v>0</v>
      </c>
      <c r="D35" s="42"/>
      <c r="E35" s="43"/>
      <c r="F35" s="44"/>
      <c r="G35" s="44"/>
      <c r="H35" s="44"/>
      <c r="I35" s="44"/>
      <c r="J35" s="44"/>
      <c r="K35" s="43"/>
      <c r="L35" s="43"/>
      <c r="M35" s="64">
        <f>SUM(M36:M36)</f>
        <v>0</v>
      </c>
    </row>
    <row r="36" spans="1:13">
      <c r="A36" s="14" t="s">
        <v>398</v>
      </c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177" t="s">
        <v>26</v>
      </c>
      <c r="B38" s="193" t="s">
        <v>60</v>
      </c>
      <c r="C38" s="193" t="s">
        <v>56</v>
      </c>
      <c r="D38" s="184" t="s">
        <v>38</v>
      </c>
      <c r="E38" s="184"/>
      <c r="F38" s="77" t="s">
        <v>46</v>
      </c>
      <c r="G38" s="177" t="s">
        <v>41</v>
      </c>
      <c r="H38" s="177"/>
      <c r="I38" s="177" t="s">
        <v>45</v>
      </c>
      <c r="J38" s="34" t="s">
        <v>43</v>
      </c>
      <c r="K38" s="177" t="s">
        <v>34</v>
      </c>
      <c r="L38" s="77" t="s">
        <v>35</v>
      </c>
      <c r="M38" s="177" t="s">
        <v>514</v>
      </c>
    </row>
    <row r="39" spans="1:13" ht="11.25" customHeight="1">
      <c r="A39" s="177"/>
      <c r="B39" s="193"/>
      <c r="C39" s="193"/>
      <c r="D39" s="78" t="s">
        <v>40</v>
      </c>
      <c r="E39" s="78" t="s">
        <v>44</v>
      </c>
      <c r="F39" s="78" t="s">
        <v>42</v>
      </c>
      <c r="G39" s="76" t="s">
        <v>40</v>
      </c>
      <c r="H39" s="13" t="s">
        <v>42</v>
      </c>
      <c r="I39" s="177"/>
      <c r="J39" s="13">
        <v>1</v>
      </c>
      <c r="K39" s="177"/>
      <c r="L39" s="13">
        <v>9.2499999999999999E-2</v>
      </c>
      <c r="M39" s="183"/>
    </row>
    <row r="40" spans="1:13">
      <c r="A40" s="18" t="s">
        <v>28</v>
      </c>
      <c r="B40" s="68">
        <f>SUM(B41:B41)</f>
        <v>0</v>
      </c>
      <c r="C40" s="70">
        <f>SUM(C41:C41)</f>
        <v>0</v>
      </c>
      <c r="D40" s="42"/>
      <c r="E40" s="43"/>
      <c r="F40" s="44"/>
      <c r="G40" s="44"/>
      <c r="H40" s="44"/>
      <c r="I40" s="44"/>
      <c r="J40" s="44"/>
      <c r="K40" s="43"/>
      <c r="L40" s="43"/>
      <c r="M40" s="64">
        <f>SUM(M41:M41)</f>
        <v>0</v>
      </c>
    </row>
    <row r="41" spans="1:13">
      <c r="A41" s="14" t="s">
        <v>398</v>
      </c>
      <c r="B41" s="51"/>
      <c r="C41" s="37"/>
      <c r="D41" s="38"/>
      <c r="E41" s="38"/>
      <c r="F41" s="38"/>
      <c r="G41" s="45"/>
      <c r="H41" s="48">
        <f t="shared" ref="H41" si="3">IF(F41&lt;=D41-E41,F41,D41-E41)</f>
        <v>0</v>
      </c>
      <c r="I41" s="46">
        <f t="shared" ref="I41" si="4">H41*C41</f>
        <v>0</v>
      </c>
      <c r="J41" s="46">
        <f>C41*E41*J$39</f>
        <v>0</v>
      </c>
      <c r="K41" s="47">
        <f t="shared" ref="K41" si="5">I41+J41</f>
        <v>0</v>
      </c>
      <c r="L41" s="17">
        <f>K41*L$39</f>
        <v>0</v>
      </c>
      <c r="M41" s="17">
        <f>K41-L41</f>
        <v>0</v>
      </c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177" t="s">
        <v>26</v>
      </c>
      <c r="B44" s="190" t="s">
        <v>31</v>
      </c>
      <c r="C44" s="187" t="s">
        <v>27</v>
      </c>
      <c r="D44" s="188"/>
      <c r="E44" s="189"/>
      <c r="F44" s="190" t="s">
        <v>34</v>
      </c>
      <c r="G44" s="77" t="s">
        <v>35</v>
      </c>
      <c r="H44" s="177" t="s">
        <v>514</v>
      </c>
      <c r="I44" s="2"/>
      <c r="J44" s="2"/>
    </row>
    <row r="45" spans="1:13" ht="11.25" customHeight="1">
      <c r="A45" s="177"/>
      <c r="B45" s="191"/>
      <c r="C45" s="77" t="s">
        <v>28</v>
      </c>
      <c r="D45" s="77" t="s">
        <v>32</v>
      </c>
      <c r="E45" s="12" t="s">
        <v>33</v>
      </c>
      <c r="F45" s="191"/>
      <c r="G45" s="13">
        <v>9.2499999999999999E-2</v>
      </c>
      <c r="H45" s="183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>
        <f t="shared" ref="B47:H47" si="6">SUM(B48:B48)</f>
        <v>0</v>
      </c>
      <c r="C47" s="15">
        <f t="shared" si="6"/>
        <v>0</v>
      </c>
      <c r="D47" s="15">
        <f t="shared" si="6"/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64">
        <f t="shared" si="6"/>
        <v>0</v>
      </c>
      <c r="I47" s="2"/>
      <c r="J47" s="2"/>
    </row>
    <row r="48" spans="1:13">
      <c r="A48" s="14" t="s">
        <v>398</v>
      </c>
      <c r="B48" s="16"/>
      <c r="C48" s="16"/>
      <c r="D48" s="17"/>
      <c r="E48" s="16"/>
      <c r="F48" s="17">
        <f>B48-D48</f>
        <v>0</v>
      </c>
      <c r="G48" s="17">
        <f>F48*G$45</f>
        <v>0</v>
      </c>
      <c r="H48" s="17">
        <f>F48-G48</f>
        <v>0</v>
      </c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177" t="s">
        <v>26</v>
      </c>
      <c r="B51" s="177" t="s">
        <v>31</v>
      </c>
      <c r="C51" s="184" t="s">
        <v>27</v>
      </c>
      <c r="D51" s="184"/>
      <c r="E51" s="184"/>
      <c r="F51" s="177" t="s">
        <v>34</v>
      </c>
      <c r="G51" s="77" t="s">
        <v>35</v>
      </c>
      <c r="H51" s="177" t="s">
        <v>514</v>
      </c>
      <c r="I51" s="2"/>
      <c r="J51" s="2"/>
    </row>
    <row r="52" spans="1:10" ht="11.25" customHeight="1">
      <c r="A52" s="177"/>
      <c r="B52" s="177"/>
      <c r="C52" s="77" t="s">
        <v>28</v>
      </c>
      <c r="D52" s="77" t="s">
        <v>32</v>
      </c>
      <c r="E52" s="12" t="s">
        <v>33</v>
      </c>
      <c r="F52" s="177"/>
      <c r="G52" s="13">
        <v>9.2499999999999999E-2</v>
      </c>
      <c r="H52" s="183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>
        <f t="shared" ref="B54:H54" si="7">SUM(B55:B55)</f>
        <v>0</v>
      </c>
      <c r="C54" s="15">
        <f t="shared" si="7"/>
        <v>0</v>
      </c>
      <c r="D54" s="15">
        <f t="shared" si="7"/>
        <v>0</v>
      </c>
      <c r="E54" s="15">
        <f t="shared" si="7"/>
        <v>0</v>
      </c>
      <c r="F54" s="15">
        <f t="shared" si="7"/>
        <v>0</v>
      </c>
      <c r="G54" s="15">
        <f t="shared" si="7"/>
        <v>0</v>
      </c>
      <c r="H54" s="64">
        <f t="shared" si="7"/>
        <v>0</v>
      </c>
      <c r="I54" s="2"/>
      <c r="J54" s="2"/>
    </row>
    <row r="55" spans="1:10">
      <c r="A55" s="14" t="s">
        <v>398</v>
      </c>
      <c r="B55" s="16"/>
      <c r="C55" s="16"/>
      <c r="D55" s="17"/>
      <c r="E55" s="16"/>
      <c r="F55" s="17">
        <f>B55-D55</f>
        <v>0</v>
      </c>
      <c r="G55" s="17">
        <f>F55*G$52</f>
        <v>0</v>
      </c>
      <c r="H55" s="17">
        <f>F55-G55</f>
        <v>0</v>
      </c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177" t="s">
        <v>26</v>
      </c>
      <c r="B58" s="177" t="s">
        <v>31</v>
      </c>
      <c r="C58" s="184" t="s">
        <v>27</v>
      </c>
      <c r="D58" s="184"/>
      <c r="E58" s="184"/>
      <c r="F58" s="177" t="s">
        <v>34</v>
      </c>
      <c r="G58" s="77" t="s">
        <v>35</v>
      </c>
      <c r="H58" s="177" t="s">
        <v>514</v>
      </c>
      <c r="I58" s="2"/>
      <c r="J58" s="2"/>
    </row>
    <row r="59" spans="1:10" ht="11.25" customHeight="1">
      <c r="A59" s="177"/>
      <c r="B59" s="177"/>
      <c r="C59" s="77" t="s">
        <v>28</v>
      </c>
      <c r="D59" s="77" t="s">
        <v>32</v>
      </c>
      <c r="E59" s="12" t="s">
        <v>33</v>
      </c>
      <c r="F59" s="177"/>
      <c r="G59" s="13">
        <v>9.2499999999999999E-2</v>
      </c>
      <c r="H59" s="183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>
        <f t="shared" ref="B61:H61" si="8">SUM(B62:B62)</f>
        <v>0</v>
      </c>
      <c r="C61" s="15">
        <f t="shared" si="8"/>
        <v>0</v>
      </c>
      <c r="D61" s="15">
        <f t="shared" si="8"/>
        <v>0</v>
      </c>
      <c r="E61" s="15">
        <f t="shared" si="8"/>
        <v>0</v>
      </c>
      <c r="F61" s="15">
        <f t="shared" si="8"/>
        <v>0</v>
      </c>
      <c r="G61" s="15">
        <f t="shared" si="8"/>
        <v>0</v>
      </c>
      <c r="H61" s="64">
        <f t="shared" si="8"/>
        <v>0</v>
      </c>
      <c r="I61" s="2"/>
      <c r="J61" s="2"/>
    </row>
    <row r="62" spans="1:10">
      <c r="A62" s="14" t="s">
        <v>398</v>
      </c>
      <c r="B62" s="16"/>
      <c r="C62" s="16"/>
      <c r="D62" s="17"/>
      <c r="E62" s="16"/>
      <c r="F62" s="17">
        <f>B62-D62</f>
        <v>0</v>
      </c>
      <c r="G62" s="17">
        <f>F62*G$59</f>
        <v>0</v>
      </c>
      <c r="H62" s="17">
        <f>F62-G62</f>
        <v>0</v>
      </c>
      <c r="I62" s="2"/>
      <c r="J62" s="2"/>
    </row>
  </sheetData>
  <mergeCells count="62">
    <mergeCell ref="K1:M3"/>
    <mergeCell ref="A51:A52"/>
    <mergeCell ref="B51:B52"/>
    <mergeCell ref="C51:E51"/>
    <mergeCell ref="F51:F52"/>
    <mergeCell ref="H51:H52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A58:A59"/>
    <mergeCell ref="B58:B59"/>
    <mergeCell ref="C58:E58"/>
    <mergeCell ref="F58:F59"/>
    <mergeCell ref="H58:H59"/>
    <mergeCell ref="D38:E38"/>
    <mergeCell ref="G38:H38"/>
    <mergeCell ref="I38:I39"/>
    <mergeCell ref="K28:K29"/>
    <mergeCell ref="M28:M29"/>
    <mergeCell ref="I33:I34"/>
    <mergeCell ref="K33:K34"/>
    <mergeCell ref="M33:M34"/>
    <mergeCell ref="I28:I29"/>
    <mergeCell ref="A33:A34"/>
    <mergeCell ref="B33:B34"/>
    <mergeCell ref="C33:C34"/>
    <mergeCell ref="D33:E33"/>
    <mergeCell ref="G33:H33"/>
    <mergeCell ref="A28:A29"/>
    <mergeCell ref="B28:B29"/>
    <mergeCell ref="C28:C29"/>
    <mergeCell ref="D28:E28"/>
    <mergeCell ref="G28:H28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F14:I16"/>
    <mergeCell ref="A5:C5"/>
    <mergeCell ref="A6:C6"/>
    <mergeCell ref="A12:C12"/>
    <mergeCell ref="F12:H12"/>
    <mergeCell ref="F5:G10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S62"/>
  <sheetViews>
    <sheetView topLeftCell="A10" workbookViewId="0">
      <selection activeCell="A41" sqref="A41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234" t="s">
        <v>128</v>
      </c>
      <c r="L1" s="235"/>
      <c r="M1" s="236"/>
    </row>
    <row r="2" spans="1:19">
      <c r="A2" s="5" t="s">
        <v>48</v>
      </c>
      <c r="B2" s="5"/>
      <c r="K2" s="237"/>
      <c r="L2" s="238"/>
      <c r="M2" s="239"/>
    </row>
    <row r="3" spans="1:19">
      <c r="A3" s="5" t="s">
        <v>61</v>
      </c>
      <c r="B3" s="5"/>
      <c r="K3" s="240"/>
      <c r="L3" s="241"/>
      <c r="M3" s="242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</f>
        <v>22477608.04575</v>
      </c>
      <c r="E5" s="9"/>
      <c r="F5" s="215" t="s">
        <v>75</v>
      </c>
      <c r="G5" s="216"/>
      <c r="H5" s="98" t="s">
        <v>28</v>
      </c>
      <c r="I5" s="68">
        <f>SUM(I6:I10)</f>
        <v>0</v>
      </c>
    </row>
    <row r="6" spans="1:19" ht="12.75" customHeight="1">
      <c r="A6" s="203" t="s">
        <v>13</v>
      </c>
      <c r="B6" s="203"/>
      <c r="C6" s="203"/>
      <c r="D6" s="69">
        <f>SUM(D7:D11)</f>
        <v>22477608.04575</v>
      </c>
      <c r="E6" s="9"/>
      <c r="F6" s="217"/>
      <c r="G6" s="218"/>
      <c r="H6" s="14" t="s">
        <v>2</v>
      </c>
      <c r="I6" s="51">
        <f>B20</f>
        <v>0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0</v>
      </c>
      <c r="F7" s="217"/>
      <c r="G7" s="218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17"/>
      <c r="G8" s="218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22477608.04575</v>
      </c>
      <c r="F9" s="217"/>
      <c r="G9" s="218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19"/>
      <c r="G10" s="220"/>
      <c r="H10" s="14" t="s">
        <v>6</v>
      </c>
      <c r="I10" s="51">
        <f>B40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05" t="s">
        <v>76</v>
      </c>
      <c r="G12" s="205"/>
      <c r="H12" s="205"/>
      <c r="I12" s="67">
        <f>D5</f>
        <v>22477608.04575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21" t="s">
        <v>317</v>
      </c>
      <c r="G14" s="222"/>
      <c r="H14" s="222"/>
      <c r="I14" s="223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24"/>
      <c r="G15" s="225"/>
      <c r="H15" s="225"/>
      <c r="I15" s="226"/>
      <c r="J15" s="21"/>
      <c r="K15" s="21"/>
      <c r="L15" s="22"/>
      <c r="M15" s="22"/>
      <c r="N15" s="23"/>
    </row>
    <row r="16" spans="1:19" ht="12.75">
      <c r="C16" s="52"/>
      <c r="D16" s="53"/>
      <c r="F16" s="227"/>
      <c r="G16" s="228"/>
      <c r="H16" s="228"/>
      <c r="I16" s="229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177" t="s">
        <v>26</v>
      </c>
      <c r="B18" s="193" t="s">
        <v>52</v>
      </c>
      <c r="C18" s="193" t="s">
        <v>51</v>
      </c>
      <c r="D18" s="184" t="s">
        <v>38</v>
      </c>
      <c r="E18" s="184"/>
      <c r="F18" s="79" t="s">
        <v>39</v>
      </c>
      <c r="G18" s="177" t="s">
        <v>41</v>
      </c>
      <c r="H18" s="177"/>
      <c r="I18" s="177" t="s">
        <v>45</v>
      </c>
      <c r="J18" s="34" t="s">
        <v>43</v>
      </c>
      <c r="K18" s="177" t="s">
        <v>34</v>
      </c>
      <c r="L18" s="79" t="s">
        <v>35</v>
      </c>
      <c r="M18" s="177" t="s">
        <v>514</v>
      </c>
    </row>
    <row r="19" spans="1:14" ht="11.25" customHeight="1">
      <c r="A19" s="177"/>
      <c r="B19" s="193"/>
      <c r="C19" s="193"/>
      <c r="D19" s="80" t="s">
        <v>40</v>
      </c>
      <c r="E19" s="80" t="s">
        <v>44</v>
      </c>
      <c r="F19" s="80" t="s">
        <v>40</v>
      </c>
      <c r="G19" s="81" t="s">
        <v>40</v>
      </c>
      <c r="H19" s="13" t="s">
        <v>42</v>
      </c>
      <c r="I19" s="177"/>
      <c r="J19" s="13">
        <v>1</v>
      </c>
      <c r="K19" s="177"/>
      <c r="L19" s="13">
        <v>9.2499999999999999E-2</v>
      </c>
      <c r="M19" s="183"/>
    </row>
    <row r="20" spans="1:14">
      <c r="A20" s="18" t="s">
        <v>28</v>
      </c>
      <c r="B20" s="68">
        <f>SUM(B21:B21)</f>
        <v>0</v>
      </c>
      <c r="C20" s="70">
        <f>SUM(C21:C21)</f>
        <v>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SUM(M21:M21)</f>
        <v>0</v>
      </c>
    </row>
    <row r="21" spans="1:14">
      <c r="A21" s="14" t="s">
        <v>539</v>
      </c>
      <c r="B21" s="51"/>
      <c r="C21" s="37"/>
      <c r="D21" s="106"/>
      <c r="E21" s="106"/>
      <c r="F21" s="39"/>
      <c r="G21" s="40">
        <f>IF(F21&lt;=D21,F21,D21)</f>
        <v>0</v>
      </c>
      <c r="H21" s="40">
        <f>G21-E21</f>
        <v>0</v>
      </c>
      <c r="I21" s="41">
        <f>H21*C21</f>
        <v>0</v>
      </c>
      <c r="J21" s="41">
        <f>C21*E21*J$19</f>
        <v>0</v>
      </c>
      <c r="K21" s="17">
        <f>I21+J21</f>
        <v>0</v>
      </c>
      <c r="L21" s="17">
        <f>K21*L$19</f>
        <v>0</v>
      </c>
      <c r="M21" s="17">
        <f>K21-L21</f>
        <v>0</v>
      </c>
    </row>
    <row r="22" spans="1:14">
      <c r="C22" s="19"/>
      <c r="D22" s="4"/>
      <c r="F22" s="4"/>
      <c r="G22" s="4"/>
      <c r="H22" s="4"/>
      <c r="I22" s="4"/>
      <c r="J22" s="4"/>
    </row>
    <row r="23" spans="1:14">
      <c r="A23" s="177" t="s">
        <v>26</v>
      </c>
      <c r="B23" s="193" t="s">
        <v>57</v>
      </c>
      <c r="C23" s="193" t="s">
        <v>53</v>
      </c>
      <c r="D23" s="184" t="s">
        <v>38</v>
      </c>
      <c r="E23" s="184"/>
      <c r="F23" s="79" t="s">
        <v>39</v>
      </c>
      <c r="G23" s="177" t="s">
        <v>41</v>
      </c>
      <c r="H23" s="177"/>
      <c r="I23" s="177" t="s">
        <v>45</v>
      </c>
      <c r="J23" s="34" t="s">
        <v>43</v>
      </c>
      <c r="K23" s="177" t="s">
        <v>34</v>
      </c>
      <c r="L23" s="79" t="s">
        <v>35</v>
      </c>
      <c r="M23" s="177" t="s">
        <v>514</v>
      </c>
    </row>
    <row r="24" spans="1:14" ht="11.25" customHeight="1">
      <c r="A24" s="177"/>
      <c r="B24" s="193"/>
      <c r="C24" s="193"/>
      <c r="D24" s="80" t="s">
        <v>40</v>
      </c>
      <c r="E24" s="80" t="s">
        <v>44</v>
      </c>
      <c r="F24" s="80" t="s">
        <v>40</v>
      </c>
      <c r="G24" s="81" t="s">
        <v>40</v>
      </c>
      <c r="H24" s="13" t="s">
        <v>42</v>
      </c>
      <c r="I24" s="177"/>
      <c r="J24" s="13">
        <v>1</v>
      </c>
      <c r="K24" s="177"/>
      <c r="L24" s="13">
        <v>9.2499999999999999E-2</v>
      </c>
      <c r="M24" s="183"/>
    </row>
    <row r="25" spans="1:14">
      <c r="A25" s="18" t="s">
        <v>28</v>
      </c>
      <c r="B25" s="68">
        <f>SUM(B26:B26)</f>
        <v>0</v>
      </c>
      <c r="C25" s="70">
        <f>SUM(C26:C26)</f>
        <v>0</v>
      </c>
      <c r="D25" s="42"/>
      <c r="E25" s="43"/>
      <c r="F25" s="44"/>
      <c r="G25" s="44"/>
      <c r="H25" s="44"/>
      <c r="I25" s="44"/>
      <c r="J25" s="44"/>
      <c r="K25" s="43"/>
      <c r="L25" s="43"/>
      <c r="M25" s="64">
        <f>SUM(M26:M26)</f>
        <v>0</v>
      </c>
    </row>
    <row r="26" spans="1:14">
      <c r="A26" s="14"/>
      <c r="B26" s="51"/>
      <c r="C26" s="37"/>
      <c r="D26" s="38"/>
      <c r="E26" s="38"/>
      <c r="F26" s="39"/>
      <c r="G26" s="40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177" t="s">
        <v>26</v>
      </c>
      <c r="B28" s="193" t="s">
        <v>58</v>
      </c>
      <c r="C28" s="193" t="s">
        <v>54</v>
      </c>
      <c r="D28" s="184" t="s">
        <v>38</v>
      </c>
      <c r="E28" s="184"/>
      <c r="F28" s="105" t="s">
        <v>415</v>
      </c>
      <c r="G28" s="177" t="s">
        <v>41</v>
      </c>
      <c r="H28" s="177"/>
      <c r="I28" s="177" t="s">
        <v>45</v>
      </c>
      <c r="J28" s="34" t="s">
        <v>43</v>
      </c>
      <c r="K28" s="177" t="s">
        <v>34</v>
      </c>
      <c r="L28" s="79" t="s">
        <v>35</v>
      </c>
      <c r="M28" s="177" t="s">
        <v>514</v>
      </c>
    </row>
    <row r="29" spans="1:14" ht="11.25" customHeight="1">
      <c r="A29" s="177"/>
      <c r="B29" s="193"/>
      <c r="C29" s="193"/>
      <c r="D29" s="80" t="s">
        <v>40</v>
      </c>
      <c r="E29" s="80" t="s">
        <v>44</v>
      </c>
      <c r="F29" s="80" t="s">
        <v>42</v>
      </c>
      <c r="G29" s="81" t="s">
        <v>40</v>
      </c>
      <c r="H29" s="13" t="s">
        <v>42</v>
      </c>
      <c r="I29" s="177"/>
      <c r="J29" s="13">
        <v>1</v>
      </c>
      <c r="K29" s="177"/>
      <c r="L29" s="13">
        <v>9.2499999999999999E-2</v>
      </c>
      <c r="M29" s="183"/>
    </row>
    <row r="30" spans="1:14">
      <c r="A30" s="18" t="s">
        <v>28</v>
      </c>
      <c r="B30" s="68">
        <f>SUM(B31:B31)</f>
        <v>0</v>
      </c>
      <c r="C30" s="70">
        <f>SUM(C31:C31)</f>
        <v>13333000</v>
      </c>
      <c r="D30" s="42"/>
      <c r="E30" s="43"/>
      <c r="F30" s="44"/>
      <c r="G30" s="44"/>
      <c r="H30" s="44"/>
      <c r="I30" s="44"/>
      <c r="J30" s="44"/>
      <c r="K30" s="43"/>
      <c r="L30" s="43"/>
      <c r="M30" s="64">
        <f>SUM(M31:M31)</f>
        <v>22477608.04575</v>
      </c>
    </row>
    <row r="31" spans="1:14">
      <c r="A31" s="14" t="s">
        <v>539</v>
      </c>
      <c r="B31" s="51"/>
      <c r="C31" s="37">
        <v>13333000</v>
      </c>
      <c r="D31" s="38">
        <v>1.8576999999999999</v>
      </c>
      <c r="E31" s="38">
        <v>0.31580000000000003</v>
      </c>
      <c r="F31" s="39">
        <f>D31-E31</f>
        <v>1.5418999999999998</v>
      </c>
      <c r="G31" s="45"/>
      <c r="H31" s="40">
        <f t="shared" ref="H31" si="0">IF(F31&lt;=D31-E31,F31,D31-E31)</f>
        <v>1.5418999999999998</v>
      </c>
      <c r="I31" s="46">
        <f t="shared" ref="I31" si="1">H31*C31</f>
        <v>20558152.699999999</v>
      </c>
      <c r="J31" s="46">
        <f>C31*E31*J$29</f>
        <v>4210561.4000000004</v>
      </c>
      <c r="K31" s="47">
        <f t="shared" ref="K31" si="2">I31+J31</f>
        <v>24768714.100000001</v>
      </c>
      <c r="L31" s="17">
        <f>K31*L$29</f>
        <v>2291106.05425</v>
      </c>
      <c r="M31" s="17">
        <f>K31-L31</f>
        <v>22477608.04575</v>
      </c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177" t="s">
        <v>26</v>
      </c>
      <c r="B33" s="193" t="s">
        <v>59</v>
      </c>
      <c r="C33" s="193" t="s">
        <v>55</v>
      </c>
      <c r="D33" s="184" t="s">
        <v>38</v>
      </c>
      <c r="E33" s="184"/>
      <c r="F33" s="79" t="s">
        <v>39</v>
      </c>
      <c r="G33" s="177" t="s">
        <v>41</v>
      </c>
      <c r="H33" s="177"/>
      <c r="I33" s="177" t="s">
        <v>45</v>
      </c>
      <c r="J33" s="34" t="s">
        <v>43</v>
      </c>
      <c r="K33" s="177" t="s">
        <v>34</v>
      </c>
      <c r="L33" s="79" t="s">
        <v>35</v>
      </c>
      <c r="M33" s="177" t="s">
        <v>514</v>
      </c>
    </row>
    <row r="34" spans="1:13" ht="11.25" customHeight="1">
      <c r="A34" s="177"/>
      <c r="B34" s="193"/>
      <c r="C34" s="193"/>
      <c r="D34" s="80" t="s">
        <v>40</v>
      </c>
      <c r="E34" s="80" t="s">
        <v>44</v>
      </c>
      <c r="F34" s="80" t="s">
        <v>42</v>
      </c>
      <c r="G34" s="81" t="s">
        <v>40</v>
      </c>
      <c r="H34" s="13" t="s">
        <v>42</v>
      </c>
      <c r="I34" s="177"/>
      <c r="J34" s="13">
        <v>1</v>
      </c>
      <c r="K34" s="177"/>
      <c r="L34" s="13">
        <v>9.2499999999999999E-2</v>
      </c>
      <c r="M34" s="183"/>
    </row>
    <row r="35" spans="1:13">
      <c r="A35" s="14" t="s">
        <v>539</v>
      </c>
      <c r="B35" s="68">
        <f>SUM(B36:B36)</f>
        <v>0</v>
      </c>
      <c r="C35" s="70">
        <f>SUM(C36:C36)</f>
        <v>0</v>
      </c>
      <c r="D35" s="42"/>
      <c r="E35" s="43"/>
      <c r="F35" s="44"/>
      <c r="G35" s="44"/>
      <c r="H35" s="44"/>
      <c r="I35" s="44"/>
      <c r="J35" s="44"/>
      <c r="K35" s="43"/>
      <c r="L35" s="43"/>
      <c r="M35" s="64">
        <f>SUM(M36:M36)</f>
        <v>0</v>
      </c>
    </row>
    <row r="36" spans="1:13">
      <c r="A36" s="14"/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177" t="s">
        <v>26</v>
      </c>
      <c r="B38" s="193" t="s">
        <v>60</v>
      </c>
      <c r="C38" s="193" t="s">
        <v>56</v>
      </c>
      <c r="D38" s="184" t="s">
        <v>38</v>
      </c>
      <c r="E38" s="184"/>
      <c r="F38" s="79" t="s">
        <v>46</v>
      </c>
      <c r="G38" s="177" t="s">
        <v>41</v>
      </c>
      <c r="H38" s="177"/>
      <c r="I38" s="177" t="s">
        <v>45</v>
      </c>
      <c r="J38" s="34" t="s">
        <v>43</v>
      </c>
      <c r="K38" s="177" t="s">
        <v>34</v>
      </c>
      <c r="L38" s="79" t="s">
        <v>35</v>
      </c>
      <c r="M38" s="177" t="s">
        <v>514</v>
      </c>
    </row>
    <row r="39" spans="1:13" ht="11.25" customHeight="1">
      <c r="A39" s="177"/>
      <c r="B39" s="193"/>
      <c r="C39" s="193"/>
      <c r="D39" s="80" t="s">
        <v>40</v>
      </c>
      <c r="E39" s="80" t="s">
        <v>44</v>
      </c>
      <c r="F39" s="80" t="s">
        <v>42</v>
      </c>
      <c r="G39" s="81" t="s">
        <v>40</v>
      </c>
      <c r="H39" s="13" t="s">
        <v>42</v>
      </c>
      <c r="I39" s="177"/>
      <c r="J39" s="13">
        <v>1</v>
      </c>
      <c r="K39" s="177"/>
      <c r="L39" s="13">
        <v>9.2499999999999999E-2</v>
      </c>
      <c r="M39" s="183"/>
    </row>
    <row r="40" spans="1:13">
      <c r="A40" s="18" t="s">
        <v>28</v>
      </c>
      <c r="B40" s="68">
        <f>SUM(B41:B41)</f>
        <v>0</v>
      </c>
      <c r="C40" s="70">
        <f>SUM(C41:C41)</f>
        <v>0</v>
      </c>
      <c r="D40" s="42"/>
      <c r="E40" s="43"/>
      <c r="F40" s="44"/>
      <c r="G40" s="44"/>
      <c r="H40" s="44"/>
      <c r="I40" s="44"/>
      <c r="J40" s="44"/>
      <c r="K40" s="43"/>
      <c r="L40" s="43"/>
      <c r="M40" s="64">
        <f>SUM(M41:M41)</f>
        <v>0</v>
      </c>
    </row>
    <row r="41" spans="1:13">
      <c r="A41" s="14" t="s">
        <v>539</v>
      </c>
      <c r="B41" s="51"/>
      <c r="C41" s="37"/>
      <c r="D41" s="38"/>
      <c r="E41" s="38"/>
      <c r="F41" s="38"/>
      <c r="G41" s="45"/>
      <c r="H41" s="48">
        <f t="shared" ref="H41" si="3">IF(F41&lt;=D41-E41,F41,D41-E41)</f>
        <v>0</v>
      </c>
      <c r="I41" s="46">
        <f t="shared" ref="I41" si="4">H41*C41</f>
        <v>0</v>
      </c>
      <c r="J41" s="46">
        <f>C41*E41*J$39</f>
        <v>0</v>
      </c>
      <c r="K41" s="47">
        <f t="shared" ref="K41" si="5">I41+J41</f>
        <v>0</v>
      </c>
      <c r="L41" s="17">
        <f>K41*L$39</f>
        <v>0</v>
      </c>
      <c r="M41" s="17">
        <f>K41-L41</f>
        <v>0</v>
      </c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177" t="s">
        <v>26</v>
      </c>
      <c r="B44" s="190" t="s">
        <v>31</v>
      </c>
      <c r="C44" s="187" t="s">
        <v>27</v>
      </c>
      <c r="D44" s="188"/>
      <c r="E44" s="189"/>
      <c r="F44" s="190" t="s">
        <v>34</v>
      </c>
      <c r="G44" s="79" t="s">
        <v>35</v>
      </c>
      <c r="H44" s="177" t="s">
        <v>514</v>
      </c>
      <c r="I44" s="2"/>
      <c r="J44" s="2"/>
    </row>
    <row r="45" spans="1:13" ht="11.25" customHeight="1">
      <c r="A45" s="177"/>
      <c r="B45" s="191"/>
      <c r="C45" s="79" t="s">
        <v>28</v>
      </c>
      <c r="D45" s="79" t="s">
        <v>32</v>
      </c>
      <c r="E45" s="12" t="s">
        <v>33</v>
      </c>
      <c r="F45" s="191"/>
      <c r="G45" s="13">
        <v>9.2499999999999999E-2</v>
      </c>
      <c r="H45" s="183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>
        <f t="shared" ref="B47:H47" si="6">SUM(B48:B48)</f>
        <v>0</v>
      </c>
      <c r="C47" s="15">
        <f t="shared" si="6"/>
        <v>0</v>
      </c>
      <c r="D47" s="15">
        <f t="shared" si="6"/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64">
        <f t="shared" si="6"/>
        <v>0</v>
      </c>
      <c r="I47" s="2"/>
      <c r="J47" s="2"/>
    </row>
    <row r="48" spans="1:13">
      <c r="A48" s="14"/>
      <c r="B48" s="16"/>
      <c r="C48" s="16"/>
      <c r="D48" s="17"/>
      <c r="E48" s="16"/>
      <c r="F48" s="17">
        <f>B48-D48</f>
        <v>0</v>
      </c>
      <c r="G48" s="17">
        <f>F48*G$45</f>
        <v>0</v>
      </c>
      <c r="H48" s="17">
        <f>F48-G48</f>
        <v>0</v>
      </c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177" t="s">
        <v>26</v>
      </c>
      <c r="B51" s="177" t="s">
        <v>31</v>
      </c>
      <c r="C51" s="184" t="s">
        <v>27</v>
      </c>
      <c r="D51" s="184"/>
      <c r="E51" s="184"/>
      <c r="F51" s="177" t="s">
        <v>34</v>
      </c>
      <c r="G51" s="79" t="s">
        <v>35</v>
      </c>
      <c r="H51" s="177" t="s">
        <v>514</v>
      </c>
      <c r="I51" s="2"/>
      <c r="J51" s="2"/>
    </row>
    <row r="52" spans="1:10" ht="11.25" customHeight="1">
      <c r="A52" s="177"/>
      <c r="B52" s="177"/>
      <c r="C52" s="79" t="s">
        <v>28</v>
      </c>
      <c r="D52" s="79" t="s">
        <v>32</v>
      </c>
      <c r="E52" s="12" t="s">
        <v>33</v>
      </c>
      <c r="F52" s="177"/>
      <c r="G52" s="13">
        <v>9.2499999999999999E-2</v>
      </c>
      <c r="H52" s="183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>
        <f t="shared" ref="B54:H54" si="7">SUM(B55:B55)</f>
        <v>0</v>
      </c>
      <c r="C54" s="15">
        <f t="shared" si="7"/>
        <v>0</v>
      </c>
      <c r="D54" s="15">
        <f t="shared" si="7"/>
        <v>0</v>
      </c>
      <c r="E54" s="15">
        <f t="shared" si="7"/>
        <v>0</v>
      </c>
      <c r="F54" s="15">
        <f t="shared" si="7"/>
        <v>0</v>
      </c>
      <c r="G54" s="15">
        <f t="shared" si="7"/>
        <v>0</v>
      </c>
      <c r="H54" s="64">
        <f t="shared" si="7"/>
        <v>0</v>
      </c>
      <c r="I54" s="2"/>
      <c r="J54" s="2"/>
    </row>
    <row r="55" spans="1:10">
      <c r="A55" s="14"/>
      <c r="B55" s="16"/>
      <c r="C55" s="16"/>
      <c r="D55" s="17"/>
      <c r="E55" s="16"/>
      <c r="F55" s="17">
        <f>B55-D55</f>
        <v>0</v>
      </c>
      <c r="G55" s="17">
        <f>F55*G$52</f>
        <v>0</v>
      </c>
      <c r="H55" s="17">
        <f>F55-G55</f>
        <v>0</v>
      </c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177" t="s">
        <v>26</v>
      </c>
      <c r="B58" s="177" t="s">
        <v>31</v>
      </c>
      <c r="C58" s="184" t="s">
        <v>27</v>
      </c>
      <c r="D58" s="184"/>
      <c r="E58" s="184"/>
      <c r="F58" s="177" t="s">
        <v>34</v>
      </c>
      <c r="G58" s="79" t="s">
        <v>35</v>
      </c>
      <c r="H58" s="177" t="s">
        <v>514</v>
      </c>
      <c r="I58" s="2"/>
      <c r="J58" s="2"/>
    </row>
    <row r="59" spans="1:10" ht="11.25" customHeight="1">
      <c r="A59" s="177"/>
      <c r="B59" s="177"/>
      <c r="C59" s="79" t="s">
        <v>28</v>
      </c>
      <c r="D59" s="79" t="s">
        <v>32</v>
      </c>
      <c r="E59" s="12" t="s">
        <v>33</v>
      </c>
      <c r="F59" s="177"/>
      <c r="G59" s="13">
        <v>9.2499999999999999E-2</v>
      </c>
      <c r="H59" s="183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>
        <f t="shared" ref="B61:H61" si="8">SUM(B62:B62)</f>
        <v>0</v>
      </c>
      <c r="C61" s="15">
        <f t="shared" si="8"/>
        <v>0</v>
      </c>
      <c r="D61" s="15">
        <f t="shared" si="8"/>
        <v>0</v>
      </c>
      <c r="E61" s="15">
        <f t="shared" si="8"/>
        <v>0</v>
      </c>
      <c r="F61" s="15">
        <f t="shared" si="8"/>
        <v>0</v>
      </c>
      <c r="G61" s="15">
        <f t="shared" si="8"/>
        <v>0</v>
      </c>
      <c r="H61" s="64">
        <f t="shared" si="8"/>
        <v>0</v>
      </c>
      <c r="I61" s="2"/>
      <c r="J61" s="2"/>
    </row>
    <row r="62" spans="1:10">
      <c r="A62" s="14"/>
      <c r="B62" s="16"/>
      <c r="C62" s="16"/>
      <c r="D62" s="17"/>
      <c r="E62" s="16"/>
      <c r="F62" s="17">
        <f>B62-D62</f>
        <v>0</v>
      </c>
      <c r="G62" s="17">
        <f>F62*G$59</f>
        <v>0</v>
      </c>
      <c r="H62" s="17">
        <f>F62-G62</f>
        <v>0</v>
      </c>
      <c r="I62" s="2"/>
      <c r="J62" s="2"/>
    </row>
  </sheetData>
  <mergeCells count="62">
    <mergeCell ref="K1:M3"/>
    <mergeCell ref="A5:C5"/>
    <mergeCell ref="A6:C6"/>
    <mergeCell ref="A12:C12"/>
    <mergeCell ref="F12:H12"/>
    <mergeCell ref="F5:G10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K28:K29"/>
    <mergeCell ref="M28:M29"/>
    <mergeCell ref="A33:A34"/>
    <mergeCell ref="B33:B34"/>
    <mergeCell ref="C33:C34"/>
    <mergeCell ref="D33:E33"/>
    <mergeCell ref="G33:H33"/>
    <mergeCell ref="I33:I34"/>
    <mergeCell ref="K33:K34"/>
    <mergeCell ref="M33:M34"/>
    <mergeCell ref="A28:A29"/>
    <mergeCell ref="B28:B29"/>
    <mergeCell ref="C28:C29"/>
    <mergeCell ref="D28:E28"/>
    <mergeCell ref="G28:H28"/>
    <mergeCell ref="I28:I29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D38:E38"/>
    <mergeCell ref="G38:H38"/>
    <mergeCell ref="I38:I39"/>
    <mergeCell ref="A58:A59"/>
    <mergeCell ref="B58:B59"/>
    <mergeCell ref="C58:E58"/>
    <mergeCell ref="F58:F59"/>
    <mergeCell ref="H58:H59"/>
    <mergeCell ref="F14:I16"/>
    <mergeCell ref="A51:A52"/>
    <mergeCell ref="B51:B52"/>
    <mergeCell ref="C51:E51"/>
    <mergeCell ref="F51:F52"/>
    <mergeCell ref="H51:H52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S62"/>
  <sheetViews>
    <sheetView topLeftCell="A22" workbookViewId="0">
      <selection activeCell="C32" sqref="C32"/>
    </sheetView>
  </sheetViews>
  <sheetFormatPr defaultColWidth="14.7109375" defaultRowHeight="11.25"/>
  <cols>
    <col min="1" max="16384" width="14.7109375" style="1"/>
  </cols>
  <sheetData>
    <row r="1" spans="1:19">
      <c r="A1" s="5" t="s">
        <v>47</v>
      </c>
      <c r="B1" s="5"/>
      <c r="K1" s="270" t="s">
        <v>91</v>
      </c>
      <c r="L1" s="271"/>
      <c r="M1" s="272"/>
    </row>
    <row r="2" spans="1:19">
      <c r="A2" s="5" t="s">
        <v>48</v>
      </c>
      <c r="B2" s="5"/>
      <c r="K2" s="273"/>
      <c r="L2" s="274"/>
      <c r="M2" s="275"/>
    </row>
    <row r="3" spans="1:19">
      <c r="A3" s="5" t="s">
        <v>61</v>
      </c>
      <c r="B3" s="5"/>
      <c r="K3" s="276"/>
      <c r="L3" s="277"/>
      <c r="M3" s="278"/>
    </row>
    <row r="4" spans="1:19">
      <c r="A4" s="9"/>
      <c r="B4" s="9"/>
      <c r="C4" s="9"/>
      <c r="D4" s="9"/>
      <c r="E4" s="9"/>
      <c r="F4" s="10"/>
    </row>
    <row r="5" spans="1:19">
      <c r="A5" s="203" t="s">
        <v>9</v>
      </c>
      <c r="B5" s="203"/>
      <c r="C5" s="203"/>
      <c r="D5" s="64">
        <f>D6+D12</f>
        <v>22477608.04575</v>
      </c>
      <c r="E5" s="9"/>
      <c r="F5" s="215" t="s">
        <v>75</v>
      </c>
      <c r="G5" s="216"/>
      <c r="H5" s="98" t="s">
        <v>28</v>
      </c>
      <c r="I5" s="68">
        <f>SUM(I6:I10)</f>
        <v>0</v>
      </c>
    </row>
    <row r="6" spans="1:19" ht="12.75" customHeight="1">
      <c r="A6" s="203" t="s">
        <v>13</v>
      </c>
      <c r="B6" s="203"/>
      <c r="C6" s="203"/>
      <c r="D6" s="69">
        <f>SUM(D7:D11)</f>
        <v>22477608.04575</v>
      </c>
      <c r="E6" s="9"/>
      <c r="F6" s="217"/>
      <c r="G6" s="218"/>
      <c r="H6" s="14" t="s">
        <v>2</v>
      </c>
      <c r="I6" s="51">
        <f>B20</f>
        <v>0</v>
      </c>
      <c r="J6" s="25"/>
      <c r="K6" s="26"/>
      <c r="L6" s="27"/>
      <c r="M6" s="21"/>
      <c r="N6" s="21"/>
      <c r="O6" s="21"/>
      <c r="P6" s="22"/>
      <c r="Q6" s="22"/>
      <c r="R6" s="23"/>
      <c r="S6" s="24"/>
    </row>
    <row r="7" spans="1:19">
      <c r="C7" s="14" t="s">
        <v>2</v>
      </c>
      <c r="D7" s="16">
        <f>M20</f>
        <v>0</v>
      </c>
      <c r="F7" s="217"/>
      <c r="G7" s="218"/>
      <c r="H7" s="14" t="s">
        <v>3</v>
      </c>
      <c r="I7" s="51">
        <f>B25</f>
        <v>0</v>
      </c>
      <c r="J7" s="24"/>
      <c r="K7" s="24"/>
      <c r="L7" s="24"/>
    </row>
    <row r="8" spans="1:19">
      <c r="C8" s="14" t="s">
        <v>3</v>
      </c>
      <c r="D8" s="16">
        <f>M25</f>
        <v>0</v>
      </c>
      <c r="F8" s="217"/>
      <c r="G8" s="218"/>
      <c r="H8" s="14" t="s">
        <v>4</v>
      </c>
      <c r="I8" s="51">
        <f>B30</f>
        <v>0</v>
      </c>
      <c r="J8" s="24"/>
      <c r="K8" s="24"/>
      <c r="L8" s="24"/>
    </row>
    <row r="9" spans="1:19" ht="11.25" customHeight="1">
      <c r="C9" s="14" t="s">
        <v>4</v>
      </c>
      <c r="D9" s="16">
        <f>M30</f>
        <v>22477608.04575</v>
      </c>
      <c r="F9" s="217"/>
      <c r="G9" s="218"/>
      <c r="H9" s="14" t="s">
        <v>5</v>
      </c>
      <c r="I9" s="51">
        <f>B35</f>
        <v>0</v>
      </c>
      <c r="J9" s="32"/>
      <c r="K9" s="32"/>
      <c r="L9" s="31"/>
      <c r="M9" s="31"/>
      <c r="N9" s="31"/>
    </row>
    <row r="10" spans="1:19" ht="11.25" customHeight="1">
      <c r="C10" s="14" t="s">
        <v>5</v>
      </c>
      <c r="D10" s="16">
        <f>M35</f>
        <v>0</v>
      </c>
      <c r="F10" s="219"/>
      <c r="G10" s="220"/>
      <c r="H10" s="14" t="s">
        <v>6</v>
      </c>
      <c r="I10" s="51">
        <f>B40</f>
        <v>0</v>
      </c>
      <c r="J10" s="32"/>
      <c r="K10" s="32"/>
      <c r="L10" s="31"/>
      <c r="M10" s="31"/>
      <c r="N10" s="31"/>
    </row>
    <row r="11" spans="1:19">
      <c r="C11" s="14" t="s">
        <v>6</v>
      </c>
      <c r="D11" s="16">
        <f>M40</f>
        <v>0</v>
      </c>
      <c r="H11" s="24"/>
      <c r="I11" s="75"/>
      <c r="J11" s="32"/>
      <c r="K11" s="32"/>
      <c r="L11" s="31"/>
      <c r="M11" s="31"/>
      <c r="N11" s="31"/>
    </row>
    <row r="12" spans="1:19">
      <c r="A12" s="203" t="s">
        <v>14</v>
      </c>
      <c r="B12" s="203"/>
      <c r="C12" s="203"/>
      <c r="D12" s="69">
        <f>SUM(D13:D15)</f>
        <v>0</v>
      </c>
      <c r="F12" s="205" t="s">
        <v>76</v>
      </c>
      <c r="G12" s="205"/>
      <c r="H12" s="205"/>
      <c r="I12" s="67">
        <f>D5</f>
        <v>22477608.04575</v>
      </c>
      <c r="J12" s="32"/>
      <c r="K12" s="32"/>
      <c r="L12" s="31"/>
      <c r="M12" s="33"/>
      <c r="N12" s="31"/>
    </row>
    <row r="13" spans="1:19">
      <c r="C13" s="14" t="s">
        <v>10</v>
      </c>
      <c r="D13" s="16">
        <f>H47</f>
        <v>0</v>
      </c>
      <c r="H13" s="24"/>
      <c r="I13" s="75"/>
      <c r="J13" s="31"/>
      <c r="K13" s="31"/>
      <c r="L13" s="31"/>
      <c r="M13" s="31"/>
      <c r="N13" s="31"/>
    </row>
    <row r="14" spans="1:19" ht="12.75">
      <c r="C14" s="14" t="s">
        <v>11</v>
      </c>
      <c r="D14" s="16">
        <f>H54</f>
        <v>0</v>
      </c>
      <c r="F14" s="221" t="s">
        <v>317</v>
      </c>
      <c r="G14" s="222"/>
      <c r="H14" s="222"/>
      <c r="I14" s="223"/>
      <c r="J14" s="29"/>
      <c r="K14" s="29"/>
      <c r="L14" s="29"/>
      <c r="M14" s="29"/>
      <c r="N14" s="29"/>
    </row>
    <row r="15" spans="1:19" ht="12.75">
      <c r="C15" s="14" t="s">
        <v>12</v>
      </c>
      <c r="D15" s="16">
        <f>H61</f>
        <v>0</v>
      </c>
      <c r="F15" s="224"/>
      <c r="G15" s="225"/>
      <c r="H15" s="225"/>
      <c r="I15" s="226"/>
      <c r="J15" s="21"/>
      <c r="K15" s="21"/>
      <c r="L15" s="22"/>
      <c r="M15" s="22"/>
      <c r="N15" s="23"/>
    </row>
    <row r="16" spans="1:19" ht="12.75">
      <c r="C16" s="52"/>
      <c r="D16" s="53"/>
      <c r="F16" s="227"/>
      <c r="G16" s="228"/>
      <c r="H16" s="228"/>
      <c r="I16" s="229"/>
      <c r="J16" s="21"/>
      <c r="K16" s="21"/>
      <c r="L16" s="22"/>
      <c r="M16" s="22"/>
      <c r="N16" s="23"/>
    </row>
    <row r="17" spans="1:14" ht="12.75">
      <c r="C17" s="52"/>
      <c r="D17" s="53"/>
      <c r="F17" s="30"/>
      <c r="G17" s="21"/>
      <c r="H17" s="21"/>
      <c r="I17" s="21"/>
      <c r="J17" s="21"/>
      <c r="K17" s="21"/>
      <c r="L17" s="22"/>
      <c r="M17" s="22"/>
      <c r="N17" s="23"/>
    </row>
    <row r="18" spans="1:14" ht="11.25" customHeight="1">
      <c r="A18" s="177" t="s">
        <v>26</v>
      </c>
      <c r="B18" s="193" t="s">
        <v>52</v>
      </c>
      <c r="C18" s="193" t="s">
        <v>51</v>
      </c>
      <c r="D18" s="184" t="s">
        <v>38</v>
      </c>
      <c r="E18" s="184"/>
      <c r="F18" s="79" t="s">
        <v>39</v>
      </c>
      <c r="G18" s="177" t="s">
        <v>41</v>
      </c>
      <c r="H18" s="177"/>
      <c r="I18" s="177" t="s">
        <v>45</v>
      </c>
      <c r="J18" s="34" t="s">
        <v>43</v>
      </c>
      <c r="K18" s="177" t="s">
        <v>34</v>
      </c>
      <c r="L18" s="79" t="s">
        <v>35</v>
      </c>
      <c r="M18" s="177" t="s">
        <v>514</v>
      </c>
    </row>
    <row r="19" spans="1:14" ht="11.25" customHeight="1">
      <c r="A19" s="177"/>
      <c r="B19" s="193"/>
      <c r="C19" s="193"/>
      <c r="D19" s="80" t="s">
        <v>40</v>
      </c>
      <c r="E19" s="80" t="s">
        <v>44</v>
      </c>
      <c r="F19" s="80" t="s">
        <v>40</v>
      </c>
      <c r="G19" s="81" t="s">
        <v>40</v>
      </c>
      <c r="H19" s="13" t="s">
        <v>42</v>
      </c>
      <c r="I19" s="177"/>
      <c r="J19" s="13">
        <v>1</v>
      </c>
      <c r="K19" s="177"/>
      <c r="L19" s="13">
        <v>9.2499999999999999E-2</v>
      </c>
      <c r="M19" s="183"/>
    </row>
    <row r="20" spans="1:14">
      <c r="A20" s="18" t="s">
        <v>28</v>
      </c>
      <c r="B20" s="68">
        <f>SUM(B21:B21)</f>
        <v>0</v>
      </c>
      <c r="C20" s="70">
        <f>SUM(C21:C21)</f>
        <v>0</v>
      </c>
      <c r="D20" s="42"/>
      <c r="E20" s="43"/>
      <c r="F20" s="44"/>
      <c r="G20" s="44"/>
      <c r="H20" s="44"/>
      <c r="I20" s="44"/>
      <c r="J20" s="44"/>
      <c r="K20" s="43"/>
      <c r="L20" s="43"/>
      <c r="M20" s="64">
        <f>SUM(M21:M21)</f>
        <v>0</v>
      </c>
    </row>
    <row r="21" spans="1:14">
      <c r="A21" s="14" t="s">
        <v>91</v>
      </c>
      <c r="B21" s="51"/>
      <c r="C21" s="37"/>
      <c r="D21" s="106"/>
      <c r="E21" s="106"/>
      <c r="F21" s="39"/>
      <c r="G21" s="40">
        <f>IF(F21&lt;=D21,F21,D21)</f>
        <v>0</v>
      </c>
      <c r="H21" s="40">
        <f>G21-E21</f>
        <v>0</v>
      </c>
      <c r="I21" s="41">
        <f>H21*C21</f>
        <v>0</v>
      </c>
      <c r="J21" s="41">
        <f>C21*E21*J$19</f>
        <v>0</v>
      </c>
      <c r="K21" s="17">
        <f>I21+J21</f>
        <v>0</v>
      </c>
      <c r="L21" s="17">
        <f>K21*L$19</f>
        <v>0</v>
      </c>
      <c r="M21" s="17">
        <f>K21-L21</f>
        <v>0</v>
      </c>
    </row>
    <row r="22" spans="1:14">
      <c r="C22" s="19"/>
      <c r="D22" s="4"/>
      <c r="F22" s="4"/>
      <c r="G22" s="4"/>
      <c r="H22" s="4"/>
      <c r="I22" s="4"/>
      <c r="J22" s="4"/>
    </row>
    <row r="23" spans="1:14">
      <c r="A23" s="177" t="s">
        <v>26</v>
      </c>
      <c r="B23" s="193" t="s">
        <v>57</v>
      </c>
      <c r="C23" s="193" t="s">
        <v>53</v>
      </c>
      <c r="D23" s="184" t="s">
        <v>38</v>
      </c>
      <c r="E23" s="184"/>
      <c r="F23" s="79" t="s">
        <v>39</v>
      </c>
      <c r="G23" s="177" t="s">
        <v>41</v>
      </c>
      <c r="H23" s="177"/>
      <c r="I23" s="177" t="s">
        <v>45</v>
      </c>
      <c r="J23" s="34" t="s">
        <v>43</v>
      </c>
      <c r="K23" s="177" t="s">
        <v>34</v>
      </c>
      <c r="L23" s="79" t="s">
        <v>35</v>
      </c>
      <c r="M23" s="177" t="s">
        <v>514</v>
      </c>
    </row>
    <row r="24" spans="1:14" ht="11.25" customHeight="1">
      <c r="A24" s="177"/>
      <c r="B24" s="193"/>
      <c r="C24" s="193"/>
      <c r="D24" s="80" t="s">
        <v>40</v>
      </c>
      <c r="E24" s="80" t="s">
        <v>44</v>
      </c>
      <c r="F24" s="80" t="s">
        <v>40</v>
      </c>
      <c r="G24" s="81" t="s">
        <v>40</v>
      </c>
      <c r="H24" s="13" t="s">
        <v>42</v>
      </c>
      <c r="I24" s="177"/>
      <c r="J24" s="13">
        <v>1</v>
      </c>
      <c r="K24" s="177"/>
      <c r="L24" s="13">
        <v>9.2499999999999999E-2</v>
      </c>
      <c r="M24" s="183"/>
    </row>
    <row r="25" spans="1:14">
      <c r="A25" s="18" t="s">
        <v>28</v>
      </c>
      <c r="B25" s="68">
        <f>SUM(B26:B26)</f>
        <v>0</v>
      </c>
      <c r="C25" s="70">
        <f>SUM(C26:C26)</f>
        <v>0</v>
      </c>
      <c r="D25" s="42"/>
      <c r="E25" s="43"/>
      <c r="F25" s="44"/>
      <c r="G25" s="44"/>
      <c r="H25" s="44"/>
      <c r="I25" s="44"/>
      <c r="J25" s="44"/>
      <c r="K25" s="43"/>
      <c r="L25" s="43"/>
      <c r="M25" s="64">
        <f>SUM(M26:M26)</f>
        <v>0</v>
      </c>
    </row>
    <row r="26" spans="1:14">
      <c r="A26" s="14"/>
      <c r="B26" s="51"/>
      <c r="C26" s="37"/>
      <c r="D26" s="38"/>
      <c r="E26" s="38"/>
      <c r="F26" s="39"/>
      <c r="G26" s="40"/>
      <c r="H26" s="40"/>
      <c r="I26" s="41"/>
      <c r="J26" s="41"/>
      <c r="K26" s="17"/>
      <c r="L26" s="17"/>
      <c r="M26" s="17"/>
    </row>
    <row r="27" spans="1:14">
      <c r="C27" s="7"/>
      <c r="D27" s="8"/>
      <c r="E27" s="8"/>
      <c r="F27" s="3"/>
      <c r="G27" s="3"/>
      <c r="H27" s="3"/>
      <c r="I27" s="2"/>
      <c r="J27" s="2"/>
    </row>
    <row r="28" spans="1:14" ht="11.25" customHeight="1">
      <c r="A28" s="177" t="s">
        <v>26</v>
      </c>
      <c r="B28" s="193" t="s">
        <v>58</v>
      </c>
      <c r="C28" s="193" t="s">
        <v>54</v>
      </c>
      <c r="D28" s="184" t="s">
        <v>38</v>
      </c>
      <c r="E28" s="184"/>
      <c r="F28" s="105" t="s">
        <v>415</v>
      </c>
      <c r="G28" s="177" t="s">
        <v>41</v>
      </c>
      <c r="H28" s="177"/>
      <c r="I28" s="177" t="s">
        <v>45</v>
      </c>
      <c r="J28" s="34" t="s">
        <v>43</v>
      </c>
      <c r="K28" s="177" t="s">
        <v>34</v>
      </c>
      <c r="L28" s="79" t="s">
        <v>35</v>
      </c>
      <c r="M28" s="177" t="s">
        <v>514</v>
      </c>
    </row>
    <row r="29" spans="1:14" ht="11.25" customHeight="1">
      <c r="A29" s="177"/>
      <c r="B29" s="193"/>
      <c r="C29" s="193"/>
      <c r="D29" s="80" t="s">
        <v>40</v>
      </c>
      <c r="E29" s="80" t="s">
        <v>44</v>
      </c>
      <c r="F29" s="80" t="s">
        <v>42</v>
      </c>
      <c r="G29" s="81" t="s">
        <v>40</v>
      </c>
      <c r="H29" s="13" t="s">
        <v>42</v>
      </c>
      <c r="I29" s="177"/>
      <c r="J29" s="13">
        <v>1</v>
      </c>
      <c r="K29" s="177"/>
      <c r="L29" s="13">
        <v>9.2499999999999999E-2</v>
      </c>
      <c r="M29" s="183"/>
    </row>
    <row r="30" spans="1:14">
      <c r="A30" s="18" t="s">
        <v>28</v>
      </c>
      <c r="B30" s="68">
        <f>SUM(B31:B31)</f>
        <v>0</v>
      </c>
      <c r="C30" s="70">
        <f>SUM(C31:C31)</f>
        <v>13333000</v>
      </c>
      <c r="D30" s="42"/>
      <c r="E30" s="43"/>
      <c r="F30" s="44"/>
      <c r="G30" s="44"/>
      <c r="H30" s="44"/>
      <c r="I30" s="44"/>
      <c r="J30" s="44"/>
      <c r="K30" s="43"/>
      <c r="L30" s="43"/>
      <c r="M30" s="64">
        <f>SUM(M31:M31)</f>
        <v>22477608.04575</v>
      </c>
    </row>
    <row r="31" spans="1:14">
      <c r="A31" s="14" t="s">
        <v>91</v>
      </c>
      <c r="B31" s="51"/>
      <c r="C31" s="37">
        <v>13333000</v>
      </c>
      <c r="D31" s="38">
        <v>1.8576999999999999</v>
      </c>
      <c r="E31" s="38">
        <v>0.31580000000000003</v>
      </c>
      <c r="F31" s="39">
        <f>D31-E31</f>
        <v>1.5418999999999998</v>
      </c>
      <c r="G31" s="45"/>
      <c r="H31" s="40">
        <f t="shared" ref="H31" si="0">IF(F31&lt;=D31-E31,F31,D31-E31)</f>
        <v>1.5418999999999998</v>
      </c>
      <c r="I31" s="46">
        <f t="shared" ref="I31" si="1">H31*C31</f>
        <v>20558152.699999999</v>
      </c>
      <c r="J31" s="46">
        <f>C31*E31*J$29</f>
        <v>4210561.4000000004</v>
      </c>
      <c r="K31" s="47">
        <f t="shared" ref="K31" si="2">I31+J31</f>
        <v>24768714.100000001</v>
      </c>
      <c r="L31" s="17">
        <f>K31*L$29</f>
        <v>2291106.05425</v>
      </c>
      <c r="M31" s="17">
        <f>K31-L31</f>
        <v>22477608.04575</v>
      </c>
    </row>
    <row r="32" spans="1:14">
      <c r="C32" s="7"/>
      <c r="D32" s="8"/>
      <c r="E32" s="8"/>
      <c r="F32" s="3"/>
      <c r="G32" s="3"/>
      <c r="H32" s="3"/>
      <c r="I32" s="2"/>
      <c r="J32" s="2"/>
    </row>
    <row r="33" spans="1:13">
      <c r="A33" s="177" t="s">
        <v>26</v>
      </c>
      <c r="B33" s="193" t="s">
        <v>59</v>
      </c>
      <c r="C33" s="193" t="s">
        <v>55</v>
      </c>
      <c r="D33" s="184" t="s">
        <v>38</v>
      </c>
      <c r="E33" s="184"/>
      <c r="F33" s="79" t="s">
        <v>39</v>
      </c>
      <c r="G33" s="177" t="s">
        <v>41</v>
      </c>
      <c r="H33" s="177"/>
      <c r="I33" s="177" t="s">
        <v>45</v>
      </c>
      <c r="J33" s="34" t="s">
        <v>43</v>
      </c>
      <c r="K33" s="177" t="s">
        <v>34</v>
      </c>
      <c r="L33" s="79" t="s">
        <v>35</v>
      </c>
      <c r="M33" s="177" t="s">
        <v>514</v>
      </c>
    </row>
    <row r="34" spans="1:13" ht="11.25" customHeight="1">
      <c r="A34" s="177"/>
      <c r="B34" s="193"/>
      <c r="C34" s="193"/>
      <c r="D34" s="80" t="s">
        <v>40</v>
      </c>
      <c r="E34" s="80" t="s">
        <v>44</v>
      </c>
      <c r="F34" s="80" t="s">
        <v>42</v>
      </c>
      <c r="G34" s="81" t="s">
        <v>40</v>
      </c>
      <c r="H34" s="13" t="s">
        <v>42</v>
      </c>
      <c r="I34" s="177"/>
      <c r="J34" s="13">
        <v>1</v>
      </c>
      <c r="K34" s="177"/>
      <c r="L34" s="13">
        <v>9.2499999999999999E-2</v>
      </c>
      <c r="M34" s="183"/>
    </row>
    <row r="35" spans="1:13">
      <c r="A35" s="18" t="s">
        <v>28</v>
      </c>
      <c r="B35" s="68">
        <f>SUM(B36:B36)</f>
        <v>0</v>
      </c>
      <c r="C35" s="70">
        <f>SUM(C36:C36)</f>
        <v>0</v>
      </c>
      <c r="D35" s="42"/>
      <c r="E35" s="43"/>
      <c r="F35" s="44"/>
      <c r="G35" s="44"/>
      <c r="H35" s="44"/>
      <c r="I35" s="44"/>
      <c r="J35" s="44"/>
      <c r="K35" s="43"/>
      <c r="L35" s="43"/>
      <c r="M35" s="64">
        <f>SUM(M36:M36)</f>
        <v>0</v>
      </c>
    </row>
    <row r="36" spans="1:13">
      <c r="A36" s="14"/>
      <c r="B36" s="51"/>
      <c r="C36" s="37"/>
      <c r="D36" s="38"/>
      <c r="E36" s="38"/>
      <c r="F36" s="39"/>
      <c r="G36" s="45"/>
      <c r="H36" s="40"/>
      <c r="I36" s="46"/>
      <c r="J36" s="46"/>
      <c r="K36" s="47"/>
      <c r="L36" s="17"/>
      <c r="M36" s="17"/>
    </row>
    <row r="37" spans="1:13">
      <c r="C37" s="7"/>
      <c r="D37" s="8"/>
      <c r="E37" s="8"/>
      <c r="F37" s="3"/>
      <c r="G37" s="3"/>
      <c r="H37" s="3"/>
      <c r="I37" s="2"/>
      <c r="J37" s="2"/>
    </row>
    <row r="38" spans="1:13" ht="11.25" customHeight="1">
      <c r="A38" s="177" t="s">
        <v>26</v>
      </c>
      <c r="B38" s="193" t="s">
        <v>60</v>
      </c>
      <c r="C38" s="193" t="s">
        <v>56</v>
      </c>
      <c r="D38" s="184" t="s">
        <v>38</v>
      </c>
      <c r="E38" s="184"/>
      <c r="F38" s="79" t="s">
        <v>46</v>
      </c>
      <c r="G38" s="177" t="s">
        <v>41</v>
      </c>
      <c r="H38" s="177"/>
      <c r="I38" s="177" t="s">
        <v>45</v>
      </c>
      <c r="J38" s="34" t="s">
        <v>43</v>
      </c>
      <c r="K38" s="177" t="s">
        <v>34</v>
      </c>
      <c r="L38" s="79" t="s">
        <v>35</v>
      </c>
      <c r="M38" s="177" t="s">
        <v>514</v>
      </c>
    </row>
    <row r="39" spans="1:13" ht="11.25" customHeight="1">
      <c r="A39" s="177"/>
      <c r="B39" s="193"/>
      <c r="C39" s="193"/>
      <c r="D39" s="80" t="s">
        <v>40</v>
      </c>
      <c r="E39" s="80" t="s">
        <v>44</v>
      </c>
      <c r="F39" s="80" t="s">
        <v>42</v>
      </c>
      <c r="G39" s="81" t="s">
        <v>40</v>
      </c>
      <c r="H39" s="13" t="s">
        <v>42</v>
      </c>
      <c r="I39" s="177"/>
      <c r="J39" s="13">
        <v>1</v>
      </c>
      <c r="K39" s="177"/>
      <c r="L39" s="13">
        <v>9.2499999999999999E-2</v>
      </c>
      <c r="M39" s="183"/>
    </row>
    <row r="40" spans="1:13">
      <c r="A40" s="18" t="s">
        <v>28</v>
      </c>
      <c r="B40" s="68">
        <f>SUM(B41:B41)</f>
        <v>0</v>
      </c>
      <c r="C40" s="70">
        <f>SUM(C41:C41)</f>
        <v>0</v>
      </c>
      <c r="D40" s="42"/>
      <c r="E40" s="43"/>
      <c r="F40" s="44"/>
      <c r="G40" s="44"/>
      <c r="H40" s="44"/>
      <c r="I40" s="44"/>
      <c r="J40" s="44"/>
      <c r="K40" s="43"/>
      <c r="L40" s="43"/>
      <c r="M40" s="64">
        <f>SUM(M41:M41)</f>
        <v>0</v>
      </c>
    </row>
    <row r="41" spans="1:13">
      <c r="A41" s="14" t="s">
        <v>91</v>
      </c>
      <c r="B41" s="51"/>
      <c r="C41" s="37"/>
      <c r="D41" s="38"/>
      <c r="E41" s="38"/>
      <c r="F41" s="38"/>
      <c r="G41" s="45"/>
      <c r="H41" s="48">
        <f t="shared" ref="H41" si="3">IF(F41&lt;=D41-E41,F41,D41-E41)</f>
        <v>0</v>
      </c>
      <c r="I41" s="46">
        <f t="shared" ref="I41" si="4">H41*C41</f>
        <v>0</v>
      </c>
      <c r="J41" s="46">
        <f>C41*E41*J$39</f>
        <v>0</v>
      </c>
      <c r="K41" s="47">
        <f t="shared" ref="K41" si="5">I41+J41</f>
        <v>0</v>
      </c>
      <c r="L41" s="17">
        <f>K41*L$39</f>
        <v>0</v>
      </c>
      <c r="M41" s="17">
        <f>K41-L41</f>
        <v>0</v>
      </c>
    </row>
    <row r="42" spans="1:13">
      <c r="C42" s="7"/>
      <c r="D42" s="8"/>
      <c r="E42" s="8"/>
      <c r="F42" s="3"/>
      <c r="G42" s="3"/>
      <c r="H42" s="3"/>
      <c r="I42" s="2"/>
      <c r="J42" s="2"/>
    </row>
    <row r="43" spans="1:13">
      <c r="A43" s="5" t="s">
        <v>30</v>
      </c>
      <c r="C43" s="7"/>
      <c r="D43" s="8"/>
      <c r="E43" s="8"/>
      <c r="F43" s="3"/>
      <c r="G43" s="3"/>
      <c r="H43" s="3"/>
      <c r="I43" s="2"/>
      <c r="J43" s="2"/>
    </row>
    <row r="44" spans="1:13">
      <c r="A44" s="177" t="s">
        <v>26</v>
      </c>
      <c r="B44" s="190" t="s">
        <v>31</v>
      </c>
      <c r="C44" s="187" t="s">
        <v>27</v>
      </c>
      <c r="D44" s="188"/>
      <c r="E44" s="189"/>
      <c r="F44" s="190" t="s">
        <v>34</v>
      </c>
      <c r="G44" s="79" t="s">
        <v>35</v>
      </c>
      <c r="H44" s="177" t="s">
        <v>514</v>
      </c>
      <c r="I44" s="2"/>
      <c r="J44" s="2"/>
    </row>
    <row r="45" spans="1:13" ht="11.25" customHeight="1">
      <c r="A45" s="177"/>
      <c r="B45" s="191"/>
      <c r="C45" s="79" t="s">
        <v>28</v>
      </c>
      <c r="D45" s="79" t="s">
        <v>32</v>
      </c>
      <c r="E45" s="12" t="s">
        <v>33</v>
      </c>
      <c r="F45" s="191"/>
      <c r="G45" s="13">
        <v>9.2499999999999999E-2</v>
      </c>
      <c r="H45" s="183"/>
      <c r="I45" s="2"/>
      <c r="J45" s="2"/>
    </row>
    <row r="46" spans="1:13">
      <c r="B46" s="4"/>
      <c r="C46" s="4"/>
      <c r="D46" s="4"/>
      <c r="E46" s="6"/>
      <c r="G46" s="11"/>
      <c r="I46" s="2"/>
      <c r="J46" s="2"/>
    </row>
    <row r="47" spans="1:13">
      <c r="A47" s="18" t="s">
        <v>28</v>
      </c>
      <c r="B47" s="15">
        <f t="shared" ref="B47:H47" si="6">SUM(B48:B48)</f>
        <v>0</v>
      </c>
      <c r="C47" s="15">
        <f t="shared" si="6"/>
        <v>0</v>
      </c>
      <c r="D47" s="15">
        <f t="shared" si="6"/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64">
        <f t="shared" si="6"/>
        <v>0</v>
      </c>
      <c r="I47" s="2"/>
      <c r="J47" s="2"/>
    </row>
    <row r="48" spans="1:13">
      <c r="A48" s="14"/>
      <c r="B48" s="16"/>
      <c r="C48" s="16"/>
      <c r="D48" s="17"/>
      <c r="E48" s="16"/>
      <c r="F48" s="17">
        <f>B48-D48</f>
        <v>0</v>
      </c>
      <c r="G48" s="17">
        <f>F48*G$45</f>
        <v>0</v>
      </c>
      <c r="H48" s="17">
        <f>F48-G48</f>
        <v>0</v>
      </c>
      <c r="I48" s="2"/>
      <c r="J48" s="2"/>
    </row>
    <row r="49" spans="1:10">
      <c r="C49" s="7"/>
      <c r="D49" s="8"/>
      <c r="E49" s="8"/>
      <c r="F49" s="3"/>
      <c r="G49" s="3"/>
      <c r="H49" s="3"/>
      <c r="I49" s="2"/>
      <c r="J49" s="2"/>
    </row>
    <row r="50" spans="1:10">
      <c r="A50" s="5" t="s">
        <v>36</v>
      </c>
      <c r="C50" s="7"/>
      <c r="D50" s="8"/>
      <c r="E50" s="8"/>
      <c r="F50" s="3"/>
      <c r="G50" s="3"/>
      <c r="H50" s="3"/>
      <c r="I50" s="2"/>
      <c r="J50" s="2"/>
    </row>
    <row r="51" spans="1:10">
      <c r="A51" s="177" t="s">
        <v>26</v>
      </c>
      <c r="B51" s="177" t="s">
        <v>31</v>
      </c>
      <c r="C51" s="184" t="s">
        <v>27</v>
      </c>
      <c r="D51" s="184"/>
      <c r="E51" s="184"/>
      <c r="F51" s="177" t="s">
        <v>34</v>
      </c>
      <c r="G51" s="79" t="s">
        <v>35</v>
      </c>
      <c r="H51" s="177" t="s">
        <v>514</v>
      </c>
      <c r="I51" s="2"/>
      <c r="J51" s="2"/>
    </row>
    <row r="52" spans="1:10" ht="11.25" customHeight="1">
      <c r="A52" s="177"/>
      <c r="B52" s="177"/>
      <c r="C52" s="79" t="s">
        <v>28</v>
      </c>
      <c r="D52" s="79" t="s">
        <v>32</v>
      </c>
      <c r="E52" s="12" t="s">
        <v>33</v>
      </c>
      <c r="F52" s="177"/>
      <c r="G52" s="13">
        <v>9.2499999999999999E-2</v>
      </c>
      <c r="H52" s="183"/>
      <c r="I52" s="2"/>
      <c r="J52" s="2"/>
    </row>
    <row r="53" spans="1:10">
      <c r="B53" s="4"/>
      <c r="C53" s="4"/>
      <c r="D53" s="4"/>
      <c r="E53" s="6"/>
      <c r="G53" s="11"/>
      <c r="I53" s="2"/>
      <c r="J53" s="2"/>
    </row>
    <row r="54" spans="1:10">
      <c r="A54" s="18" t="s">
        <v>28</v>
      </c>
      <c r="B54" s="15">
        <f t="shared" ref="B54:H54" si="7">SUM(B55:B55)</f>
        <v>0</v>
      </c>
      <c r="C54" s="15">
        <f t="shared" si="7"/>
        <v>0</v>
      </c>
      <c r="D54" s="15">
        <f t="shared" si="7"/>
        <v>0</v>
      </c>
      <c r="E54" s="15">
        <f t="shared" si="7"/>
        <v>0</v>
      </c>
      <c r="F54" s="15">
        <f t="shared" si="7"/>
        <v>0</v>
      </c>
      <c r="G54" s="15">
        <f t="shared" si="7"/>
        <v>0</v>
      </c>
      <c r="H54" s="64">
        <f t="shared" si="7"/>
        <v>0</v>
      </c>
      <c r="I54" s="2"/>
      <c r="J54" s="2"/>
    </row>
    <row r="55" spans="1:10">
      <c r="A55" s="14"/>
      <c r="B55" s="16"/>
      <c r="C55" s="16"/>
      <c r="D55" s="17"/>
      <c r="E55" s="16"/>
      <c r="F55" s="17">
        <f>B55-D55</f>
        <v>0</v>
      </c>
      <c r="G55" s="17">
        <f>F55*G$52</f>
        <v>0</v>
      </c>
      <c r="H55" s="17">
        <f>F55-G55</f>
        <v>0</v>
      </c>
      <c r="I55" s="2"/>
      <c r="J55" s="2"/>
    </row>
    <row r="56" spans="1:10">
      <c r="C56" s="7"/>
      <c r="D56" s="8"/>
      <c r="E56" s="8"/>
      <c r="F56" s="3"/>
      <c r="G56" s="3"/>
      <c r="H56" s="3"/>
      <c r="I56" s="2"/>
      <c r="J56" s="2"/>
    </row>
    <row r="57" spans="1:10">
      <c r="A57" s="5" t="s">
        <v>37</v>
      </c>
      <c r="C57" s="7"/>
      <c r="D57" s="8"/>
      <c r="E57" s="8"/>
      <c r="F57" s="3"/>
      <c r="G57" s="3"/>
      <c r="H57" s="3"/>
      <c r="I57" s="2"/>
      <c r="J57" s="2"/>
    </row>
    <row r="58" spans="1:10">
      <c r="A58" s="177" t="s">
        <v>26</v>
      </c>
      <c r="B58" s="177" t="s">
        <v>31</v>
      </c>
      <c r="C58" s="184" t="s">
        <v>27</v>
      </c>
      <c r="D58" s="184"/>
      <c r="E58" s="184"/>
      <c r="F58" s="177" t="s">
        <v>34</v>
      </c>
      <c r="G58" s="79" t="s">
        <v>35</v>
      </c>
      <c r="H58" s="177" t="s">
        <v>514</v>
      </c>
      <c r="I58" s="2"/>
      <c r="J58" s="2"/>
    </row>
    <row r="59" spans="1:10" ht="11.25" customHeight="1">
      <c r="A59" s="177"/>
      <c r="B59" s="177"/>
      <c r="C59" s="79" t="s">
        <v>28</v>
      </c>
      <c r="D59" s="79" t="s">
        <v>32</v>
      </c>
      <c r="E59" s="12" t="s">
        <v>33</v>
      </c>
      <c r="F59" s="177"/>
      <c r="G59" s="13">
        <v>9.2499999999999999E-2</v>
      </c>
      <c r="H59" s="183"/>
      <c r="I59" s="2"/>
      <c r="J59" s="2"/>
    </row>
    <row r="60" spans="1:10">
      <c r="B60" s="4"/>
      <c r="C60" s="4"/>
      <c r="D60" s="4"/>
      <c r="E60" s="6"/>
      <c r="G60" s="11"/>
      <c r="I60" s="2"/>
      <c r="J60" s="2"/>
    </row>
    <row r="61" spans="1:10">
      <c r="A61" s="18" t="s">
        <v>28</v>
      </c>
      <c r="B61" s="15">
        <f t="shared" ref="B61:H61" si="8">SUM(B62:B62)</f>
        <v>0</v>
      </c>
      <c r="C61" s="15">
        <f t="shared" si="8"/>
        <v>0</v>
      </c>
      <c r="D61" s="15">
        <f t="shared" si="8"/>
        <v>0</v>
      </c>
      <c r="E61" s="15">
        <f t="shared" si="8"/>
        <v>0</v>
      </c>
      <c r="F61" s="15">
        <f t="shared" si="8"/>
        <v>0</v>
      </c>
      <c r="G61" s="15">
        <f t="shared" si="8"/>
        <v>0</v>
      </c>
      <c r="H61" s="64">
        <f t="shared" si="8"/>
        <v>0</v>
      </c>
      <c r="I61" s="2"/>
      <c r="J61" s="2"/>
    </row>
    <row r="62" spans="1:10">
      <c r="A62" s="14"/>
      <c r="B62" s="16"/>
      <c r="C62" s="16"/>
      <c r="D62" s="17"/>
      <c r="E62" s="16"/>
      <c r="F62" s="17">
        <f>B62-D62</f>
        <v>0</v>
      </c>
      <c r="G62" s="17">
        <f>F62*G$59</f>
        <v>0</v>
      </c>
      <c r="H62" s="17">
        <f>F62-G62</f>
        <v>0</v>
      </c>
      <c r="I62" s="2"/>
      <c r="J62" s="2"/>
    </row>
  </sheetData>
  <mergeCells count="62">
    <mergeCell ref="K1:M3"/>
    <mergeCell ref="A5:C5"/>
    <mergeCell ref="A6:C6"/>
    <mergeCell ref="A12:C12"/>
    <mergeCell ref="F12:H12"/>
    <mergeCell ref="F5:G10"/>
    <mergeCell ref="K18:K19"/>
    <mergeCell ref="M18:M19"/>
    <mergeCell ref="A23:A24"/>
    <mergeCell ref="B23:B24"/>
    <mergeCell ref="C23:C24"/>
    <mergeCell ref="D23:E23"/>
    <mergeCell ref="G23:H23"/>
    <mergeCell ref="I23:I24"/>
    <mergeCell ref="K23:K24"/>
    <mergeCell ref="M23:M24"/>
    <mergeCell ref="A18:A19"/>
    <mergeCell ref="B18:B19"/>
    <mergeCell ref="C18:C19"/>
    <mergeCell ref="D18:E18"/>
    <mergeCell ref="G18:H18"/>
    <mergeCell ref="I18:I19"/>
    <mergeCell ref="K28:K29"/>
    <mergeCell ref="M28:M29"/>
    <mergeCell ref="A33:A34"/>
    <mergeCell ref="B33:B34"/>
    <mergeCell ref="C33:C34"/>
    <mergeCell ref="D33:E33"/>
    <mergeCell ref="G33:H33"/>
    <mergeCell ref="I33:I34"/>
    <mergeCell ref="K33:K34"/>
    <mergeCell ref="M33:M34"/>
    <mergeCell ref="A28:A29"/>
    <mergeCell ref="B28:B29"/>
    <mergeCell ref="C28:C29"/>
    <mergeCell ref="D28:E28"/>
    <mergeCell ref="G28:H28"/>
    <mergeCell ref="I28:I29"/>
    <mergeCell ref="K38:K39"/>
    <mergeCell ref="M38:M39"/>
    <mergeCell ref="A44:A45"/>
    <mergeCell ref="B44:B45"/>
    <mergeCell ref="C44:E44"/>
    <mergeCell ref="F44:F45"/>
    <mergeCell ref="H44:H45"/>
    <mergeCell ref="A38:A39"/>
    <mergeCell ref="B38:B39"/>
    <mergeCell ref="C38:C39"/>
    <mergeCell ref="D38:E38"/>
    <mergeCell ref="G38:H38"/>
    <mergeCell ref="I38:I39"/>
    <mergeCell ref="A58:A59"/>
    <mergeCell ref="B58:B59"/>
    <mergeCell ref="C58:E58"/>
    <mergeCell ref="F58:F59"/>
    <mergeCell ref="H58:H59"/>
    <mergeCell ref="F14:I16"/>
    <mergeCell ref="A51:A52"/>
    <mergeCell ref="B51:B52"/>
    <mergeCell ref="C51:E51"/>
    <mergeCell ref="F51:F52"/>
    <mergeCell ref="H51:H52"/>
  </mergeCells>
  <printOptions horizontalCentered="1" verticalCentered="1"/>
  <pageMargins left="0" right="0" top="0.78740157480314965" bottom="0" header="0" footer="0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3779df64-c8bf-4c1a-9edf-db220404c6b6">2013</Ano>
    <TipoCCC xmlns="3779df64-c8bf-4c1a-9edf-db220404c6b6">1</TipoCCC>
    <CCC xmlns="3779df64-c8bf-4c1a-9edf-db220404c6b6">Plano Anual de Custos</CCC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CE0AE7F5E52045A21994222BE62944" ma:contentTypeVersion="14" ma:contentTypeDescription="Crie um novo documento." ma:contentTypeScope="" ma:versionID="e7433665e29618ac620eae645f4d04e2">
  <xsd:schema xmlns:xsd="http://www.w3.org/2001/XMLSchema" xmlns:xs="http://www.w3.org/2001/XMLSchema" xmlns:p="http://schemas.microsoft.com/office/2006/metadata/properties" xmlns:ns2="3779df64-c8bf-4c1a-9edf-db220404c6b6" targetNamespace="http://schemas.microsoft.com/office/2006/metadata/properties" ma:root="true" ma:fieldsID="efe45f113b736301a4f1ab39819cc5c9" ns2:_="">
    <xsd:import namespace="3779df64-c8bf-4c1a-9edf-db220404c6b6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CC" minOccurs="0"/>
                <xsd:element ref="ns2:CC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9df64-c8bf-4c1a-9edf-db220404c6b6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default="2017" ma:format="Dropdown" ma:internalName="Ano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</xsd:restriction>
      </xsd:simpleType>
    </xsd:element>
    <xsd:element name="TipoCCC" ma:index="9" nillable="true" ma:displayName="Tipo CCC" ma:list="{d3c7ba62-5767-4c9c-93cb-a18eba1478b0}" ma:internalName="TipoCCC" ma:readOnly="false" ma:showField="Title">
      <xsd:simpleType>
        <xsd:restriction base="dms:Lookup"/>
      </xsd:simpleType>
    </xsd:element>
    <xsd:element name="CCC" ma:index="10" nillable="true" ma:displayName="CCC" ma:default="Custo Total de Geração" ma:format="Dropdown" ma:internalName="CCC">
      <xsd:simpleType>
        <xsd:restriction base="dms:Choice">
          <xsd:enumeration value="Custo Total de Geração"/>
          <xsd:enumeration value="Impostos e Tributos"/>
          <xsd:enumeration value="Movimentação Financeira"/>
          <xsd:enumeration value="Plano Anual de Custos"/>
          <xsd:enumeration value="Preços de Combustíveis"/>
          <xsd:enumeration value="Sub-Rogaçõ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259048-2FC5-4B8A-913A-9AC25E3208F4}"/>
</file>

<file path=customXml/itemProps2.xml><?xml version="1.0" encoding="utf-8"?>
<ds:datastoreItem xmlns:ds="http://schemas.openxmlformats.org/officeDocument/2006/customXml" ds:itemID="{9AC60FFE-AC71-4DC8-97C2-D1FD5F2384A2}"/>
</file>

<file path=customXml/itemProps3.xml><?xml version="1.0" encoding="utf-8"?>
<ds:datastoreItem xmlns:ds="http://schemas.openxmlformats.org/officeDocument/2006/customXml" ds:itemID="{0B7BB476-F2F1-4553-8B4B-DCAE99E804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CTG</vt:lpstr>
      <vt:lpstr>CTG D AMAZONAS</vt:lpstr>
      <vt:lpstr>CTG G ENORTE</vt:lpstr>
      <vt:lpstr>CTG G AMAPARI</vt:lpstr>
      <vt:lpstr>CTG G BR ALCOA</vt:lpstr>
      <vt:lpstr>CTG G JARI</vt:lpstr>
      <vt:lpstr>CTG G RAESA</vt:lpstr>
      <vt:lpstr>CTG G GERA</vt:lpstr>
      <vt:lpstr>CTG G MANAUARA</vt:lpstr>
      <vt:lpstr>CTG G BT</vt:lpstr>
      <vt:lpstr>CTG G BJ</vt:lpstr>
      <vt:lpstr>CTG D RORAIMA</vt:lpstr>
      <vt:lpstr>CTG D RONDÔNIA</vt:lpstr>
      <vt:lpstr>CTG D ACRE</vt:lpstr>
      <vt:lpstr>CTG CELPA</vt:lpstr>
      <vt:lpstr>CTG CEMAT</vt:lpstr>
      <vt:lpstr>CTG CEA</vt:lpstr>
      <vt:lpstr>CTG CELPE</vt:lpstr>
      <vt:lpstr>CTG CERR</vt:lpstr>
      <vt:lpstr>SUBROG TOTAL</vt:lpstr>
      <vt:lpstr>PAC 2013</vt:lpstr>
    </vt:vector>
  </TitlesOfParts>
  <Company>Eletrobras - Centrais Eletricas Brasileiras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Plano Anual de Custos (Tabelas) - 2013</dc:title>
  <dc:creator>doaxnxr</dc:creator>
  <cp:lastModifiedBy>doaxnxr</cp:lastModifiedBy>
  <cp:lastPrinted>2012-10-30T15:15:43Z</cp:lastPrinted>
  <dcterms:created xsi:type="dcterms:W3CDTF">2012-08-07T14:16:17Z</dcterms:created>
  <dcterms:modified xsi:type="dcterms:W3CDTF">2014-04-10T14:19:34Z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0x0101000ACE0AE7F5E52045A21994222BE62944</vt:lpwstr>
  </property>
  <property fmtid="{D5CDD505-2E9C-101B-9397-08002B2CF9AE}" pid="3" name="TipoInforme">
    <vt:lpwstr>1</vt:lpwstr>
  </property>
  <property fmtid="{D5CDD505-2E9C-101B-9397-08002B2CF9AE}" pid="4" name="Categoria-CCC">
    <vt:lpwstr>Plano Anual de Custos</vt:lpwstr>
  </property>
</Properties>
</file>