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Rovena\Desktop\"/>
    </mc:Choice>
  </mc:AlternateContent>
  <xr:revisionPtr revIDLastSave="0" documentId="8_{07CC5C3E-44BC-42BB-B9F1-41277586B4F2}" xr6:coauthVersionLast="47" xr6:coauthVersionMax="47" xr10:uidLastSave="{00000000-0000-0000-0000-000000000000}"/>
  <bookViews>
    <workbookView xWindow="2985" yWindow="2985" windowWidth="21600" windowHeight="11295" tabRatio="500" xr2:uid="{00000000-000D-0000-FFFF-FFFF00000000}"/>
  </bookViews>
  <sheets>
    <sheet name="Identificação" sheetId="1" r:id="rId1"/>
    <sheet name="Resumo" sheetId="2" r:id="rId2"/>
    <sheet name="META 1" sheetId="3" r:id="rId3"/>
    <sheet name="META 2" sheetId="4" r:id="rId4"/>
    <sheet name="META 3" sheetId="5" r:id="rId5"/>
  </sheets>
  <definedNames>
    <definedName name="_xlnm.Print_Area" localSheetId="0">Identificação!$B$2:$G$22</definedName>
    <definedName name="_xlnm.Print_Area" localSheetId="2">'META 1'!$B$2:$K$35</definedName>
    <definedName name="_xlnm.Print_Area" localSheetId="3">'META 2'!$B$2:$K$28</definedName>
    <definedName name="_xlnm.Print_Area" localSheetId="4">'META 3'!$B$2:$K$29</definedName>
    <definedName name="_xlnm.Print_Area" localSheetId="1">Resumo!$B$2:$J$42</definedName>
    <definedName name="_xlnm.Print_Titles" localSheetId="2">'META 1'!$10:$10</definedName>
    <definedName name="_xlnm.Print_Titles" localSheetId="3">'META 2'!$10:$10</definedName>
    <definedName name="_xlnm.Print_Titles" localSheetId="4">'META 3'!$10:$10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26" i="5" l="1"/>
  <c r="H25" i="5"/>
  <c r="H24" i="5"/>
  <c r="H23" i="5"/>
  <c r="H22" i="5"/>
  <c r="H21" i="5"/>
  <c r="H20" i="5"/>
  <c r="H19" i="5"/>
  <c r="H18" i="5"/>
  <c r="H17" i="5"/>
  <c r="H16" i="5"/>
  <c r="H15" i="5"/>
  <c r="H14" i="5"/>
  <c r="H13" i="5"/>
  <c r="H12" i="5"/>
  <c r="H11" i="5"/>
  <c r="H27" i="5" s="1"/>
  <c r="H26" i="4"/>
  <c r="D7" i="4" s="1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33" i="3"/>
  <c r="D7" i="3" s="1"/>
  <c r="H32" i="3"/>
  <c r="H31" i="3"/>
  <c r="H30" i="3"/>
  <c r="H29" i="3"/>
  <c r="H28" i="3"/>
  <c r="H27" i="3"/>
  <c r="H26" i="3"/>
  <c r="H25" i="3"/>
  <c r="H24" i="3"/>
  <c r="H23" i="3"/>
  <c r="H22" i="3"/>
  <c r="H21" i="3"/>
  <c r="H20" i="3"/>
  <c r="H19" i="3"/>
  <c r="H18" i="3"/>
  <c r="H17" i="3"/>
  <c r="H16" i="3"/>
  <c r="H15" i="3"/>
  <c r="H14" i="3"/>
  <c r="H13" i="3"/>
  <c r="H12" i="3"/>
  <c r="H11" i="3"/>
  <c r="D40" i="2"/>
  <c r="H33" i="2"/>
  <c r="D29" i="2"/>
  <c r="D28" i="2"/>
  <c r="D27" i="2"/>
  <c r="D26" i="2"/>
  <c r="D25" i="2"/>
  <c r="I24" i="2"/>
  <c r="J24" i="2" s="1"/>
  <c r="D24" i="2"/>
  <c r="D23" i="2"/>
  <c r="D22" i="2"/>
  <c r="D21" i="2"/>
  <c r="D20" i="2"/>
  <c r="D30" i="2" s="1"/>
  <c r="D15" i="2"/>
  <c r="D14" i="2"/>
  <c r="D16" i="2" s="1"/>
  <c r="C10" i="2"/>
  <c r="I9" i="2"/>
  <c r="D9" i="2"/>
  <c r="D39" i="2" s="1"/>
  <c r="C9" i="2"/>
  <c r="I8" i="2"/>
  <c r="I10" i="2" s="1"/>
  <c r="D8" i="2"/>
  <c r="C8" i="2"/>
  <c r="D10" i="2" l="1"/>
  <c r="D11" i="2" s="1"/>
  <c r="D7" i="5"/>
  <c r="J15" i="2"/>
  <c r="F14" i="1"/>
  <c r="E11" i="2"/>
  <c r="E14" i="2"/>
  <c r="E16" i="2"/>
  <c r="E29" i="2"/>
  <c r="I29" i="2"/>
  <c r="E30" i="2"/>
  <c r="I30" i="2"/>
  <c r="I31" i="2"/>
  <c r="J17" i="2" l="1"/>
  <c r="I32" i="2"/>
  <c r="I33" i="2" s="1"/>
  <c r="J18" i="2" s="1"/>
  <c r="F15" i="1" s="1"/>
  <c r="J8" i="2"/>
  <c r="E9" i="2"/>
  <c r="J9" i="2"/>
  <c r="E10" i="2"/>
  <c r="J10" i="2"/>
  <c r="E8" i="2"/>
  <c r="E20" i="2"/>
  <c r="E21" i="2"/>
  <c r="E15" i="2"/>
  <c r="E28" i="2"/>
  <c r="D38" i="2"/>
  <c r="E22" i="2"/>
  <c r="I22" i="2"/>
  <c r="J22" i="2" s="1"/>
  <c r="E27" i="2"/>
  <c r="D41" i="2"/>
  <c r="H7" i="3"/>
  <c r="E23" i="2"/>
  <c r="I23" i="2"/>
  <c r="J23" i="2" s="1"/>
  <c r="E25" i="2"/>
  <c r="I25" i="2"/>
  <c r="J25" i="2" s="1"/>
  <c r="E26" i="2"/>
  <c r="H7" i="4"/>
  <c r="E24" i="2"/>
  <c r="H7" i="5"/>
  <c r="J16" i="2"/>
</calcChain>
</file>

<file path=xl/sharedStrings.xml><?xml version="1.0" encoding="utf-8"?>
<sst xmlns="http://schemas.openxmlformats.org/spreadsheetml/2006/main" count="360" uniqueCount="201">
  <si>
    <t>MEMÓRIA DE CÁLCULO</t>
  </si>
  <si>
    <t>Edital SENAD/MJSP nº 5/2026 · Rede CAIS · Unidade de referência: R$ 1.500.000,00 em 24 meses</t>
  </si>
  <si>
    <t>1.  IDENTIFICAÇÃO DA PROPOSTA</t>
  </si>
  <si>
    <t>Identificação da proposta</t>
  </si>
  <si>
    <t>CAIS [denominação] — Rede de Centros de Acesso a Direitos e Inclusão Social na Política sobre Drogas</t>
  </si>
  <si>
    <t>Proponente / Unidade descentralizada</t>
  </si>
  <si>
    <t>[Universidade Federal / Instituto Federal proponente] — UG SIAFI [número] / gestão [número]</t>
  </si>
  <si>
    <t>Unidade descentralizadora</t>
  </si>
  <si>
    <t>Secretaria Nacional de Políticas sobre Drogas e Gestão de Ativos — SENAD/MJSP · UG 200246/00001 — FUNAD</t>
  </si>
  <si>
    <t>Modalidade / tipo de unidade</t>
  </si>
  <si>
    <t>[A — Fixo/Itinerante · B — Inclusão Produtiva] · [fixa/itinerante]</t>
  </si>
  <si>
    <t>Período de execução</t>
  </si>
  <si>
    <t>24 meses a partir da assinatura do TED (item 16.11)</t>
  </si>
  <si>
    <t>Objeto da proposta</t>
  </si>
  <si>
    <t>Implementação e acompanhamento do funcionamento do Centro de Acesso a Direitos e Inclusão Social na Política sobre Drogas (CAIS) [denominação, público prioritário e território], na modalidade [A ou B], com sede no município de [município/UF], a ser executado no âmbito da [Unidade Descentralizada] (Anexo II, seção 3).</t>
  </si>
  <si>
    <t>2.  QUADRO-SÍNTESE DOS VALORES</t>
  </si>
  <si>
    <t>Número de metas</t>
  </si>
  <si>
    <t>Valor global da proposta (R$)</t>
  </si>
  <si>
    <t>Fonte de recursos</t>
  </si>
  <si>
    <t>[FUNAD / FDD — item 4.4.3]</t>
  </si>
  <si>
    <t>Testes e limites com situação OK</t>
  </si>
  <si>
    <t>3.  COMO PREENCHER</t>
  </si>
  <si>
    <t>Legenda</t>
  </si>
  <si>
    <t>Campo de digitação</t>
  </si>
  <si>
    <t>Fórmula</t>
  </si>
  <si>
    <t>Valor referencial</t>
  </si>
  <si>
    <t>Total</t>
  </si>
  <si>
    <t>Passo 1</t>
  </si>
  <si>
    <t>Preencha a seção 1 desta aba. A seção 2 se preenche sozinha.</t>
  </si>
  <si>
    <t>Passo 2</t>
  </si>
  <si>
    <t>Em cada aba META, lance os insumos um por linha. Quantidade e valor unitário em azul são os referenciais do Edital e devem ser substituídos pelos valores cotados.</t>
  </si>
  <si>
    <t>Passo 3</t>
  </si>
  <si>
    <t>Natureza (Material/Serviço), Classificação (Direta/Indireta) e ND têm lista suspensa. A ND alimenta o Plano de Aplicação Consolidado (Resumo, seção 3).</t>
  </si>
  <si>
    <t>Verificação</t>
  </si>
  <si>
    <t>Na aba Resumo, os testes de consistência (seção 6) e os limites do Edital (seção 7) devem estar todos em OK antes do peticionamento.</t>
  </si>
  <si>
    <t>RESUMO CONSOLIDADO</t>
  </si>
  <si>
    <t>Valores calculados a partir das abas META 1 a META 3  ·  Edital SENAD/MJSP nº 5/2026 · Rede CAIS · Unidade de referência: R$ 1.500.000,00 em 24 meses</t>
  </si>
  <si>
    <t>1.  DISTRIBUIÇÃO POR META</t>
  </si>
  <si>
    <t>5.  DISTRIBUIÇÃO POR CLASSIFICAÇÃO</t>
  </si>
  <si>
    <t>Nº</t>
  </si>
  <si>
    <t>Descrição da meta</t>
  </si>
  <si>
    <t>Valor (R$)</t>
  </si>
  <si>
    <t>% do total</t>
  </si>
  <si>
    <t>Classificação</t>
  </si>
  <si>
    <t>Despesas diretas</t>
  </si>
  <si>
    <t>Despesas indiretas</t>
  </si>
  <si>
    <t>SUBTOTAL</t>
  </si>
  <si>
    <t>TOTAL</t>
  </si>
  <si>
    <t>2.  DISTRIBUIÇÃO POR NATUREZA DO INSUMO</t>
  </si>
  <si>
    <t>6.  TESTES DE CONSISTÊNCIA</t>
  </si>
  <si>
    <t>Despesas com material</t>
  </si>
  <si>
    <t>Teste</t>
  </si>
  <si>
    <t>Situação</t>
  </si>
  <si>
    <t>Despesas com serviço</t>
  </si>
  <si>
    <t>Material + Serviço = Valor global</t>
  </si>
  <si>
    <t>VALOR GLOBAL DA PROPOSTA</t>
  </si>
  <si>
    <t>Direta + Indireta = Valor global</t>
  </si>
  <si>
    <t>PAD (por ND) = Valor global</t>
  </si>
  <si>
    <t>3.  PLANO DE APLICAÇÃO CONSOLIDADO (PAD)</t>
  </si>
  <si>
    <t>Cronograma de desembolso = Valor global</t>
  </si>
  <si>
    <t>ND</t>
  </si>
  <si>
    <t>Elemento de despesa</t>
  </si>
  <si>
    <t>33.90.14</t>
  </si>
  <si>
    <t>Diárias</t>
  </si>
  <si>
    <t>7.  LIMITES DO EDITAL Nº 5/2026</t>
  </si>
  <si>
    <t>33.90.18</t>
  </si>
  <si>
    <t>Auxílio financeiro a estudantes (bolsas)</t>
  </si>
  <si>
    <t>Parâmetro</t>
  </si>
  <si>
    <t>Limite</t>
  </si>
  <si>
    <t>Apurado</t>
  </si>
  <si>
    <t>33.90.20</t>
  </si>
  <si>
    <t>Auxílio financeiro a pesquisadores</t>
  </si>
  <si>
    <t>Investimento — 44.90.52 (item 17.6)</t>
  </si>
  <si>
    <t>33.90.30</t>
  </si>
  <si>
    <t>Material de consumo</t>
  </si>
  <si>
    <t>Custos indiretos (item 17.7.1)</t>
  </si>
  <si>
    <t>33.90.33</t>
  </si>
  <si>
    <t>Passagens e despesas com locomoção</t>
  </si>
  <si>
    <t>1ª parcela de desembolso (item 17.5)</t>
  </si>
  <si>
    <t>33.90.36</t>
  </si>
  <si>
    <t>Outros serviços de terceiros — pessoa física</t>
  </si>
  <si>
    <t>Valor por unidade CAIS (item 17.3)</t>
  </si>
  <si>
    <t>33.90.39</t>
  </si>
  <si>
    <t>Outros serviços de terceiros — pessoa jurídica</t>
  </si>
  <si>
    <t>33.90.47</t>
  </si>
  <si>
    <t>Obrigações tributárias e contributivas</t>
  </si>
  <si>
    <t>8.  CRONOGRAMA DE DESEMBOLSO (item 17.5)</t>
  </si>
  <si>
    <t>33.90.48</t>
  </si>
  <si>
    <t>Outros auxílios financeiros a pessoas físicas</t>
  </si>
  <si>
    <t>Parcela</t>
  </si>
  <si>
    <t>Mês/ano</t>
  </si>
  <si>
    <t>44.90.52</t>
  </si>
  <si>
    <t>Equipamentos e material permanente</t>
  </si>
  <si>
    <t>1ª parcela — 1º semestre</t>
  </si>
  <si>
    <t>mm/aaaa</t>
  </si>
  <si>
    <t>TOTAL DO PAD</t>
  </si>
  <si>
    <t>2ª parcela — 2º semestre</t>
  </si>
  <si>
    <t>Os custos indiretos estão contidos em 33.90.39; seu valor isolado aparece na seção 5.</t>
  </si>
  <si>
    <t>3ª parcela — 3º semestre</t>
  </si>
  <si>
    <t>4ª parcela — 4º semestre</t>
  </si>
  <si>
    <t>4.  INDICADORES DE CUSTO UNITÁRIO</t>
  </si>
  <si>
    <t>Indicador</t>
  </si>
  <si>
    <t>Valor</t>
  </si>
  <si>
    <t>DIVERGENTE ou ACIMA indica insumo sem natureza, classificação ou ND, valor fora da lista suspensa ou limite do Edital excedido.</t>
  </si>
  <si>
    <t>Pessoas atendidas com plano singular (item 4.4.5)</t>
  </si>
  <si>
    <t>Concluintes de qualificação (item 4.4.5)</t>
  </si>
  <si>
    <t>Horas de qualificação (12 turmas × 60 h)</t>
  </si>
  <si>
    <t>Custo global por pessoa atendida</t>
  </si>
  <si>
    <t>Custo da Meta 2 por concluinte</t>
  </si>
  <si>
    <t>Custo de instrutoria por hora de qualificação</t>
  </si>
  <si>
    <t>Participação de pessoal no valor global (33.90.18, .20, .36, .47)</t>
  </si>
  <si>
    <t>Patamares do item 4.4.5 são obrigatórios apenas na Modalidade B financiada pelo FDD; na Modalidade A, usar as metas do Plano de Trabalho.</t>
  </si>
  <si>
    <t>META 1</t>
  </si>
  <si>
    <t>Memória de cálculo dos insumos  ·  Edital SENAD/MJSP nº 5/2026 · Rede CAIS · Unidade de referência: R$ 1.500.000,00 em 24 meses</t>
  </si>
  <si>
    <t>IDENTIFICAÇÃO DA META</t>
  </si>
  <si>
    <t>Implantar e assegurar o funcionamento pleno do CAIS [denominação], garantindo atendimento qualificado, acesso a direitos e articulação em rede.</t>
  </si>
  <si>
    <t>Valor total da meta (R$)</t>
  </si>
  <si>
    <t>% do valor global</t>
  </si>
  <si>
    <t>Etapa 1 — conforme cronograma físico-financeiro (Anexo II, seção 9)</t>
  </si>
  <si>
    <t>DETALHAMENTO DOS INSUMOS</t>
  </si>
  <si>
    <t>Descrição do insumo</t>
  </si>
  <si>
    <t>Natureza</t>
  </si>
  <si>
    <t>Unidade de medida</t>
  </si>
  <si>
    <t>Quantidade</t>
  </si>
  <si>
    <t>Valor unitário</t>
  </si>
  <si>
    <t>Valor total</t>
  </si>
  <si>
    <t>Justificativa e fonte do preço (sugestão)</t>
  </si>
  <si>
    <r>
      <rPr>
        <b/>
        <sz val="9"/>
        <color rgb="FF212B36"/>
        <rFont val="Arial"/>
        <charset val="1"/>
      </rPr>
      <t xml:space="preserve">Coordenação técnica do CAIS
</t>
    </r>
    <r>
      <rPr>
        <i/>
        <sz val="8"/>
        <color rgb="FF8A5A00"/>
        <rFont val="Arial"/>
        <charset val="1"/>
      </rPr>
      <t>Sugestão de preenchimento: [informar formação exigida, carga horária semanal, forma de contratação — bolsa, CLT, PF ou via fundação — e principais atribuições]</t>
    </r>
  </si>
  <si>
    <t>Serviço</t>
  </si>
  <si>
    <t>mês</t>
  </si>
  <si>
    <t>Direta</t>
  </si>
  <si>
    <r>
      <rPr>
        <sz val="8"/>
        <color rgb="FF212B36"/>
        <rFont val="Arial"/>
        <charset val="1"/>
      </rPr>
      <t xml:space="preserve">Responde pela condução técnica do TED e pela articulação intersetorial com SUS, SUAS, sistema de justiça e redes locais (Meta 1, ações VI e X).
</t>
    </r>
    <r>
      <rPr>
        <i/>
        <sz val="8"/>
        <color rgb="FF8A5A00"/>
        <rFont val="Arial"/>
        <charset val="1"/>
      </rPr>
      <t>Fonte do preço: [pesquisa de remuneração para atividade similar na região, tabela de bolsas da instituição ou convenção coletiva — informar fonte e data]</t>
    </r>
  </si>
  <si>
    <r>
      <rPr>
        <b/>
        <sz val="9"/>
        <color rgb="FF212B36"/>
        <rFont val="Arial"/>
        <charset val="1"/>
      </rPr>
      <t xml:space="preserve">Profissional de psicologia
</t>
    </r>
    <r>
      <rPr>
        <i/>
        <sz val="8"/>
        <color rgb="FF8A5A00"/>
        <rFont val="Arial"/>
        <charset val="1"/>
      </rPr>
      <t>Sugestão de preenchimento: [informar registro no CRP, carga horária semanal e forma de contratação]</t>
    </r>
  </si>
  <si>
    <r>
      <rPr>
        <sz val="8"/>
        <color rgb="FF212B36"/>
        <rFont val="Arial"/>
        <charset val="1"/>
      </rPr>
      <t xml:space="preserve">Integra a equipe multiprofissional exigida pela ação indispensável 5 do item 11.1; realiza a escuta qualificada e o acompanhamento psicossocial.
</t>
    </r>
    <r>
      <rPr>
        <i/>
        <sz val="8"/>
        <color rgb="FF8A5A00"/>
        <rFont val="Arial"/>
        <charset val="1"/>
      </rPr>
      <t>Fonte do preço: [pesquisa de remuneração para atividade similar na região, tabela de bolsas da instituição ou convenção coletiva — informar fonte e data]</t>
    </r>
  </si>
  <si>
    <r>
      <rPr>
        <b/>
        <sz val="9"/>
        <color rgb="FF212B36"/>
        <rFont val="Arial"/>
        <charset val="1"/>
      </rPr>
      <t xml:space="preserve">Profissional de serviço social
</t>
    </r>
    <r>
      <rPr>
        <i/>
        <sz val="8"/>
        <color rgb="FF8A5A00"/>
        <rFont val="Arial"/>
        <charset val="1"/>
      </rPr>
      <t>Sugestão de preenchimento: [informar registro no CRESS, carga horária semanal e forma de contratação]</t>
    </r>
  </si>
  <si>
    <r>
      <rPr>
        <sz val="8"/>
        <color rgb="FF212B36"/>
        <rFont val="Arial"/>
        <charset val="1"/>
      </rPr>
      <t xml:space="preserve">Viabiliza o acesso a direitos socioassistenciais e o indicador de pessoas com direito efetivado (Meta 1, indicador VII).
</t>
    </r>
    <r>
      <rPr>
        <i/>
        <sz val="8"/>
        <color rgb="FF8A5A00"/>
        <rFont val="Arial"/>
        <charset val="1"/>
      </rPr>
      <t>Fonte do preço: [pesquisa de remuneração para atividade similar na região, tabela de bolsas da instituição ou convenção coletiva — informar fonte e data]</t>
    </r>
  </si>
  <si>
    <r>
      <rPr>
        <b/>
        <sz val="9"/>
        <color rgb="FF212B36"/>
        <rFont val="Arial"/>
        <charset val="1"/>
      </rPr>
      <t xml:space="preserve">Profissional de orientação em direitos
</t>
    </r>
    <r>
      <rPr>
        <i/>
        <sz val="8"/>
        <color rgb="FF8A5A00"/>
        <rFont val="Arial"/>
        <charset val="1"/>
      </rPr>
      <t>Sugestão de preenchimento: [informar formação — ex.: Direito —, carga horária semanal e forma de contratação]</t>
    </r>
  </si>
  <si>
    <r>
      <rPr>
        <sz val="8"/>
        <color rgb="FF212B36"/>
        <rFont val="Arial"/>
        <charset val="1"/>
      </rPr>
      <t xml:space="preserve">Assegura a orientação jurídica básica exigida pela ação indispensável 5 e o acesso a documentação civil (item 4.6, b).
</t>
    </r>
    <r>
      <rPr>
        <i/>
        <sz val="8"/>
        <color rgb="FF8A5A00"/>
        <rFont val="Arial"/>
        <charset val="1"/>
      </rPr>
      <t>Fonte do preço: [pesquisa de remuneração para atividade similar na região, tabela de bolsas da instituição ou convenção coletiva — informar fonte e data]</t>
    </r>
  </si>
  <si>
    <r>
      <rPr>
        <b/>
        <sz val="9"/>
        <color rgb="FF212B36"/>
        <rFont val="Arial"/>
        <charset val="1"/>
      </rPr>
      <t xml:space="preserve">Educadores sociais / agentes de campo (2 profissionais)
</t>
    </r>
    <r>
      <rPr>
        <i/>
        <sz val="8"/>
        <color rgb="FF8A5A00"/>
        <rFont val="Arial"/>
        <charset val="1"/>
      </rPr>
      <t>Sugestão de preenchimento: [informar perfil, priorizando pessoas do próprio público e território, carga horária e roteiros de atuação]</t>
    </r>
  </si>
  <si>
    <t>mês/profissional</t>
  </si>
  <si>
    <r>
      <rPr>
        <sz val="8"/>
        <color rgb="FF212B36"/>
        <rFont val="Arial"/>
        <charset val="1"/>
      </rPr>
      <t xml:space="preserve">Realizam a busca ativa e o atendimento itinerante; 2 profissionais × 24 meses = 48 meses-profissional.
</t>
    </r>
    <r>
      <rPr>
        <i/>
        <sz val="8"/>
        <color rgb="FF8A5A00"/>
        <rFont val="Arial"/>
        <charset val="1"/>
      </rPr>
      <t>Fonte do preço: [pesquisa de remuneração para atividade similar na região, tabela de bolsas da instituição ou convenção coletiva — informar fonte e data]</t>
    </r>
  </si>
  <si>
    <r>
      <rPr>
        <b/>
        <sz val="9"/>
        <color rgb="FF212B36"/>
        <rFont val="Arial"/>
        <charset val="1"/>
      </rPr>
      <t xml:space="preserve">Apoio administrativo
</t>
    </r>
    <r>
      <rPr>
        <i/>
        <sz val="8"/>
        <color rgb="FF8A5A00"/>
        <rFont val="Arial"/>
        <charset val="1"/>
      </rPr>
      <t>Sugestão de preenchimento: [informar carga horária, forma de contratação e atribuições, incluindo o registro no sistema da SENAD/MJSP]</t>
    </r>
  </si>
  <si>
    <r>
      <rPr>
        <sz val="8"/>
        <color rgb="FF212B36"/>
        <rFont val="Arial"/>
        <charset val="1"/>
      </rPr>
      <t xml:space="preserve">Garante o registro de 100% dos atendimentos e encaminhamentos no sistema da SENAD/MJSP (Meta 1, indicador IV).
</t>
    </r>
    <r>
      <rPr>
        <i/>
        <sz val="8"/>
        <color rgb="FF8A5A00"/>
        <rFont val="Arial"/>
        <charset val="1"/>
      </rPr>
      <t>Fonte do preço: [pesquisa de remuneração para atividade similar na região, tabela de bolsas da instituição ou convenção coletiva — informar fonte e data]</t>
    </r>
  </si>
  <si>
    <r>
      <rPr>
        <b/>
        <sz val="9"/>
        <color rgb="FF212B36"/>
        <rFont val="Arial"/>
        <charset val="1"/>
      </rPr>
      <t xml:space="preserve">Locação do imóvel da unidade
</t>
    </r>
    <r>
      <rPr>
        <i/>
        <sz val="8"/>
        <color rgb="FF8A5A00"/>
        <rFont val="Arial"/>
        <charset val="1"/>
      </rPr>
      <t>Sugestão de preenchimento: [informar endereço ou território, metragem, número de salas e condições de acessibilidade (Lei nº 13.146/2015)]</t>
    </r>
  </si>
  <si>
    <r>
      <rPr>
        <sz val="8"/>
        <color rgb="FF212B36"/>
        <rFont val="Arial"/>
        <charset val="1"/>
      </rPr>
      <t xml:space="preserve">Espaço físico adequado é ação indispensável 2 do item 11.1; despesa individualizada conforme item 7.1.2.
</t>
    </r>
    <r>
      <rPr>
        <i/>
        <sz val="8"/>
        <color rgb="FF8A5A00"/>
        <rFont val="Arial"/>
        <charset val="1"/>
      </rPr>
      <t>Fonte do preço: [três anúncios ou laudo de avaliação de imóveis similares no território — endereço, metragem e data]</t>
    </r>
  </si>
  <si>
    <r>
      <rPr>
        <b/>
        <sz val="9"/>
        <color rgb="FF212B36"/>
        <rFont val="Arial"/>
        <charset val="1"/>
      </rPr>
      <t xml:space="preserve">Água, energia, internet e telefonia
</t>
    </r>
    <r>
      <rPr>
        <i/>
        <sz val="8"/>
        <color rgb="FF8A5A00"/>
        <rFont val="Arial"/>
        <charset val="1"/>
      </rPr>
      <t>Sugestão de preenchimento: [discriminar o valor mensal estimado de cada serviço]</t>
    </r>
  </si>
  <si>
    <r>
      <rPr>
        <sz val="8"/>
        <color rgb="FF212B36"/>
        <rFont val="Arial"/>
        <charset val="1"/>
      </rPr>
      <t xml:space="preserve">Custeio direto do funcionamento da unidade, vinculado ao objeto; não configura custeio continuado do proponente (item 6.3, b).
</t>
    </r>
    <r>
      <rPr>
        <i/>
        <sz val="8"/>
        <color rgb="FF8A5A00"/>
        <rFont val="Arial"/>
        <charset val="1"/>
      </rPr>
      <t>Fonte do preço: [tarifas públicas da concessionária ou média dos últimos 12 meses do imóvel — informar fonte]</t>
    </r>
  </si>
  <si>
    <r>
      <rPr>
        <b/>
        <sz val="9"/>
        <color rgb="FF212B36"/>
        <rFont val="Arial"/>
        <charset val="1"/>
      </rPr>
      <t xml:space="preserve">Material de consumo e expediente
</t>
    </r>
    <r>
      <rPr>
        <i/>
        <sz val="8"/>
        <color rgb="FF8A5A00"/>
        <rFont val="Arial"/>
        <charset val="1"/>
      </rPr>
      <t>Sugestão de preenchimento: [listar os principais itens: papelaria, higiene, limpeza, copa — com quantidades estimadas]</t>
    </r>
  </si>
  <si>
    <t>Material</t>
  </si>
  <si>
    <r>
      <rPr>
        <sz val="8"/>
        <color rgb="FF212B36"/>
        <rFont val="Arial"/>
        <charset val="1"/>
      </rPr>
      <t xml:space="preserve">Insumos de rotina dos atendimentos individuais e coletivos.
</t>
    </r>
    <r>
      <rPr>
        <i/>
        <sz val="8"/>
        <color rgb="FF8A5A00"/>
        <rFont val="Arial"/>
        <charset val="1"/>
      </rPr>
      <t>Fonte do preço: [três cotações (CNPJ e data) ou contratação similar dos últimos três anos — item 17.8]</t>
    </r>
  </si>
  <si>
    <r>
      <rPr>
        <b/>
        <sz val="9"/>
        <color rgb="FF212B36"/>
        <rFont val="Arial"/>
        <charset val="1"/>
      </rPr>
      <t xml:space="preserve">Serviço de transporte para atendimento itinerante
</t>
    </r>
    <r>
      <rPr>
        <i/>
        <sz val="8"/>
        <color rgb="FF8A5A00"/>
        <rFont val="Arial"/>
        <charset val="1"/>
      </rPr>
      <t>Sugestão de preenchimento: [informar roteiros, periodicidade e tipo de veículo ou serviço contratado]</t>
    </r>
  </si>
  <si>
    <r>
      <rPr>
        <sz val="8"/>
        <color rgb="FF212B36"/>
        <rFont val="Arial"/>
        <charset val="1"/>
      </rPr>
      <t xml:space="preserve">Viabiliza os roteiros territoriais e a periodicidade do atendimento itinerante (ação indispensável 2).
</t>
    </r>
    <r>
      <rPr>
        <i/>
        <sz val="8"/>
        <color rgb="FF8A5A00"/>
        <rFont val="Arial"/>
        <charset val="1"/>
      </rPr>
      <t>Fonte do preço: [três cotações (CNPJ e data) ou contratação similar dos últimos três anos — item 17.8]</t>
    </r>
  </si>
  <si>
    <r>
      <rPr>
        <b/>
        <sz val="9"/>
        <color rgb="FF212B36"/>
        <rFont val="Arial"/>
        <charset val="1"/>
      </rPr>
      <t xml:space="preserve">Mobiliário da unidade
</t>
    </r>
    <r>
      <rPr>
        <i/>
        <sz val="8"/>
        <color rgb="FF8A5A00"/>
        <rFont val="Arial"/>
        <charset val="1"/>
      </rPr>
      <t>Sugestão de preenchimento: [individualizar item a item — mesas, cadeiras, armários, sofás — com quantidade e valor unitário, conforme item 7.1.2]</t>
    </r>
  </si>
  <si>
    <t>verba</t>
  </si>
  <si>
    <r>
      <rPr>
        <sz val="8"/>
        <color rgb="FF212B36"/>
        <rFont val="Arial"/>
        <charset val="1"/>
      </rPr>
      <t xml:space="preserve">Bem permanente necessário ao acolhimento e à convivência, com destinação prevista ao término (item 7.1.3).
</t>
    </r>
    <r>
      <rPr>
        <i/>
        <sz val="8"/>
        <color rgb="FF8A5A00"/>
        <rFont val="Arial"/>
        <charset val="1"/>
      </rPr>
      <t>Fonte do preço: [Painel de Preços/PNCP ou ata de registro de preços vigente (nº da ata) e cotações — link, data e hora de acesso]</t>
    </r>
  </si>
  <si>
    <r>
      <rPr>
        <b/>
        <sz val="9"/>
        <color rgb="FF212B36"/>
        <rFont val="Arial"/>
        <charset val="1"/>
      </rPr>
      <t xml:space="preserve">Equipamentos de informática e comunicação
</t>
    </r>
    <r>
      <rPr>
        <i/>
        <sz val="8"/>
        <color rgb="FF8A5A00"/>
        <rFont val="Arial"/>
        <charset val="1"/>
      </rPr>
      <t>Sugestão de preenchimento: [individualizar item a item — computadores, impressora, celulares, roteador — com especificação mínima]</t>
    </r>
  </si>
  <si>
    <r>
      <rPr>
        <sz val="8"/>
        <color rgb="FF212B36"/>
        <rFont val="Arial"/>
        <charset val="1"/>
      </rPr>
      <t xml:space="preserve">Bem permanente necessário ao registro no sistema informatizado da SENAD/MJSP e à comunicação com a rede.
</t>
    </r>
    <r>
      <rPr>
        <i/>
        <sz val="8"/>
        <color rgb="FF8A5A00"/>
        <rFont val="Arial"/>
        <charset val="1"/>
      </rPr>
      <t>Fonte do preço: [Painel de Preços/PNCP ou ata de registro de preços vigente (nº da ata) e cotações — link, data e hora de acesso]</t>
    </r>
  </si>
  <si>
    <r>
      <rPr>
        <b/>
        <sz val="9"/>
        <color rgb="FF212B36"/>
        <rFont val="Arial"/>
        <charset val="1"/>
      </rPr>
      <t xml:space="preserve">Equipamentos de climatização e eletrodomésticos
</t>
    </r>
    <r>
      <rPr>
        <i/>
        <sz val="8"/>
        <color rgb="FF8A5A00"/>
        <rFont val="Arial"/>
        <charset val="1"/>
      </rPr>
      <t>Sugestão de preenchimento: [individualizar item a item — ar-condicionado, bebedouro, geladeira, micro-ondas — com especificação]</t>
    </r>
  </si>
  <si>
    <r>
      <rPr>
        <sz val="8"/>
        <color rgb="FF212B36"/>
        <rFont val="Arial"/>
        <charset val="1"/>
      </rPr>
      <t xml:space="preserve">Bem permanente que assegura condições dignas de acolhimento e convivência.
</t>
    </r>
    <r>
      <rPr>
        <i/>
        <sz val="8"/>
        <color rgb="FF8A5A00"/>
        <rFont val="Arial"/>
        <charset val="1"/>
      </rPr>
      <t>Fonte do preço: [Painel de Preços/PNCP ou ata de registro de preços vigente (nº da ata) e cotações — link, data e hora de acesso]</t>
    </r>
  </si>
  <si>
    <r>
      <rPr>
        <b/>
        <sz val="9"/>
        <color rgb="FF212B36"/>
        <rFont val="Arial"/>
        <charset val="1"/>
      </rPr>
      <t xml:space="preserve">Custos operacionais indiretos de apoio à execução
</t>
    </r>
    <r>
      <rPr>
        <i/>
        <sz val="8"/>
        <color rgb="FF8A5A00"/>
        <rFont val="Arial"/>
        <charset val="1"/>
      </rPr>
      <t>Sugestão de preenchimento: [discriminar a natureza dos custos indiretos, coerente com a seção 8 do Plano de Trabalho]</t>
    </r>
  </si>
  <si>
    <t>Indireta</t>
  </si>
  <si>
    <r>
      <rPr>
        <sz val="8"/>
        <color rgb="FF212B36"/>
        <rFont val="Arial"/>
        <charset val="1"/>
      </rPr>
      <t xml:space="preserve">Custo indireto autorizado na seção 8 do Plano de Trabalho, dentro do limite de 20% (art. 8º, § 2º, do Decreto nº 10.426/2020).
</t>
    </r>
    <r>
      <rPr>
        <i/>
        <sz val="8"/>
        <color rgb="FF8A5A00"/>
        <rFont val="Arial"/>
        <charset val="1"/>
      </rPr>
      <t>Fonte do preço: [demonstrar a composição e a razoabilidade; se houver fundação de apoio, indicar o instrumento jurídico — item 6.4]</t>
    </r>
  </si>
  <si>
    <t>TOTAL DA META</t>
  </si>
  <si>
    <t>Descrição em negrito: texto literal do Anexo III do Edital nº 5/2026. Texto em itálico marrom: sugestão de preenchimento — substituir pelo conteúdo da proposta. Valores em azul são os referenciais do item 17.5.1. Linhas em branco já estão incluídas nos totais.</t>
  </si>
  <si>
    <t>META 2</t>
  </si>
  <si>
    <t>Promover, de forma continuada, formação, capacitação socioprofissional e inclusão social e produtiva do público prioritário e dos profissionais e parceiros da rede intersetorial.</t>
  </si>
  <si>
    <r>
      <rPr>
        <b/>
        <sz val="9"/>
        <color rgb="FF212B36"/>
        <rFont val="Arial"/>
        <charset val="1"/>
      </rPr>
      <t xml:space="preserve">Instrutores e oficineiros das oficinas produtivas e de qualificação
</t>
    </r>
    <r>
      <rPr>
        <i/>
        <sz val="8"/>
        <color rgb="FF8A5A00"/>
        <rFont val="Arial"/>
        <charset val="1"/>
      </rPr>
      <t>Sugestão de preenchimento: [informar linhas de qualificação, carga horária por oficina, número de turmas e participantes por turma]</t>
    </r>
  </si>
  <si>
    <t>oficina</t>
  </si>
  <si>
    <r>
      <rPr>
        <sz val="8"/>
        <color rgb="FF212B36"/>
        <rFont val="Arial"/>
        <charset val="1"/>
      </rPr>
      <t xml:space="preserve">Qualificação ofertada como parte do plano singular das pessoas acompanhadas, e não como oferta aberta (item 4.9; Anexo X, 3, f).
</t>
    </r>
    <r>
      <rPr>
        <i/>
        <sz val="8"/>
        <color rgb="FF8A5A00"/>
        <rFont val="Arial"/>
        <charset val="1"/>
      </rPr>
      <t>Fonte do preço: [três cotações (CNPJ e data) ou contratação similar dos últimos três anos — item 17.8]</t>
    </r>
  </si>
  <si>
    <r>
      <rPr>
        <b/>
        <sz val="9"/>
        <color rgb="FF212B36"/>
        <rFont val="Arial"/>
        <charset val="1"/>
      </rPr>
      <t xml:space="preserve">Insumos e materiais para oficinas produtivas
</t>
    </r>
    <r>
      <rPr>
        <i/>
        <sz val="8"/>
        <color rgb="FF8A5A00"/>
        <rFont val="Arial"/>
        <charset val="1"/>
      </rPr>
      <t>Sugestão de preenchimento: [listar os insumos por linha de qualificação e arranjo produtivo local identificado]</t>
    </r>
  </si>
  <si>
    <r>
      <rPr>
        <sz val="8"/>
        <color rgb="FF212B36"/>
        <rFont val="Arial"/>
        <charset val="1"/>
      </rPr>
      <t xml:space="preserve">Matéria-prima das oficinas de geração de trabalho e renda e de economia solidária (Lei nº 15.068/2024).
</t>
    </r>
    <r>
      <rPr>
        <i/>
        <sz val="8"/>
        <color rgb="FF8A5A00"/>
        <rFont val="Arial"/>
        <charset val="1"/>
      </rPr>
      <t>Fonte do preço: [três cotações (CNPJ e data) ou contratação similar dos últimos três anos — item 17.8]</t>
    </r>
  </si>
  <si>
    <r>
      <rPr>
        <b/>
        <sz val="9"/>
        <color rgb="FF212B36"/>
        <rFont val="Arial"/>
        <charset val="1"/>
      </rPr>
      <t xml:space="preserve">Facilitadores dos processos formativos da equipe e da rede
</t>
    </r>
    <r>
      <rPr>
        <i/>
        <sz val="8"/>
        <color rgb="FF8A5A00"/>
        <rFont val="Arial"/>
        <charset val="1"/>
      </rPr>
      <t>Sugestão de preenchimento: [informar os eventos: processos semestrais da equipe e oficina anual com a segurança pública, com carga horária]</t>
    </r>
  </si>
  <si>
    <t>evento</t>
  </si>
  <si>
    <r>
      <rPr>
        <sz val="8"/>
        <color rgb="FF212B36"/>
        <rFont val="Arial"/>
        <charset val="1"/>
      </rPr>
      <t xml:space="preserve">Cobre os processos formativos semestrais da equipe (indicador I) e a oficina anual com segurança pública (indicador VII).
</t>
    </r>
    <r>
      <rPr>
        <i/>
        <sz val="8"/>
        <color rgb="FF8A5A00"/>
        <rFont val="Arial"/>
        <charset val="1"/>
      </rPr>
      <t>Fonte do preço: [três cotações (CNPJ e data) ou contratação similar dos últimos três anos — item 17.8]</t>
    </r>
  </si>
  <si>
    <r>
      <rPr>
        <b/>
        <sz val="9"/>
        <color rgb="FF212B36"/>
        <rFont val="Arial"/>
        <charset val="1"/>
      </rPr>
      <t xml:space="preserve">Auxílio-transporte e alimentação a participantes das formações
</t>
    </r>
    <r>
      <rPr>
        <i/>
        <sz val="8"/>
        <color rgb="FF8A5A00"/>
        <rFont val="Arial"/>
        <charset val="1"/>
      </rPr>
      <t>Sugestão de preenchimento: [informar número de participantes, dias de formação e valor diário de transporte e alimentação]</t>
    </r>
  </si>
  <si>
    <t>participante/dia</t>
  </si>
  <si>
    <r>
      <rPr>
        <sz val="8"/>
        <color rgb="FF212B36"/>
        <rFont val="Arial"/>
        <charset val="1"/>
      </rPr>
      <t xml:space="preserve">Remove barreira de acesso e sustenta a taxa de retenção nos itinerários formativos (≥ 70% dos matriculados).
</t>
    </r>
    <r>
      <rPr>
        <i/>
        <sz val="8"/>
        <color rgb="FF8A5A00"/>
        <rFont val="Arial"/>
        <charset val="1"/>
      </rPr>
      <t>Fonte do preço: [tarifa de transporte público local e valor de refeição na região — fonte e data]</t>
    </r>
  </si>
  <si>
    <r>
      <rPr>
        <b/>
        <sz val="9"/>
        <color rgb="FF212B36"/>
        <rFont val="Arial"/>
        <charset val="1"/>
      </rPr>
      <t xml:space="preserve">Material didático e educativo
</t>
    </r>
    <r>
      <rPr>
        <i/>
        <sz val="8"/>
        <color rgb="FF8A5A00"/>
        <rFont val="Arial"/>
        <charset val="1"/>
      </rPr>
      <t>Sugestão de preenchimento: [listar apostilas, cartilhas e materiais por oficina ou roda de conversa]</t>
    </r>
  </si>
  <si>
    <r>
      <rPr>
        <sz val="8"/>
        <color rgb="FF212B36"/>
        <rFont val="Arial"/>
        <charset val="1"/>
      </rPr>
      <t xml:space="preserve">Apoio às oficinas, rodas de conversa e cursos (Meta 2, ações IV a VI).
</t>
    </r>
    <r>
      <rPr>
        <i/>
        <sz val="8"/>
        <color rgb="FF8A5A00"/>
        <rFont val="Arial"/>
        <charset val="1"/>
      </rPr>
      <t>Fonte do preço: [três cotações (CNPJ e data) ou contratação similar dos últimos três anos — item 17.8]</t>
    </r>
  </si>
  <si>
    <r>
      <rPr>
        <b/>
        <sz val="9"/>
        <color rgb="FF212B36"/>
        <rFont val="Arial"/>
        <charset val="1"/>
      </rPr>
      <t xml:space="preserve">Equipamentos para as oficinas produtivas
</t>
    </r>
    <r>
      <rPr>
        <i/>
        <sz val="8"/>
        <color rgb="FF8A5A00"/>
        <rFont val="Arial"/>
        <charset val="1"/>
      </rPr>
      <t>Sugestão de preenchimento: [individualizar item a item, por linha de qualificação, com especificação mínima e destinação ao término]</t>
    </r>
  </si>
  <si>
    <r>
      <rPr>
        <sz val="8"/>
        <color rgb="FF212B36"/>
        <rFont val="Arial"/>
        <charset val="1"/>
      </rPr>
      <t xml:space="preserve">Bem permanente vinculado às linhas de qualificação, com destinação prevista ao término (item 7.1.3).
</t>
    </r>
    <r>
      <rPr>
        <i/>
        <sz val="8"/>
        <color rgb="FF8A5A00"/>
        <rFont val="Arial"/>
        <charset val="1"/>
      </rPr>
      <t>Fonte do preço: [Painel de Preços/PNCP ou ata de registro de preços vigente (nº da ata) e cotações — link, data e hora de acesso]</t>
    </r>
  </si>
  <si>
    <r>
      <rPr>
        <sz val="8"/>
        <color rgb="FF212B36"/>
        <rFont val="Arial"/>
        <charset val="1"/>
      </rPr>
      <t xml:space="preserve">Custo indireto autorizado na seção 8 do Plano de Trabalho, dentro do limite de 20%.
</t>
    </r>
    <r>
      <rPr>
        <i/>
        <sz val="8"/>
        <color rgb="FF8A5A00"/>
        <rFont val="Arial"/>
        <charset val="1"/>
      </rPr>
      <t>Fonte do preço: [demonstrar a composição e a razoabilidade; se houver fundação de apoio, indicar o instrumento jurídico — item 6.4]</t>
    </r>
  </si>
  <si>
    <t>META 3</t>
  </si>
  <si>
    <t>Realizar pesquisa, monitoramento e avaliação sistemática das ações desenvolvidas pelo CAIS, para subsidiar a formulação, a implementação e o aprimoramento das políticas públicas sobre drogas.</t>
  </si>
  <si>
    <r>
      <rPr>
        <b/>
        <sz val="9"/>
        <color rgb="FF212B36"/>
        <rFont val="Arial"/>
        <charset val="1"/>
      </rPr>
      <t xml:space="preserve">Pesquisador(a) responsável pelo monitoramento e pela avaliação
</t>
    </r>
    <r>
      <rPr>
        <i/>
        <sz val="8"/>
        <color rgb="FF8A5A00"/>
        <rFont val="Arial"/>
        <charset val="1"/>
      </rPr>
      <t>Sugestão de preenchimento: [informar titulação, vínculo, carga horária e modalidade — bolsa de pesquisa ou contratação]</t>
    </r>
  </si>
  <si>
    <r>
      <rPr>
        <sz val="8"/>
        <color rgb="FF212B36"/>
        <rFont val="Arial"/>
        <charset val="1"/>
      </rPr>
      <t xml:space="preserve">Responsável pelo diagnóstico de linha de base no 1º semestre e pelos relatórios semestrais, anual e final (Meta 3).
</t>
    </r>
    <r>
      <rPr>
        <i/>
        <sz val="8"/>
        <color rgb="FF8A5A00"/>
        <rFont val="Arial"/>
        <charset val="1"/>
      </rPr>
      <t>Fonte do preço: [pesquisa de remuneração para atividade similar na região, tabela de bolsas da instituição ou convenção coletiva — informar fonte e data]</t>
    </r>
  </si>
  <si>
    <r>
      <rPr>
        <b/>
        <sz val="9"/>
        <color rgb="FF212B36"/>
        <rFont val="Arial"/>
        <charset val="1"/>
      </rPr>
      <t xml:space="preserve">Bolsas de iniciação científica (2 estudantes)
</t>
    </r>
    <r>
      <rPr>
        <i/>
        <sz val="8"/>
        <color rgb="FF8A5A00"/>
        <rFont val="Arial"/>
        <charset val="1"/>
      </rPr>
      <t>Sugestão de preenchimento: [informar programa de IC, plano de trabalho do bolsista e vínculo com as atividades do CAIS]</t>
    </r>
  </si>
  <si>
    <t>mês/bolsa</t>
  </si>
  <si>
    <r>
      <rPr>
        <sz val="8"/>
        <color rgb="FF212B36"/>
        <rFont val="Arial"/>
        <charset val="1"/>
      </rPr>
      <t xml:space="preserve">Viabiliza o indicador VIII da Meta 3 (pesquisa de iniciação científica vinculada ao CAIS); 2 bolsas × 24 meses.
</t>
    </r>
    <r>
      <rPr>
        <i/>
        <sz val="8"/>
        <color rgb="FF8A5A00"/>
        <rFont val="Arial"/>
        <charset val="1"/>
      </rPr>
      <t>Fonte do preço: [tabela de bolsas do CNPq ou da instituição — informar a referência]</t>
    </r>
  </si>
  <si>
    <r>
      <rPr>
        <b/>
        <sz val="9"/>
        <color rgb="FF212B36"/>
        <rFont val="Arial"/>
        <charset val="1"/>
      </rPr>
      <t xml:space="preserve">Diárias para trabalho de campo e eventos acadêmicos
</t>
    </r>
    <r>
      <rPr>
        <i/>
        <sz val="8"/>
        <color rgb="FF8A5A00"/>
        <rFont val="Arial"/>
        <charset val="1"/>
      </rPr>
      <t>Sugestão de preenchimento: [informar destinos, número de pessoas e dias por deslocamento]</t>
    </r>
  </si>
  <si>
    <t>diária</t>
  </si>
  <si>
    <r>
      <rPr>
        <sz val="8"/>
        <color rgb="FF212B36"/>
        <rFont val="Arial"/>
        <charset val="1"/>
      </rPr>
      <t xml:space="preserve">Custeio da coleta de dados em campo e da disseminação científica (Meta 3, ação VI).
</t>
    </r>
    <r>
      <rPr>
        <i/>
        <sz val="8"/>
        <color rgb="FF8A5A00"/>
        <rFont val="Arial"/>
        <charset val="1"/>
      </rPr>
      <t>Fonte do preço: [tabela de diárias do Decreto nº 5.992/2006 ou norma interna da instituição]</t>
    </r>
  </si>
  <si>
    <r>
      <rPr>
        <b/>
        <sz val="9"/>
        <color rgb="FF212B36"/>
        <rFont val="Arial"/>
        <charset val="1"/>
      </rPr>
      <t xml:space="preserve">Passagens para trabalho de campo e eventos acadêmicos
</t>
    </r>
    <r>
      <rPr>
        <i/>
        <sz val="8"/>
        <color rgb="FF8A5A00"/>
        <rFont val="Arial"/>
        <charset val="1"/>
      </rPr>
      <t>Sugestão de preenchimento: [informar trechos, eventos previstos e número de viajantes]</t>
    </r>
  </si>
  <si>
    <t>trecho</t>
  </si>
  <si>
    <r>
      <rPr>
        <sz val="8"/>
        <color rgb="FF212B36"/>
        <rFont val="Arial"/>
        <charset val="1"/>
      </rPr>
      <t xml:space="preserve">Deslocamento para apresentação de trabalhos em congressos (indicador VII da Meta 3).
</t>
    </r>
    <r>
      <rPr>
        <i/>
        <sz val="8"/>
        <color rgb="FF8A5A00"/>
        <rFont val="Arial"/>
        <charset val="1"/>
      </rPr>
      <t>Fonte do preço: [cotação em agência contratada ou média de tarifas no trecho — data da consulta]</t>
    </r>
  </si>
  <si>
    <r>
      <rPr>
        <b/>
        <sz val="9"/>
        <color rgb="FF212B36"/>
        <rFont val="Arial"/>
        <charset val="1"/>
      </rPr>
      <t xml:space="preserve">Diagramação, revisão e impressão da publicação final
</t>
    </r>
    <r>
      <rPr>
        <i/>
        <sz val="8"/>
        <color rgb="FF8A5A00"/>
        <rFont val="Arial"/>
        <charset val="1"/>
      </rPr>
      <t>Sugestão de preenchimento: [informar número de páginas, tiragem, formato e versão digital de acesso aberto]</t>
    </r>
  </si>
  <si>
    <r>
      <rPr>
        <sz val="8"/>
        <color rgb="FF212B36"/>
        <rFont val="Arial"/>
        <charset val="1"/>
      </rPr>
      <t xml:space="preserve">Produto obrigatório: publicação final de sistematização da experiência (indicador V da Meta 3).
</t>
    </r>
    <r>
      <rPr>
        <i/>
        <sz val="8"/>
        <color rgb="FF8A5A00"/>
        <rFont val="Arial"/>
        <charset val="1"/>
      </rPr>
      <t>Fonte do preço: [três cotações (CNPJ e data) ou contratação similar dos últimos três anos — item 17.8]</t>
    </r>
  </si>
  <si>
    <r>
      <rPr>
        <b/>
        <sz val="9"/>
        <color rgb="FF212B36"/>
        <rFont val="Arial"/>
        <charset val="1"/>
      </rPr>
      <t xml:space="preserve">Evento de encerramento (apoio logístico, alimentação e locação)
</t>
    </r>
    <r>
      <rPr>
        <i/>
        <sz val="8"/>
        <color rgb="FF8A5A00"/>
        <rFont val="Arial"/>
        <charset val="1"/>
      </rPr>
      <t>Sugestão de preenchimento: [informar número estimado de participantes, duração e itens contratados]</t>
    </r>
  </si>
  <si>
    <r>
      <rPr>
        <sz val="8"/>
        <color rgb="FF212B36"/>
        <rFont val="Arial"/>
        <charset val="1"/>
      </rPr>
      <t xml:space="preserve">Indicador IX da Meta 3: evento de encerramento com o público, as entidades parceiras e a rede intersetorial.
</t>
    </r>
    <r>
      <rPr>
        <i/>
        <sz val="8"/>
        <color rgb="FF8A5A00"/>
        <rFont val="Arial"/>
        <charset val="1"/>
      </rPr>
      <t>Fonte do preço: [três cotações (CNPJ e data) ou contratação similar dos últimos três anos — item 17.8]</t>
    </r>
  </si>
  <si>
    <r>
      <rPr>
        <b/>
        <sz val="9"/>
        <color rgb="FF212B36"/>
        <rFont val="Arial"/>
        <charset val="1"/>
      </rPr>
      <t xml:space="preserve">Equipamentos audiovisuais para registro e sistematização
</t>
    </r>
    <r>
      <rPr>
        <i/>
        <sz val="8"/>
        <color rgb="FF8A5A00"/>
        <rFont val="Arial"/>
        <charset val="1"/>
      </rPr>
      <t>Sugestão de preenchimento: [individualizar item a item — câmera, microfone, tripé, armazenamento — com especificação]</t>
    </r>
  </si>
  <si>
    <r>
      <rPr>
        <sz val="8"/>
        <color rgb="FF212B36"/>
        <rFont val="Arial"/>
        <charset val="1"/>
      </rPr>
      <t xml:space="preserve">Bem permanente para os registros fotográficos e audiovisuais exigidos nos relatórios da Meta 3.
</t>
    </r>
    <r>
      <rPr>
        <i/>
        <sz val="8"/>
        <color rgb="FF8A5A00"/>
        <rFont val="Arial"/>
        <charset val="1"/>
      </rPr>
      <t>Fonte do preço: [Painel de Preços/PNCP ou ata de registro de preços vigente (nº da ata) e cotações — link, data e hora de acesso]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</si>
</sst>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R$ &quot;#,##0.00;&quot;-R$ &quot;#,##0.00;\–"/>
    <numFmt numFmtId="165" formatCode="0.0%"/>
    <numFmt numFmtId="166" formatCode="&quot;R$ &quot;#,##0"/>
  </numFmts>
  <fonts count="14" x14ac:knownFonts="1">
    <font>
      <sz val="11"/>
      <color theme="1"/>
      <name val="Calibri"/>
      <family val="2"/>
      <charset val="1"/>
    </font>
    <font>
      <b/>
      <sz val="16"/>
      <color rgb="FF1F3A5F"/>
      <name val="Arial"/>
      <charset val="1"/>
    </font>
    <font>
      <sz val="9"/>
      <color rgb="FF6E7B8A"/>
      <name val="Arial"/>
      <charset val="1"/>
    </font>
    <font>
      <b/>
      <sz val="10"/>
      <color rgb="FFFFFFFF"/>
      <name val="Arial"/>
      <charset val="1"/>
    </font>
    <font>
      <b/>
      <sz val="9"/>
      <color rgb="FF212B36"/>
      <name val="Arial"/>
      <charset val="1"/>
    </font>
    <font>
      <sz val="9"/>
      <color rgb="FF212B36"/>
      <name val="Arial"/>
      <charset val="1"/>
    </font>
    <font>
      <b/>
      <sz val="10"/>
      <color rgb="FF212B36"/>
      <name val="Arial"/>
      <charset val="1"/>
    </font>
    <font>
      <b/>
      <sz val="10"/>
      <color rgb="FF1F3A5F"/>
      <name val="Arial"/>
      <charset val="1"/>
    </font>
    <font>
      <sz val="9"/>
      <color rgb="FF0000FF"/>
      <name val="Arial"/>
      <charset val="1"/>
    </font>
    <font>
      <sz val="8"/>
      <color rgb="FF212B36"/>
      <name val="Arial"/>
      <charset val="1"/>
    </font>
    <font>
      <b/>
      <sz val="8"/>
      <color rgb="FF212B36"/>
      <name val="Arial"/>
      <charset val="1"/>
    </font>
    <font>
      <i/>
      <sz val="8"/>
      <color rgb="FF6E7B8A"/>
      <name val="Arial"/>
      <charset val="1"/>
    </font>
    <font>
      <sz val="8"/>
      <color rgb="FF6E7B8A"/>
      <name val="Arial"/>
      <charset val="1"/>
    </font>
    <font>
      <i/>
      <sz val="8"/>
      <color rgb="FF8A5A00"/>
      <name val="Arial"/>
      <charset val="1"/>
    </font>
  </fonts>
  <fills count="10">
    <fill>
      <patternFill patternType="none"/>
    </fill>
    <fill>
      <patternFill patternType="gray125"/>
    </fill>
    <fill>
      <patternFill patternType="solid">
        <fgColor rgb="FF1F3A5F"/>
        <bgColor rgb="FF212B36"/>
      </patternFill>
    </fill>
    <fill>
      <patternFill patternType="solid">
        <fgColor rgb="FFF7F9FA"/>
        <bgColor rgb="FFFAFBFC"/>
      </patternFill>
    </fill>
    <fill>
      <patternFill patternType="solid">
        <fgColor rgb="FFFFFFFF"/>
        <bgColor rgb="FFFAFBFC"/>
      </patternFill>
    </fill>
    <fill>
      <patternFill patternType="solid">
        <fgColor rgb="FFF1F4F8"/>
        <bgColor rgb="FFF7F9FA"/>
      </patternFill>
    </fill>
    <fill>
      <patternFill patternType="solid">
        <fgColor rgb="FFD6DFEA"/>
        <bgColor rgb="FFE4EAF1"/>
      </patternFill>
    </fill>
    <fill>
      <patternFill patternType="solid">
        <fgColor rgb="FFE4EAF1"/>
        <bgColor rgb="FFDCF2E3"/>
      </patternFill>
    </fill>
    <fill>
      <patternFill patternType="solid">
        <fgColor rgb="FFFFF8E5"/>
        <bgColor rgb="FFF7F9FA"/>
      </patternFill>
    </fill>
    <fill>
      <patternFill patternType="solid">
        <fgColor rgb="FFFAFBFC"/>
        <bgColor rgb="FFF7F9FA"/>
      </patternFill>
    </fill>
  </fills>
  <borders count="4">
    <border>
      <left/>
      <right/>
      <top/>
      <bottom/>
      <diagonal/>
    </border>
    <border>
      <left/>
      <right/>
      <top style="medium">
        <color rgb="FF1F3A5F"/>
      </top>
      <bottom/>
      <diagonal/>
    </border>
    <border>
      <left style="thin">
        <color rgb="FFCBD3DC"/>
      </left>
      <right style="thin">
        <color rgb="FFCBD3DC"/>
      </right>
      <top style="thin">
        <color rgb="FFCBD3DC"/>
      </top>
      <bottom style="thin">
        <color rgb="FFCBD3DC"/>
      </bottom>
      <diagonal/>
    </border>
    <border>
      <left style="thin">
        <color rgb="FFCBD3DC"/>
      </left>
      <right style="thin">
        <color rgb="FFCBD3DC"/>
      </right>
      <top style="medium">
        <color rgb="FF1F3A5F"/>
      </top>
      <bottom style="medium">
        <color rgb="FF1F3A5F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1" fillId="8" borderId="2" xfId="0" applyFont="1" applyFill="1" applyBorder="1" applyAlignment="1">
      <alignment horizontal="left" vertical="top" wrapText="1" indent="1"/>
    </xf>
    <xf numFmtId="0" fontId="11" fillId="8" borderId="2" xfId="0" applyFont="1" applyFill="1" applyBorder="1" applyAlignment="1">
      <alignment horizontal="left" vertical="center" wrapText="1" indent="1"/>
    </xf>
    <xf numFmtId="0" fontId="6" fillId="6" borderId="3" xfId="0" applyFont="1" applyFill="1" applyBorder="1" applyAlignment="1">
      <alignment horizontal="right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center" wrapText="1" indent="1"/>
    </xf>
    <xf numFmtId="0" fontId="4" fillId="6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right" vertical="center" wrapText="1"/>
    </xf>
    <xf numFmtId="0" fontId="5" fillId="4" borderId="2" xfId="0" applyFont="1" applyFill="1" applyBorder="1" applyAlignment="1">
      <alignment horizontal="center" vertical="center" wrapText="1"/>
    </xf>
    <xf numFmtId="164" fontId="7" fillId="5" borderId="2" xfId="0" applyNumberFormat="1" applyFont="1" applyFill="1" applyBorder="1" applyAlignment="1">
      <alignment horizontal="right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left" vertical="center" wrapText="1" indent="1"/>
    </xf>
    <xf numFmtId="0" fontId="3" fillId="2" borderId="0" xfId="0" applyFont="1" applyFill="1" applyAlignment="1">
      <alignment horizontal="left" vertical="center" wrapText="1" inden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1" xfId="0" applyBorder="1"/>
    <xf numFmtId="0" fontId="4" fillId="3" borderId="2" xfId="0" applyFont="1" applyFill="1" applyBorder="1" applyAlignment="1">
      <alignment horizontal="left" vertical="center" wrapText="1" indent="1"/>
    </xf>
    <xf numFmtId="0" fontId="5" fillId="4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center" wrapText="1" indent="1"/>
    </xf>
    <xf numFmtId="0" fontId="4" fillId="7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left" vertical="center" wrapText="1" indent="1"/>
    </xf>
    <xf numFmtId="164" fontId="5" fillId="5" borderId="2" xfId="0" applyNumberFormat="1" applyFont="1" applyFill="1" applyBorder="1" applyAlignment="1">
      <alignment horizontal="right" vertical="center" wrapText="1"/>
    </xf>
    <xf numFmtId="165" fontId="5" fillId="5" borderId="2" xfId="0" applyNumberFormat="1" applyFont="1" applyFill="1" applyBorder="1" applyAlignment="1">
      <alignment horizontal="right" vertical="center" wrapText="1"/>
    </xf>
    <xf numFmtId="0" fontId="6" fillId="6" borderId="3" xfId="0" applyFont="1" applyFill="1" applyBorder="1" applyAlignment="1">
      <alignment horizontal="right" vertical="center" wrapText="1"/>
    </xf>
    <xf numFmtId="164" fontId="4" fillId="6" borderId="3" xfId="0" applyNumberFormat="1" applyFont="1" applyFill="1" applyBorder="1" applyAlignment="1">
      <alignment horizontal="right" vertical="center" wrapText="1"/>
    </xf>
    <xf numFmtId="165" fontId="4" fillId="6" borderId="3" xfId="0" applyNumberFormat="1" applyFont="1" applyFill="1" applyBorder="1" applyAlignment="1">
      <alignment horizontal="right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left" vertical="center" wrapText="1" indent="1"/>
    </xf>
    <xf numFmtId="165" fontId="8" fillId="4" borderId="2" xfId="0" applyNumberFormat="1" applyFont="1" applyFill="1" applyBorder="1" applyAlignment="1">
      <alignment horizontal="right" vertical="center" wrapText="1"/>
    </xf>
    <xf numFmtId="166" fontId="8" fillId="4" borderId="2" xfId="0" applyNumberFormat="1" applyFont="1" applyFill="1" applyBorder="1" applyAlignment="1">
      <alignment horizontal="right" vertical="center" wrapText="1"/>
    </xf>
    <xf numFmtId="166" fontId="5" fillId="5" borderId="2" xfId="0" applyNumberFormat="1" applyFont="1" applyFill="1" applyBorder="1" applyAlignment="1">
      <alignment horizontal="right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left" vertical="center" wrapText="1" indent="1"/>
    </xf>
    <xf numFmtId="3" fontId="8" fillId="4" borderId="2" xfId="0" applyNumberFormat="1" applyFont="1" applyFill="1" applyBorder="1" applyAlignment="1">
      <alignment horizontal="right" vertical="center" wrapText="1"/>
    </xf>
    <xf numFmtId="164" fontId="4" fillId="5" borderId="2" xfId="0" applyNumberFormat="1" applyFont="1" applyFill="1" applyBorder="1" applyAlignment="1">
      <alignment horizontal="right" vertical="center" wrapText="1"/>
    </xf>
    <xf numFmtId="165" fontId="6" fillId="5" borderId="2" xfId="0" applyNumberFormat="1" applyFont="1" applyFill="1" applyBorder="1" applyAlignment="1">
      <alignment horizontal="right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 indent="1"/>
    </xf>
    <xf numFmtId="164" fontId="8" fillId="4" borderId="2" xfId="0" applyNumberFormat="1" applyFont="1" applyFill="1" applyBorder="1" applyAlignment="1">
      <alignment horizontal="right" vertical="center" wrapText="1"/>
    </xf>
    <xf numFmtId="0" fontId="9" fillId="4" borderId="2" xfId="0" applyFont="1" applyFill="1" applyBorder="1" applyAlignment="1">
      <alignment horizontal="left" vertical="center" wrapText="1" indent="1"/>
    </xf>
    <xf numFmtId="0" fontId="12" fillId="9" borderId="2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left" vertical="center" wrapText="1" indent="1"/>
    </xf>
    <xf numFmtId="0" fontId="5" fillId="9" borderId="2" xfId="0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right" vertical="center" wrapText="1"/>
    </xf>
    <xf numFmtId="164" fontId="8" fillId="9" borderId="2" xfId="0" applyNumberFormat="1" applyFont="1" applyFill="1" applyBorder="1" applyAlignment="1">
      <alignment horizontal="right" vertical="center" wrapText="1"/>
    </xf>
    <xf numFmtId="0" fontId="9" fillId="9" borderId="2" xfId="0" applyFont="1" applyFill="1" applyBorder="1" applyAlignment="1">
      <alignment horizontal="left" vertical="center" wrapText="1" indent="1"/>
    </xf>
    <xf numFmtId="164" fontId="6" fillId="6" borderId="3" xfId="0" applyNumberFormat="1" applyFont="1" applyFill="1" applyBorder="1" applyAlignment="1">
      <alignment horizontal="right" vertical="center" wrapText="1"/>
    </xf>
    <xf numFmtId="3" fontId="8" fillId="4" borderId="2" xfId="0" applyNumberFormat="1" applyFont="1" applyFill="1" applyBorder="1" applyAlignment="1">
      <alignment horizontal="right" vertical="center" wrapText="1"/>
    </xf>
    <xf numFmtId="164" fontId="4" fillId="5" borderId="2" xfId="0" applyNumberFormat="1" applyFont="1" applyFill="1" applyBorder="1" applyAlignment="1">
      <alignment horizontal="right" vertical="center" wrapText="1"/>
    </xf>
    <xf numFmtId="165" fontId="4" fillId="5" borderId="2" xfId="0" applyNumberFormat="1" applyFont="1" applyFill="1" applyBorder="1" applyAlignment="1">
      <alignment horizontal="right" vertical="center" wrapText="1"/>
    </xf>
    <xf numFmtId="0" fontId="4" fillId="3" borderId="2" xfId="0" applyFont="1" applyFill="1" applyBorder="1" applyAlignment="1">
      <alignment horizontal="left" vertical="center" wrapText="1" indent="1"/>
    </xf>
    <xf numFmtId="164" fontId="6" fillId="5" borderId="2" xfId="0" applyNumberFormat="1" applyFont="1" applyFill="1" applyBorder="1" applyAlignment="1">
      <alignment horizontal="right" vertical="center" wrapText="1"/>
    </xf>
    <xf numFmtId="0" fontId="11" fillId="3" borderId="2" xfId="0" applyFont="1" applyFill="1" applyBorder="1" applyAlignment="1">
      <alignment horizontal="left" vertical="center" wrapText="1" indent="1"/>
    </xf>
    <xf numFmtId="0" fontId="5" fillId="6" borderId="3" xfId="0" applyFont="1" applyFill="1" applyBorder="1" applyAlignment="1">
      <alignment horizontal="left" vertical="center" wrapText="1" indent="1"/>
    </xf>
    <xf numFmtId="0" fontId="11" fillId="0" borderId="0" xfId="0" applyFont="1" applyAlignment="1">
      <alignment horizontal="left" vertical="center" wrapText="1" indent="1"/>
    </xf>
  </cellXfs>
  <cellStyles count="1">
    <cellStyle name="Normal" xfId="0" builtinId="0"/>
  </cellStyles>
  <dxfs count="4">
    <dxf>
      <font>
        <b/>
        <sz val="9"/>
        <color rgb="FFB42318"/>
        <name val="Arial"/>
        <charset val="1"/>
      </font>
      <fill>
        <patternFill>
          <bgColor rgb="FFFBE3E3"/>
        </patternFill>
      </fill>
    </dxf>
    <dxf>
      <font>
        <b/>
        <sz val="9"/>
        <color rgb="FF1E7B3E"/>
        <name val="Arial"/>
        <charset val="1"/>
      </font>
      <fill>
        <patternFill>
          <bgColor rgb="FFDCF2E3"/>
        </patternFill>
      </fill>
    </dxf>
    <dxf>
      <font>
        <b/>
        <sz val="9"/>
        <color rgb="FFB42318"/>
        <name val="Arial"/>
        <charset val="1"/>
      </font>
      <fill>
        <patternFill>
          <bgColor rgb="FFFBE3E3"/>
        </patternFill>
      </fill>
    </dxf>
    <dxf>
      <font>
        <b/>
        <sz val="9"/>
        <color rgb="FF1E7B3E"/>
        <name val="Arial"/>
        <charset val="1"/>
      </font>
      <fill>
        <patternFill>
          <bgColor rgb="FFDCF2E3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E7B3E"/>
      <rgbColor rgb="FF000080"/>
      <rgbColor rgb="FF8A5A00"/>
      <rgbColor rgb="FF800080"/>
      <rgbColor rgb="FF008080"/>
      <rgbColor rgb="FFD6DFEA"/>
      <rgbColor rgb="FF6E7B8A"/>
      <rgbColor rgb="FF9999FF"/>
      <rgbColor rgb="FF993366"/>
      <rgbColor rgb="FFFFF8E5"/>
      <rgbColor rgb="FFE4EAF1"/>
      <rgbColor rgb="FF660066"/>
      <rgbColor rgb="FFFF8080"/>
      <rgbColor rgb="FF0066CC"/>
      <rgbColor rgb="FFCBD3D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1F4F8"/>
      <rgbColor rgb="FFDCF2E3"/>
      <rgbColor rgb="FFF7F9FA"/>
      <rgbColor rgb="FFFAFBFC"/>
      <rgbColor rgb="FFFF99CC"/>
      <rgbColor rgb="FFCC99FF"/>
      <rgbColor rgb="FFFBE3E3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A5F"/>
      <rgbColor rgb="FF339966"/>
      <rgbColor rgb="FF003300"/>
      <rgbColor rgb="FF333300"/>
      <rgbColor rgb="FFB42318"/>
      <rgbColor rgb="FF993366"/>
      <rgbColor rgb="FF333399"/>
      <rgbColor rgb="FF212B3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G22"/>
  <sheetViews>
    <sheetView showGridLines="0" tabSelected="1" zoomScaleNormal="100" workbookViewId="0"/>
  </sheetViews>
  <sheetFormatPr defaultColWidth="8.7109375" defaultRowHeight="15" x14ac:dyDescent="0.25"/>
  <cols>
    <col min="1" max="1" width="2" customWidth="1"/>
    <col min="2" max="2" width="30" customWidth="1"/>
    <col min="3" max="3" width="26" customWidth="1"/>
    <col min="4" max="4" width="18" customWidth="1"/>
    <col min="5" max="5" width="28" customWidth="1"/>
    <col min="6" max="6" width="24" customWidth="1"/>
    <col min="7" max="7" width="16" customWidth="1"/>
  </cols>
  <sheetData>
    <row r="2" spans="2:7" ht="27.75" customHeight="1" x14ac:dyDescent="0.25">
      <c r="B2" s="14" t="s">
        <v>0</v>
      </c>
      <c r="C2" s="14"/>
      <c r="D2" s="14"/>
      <c r="E2" s="14"/>
      <c r="F2" s="14"/>
      <c r="G2" s="14"/>
    </row>
    <row r="3" spans="2:7" ht="15.75" customHeight="1" x14ac:dyDescent="0.25">
      <c r="B3" s="13" t="s">
        <v>1</v>
      </c>
      <c r="C3" s="13"/>
      <c r="D3" s="13"/>
      <c r="E3" s="13"/>
      <c r="F3" s="13"/>
      <c r="G3" s="13"/>
    </row>
    <row r="4" spans="2:7" ht="7.5" customHeight="1" x14ac:dyDescent="0.25">
      <c r="B4" s="15"/>
      <c r="C4" s="15"/>
      <c r="D4" s="15"/>
      <c r="E4" s="15"/>
      <c r="F4" s="15"/>
      <c r="G4" s="15"/>
    </row>
    <row r="6" spans="2:7" ht="21.75" customHeight="1" x14ac:dyDescent="0.25">
      <c r="B6" s="12" t="s">
        <v>2</v>
      </c>
      <c r="C6" s="12"/>
      <c r="D6" s="12"/>
      <c r="E6" s="12"/>
      <c r="F6" s="12"/>
      <c r="G6" s="12"/>
    </row>
    <row r="7" spans="2:7" ht="24" customHeight="1" x14ac:dyDescent="0.25">
      <c r="B7" s="16" t="s">
        <v>3</v>
      </c>
      <c r="C7" s="11" t="s">
        <v>4</v>
      </c>
      <c r="D7" s="11"/>
      <c r="E7" s="11"/>
      <c r="F7" s="11"/>
      <c r="G7" s="11"/>
    </row>
    <row r="8" spans="2:7" ht="24" customHeight="1" x14ac:dyDescent="0.25">
      <c r="B8" s="16" t="s">
        <v>5</v>
      </c>
      <c r="C8" s="11" t="s">
        <v>6</v>
      </c>
      <c r="D8" s="11"/>
      <c r="E8" s="11"/>
      <c r="F8" s="11"/>
      <c r="G8" s="11"/>
    </row>
    <row r="9" spans="2:7" ht="24" customHeight="1" x14ac:dyDescent="0.25">
      <c r="B9" s="16" t="s">
        <v>7</v>
      </c>
      <c r="C9" s="11" t="s">
        <v>8</v>
      </c>
      <c r="D9" s="11"/>
      <c r="E9" s="11"/>
      <c r="F9" s="11"/>
      <c r="G9" s="11"/>
    </row>
    <row r="10" spans="2:7" ht="31.5" customHeight="1" x14ac:dyDescent="0.25">
      <c r="B10" s="16" t="s">
        <v>9</v>
      </c>
      <c r="C10" s="11" t="s">
        <v>10</v>
      </c>
      <c r="D10" s="11"/>
      <c r="E10" s="16" t="s">
        <v>11</v>
      </c>
      <c r="F10" s="11" t="s">
        <v>12</v>
      </c>
      <c r="G10" s="11"/>
    </row>
    <row r="11" spans="2:7" ht="48" customHeight="1" x14ac:dyDescent="0.25">
      <c r="B11" s="16" t="s">
        <v>13</v>
      </c>
      <c r="C11" s="11" t="s">
        <v>14</v>
      </c>
      <c r="D11" s="11"/>
      <c r="E11" s="11"/>
      <c r="F11" s="11"/>
      <c r="G11" s="11"/>
    </row>
    <row r="12" spans="2:7" ht="9.75" customHeight="1" x14ac:dyDescent="0.25"/>
    <row r="13" spans="2:7" ht="21.75" customHeight="1" x14ac:dyDescent="0.25">
      <c r="B13" s="12" t="s">
        <v>15</v>
      </c>
      <c r="C13" s="12"/>
      <c r="D13" s="12"/>
      <c r="E13" s="12"/>
      <c r="F13" s="12"/>
      <c r="G13" s="12"/>
    </row>
    <row r="14" spans="2:7" ht="24" customHeight="1" x14ac:dyDescent="0.25">
      <c r="B14" s="16" t="s">
        <v>16</v>
      </c>
      <c r="C14" s="10">
        <v>3</v>
      </c>
      <c r="D14" s="10"/>
      <c r="E14" s="16" t="s">
        <v>17</v>
      </c>
      <c r="F14" s="9">
        <f>Resumo!$D$16</f>
        <v>1500000</v>
      </c>
      <c r="G14" s="9"/>
    </row>
    <row r="15" spans="2:7" ht="24" customHeight="1" x14ac:dyDescent="0.25">
      <c r="B15" s="16" t="s">
        <v>18</v>
      </c>
      <c r="C15" s="8" t="s">
        <v>19</v>
      </c>
      <c r="D15" s="8"/>
      <c r="E15" s="16" t="s">
        <v>20</v>
      </c>
      <c r="F15" s="7" t="str">
        <f>COUNTIF(Resumo!$J$15:$J$18,"OK")+COUNTIF(Resumo!$J$22:$J$25,"OK")&amp;" de 8"</f>
        <v>8 de 8</v>
      </c>
      <c r="G15" s="7"/>
    </row>
    <row r="16" spans="2:7" ht="9.75" customHeight="1" x14ac:dyDescent="0.25"/>
    <row r="17" spans="2:7" ht="21.75" customHeight="1" x14ac:dyDescent="0.25">
      <c r="B17" s="12" t="s">
        <v>21</v>
      </c>
      <c r="C17" s="12"/>
      <c r="D17" s="12"/>
      <c r="E17" s="12"/>
      <c r="F17" s="12"/>
      <c r="G17" s="12"/>
    </row>
    <row r="18" spans="2:7" ht="21.75" customHeight="1" x14ac:dyDescent="0.25">
      <c r="B18" s="16" t="s">
        <v>22</v>
      </c>
      <c r="C18" s="17" t="s">
        <v>23</v>
      </c>
      <c r="D18" s="18" t="s">
        <v>24</v>
      </c>
      <c r="E18" s="19" t="s">
        <v>25</v>
      </c>
      <c r="F18" s="6" t="s">
        <v>26</v>
      </c>
      <c r="G18" s="6"/>
    </row>
    <row r="19" spans="2:7" ht="30" customHeight="1" x14ac:dyDescent="0.25">
      <c r="B19" s="16" t="s">
        <v>27</v>
      </c>
      <c r="C19" s="5" t="s">
        <v>28</v>
      </c>
      <c r="D19" s="5"/>
      <c r="E19" s="5"/>
      <c r="F19" s="5"/>
      <c r="G19" s="5"/>
    </row>
    <row r="20" spans="2:7" ht="30" customHeight="1" x14ac:dyDescent="0.25">
      <c r="B20" s="16" t="s">
        <v>29</v>
      </c>
      <c r="C20" s="5" t="s">
        <v>30</v>
      </c>
      <c r="D20" s="5"/>
      <c r="E20" s="5"/>
      <c r="F20" s="5"/>
      <c r="G20" s="5"/>
    </row>
    <row r="21" spans="2:7" ht="30" customHeight="1" x14ac:dyDescent="0.25">
      <c r="B21" s="16" t="s">
        <v>31</v>
      </c>
      <c r="C21" s="5" t="s">
        <v>32</v>
      </c>
      <c r="D21" s="5"/>
      <c r="E21" s="5"/>
      <c r="F21" s="5"/>
      <c r="G21" s="5"/>
    </row>
    <row r="22" spans="2:7" ht="30" customHeight="1" x14ac:dyDescent="0.25">
      <c r="B22" s="16" t="s">
        <v>33</v>
      </c>
      <c r="C22" s="5" t="s">
        <v>34</v>
      </c>
      <c r="D22" s="5"/>
      <c r="E22" s="5"/>
      <c r="F22" s="5"/>
      <c r="G22" s="5"/>
    </row>
  </sheetData>
  <mergeCells count="20">
    <mergeCell ref="F18:G18"/>
    <mergeCell ref="C19:G19"/>
    <mergeCell ref="C20:G20"/>
    <mergeCell ref="C21:G21"/>
    <mergeCell ref="C22:G22"/>
    <mergeCell ref="C14:D14"/>
    <mergeCell ref="F14:G14"/>
    <mergeCell ref="C15:D15"/>
    <mergeCell ref="F15:G15"/>
    <mergeCell ref="B17:G17"/>
    <mergeCell ref="C9:G9"/>
    <mergeCell ref="C10:D10"/>
    <mergeCell ref="F10:G10"/>
    <mergeCell ref="C11:G11"/>
    <mergeCell ref="B13:G13"/>
    <mergeCell ref="B2:G2"/>
    <mergeCell ref="B3:G3"/>
    <mergeCell ref="B6:G6"/>
    <mergeCell ref="C7:G7"/>
    <mergeCell ref="C8:G8"/>
  </mergeCells>
  <printOptions horizontalCentered="1"/>
  <pageMargins left="0.4" right="0.4" top="0.5" bottom="0.6" header="0.511811023622047" footer="0.5"/>
  <pageSetup paperSize="9" fitToHeight="0" orientation="portrait" horizontalDpi="300" verticalDpi="300"/>
  <headerFooter>
    <oddFooter>&amp;L&amp;8 Memória de Cálculo · Edital SENAD/MJSP nº 5/2026&amp;R&amp;8 &amp;A · pág. 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J42"/>
  <sheetViews>
    <sheetView showGridLines="0" zoomScaleNormal="100" workbookViewId="0"/>
  </sheetViews>
  <sheetFormatPr defaultColWidth="8.7109375" defaultRowHeight="15" x14ac:dyDescent="0.25"/>
  <cols>
    <col min="1" max="1" width="2" customWidth="1"/>
    <col min="2" max="2" width="7" customWidth="1"/>
    <col min="3" max="3" width="46" customWidth="1"/>
    <col min="4" max="4" width="18" customWidth="1"/>
    <col min="5" max="5" width="11" customWidth="1"/>
    <col min="6" max="6" width="3" customWidth="1"/>
    <col min="7" max="7" width="34" customWidth="1"/>
    <col min="8" max="8" width="13" customWidth="1"/>
    <col min="9" max="9" width="18" customWidth="1"/>
    <col min="10" max="10" width="14" customWidth="1"/>
  </cols>
  <sheetData>
    <row r="2" spans="2:10" ht="27.75" customHeight="1" x14ac:dyDescent="0.25">
      <c r="B2" s="14" t="s">
        <v>35</v>
      </c>
      <c r="C2" s="14"/>
      <c r="D2" s="14"/>
      <c r="E2" s="14"/>
      <c r="F2" s="14"/>
      <c r="G2" s="14"/>
      <c r="H2" s="14"/>
      <c r="I2" s="14"/>
      <c r="J2" s="14"/>
    </row>
    <row r="3" spans="2:10" ht="15.75" customHeight="1" x14ac:dyDescent="0.25">
      <c r="B3" s="13" t="s">
        <v>36</v>
      </c>
      <c r="C3" s="13"/>
      <c r="D3" s="13"/>
      <c r="E3" s="13"/>
      <c r="F3" s="13"/>
      <c r="G3" s="13"/>
      <c r="H3" s="13"/>
      <c r="I3" s="13"/>
      <c r="J3" s="13"/>
    </row>
    <row r="4" spans="2:10" ht="7.5" customHeight="1" x14ac:dyDescent="0.25">
      <c r="B4" s="15"/>
      <c r="C4" s="15"/>
      <c r="D4" s="15"/>
      <c r="E4" s="15"/>
      <c r="F4" s="15"/>
      <c r="G4" s="15"/>
      <c r="H4" s="15"/>
      <c r="I4" s="15"/>
      <c r="J4" s="15"/>
    </row>
    <row r="6" spans="2:10" ht="21.75" customHeight="1" x14ac:dyDescent="0.25">
      <c r="B6" s="12" t="s">
        <v>37</v>
      </c>
      <c r="C6" s="12"/>
      <c r="D6" s="12"/>
      <c r="E6" s="12"/>
      <c r="G6" s="12" t="s">
        <v>38</v>
      </c>
      <c r="H6" s="12"/>
      <c r="I6" s="12"/>
      <c r="J6" s="12"/>
    </row>
    <row r="7" spans="2:10" ht="19.5" customHeight="1" x14ac:dyDescent="0.25">
      <c r="B7" s="21" t="s">
        <v>39</v>
      </c>
      <c r="C7" s="21" t="s">
        <v>40</v>
      </c>
      <c r="D7" s="21" t="s">
        <v>41</v>
      </c>
      <c r="E7" s="21" t="s">
        <v>42</v>
      </c>
      <c r="G7" s="4" t="s">
        <v>43</v>
      </c>
      <c r="H7" s="4"/>
      <c r="I7" s="21" t="s">
        <v>41</v>
      </c>
      <c r="J7" s="21" t="s">
        <v>42</v>
      </c>
    </row>
    <row r="8" spans="2:10" ht="45.75" customHeight="1" x14ac:dyDescent="0.25">
      <c r="B8" s="22">
        <v>1</v>
      </c>
      <c r="C8" s="23" t="str">
        <f>'META 1'!$D$6</f>
        <v>Implantar e assegurar o funcionamento pleno do CAIS [denominação], garantindo atendimento qualificado, acesso a direitos e articulação em rede.</v>
      </c>
      <c r="D8" s="24">
        <f>'META 1'!$H$33</f>
        <v>960000</v>
      </c>
      <c r="E8" s="25">
        <f>IF($D$11=0,"",D8/$D$11)</f>
        <v>0.64</v>
      </c>
      <c r="G8" s="5" t="s">
        <v>44</v>
      </c>
      <c r="H8" s="5"/>
      <c r="I8" s="24">
        <f>SUMIF('META 1'!$I$11:$I$32,"Direta",'META 1'!$H$11:$H$32)+SUMIF('META 2'!$I$11:$I$25,"Direta",'META 2'!$H$11:$H$25)+SUMIF('META 3'!$I$11:$I$26,"Direta",'META 3'!$H$11:$H$26)</f>
        <v>1448000</v>
      </c>
      <c r="J8" s="25">
        <f>IF($D$11=0,"",I8/$D$11)</f>
        <v>0.96533333333333338</v>
      </c>
    </row>
    <row r="9" spans="2:10" ht="45.75" customHeight="1" x14ac:dyDescent="0.25">
      <c r="B9" s="22">
        <v>2</v>
      </c>
      <c r="C9" s="23" t="str">
        <f>'META 2'!$D$6</f>
        <v>Promover, de forma continuada, formação, capacitação socioprofissional e inclusão social e produtiva do público prioritário e dos profissionais e parceiros da rede intersetorial.</v>
      </c>
      <c r="D9" s="24">
        <f>'META 2'!$H$26</f>
        <v>360000</v>
      </c>
      <c r="E9" s="25">
        <f>IF($D$11=0,"",D9/$D$11)</f>
        <v>0.24</v>
      </c>
      <c r="G9" s="5" t="s">
        <v>45</v>
      </c>
      <c r="H9" s="5"/>
      <c r="I9" s="24">
        <f>SUMIF('META 1'!$I$11:$I$32,"Indireta",'META 1'!$H$11:$H$32)+SUMIF('META 2'!$I$11:$I$25,"Indireta",'META 2'!$H$11:$H$25)+SUMIF('META 3'!$I$11:$I$26,"Indireta",'META 3'!$H$11:$H$26)</f>
        <v>52000</v>
      </c>
      <c r="J9" s="25">
        <f>IF($D$11=0,"",I9/$D$11)</f>
        <v>3.4666666666666665E-2</v>
      </c>
    </row>
    <row r="10" spans="2:10" ht="45.75" customHeight="1" x14ac:dyDescent="0.25">
      <c r="B10" s="22">
        <v>3</v>
      </c>
      <c r="C10" s="23" t="str">
        <f>'META 3'!$D$6</f>
        <v>Realizar pesquisa, monitoramento e avaliação sistemática das ações desenvolvidas pelo CAIS, para subsidiar a formulação, a implementação e o aprimoramento das políticas públicas sobre drogas.</v>
      </c>
      <c r="D10" s="24">
        <f>'META 3'!$H$27</f>
        <v>180000</v>
      </c>
      <c r="E10" s="25">
        <f>IF($D$11=0,"",D10/$D$11)</f>
        <v>0.12</v>
      </c>
      <c r="G10" s="3" t="s">
        <v>46</v>
      </c>
      <c r="H10" s="3"/>
      <c r="I10" s="27">
        <f>SUM(I8:I9)</f>
        <v>1500000</v>
      </c>
      <c r="J10" s="28">
        <f>IF($D$11=0,"",I10/$D$11)</f>
        <v>1</v>
      </c>
    </row>
    <row r="11" spans="2:10" ht="24" customHeight="1" x14ac:dyDescent="0.25">
      <c r="B11" s="3" t="s">
        <v>47</v>
      </c>
      <c r="C11" s="3"/>
      <c r="D11" s="27">
        <f>SUM(D8:D10)</f>
        <v>1500000</v>
      </c>
      <c r="E11" s="28">
        <f>IF(D11=0,"",1)</f>
        <v>1</v>
      </c>
    </row>
    <row r="12" spans="2:10" ht="9.75" customHeight="1" x14ac:dyDescent="0.25"/>
    <row r="13" spans="2:10" ht="21.75" customHeight="1" x14ac:dyDescent="0.25">
      <c r="B13" s="12" t="s">
        <v>48</v>
      </c>
      <c r="C13" s="12"/>
      <c r="D13" s="12"/>
      <c r="E13" s="12"/>
      <c r="G13" s="12" t="s">
        <v>49</v>
      </c>
      <c r="H13" s="12"/>
      <c r="I13" s="12"/>
      <c r="J13" s="12"/>
    </row>
    <row r="14" spans="2:10" ht="19.5" customHeight="1" x14ac:dyDescent="0.25">
      <c r="B14" s="5" t="s">
        <v>50</v>
      </c>
      <c r="C14" s="5"/>
      <c r="D14" s="24">
        <f>SUMIF('META 1'!$D$11:$D$32,"Material",'META 1'!$H$11:$H$32)+SUMIF('META 2'!$D$11:$D$25,"Material",'META 2'!$H$11:$H$25)+SUMIF('META 3'!$D$11:$D$26,"Material",'META 3'!$H$11:$H$26)</f>
        <v>354000</v>
      </c>
      <c r="E14" s="25">
        <f>IF($D$11=0,"",D14/$D$11)</f>
        <v>0.23599999999999999</v>
      </c>
      <c r="G14" s="4" t="s">
        <v>51</v>
      </c>
      <c r="H14" s="4"/>
      <c r="I14" s="4"/>
      <c r="J14" s="21" t="s">
        <v>52</v>
      </c>
    </row>
    <row r="15" spans="2:10" ht="19.5" customHeight="1" x14ac:dyDescent="0.25">
      <c r="B15" s="5" t="s">
        <v>53</v>
      </c>
      <c r="C15" s="5"/>
      <c r="D15" s="24">
        <f>SUMIF('META 1'!$D$11:$D$32,"Serviço",'META 1'!$H$11:$H$32)+SUMIF('META 2'!$D$11:$D$25,"Serviço",'META 2'!$H$11:$H$25)+SUMIF('META 3'!$D$11:$D$26,"Serviço",'META 3'!$H$11:$H$26)</f>
        <v>1146000</v>
      </c>
      <c r="E15" s="25">
        <f>IF($D$11=0,"",D15/$D$11)</f>
        <v>0.76400000000000001</v>
      </c>
      <c r="G15" s="5" t="s">
        <v>54</v>
      </c>
      <c r="H15" s="5"/>
      <c r="I15" s="5"/>
      <c r="J15" s="22" t="str">
        <f>IF(ROUND(D16,2)=ROUND(D11,2),"OK","DIVERGENTE")</f>
        <v>OK</v>
      </c>
    </row>
    <row r="16" spans="2:10" ht="24" customHeight="1" x14ac:dyDescent="0.25">
      <c r="B16" s="3" t="s">
        <v>55</v>
      </c>
      <c r="C16" s="3"/>
      <c r="D16" s="27">
        <f>SUM(D14:D15)</f>
        <v>1500000</v>
      </c>
      <c r="E16" s="28">
        <f>IF($D$11=0,"",D16/$D$11)</f>
        <v>1</v>
      </c>
      <c r="G16" s="5" t="s">
        <v>56</v>
      </c>
      <c r="H16" s="5"/>
      <c r="I16" s="5"/>
      <c r="J16" s="22" t="str">
        <f>IF(ROUND(I10,2)=ROUND(D11,2),"OK","DIVERGENTE")</f>
        <v>OK</v>
      </c>
    </row>
    <row r="17" spans="2:10" ht="19.5" customHeight="1" x14ac:dyDescent="0.25">
      <c r="G17" s="5" t="s">
        <v>57</v>
      </c>
      <c r="H17" s="5"/>
      <c r="I17" s="5"/>
      <c r="J17" s="22" t="str">
        <f>IF(ROUND(D30,2)=ROUND(D11,2),"OK","DIVERGENTE")</f>
        <v>OK</v>
      </c>
    </row>
    <row r="18" spans="2:10" ht="21.75" customHeight="1" x14ac:dyDescent="0.25">
      <c r="B18" s="12" t="s">
        <v>58</v>
      </c>
      <c r="C18" s="12"/>
      <c r="D18" s="12"/>
      <c r="E18" s="12"/>
      <c r="G18" s="5" t="s">
        <v>59</v>
      </c>
      <c r="H18" s="5"/>
      <c r="I18" s="5"/>
      <c r="J18" s="22" t="str">
        <f>IF(ROUND(I33,2)=ROUND(D11,2),"OK","DIVERGENTE")</f>
        <v>OK</v>
      </c>
    </row>
    <row r="19" spans="2:10" ht="19.5" customHeight="1" x14ac:dyDescent="0.25">
      <c r="B19" s="21" t="s">
        <v>60</v>
      </c>
      <c r="C19" s="21" t="s">
        <v>61</v>
      </c>
      <c r="D19" s="21" t="s">
        <v>41</v>
      </c>
      <c r="E19" s="21" t="s">
        <v>42</v>
      </c>
    </row>
    <row r="20" spans="2:10" ht="21.75" customHeight="1" x14ac:dyDescent="0.25">
      <c r="B20" s="29" t="s">
        <v>62</v>
      </c>
      <c r="C20" s="30" t="s">
        <v>63</v>
      </c>
      <c r="D20" s="24">
        <f>SUMIF('META 1'!$J$11:$J$32,$B20,'META 1'!$H$11:$H$32)+SUMIF('META 2'!$J$11:$J$25,$B20,'META 2'!$H$11:$H$25)+SUMIF('META 3'!$J$11:$J$26,$B20,'META 3'!$H$11:$H$26)</f>
        <v>12000</v>
      </c>
      <c r="E20" s="25">
        <f t="shared" ref="E20:E30" si="0">IF($D$11=0,"",D20/$D$11)</f>
        <v>8.0000000000000002E-3</v>
      </c>
      <c r="G20" s="12" t="s">
        <v>64</v>
      </c>
      <c r="H20" s="12"/>
      <c r="I20" s="12"/>
      <c r="J20" s="12"/>
    </row>
    <row r="21" spans="2:10" ht="19.5" customHeight="1" x14ac:dyDescent="0.25">
      <c r="B21" s="29" t="s">
        <v>65</v>
      </c>
      <c r="C21" s="30" t="s">
        <v>66</v>
      </c>
      <c r="D21" s="24">
        <f>SUMIF('META 1'!$J$11:$J$32,$B21,'META 1'!$H$11:$H$32)+SUMIF('META 2'!$J$11:$J$25,$B21,'META 2'!$H$11:$H$25)+SUMIF('META 3'!$J$11:$J$26,$B21,'META 3'!$H$11:$H$26)</f>
        <v>732000</v>
      </c>
      <c r="E21" s="25">
        <f t="shared" si="0"/>
        <v>0.48799999999999999</v>
      </c>
      <c r="G21" s="21" t="s">
        <v>67</v>
      </c>
      <c r="H21" s="21" t="s">
        <v>68</v>
      </c>
      <c r="I21" s="21" t="s">
        <v>69</v>
      </c>
      <c r="J21" s="21" t="s">
        <v>52</v>
      </c>
    </row>
    <row r="22" spans="2:10" ht="19.5" customHeight="1" x14ac:dyDescent="0.25">
      <c r="B22" s="29" t="s">
        <v>70</v>
      </c>
      <c r="C22" s="30" t="s">
        <v>71</v>
      </c>
      <c r="D22" s="24">
        <f>SUMIF('META 1'!$J$11:$J$32,$B22,'META 1'!$H$11:$H$32)+SUMIF('META 2'!$J$11:$J$25,$B22,'META 2'!$H$11:$H$25)+SUMIF('META 3'!$J$11:$J$26,$B22,'META 3'!$H$11:$H$26)</f>
        <v>0</v>
      </c>
      <c r="E22" s="25">
        <f t="shared" si="0"/>
        <v>0</v>
      </c>
      <c r="G22" s="20" t="s">
        <v>72</v>
      </c>
      <c r="H22" s="31">
        <v>0.3</v>
      </c>
      <c r="I22" s="25">
        <f>IF($D$11=0,"",D29/$D$11)</f>
        <v>0.18</v>
      </c>
      <c r="J22" s="22" t="str">
        <f>IF(I22="","",IF(I22&lt;=H22,"OK","ACIMA"))</f>
        <v>OK</v>
      </c>
    </row>
    <row r="23" spans="2:10" ht="19.5" customHeight="1" x14ac:dyDescent="0.25">
      <c r="B23" s="29" t="s">
        <v>73</v>
      </c>
      <c r="C23" s="30" t="s">
        <v>74</v>
      </c>
      <c r="D23" s="24">
        <f>SUMIF('META 1'!$J$11:$J$32,$B23,'META 1'!$H$11:$H$32)+SUMIF('META 2'!$J$11:$J$25,$B23,'META 2'!$H$11:$H$25)+SUMIF('META 3'!$J$11:$J$26,$B23,'META 3'!$H$11:$H$26)</f>
        <v>84000</v>
      </c>
      <c r="E23" s="25">
        <f t="shared" si="0"/>
        <v>5.6000000000000001E-2</v>
      </c>
      <c r="G23" s="20" t="s">
        <v>75</v>
      </c>
      <c r="H23" s="31">
        <v>0.2</v>
      </c>
      <c r="I23" s="25">
        <f>IF($D$11=0,"",I9/$D$11)</f>
        <v>3.4666666666666665E-2</v>
      </c>
      <c r="J23" s="22" t="str">
        <f>IF(I23="","",IF(I23&lt;=H23,"OK","ACIMA"))</f>
        <v>OK</v>
      </c>
    </row>
    <row r="24" spans="2:10" ht="19.5" customHeight="1" x14ac:dyDescent="0.25">
      <c r="B24" s="29" t="s">
        <v>76</v>
      </c>
      <c r="C24" s="30" t="s">
        <v>77</v>
      </c>
      <c r="D24" s="24">
        <f>SUMIF('META 1'!$J$11:$J$32,$B24,'META 1'!$H$11:$H$32)+SUMIF('META 2'!$J$11:$J$25,$B24,'META 2'!$H$11:$H$25)+SUMIF('META 3'!$J$11:$J$26,$B24,'META 3'!$H$11:$H$26)</f>
        <v>18000</v>
      </c>
      <c r="E24" s="25">
        <f t="shared" si="0"/>
        <v>1.2E-2</v>
      </c>
      <c r="G24" s="20" t="s">
        <v>78</v>
      </c>
      <c r="H24" s="31">
        <v>0.2</v>
      </c>
      <c r="I24" s="25">
        <f>H29</f>
        <v>0.2</v>
      </c>
      <c r="J24" s="22" t="str">
        <f>IF(I24="","",IF(I24&lt;=H24,"OK","ACIMA"))</f>
        <v>OK</v>
      </c>
    </row>
    <row r="25" spans="2:10" ht="19.5" customHeight="1" x14ac:dyDescent="0.25">
      <c r="B25" s="29" t="s">
        <v>79</v>
      </c>
      <c r="C25" s="30" t="s">
        <v>80</v>
      </c>
      <c r="D25" s="24">
        <f>SUMIF('META 1'!$J$11:$J$32,$B25,'META 1'!$H$11:$H$32)+SUMIF('META 2'!$J$11:$J$25,$B25,'META 2'!$H$11:$H$25)+SUMIF('META 3'!$J$11:$J$26,$B25,'META 3'!$H$11:$H$26)</f>
        <v>0</v>
      </c>
      <c r="E25" s="25">
        <f t="shared" si="0"/>
        <v>0</v>
      </c>
      <c r="G25" s="20" t="s">
        <v>81</v>
      </c>
      <c r="H25" s="32">
        <v>1500000</v>
      </c>
      <c r="I25" s="33">
        <f>D11</f>
        <v>1500000</v>
      </c>
      <c r="J25" s="22" t="str">
        <f>IF(I25="","",IF(I25&lt;=H25,"OK","ACIMA"))</f>
        <v>OK</v>
      </c>
    </row>
    <row r="26" spans="2:10" ht="19.5" customHeight="1" x14ac:dyDescent="0.25">
      <c r="B26" s="29" t="s">
        <v>82</v>
      </c>
      <c r="C26" s="30" t="s">
        <v>83</v>
      </c>
      <c r="D26" s="24">
        <f>SUMIF('META 1'!$J$11:$J$32,$B26,'META 1'!$H$11:$H$32)+SUMIF('META 2'!$J$11:$J$25,$B26,'META 2'!$H$11:$H$25)+SUMIF('META 3'!$J$11:$J$26,$B26,'META 3'!$H$11:$H$26)</f>
        <v>354000</v>
      </c>
      <c r="E26" s="25">
        <f t="shared" si="0"/>
        <v>0.23599999999999999</v>
      </c>
    </row>
    <row r="27" spans="2:10" ht="21.75" customHeight="1" x14ac:dyDescent="0.25">
      <c r="B27" s="29" t="s">
        <v>84</v>
      </c>
      <c r="C27" s="30" t="s">
        <v>85</v>
      </c>
      <c r="D27" s="24">
        <f>SUMIF('META 1'!$J$11:$J$32,$B27,'META 1'!$H$11:$H$32)+SUMIF('META 2'!$J$11:$J$25,$B27,'META 2'!$H$11:$H$25)+SUMIF('META 3'!$J$11:$J$26,$B27,'META 3'!$H$11:$H$26)</f>
        <v>0</v>
      </c>
      <c r="E27" s="25">
        <f t="shared" si="0"/>
        <v>0</v>
      </c>
      <c r="G27" s="12" t="s">
        <v>86</v>
      </c>
      <c r="H27" s="12"/>
      <c r="I27" s="12"/>
      <c r="J27" s="12"/>
    </row>
    <row r="28" spans="2:10" ht="19.5" customHeight="1" x14ac:dyDescent="0.25">
      <c r="B28" s="29" t="s">
        <v>87</v>
      </c>
      <c r="C28" s="30" t="s">
        <v>88</v>
      </c>
      <c r="D28" s="24">
        <f>SUMIF('META 1'!$J$11:$J$32,$B28,'META 1'!$H$11:$H$32)+SUMIF('META 2'!$J$11:$J$25,$B28,'META 2'!$H$11:$H$25)+SUMIF('META 3'!$J$11:$J$26,$B28,'META 3'!$H$11:$H$26)</f>
        <v>30000</v>
      </c>
      <c r="E28" s="25">
        <f t="shared" si="0"/>
        <v>0.02</v>
      </c>
      <c r="G28" s="21" t="s">
        <v>89</v>
      </c>
      <c r="H28" s="21" t="s">
        <v>42</v>
      </c>
      <c r="I28" s="21" t="s">
        <v>41</v>
      </c>
      <c r="J28" s="21" t="s">
        <v>90</v>
      </c>
    </row>
    <row r="29" spans="2:10" ht="19.5" customHeight="1" x14ac:dyDescent="0.25">
      <c r="B29" s="29" t="s">
        <v>91</v>
      </c>
      <c r="C29" s="30" t="s">
        <v>92</v>
      </c>
      <c r="D29" s="24">
        <f>SUMIF('META 1'!$J$11:$J$32,$B29,'META 1'!$H$11:$H$32)+SUMIF('META 2'!$J$11:$J$25,$B29,'META 2'!$H$11:$H$25)+SUMIF('META 3'!$J$11:$J$26,$B29,'META 3'!$H$11:$H$26)</f>
        <v>270000</v>
      </c>
      <c r="E29" s="25">
        <f t="shared" si="0"/>
        <v>0.18</v>
      </c>
      <c r="G29" s="20" t="s">
        <v>93</v>
      </c>
      <c r="H29" s="31">
        <v>0.2</v>
      </c>
      <c r="I29" s="24">
        <f>$D$11*H29</f>
        <v>300000</v>
      </c>
      <c r="J29" s="34" t="s">
        <v>94</v>
      </c>
    </row>
    <row r="30" spans="2:10" ht="24" customHeight="1" x14ac:dyDescent="0.25">
      <c r="B30" s="3" t="s">
        <v>95</v>
      </c>
      <c r="C30" s="3"/>
      <c r="D30" s="27">
        <f>SUM(D20:D29)</f>
        <v>1500000</v>
      </c>
      <c r="E30" s="28">
        <f t="shared" si="0"/>
        <v>1</v>
      </c>
      <c r="G30" s="20" t="s">
        <v>96</v>
      </c>
      <c r="H30" s="31">
        <v>0.3</v>
      </c>
      <c r="I30" s="24">
        <f>$D$11*H30</f>
        <v>450000</v>
      </c>
      <c r="J30" s="34" t="s">
        <v>94</v>
      </c>
    </row>
    <row r="31" spans="2:10" ht="18" customHeight="1" x14ac:dyDescent="0.25">
      <c r="B31" s="2" t="s">
        <v>97</v>
      </c>
      <c r="C31" s="2"/>
      <c r="D31" s="2"/>
      <c r="E31" s="2"/>
      <c r="G31" s="20" t="s">
        <v>98</v>
      </c>
      <c r="H31" s="31">
        <v>0.25</v>
      </c>
      <c r="I31" s="24">
        <f>$D$11*H31</f>
        <v>375000</v>
      </c>
      <c r="J31" s="34" t="s">
        <v>94</v>
      </c>
    </row>
    <row r="32" spans="2:10" ht="19.5" customHeight="1" x14ac:dyDescent="0.25">
      <c r="G32" s="20" t="s">
        <v>99</v>
      </c>
      <c r="H32" s="31">
        <v>0.25</v>
      </c>
      <c r="I32" s="24">
        <f>$D$11*H32</f>
        <v>375000</v>
      </c>
      <c r="J32" s="34" t="s">
        <v>94</v>
      </c>
    </row>
    <row r="33" spans="2:10" ht="24" customHeight="1" x14ac:dyDescent="0.25">
      <c r="B33" s="12" t="s">
        <v>100</v>
      </c>
      <c r="C33" s="12"/>
      <c r="D33" s="12"/>
      <c r="E33" s="12"/>
      <c r="G33" s="26" t="s">
        <v>47</v>
      </c>
      <c r="H33" s="28">
        <f>SUM(H29:H32)</f>
        <v>1</v>
      </c>
      <c r="I33" s="27">
        <f>SUM(I29:I32)</f>
        <v>1500000</v>
      </c>
      <c r="J33" s="35"/>
    </row>
    <row r="34" spans="2:10" ht="19.5" customHeight="1" x14ac:dyDescent="0.25">
      <c r="B34" s="4" t="s">
        <v>101</v>
      </c>
      <c r="C34" s="4"/>
      <c r="D34" s="4" t="s">
        <v>102</v>
      </c>
      <c r="E34" s="4"/>
      <c r="G34" s="1" t="s">
        <v>103</v>
      </c>
      <c r="H34" s="1"/>
      <c r="I34" s="1"/>
      <c r="J34" s="1"/>
    </row>
    <row r="35" spans="2:10" ht="19.5" customHeight="1" x14ac:dyDescent="0.25">
      <c r="B35" s="5" t="s">
        <v>104</v>
      </c>
      <c r="C35" s="5"/>
      <c r="D35" s="50">
        <v>1000</v>
      </c>
      <c r="E35" s="50"/>
      <c r="G35" s="1"/>
      <c r="H35" s="1"/>
      <c r="I35" s="1"/>
      <c r="J35" s="1"/>
    </row>
    <row r="36" spans="2:10" ht="19.5" customHeight="1" x14ac:dyDescent="0.25">
      <c r="B36" s="5" t="s">
        <v>105</v>
      </c>
      <c r="C36" s="5"/>
      <c r="D36" s="50">
        <v>240</v>
      </c>
      <c r="E36" s="50"/>
    </row>
    <row r="37" spans="2:10" ht="19.5" customHeight="1" x14ac:dyDescent="0.25">
      <c r="B37" s="5" t="s">
        <v>106</v>
      </c>
      <c r="C37" s="5"/>
      <c r="D37" s="50">
        <v>720</v>
      </c>
      <c r="E37" s="50"/>
    </row>
    <row r="38" spans="2:10" ht="19.5" customHeight="1" x14ac:dyDescent="0.25">
      <c r="B38" s="5" t="s">
        <v>107</v>
      </c>
      <c r="C38" s="5"/>
      <c r="D38" s="51">
        <f>IF(D35=0,"",$D$11/D35)</f>
        <v>1500</v>
      </c>
      <c r="E38" s="51"/>
    </row>
    <row r="39" spans="2:10" ht="19.5" customHeight="1" x14ac:dyDescent="0.25">
      <c r="B39" s="5" t="s">
        <v>108</v>
      </c>
      <c r="C39" s="5"/>
      <c r="D39" s="51">
        <f>IF(D36=0,"",$D$9/D36)</f>
        <v>1500</v>
      </c>
      <c r="E39" s="51"/>
    </row>
    <row r="40" spans="2:10" ht="19.5" customHeight="1" x14ac:dyDescent="0.25">
      <c r="B40" s="5" t="s">
        <v>109</v>
      </c>
      <c r="C40" s="5"/>
      <c r="D40" s="51">
        <f>IF(D37=0,"",'META 2'!$H$11/D37)</f>
        <v>150</v>
      </c>
      <c r="E40" s="51"/>
    </row>
    <row r="41" spans="2:10" ht="25.5" customHeight="1" x14ac:dyDescent="0.25">
      <c r="B41" s="5" t="s">
        <v>110</v>
      </c>
      <c r="C41" s="5"/>
      <c r="D41" s="52">
        <f>IF($D$11=0,"",(D21+D22+D25+D27)/$D$11)</f>
        <v>0.48799999999999999</v>
      </c>
      <c r="E41" s="52"/>
    </row>
    <row r="42" spans="2:10" ht="27.75" customHeight="1" x14ac:dyDescent="0.25">
      <c r="B42" s="2" t="s">
        <v>111</v>
      </c>
      <c r="C42" s="2"/>
      <c r="D42" s="2"/>
      <c r="E42" s="2"/>
    </row>
  </sheetData>
  <mergeCells count="43">
    <mergeCell ref="B40:C40"/>
    <mergeCell ref="D40:E40"/>
    <mergeCell ref="B41:C41"/>
    <mergeCell ref="D41:E41"/>
    <mergeCell ref="B42:E42"/>
    <mergeCell ref="B37:C37"/>
    <mergeCell ref="D37:E37"/>
    <mergeCell ref="B38:C38"/>
    <mergeCell ref="D38:E38"/>
    <mergeCell ref="B39:C39"/>
    <mergeCell ref="D39:E39"/>
    <mergeCell ref="G34:J35"/>
    <mergeCell ref="B35:C35"/>
    <mergeCell ref="D35:E35"/>
    <mergeCell ref="B36:C36"/>
    <mergeCell ref="D36:E36"/>
    <mergeCell ref="B30:C30"/>
    <mergeCell ref="B31:E31"/>
    <mergeCell ref="B33:E33"/>
    <mergeCell ref="B34:C34"/>
    <mergeCell ref="D34:E34"/>
    <mergeCell ref="G17:I17"/>
    <mergeCell ref="B18:E18"/>
    <mergeCell ref="G18:I18"/>
    <mergeCell ref="G20:J20"/>
    <mergeCell ref="G27:J27"/>
    <mergeCell ref="B14:C14"/>
    <mergeCell ref="G14:I14"/>
    <mergeCell ref="B15:C15"/>
    <mergeCell ref="G15:I15"/>
    <mergeCell ref="B16:C16"/>
    <mergeCell ref="G16:I16"/>
    <mergeCell ref="G8:H8"/>
    <mergeCell ref="G9:H9"/>
    <mergeCell ref="G10:H10"/>
    <mergeCell ref="B11:C11"/>
    <mergeCell ref="B13:E13"/>
    <mergeCell ref="G13:J13"/>
    <mergeCell ref="B2:J2"/>
    <mergeCell ref="B3:J3"/>
    <mergeCell ref="B6:E6"/>
    <mergeCell ref="G6:J6"/>
    <mergeCell ref="G7:H7"/>
  </mergeCells>
  <conditionalFormatting sqref="J15:J18">
    <cfRule type="expression" dxfId="3" priority="2">
      <formula>J15="OK"</formula>
    </cfRule>
    <cfRule type="expression" dxfId="2" priority="3">
      <formula>AND(J15&lt;&gt;"OK",J15&lt;&gt;"")</formula>
    </cfRule>
  </conditionalFormatting>
  <conditionalFormatting sqref="J22:J25">
    <cfRule type="expression" dxfId="1" priority="4">
      <formula>J22="OK"</formula>
    </cfRule>
    <cfRule type="expression" dxfId="0" priority="5">
      <formula>AND(J22&lt;&gt;"OK",J22&lt;&gt;"")</formula>
    </cfRule>
  </conditionalFormatting>
  <printOptions horizontalCentered="1"/>
  <pageMargins left="0.4" right="0.4" top="0.5" bottom="0.6" header="0.511811023622047" footer="0.5"/>
  <pageSetup paperSize="9" orientation="landscape" horizontalDpi="300" verticalDpi="300"/>
  <headerFooter>
    <oddFooter>&amp;L&amp;8 Memória de Cálculo · Edital SENAD/MJSP nº 5/2026&amp;R&amp;8 &amp;A · pág. &amp;P de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K35"/>
  <sheetViews>
    <sheetView showGridLines="0" zoomScaleNormal="10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/>
    </sheetView>
  </sheetViews>
  <sheetFormatPr defaultColWidth="8.7109375" defaultRowHeight="15" x14ac:dyDescent="0.25"/>
  <cols>
    <col min="1" max="1" width="2" customWidth="1"/>
    <col min="2" max="2" width="5" customWidth="1"/>
    <col min="3" max="3" width="58" customWidth="1"/>
    <col min="4" max="4" width="11" customWidth="1"/>
    <col min="5" max="5" width="15" customWidth="1"/>
    <col min="6" max="6" width="10" customWidth="1"/>
    <col min="7" max="7" width="15" customWidth="1"/>
    <col min="8" max="8" width="17" customWidth="1"/>
    <col min="9" max="10" width="12" customWidth="1"/>
    <col min="11" max="11" width="64" customWidth="1"/>
  </cols>
  <sheetData>
    <row r="2" spans="2:11" ht="27.75" customHeight="1" x14ac:dyDescent="0.25">
      <c r="B2" s="14" t="s">
        <v>112</v>
      </c>
      <c r="C2" s="14"/>
      <c r="D2" s="14"/>
      <c r="E2" s="14"/>
      <c r="F2" s="14"/>
      <c r="G2" s="14"/>
      <c r="H2" s="14"/>
      <c r="I2" s="14"/>
      <c r="J2" s="14"/>
      <c r="K2" s="14"/>
    </row>
    <row r="3" spans="2:11" ht="15.75" customHeight="1" x14ac:dyDescent="0.25">
      <c r="B3" s="13" t="s">
        <v>113</v>
      </c>
      <c r="C3" s="13"/>
      <c r="D3" s="13"/>
      <c r="E3" s="13"/>
      <c r="F3" s="13"/>
      <c r="G3" s="13"/>
      <c r="H3" s="13"/>
      <c r="I3" s="13"/>
      <c r="J3" s="13"/>
      <c r="K3" s="13"/>
    </row>
    <row r="4" spans="2:11" ht="7.5" customHeight="1" x14ac:dyDescent="0.25"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2:11" ht="21.75" customHeight="1" x14ac:dyDescent="0.25">
      <c r="B5" s="12" t="s">
        <v>114</v>
      </c>
      <c r="C5" s="12"/>
      <c r="D5" s="12"/>
      <c r="E5" s="12"/>
      <c r="F5" s="12"/>
      <c r="G5" s="12"/>
      <c r="H5" s="12"/>
      <c r="I5" s="12"/>
      <c r="J5" s="12"/>
      <c r="K5" s="12"/>
    </row>
    <row r="6" spans="2:11" ht="30" customHeight="1" x14ac:dyDescent="0.25">
      <c r="B6" s="53" t="s">
        <v>40</v>
      </c>
      <c r="C6" s="53"/>
      <c r="D6" s="11" t="s">
        <v>115</v>
      </c>
      <c r="E6" s="11"/>
      <c r="F6" s="11"/>
      <c r="G6" s="11"/>
      <c r="H6" s="11"/>
      <c r="I6" s="11"/>
      <c r="J6" s="11"/>
      <c r="K6" s="11"/>
    </row>
    <row r="7" spans="2:11" ht="21.75" customHeight="1" x14ac:dyDescent="0.25">
      <c r="B7" s="53" t="s">
        <v>116</v>
      </c>
      <c r="C7" s="53"/>
      <c r="D7" s="54">
        <f>$H$33</f>
        <v>960000</v>
      </c>
      <c r="E7" s="54"/>
      <c r="F7" s="53" t="s">
        <v>117</v>
      </c>
      <c r="G7" s="53"/>
      <c r="H7" s="38">
        <f>IF(Resumo!$D$11=0,"",$H$33/Resumo!$D$11)</f>
        <v>0.64</v>
      </c>
      <c r="I7" s="55" t="s">
        <v>118</v>
      </c>
      <c r="J7" s="55"/>
      <c r="K7" s="55"/>
    </row>
    <row r="8" spans="2:11" ht="7.5" customHeight="1" x14ac:dyDescent="0.25"/>
    <row r="9" spans="2:11" ht="21.75" customHeight="1" x14ac:dyDescent="0.25">
      <c r="B9" s="12" t="s">
        <v>119</v>
      </c>
      <c r="C9" s="12"/>
      <c r="D9" s="12"/>
      <c r="E9" s="12"/>
      <c r="F9" s="12"/>
      <c r="G9" s="12"/>
      <c r="H9" s="12"/>
      <c r="I9" s="12"/>
      <c r="J9" s="12"/>
      <c r="K9" s="12"/>
    </row>
    <row r="10" spans="2:11" ht="30" customHeight="1" x14ac:dyDescent="0.25">
      <c r="B10" s="21" t="s">
        <v>39</v>
      </c>
      <c r="C10" s="21" t="s">
        <v>120</v>
      </c>
      <c r="D10" s="21" t="s">
        <v>121</v>
      </c>
      <c r="E10" s="21" t="s">
        <v>122</v>
      </c>
      <c r="F10" s="21" t="s">
        <v>123</v>
      </c>
      <c r="G10" s="21" t="s">
        <v>124</v>
      </c>
      <c r="H10" s="21" t="s">
        <v>125</v>
      </c>
      <c r="I10" s="21" t="s">
        <v>43</v>
      </c>
      <c r="J10" s="21" t="s">
        <v>60</v>
      </c>
      <c r="K10" s="21" t="s">
        <v>126</v>
      </c>
    </row>
    <row r="11" spans="2:11" ht="49.5" customHeight="1" x14ac:dyDescent="0.25">
      <c r="B11" s="39">
        <v>1</v>
      </c>
      <c r="C11" s="40" t="s">
        <v>127</v>
      </c>
      <c r="D11" s="17" t="s">
        <v>128</v>
      </c>
      <c r="E11" s="17" t="s">
        <v>129</v>
      </c>
      <c r="F11" s="36">
        <v>24</v>
      </c>
      <c r="G11" s="41">
        <v>6000</v>
      </c>
      <c r="H11" s="37">
        <f t="shared" ref="H11:H32" si="0">IF(OR($F11="",$G11=""),"",$F11*$G11)</f>
        <v>144000</v>
      </c>
      <c r="I11" s="17" t="s">
        <v>130</v>
      </c>
      <c r="J11" s="17" t="s">
        <v>65</v>
      </c>
      <c r="K11" s="42" t="s">
        <v>131</v>
      </c>
    </row>
    <row r="12" spans="2:11" ht="49.5" customHeight="1" x14ac:dyDescent="0.25">
      <c r="B12" s="43">
        <v>2</v>
      </c>
      <c r="C12" s="44" t="s">
        <v>132</v>
      </c>
      <c r="D12" s="45" t="s">
        <v>128</v>
      </c>
      <c r="E12" s="45" t="s">
        <v>129</v>
      </c>
      <c r="F12" s="46">
        <v>24</v>
      </c>
      <c r="G12" s="47">
        <v>4500</v>
      </c>
      <c r="H12" s="37">
        <f t="shared" si="0"/>
        <v>108000</v>
      </c>
      <c r="I12" s="45" t="s">
        <v>130</v>
      </c>
      <c r="J12" s="45" t="s">
        <v>65</v>
      </c>
      <c r="K12" s="48" t="s">
        <v>133</v>
      </c>
    </row>
    <row r="13" spans="2:11" ht="49.5" customHeight="1" x14ac:dyDescent="0.25">
      <c r="B13" s="39">
        <v>3</v>
      </c>
      <c r="C13" s="40" t="s">
        <v>134</v>
      </c>
      <c r="D13" s="17" t="s">
        <v>128</v>
      </c>
      <c r="E13" s="17" t="s">
        <v>129</v>
      </c>
      <c r="F13" s="36">
        <v>24</v>
      </c>
      <c r="G13" s="41">
        <v>4500</v>
      </c>
      <c r="H13" s="37">
        <f t="shared" si="0"/>
        <v>108000</v>
      </c>
      <c r="I13" s="17" t="s">
        <v>130</v>
      </c>
      <c r="J13" s="17" t="s">
        <v>65</v>
      </c>
      <c r="K13" s="42" t="s">
        <v>135</v>
      </c>
    </row>
    <row r="14" spans="2:11" ht="49.5" customHeight="1" x14ac:dyDescent="0.25">
      <c r="B14" s="43">
        <v>4</v>
      </c>
      <c r="C14" s="44" t="s">
        <v>136</v>
      </c>
      <c r="D14" s="45" t="s">
        <v>128</v>
      </c>
      <c r="E14" s="45" t="s">
        <v>129</v>
      </c>
      <c r="F14" s="46">
        <v>24</v>
      </c>
      <c r="G14" s="47">
        <v>4000</v>
      </c>
      <c r="H14" s="37">
        <f t="shared" si="0"/>
        <v>96000</v>
      </c>
      <c r="I14" s="45" t="s">
        <v>130</v>
      </c>
      <c r="J14" s="45" t="s">
        <v>65</v>
      </c>
      <c r="K14" s="48" t="s">
        <v>137</v>
      </c>
    </row>
    <row r="15" spans="2:11" ht="49.5" customHeight="1" x14ac:dyDescent="0.25">
      <c r="B15" s="39">
        <v>5</v>
      </c>
      <c r="C15" s="40" t="s">
        <v>138</v>
      </c>
      <c r="D15" s="17" t="s">
        <v>128</v>
      </c>
      <c r="E15" s="17" t="s">
        <v>139</v>
      </c>
      <c r="F15" s="36">
        <v>48</v>
      </c>
      <c r="G15" s="41">
        <v>3000</v>
      </c>
      <c r="H15" s="37">
        <f t="shared" si="0"/>
        <v>144000</v>
      </c>
      <c r="I15" s="17" t="s">
        <v>130</v>
      </c>
      <c r="J15" s="17" t="s">
        <v>65</v>
      </c>
      <c r="K15" s="42" t="s">
        <v>140</v>
      </c>
    </row>
    <row r="16" spans="2:11" ht="49.5" customHeight="1" x14ac:dyDescent="0.25">
      <c r="B16" s="43">
        <v>6</v>
      </c>
      <c r="C16" s="44" t="s">
        <v>141</v>
      </c>
      <c r="D16" s="45" t="s">
        <v>128</v>
      </c>
      <c r="E16" s="45" t="s">
        <v>129</v>
      </c>
      <c r="F16" s="46">
        <v>24</v>
      </c>
      <c r="G16" s="47">
        <v>2500</v>
      </c>
      <c r="H16" s="37">
        <f t="shared" si="0"/>
        <v>60000</v>
      </c>
      <c r="I16" s="45" t="s">
        <v>130</v>
      </c>
      <c r="J16" s="45" t="s">
        <v>65</v>
      </c>
      <c r="K16" s="48" t="s">
        <v>142</v>
      </c>
    </row>
    <row r="17" spans="2:11" ht="49.5" customHeight="1" x14ac:dyDescent="0.25">
      <c r="B17" s="39">
        <v>7</v>
      </c>
      <c r="C17" s="40" t="s">
        <v>143</v>
      </c>
      <c r="D17" s="17" t="s">
        <v>128</v>
      </c>
      <c r="E17" s="17" t="s">
        <v>129</v>
      </c>
      <c r="F17" s="36">
        <v>24</v>
      </c>
      <c r="G17" s="41">
        <v>2500</v>
      </c>
      <c r="H17" s="37">
        <f t="shared" si="0"/>
        <v>60000</v>
      </c>
      <c r="I17" s="17" t="s">
        <v>130</v>
      </c>
      <c r="J17" s="17" t="s">
        <v>82</v>
      </c>
      <c r="K17" s="42" t="s">
        <v>144</v>
      </c>
    </row>
    <row r="18" spans="2:11" ht="49.5" customHeight="1" x14ac:dyDescent="0.25">
      <c r="B18" s="43">
        <v>8</v>
      </c>
      <c r="C18" s="44" t="s">
        <v>145</v>
      </c>
      <c r="D18" s="45" t="s">
        <v>128</v>
      </c>
      <c r="E18" s="45" t="s">
        <v>129</v>
      </c>
      <c r="F18" s="46">
        <v>24</v>
      </c>
      <c r="G18" s="47">
        <v>1000</v>
      </c>
      <c r="H18" s="37">
        <f t="shared" si="0"/>
        <v>24000</v>
      </c>
      <c r="I18" s="45" t="s">
        <v>130</v>
      </c>
      <c r="J18" s="45" t="s">
        <v>82</v>
      </c>
      <c r="K18" s="48" t="s">
        <v>146</v>
      </c>
    </row>
    <row r="19" spans="2:11" ht="39" customHeight="1" x14ac:dyDescent="0.25">
      <c r="B19" s="39">
        <v>9</v>
      </c>
      <c r="C19" s="40" t="s">
        <v>147</v>
      </c>
      <c r="D19" s="17" t="s">
        <v>148</v>
      </c>
      <c r="E19" s="17" t="s">
        <v>129</v>
      </c>
      <c r="F19" s="36">
        <v>24</v>
      </c>
      <c r="G19" s="41">
        <v>500</v>
      </c>
      <c r="H19" s="37">
        <f t="shared" si="0"/>
        <v>12000</v>
      </c>
      <c r="I19" s="17" t="s">
        <v>130</v>
      </c>
      <c r="J19" s="17" t="s">
        <v>73</v>
      </c>
      <c r="K19" s="42" t="s">
        <v>149</v>
      </c>
    </row>
    <row r="20" spans="2:11" ht="49.5" customHeight="1" x14ac:dyDescent="0.25">
      <c r="B20" s="43">
        <v>10</v>
      </c>
      <c r="C20" s="44" t="s">
        <v>150</v>
      </c>
      <c r="D20" s="45" t="s">
        <v>128</v>
      </c>
      <c r="E20" s="45" t="s">
        <v>129</v>
      </c>
      <c r="F20" s="46">
        <v>24</v>
      </c>
      <c r="G20" s="47">
        <v>1000</v>
      </c>
      <c r="H20" s="37">
        <f t="shared" si="0"/>
        <v>24000</v>
      </c>
      <c r="I20" s="45" t="s">
        <v>130</v>
      </c>
      <c r="J20" s="45" t="s">
        <v>82</v>
      </c>
      <c r="K20" s="48" t="s">
        <v>151</v>
      </c>
    </row>
    <row r="21" spans="2:11" ht="49.5" customHeight="1" x14ac:dyDescent="0.25">
      <c r="B21" s="39">
        <v>11</v>
      </c>
      <c r="C21" s="40" t="s">
        <v>152</v>
      </c>
      <c r="D21" s="17" t="s">
        <v>148</v>
      </c>
      <c r="E21" s="17" t="s">
        <v>153</v>
      </c>
      <c r="F21" s="36">
        <v>1</v>
      </c>
      <c r="G21" s="41">
        <v>50000</v>
      </c>
      <c r="H21" s="37">
        <f t="shared" si="0"/>
        <v>50000</v>
      </c>
      <c r="I21" s="17" t="s">
        <v>130</v>
      </c>
      <c r="J21" s="17" t="s">
        <v>91</v>
      </c>
      <c r="K21" s="42" t="s">
        <v>154</v>
      </c>
    </row>
    <row r="22" spans="2:11" ht="49.5" customHeight="1" x14ac:dyDescent="0.25">
      <c r="B22" s="43">
        <v>12</v>
      </c>
      <c r="C22" s="44" t="s">
        <v>155</v>
      </c>
      <c r="D22" s="45" t="s">
        <v>148</v>
      </c>
      <c r="E22" s="45" t="s">
        <v>153</v>
      </c>
      <c r="F22" s="46">
        <v>1</v>
      </c>
      <c r="G22" s="47">
        <v>80000</v>
      </c>
      <c r="H22" s="37">
        <f t="shared" si="0"/>
        <v>80000</v>
      </c>
      <c r="I22" s="45" t="s">
        <v>130</v>
      </c>
      <c r="J22" s="45" t="s">
        <v>91</v>
      </c>
      <c r="K22" s="48" t="s">
        <v>156</v>
      </c>
    </row>
    <row r="23" spans="2:11" ht="39" customHeight="1" x14ac:dyDescent="0.25">
      <c r="B23" s="39">
        <v>13</v>
      </c>
      <c r="C23" s="40" t="s">
        <v>157</v>
      </c>
      <c r="D23" s="17" t="s">
        <v>148</v>
      </c>
      <c r="E23" s="17" t="s">
        <v>153</v>
      </c>
      <c r="F23" s="36">
        <v>1</v>
      </c>
      <c r="G23" s="41">
        <v>30000</v>
      </c>
      <c r="H23" s="37">
        <f t="shared" si="0"/>
        <v>30000</v>
      </c>
      <c r="I23" s="17" t="s">
        <v>130</v>
      </c>
      <c r="J23" s="17" t="s">
        <v>91</v>
      </c>
      <c r="K23" s="42" t="s">
        <v>158</v>
      </c>
    </row>
    <row r="24" spans="2:11" ht="49.5" customHeight="1" x14ac:dyDescent="0.25">
      <c r="B24" s="43">
        <v>14</v>
      </c>
      <c r="C24" s="44" t="s">
        <v>159</v>
      </c>
      <c r="D24" s="45" t="s">
        <v>128</v>
      </c>
      <c r="E24" s="45" t="s">
        <v>153</v>
      </c>
      <c r="F24" s="46">
        <v>1</v>
      </c>
      <c r="G24" s="47">
        <v>20000</v>
      </c>
      <c r="H24" s="37">
        <f t="shared" si="0"/>
        <v>20000</v>
      </c>
      <c r="I24" s="45" t="s">
        <v>160</v>
      </c>
      <c r="J24" s="45" t="s">
        <v>82</v>
      </c>
      <c r="K24" s="48" t="s">
        <v>161</v>
      </c>
    </row>
    <row r="25" spans="2:11" ht="18" customHeight="1" x14ac:dyDescent="0.25">
      <c r="B25" s="39"/>
      <c r="C25" s="40"/>
      <c r="D25" s="17"/>
      <c r="E25" s="17"/>
      <c r="F25" s="36"/>
      <c r="G25" s="41"/>
      <c r="H25" s="37" t="str">
        <f t="shared" si="0"/>
        <v/>
      </c>
      <c r="I25" s="17"/>
      <c r="J25" s="17"/>
      <c r="K25" s="40"/>
    </row>
    <row r="26" spans="2:11" ht="18" customHeight="1" x14ac:dyDescent="0.25">
      <c r="B26" s="43"/>
      <c r="C26" s="44"/>
      <c r="D26" s="45"/>
      <c r="E26" s="45"/>
      <c r="F26" s="46"/>
      <c r="G26" s="47"/>
      <c r="H26" s="37" t="str">
        <f t="shared" si="0"/>
        <v/>
      </c>
      <c r="I26" s="45"/>
      <c r="J26" s="45"/>
      <c r="K26" s="44"/>
    </row>
    <row r="27" spans="2:11" ht="18" customHeight="1" x14ac:dyDescent="0.25">
      <c r="B27" s="39"/>
      <c r="C27" s="40"/>
      <c r="D27" s="17"/>
      <c r="E27" s="17"/>
      <c r="F27" s="36"/>
      <c r="G27" s="41"/>
      <c r="H27" s="37" t="str">
        <f t="shared" si="0"/>
        <v/>
      </c>
      <c r="I27" s="17"/>
      <c r="J27" s="17"/>
      <c r="K27" s="40"/>
    </row>
    <row r="28" spans="2:11" ht="18" customHeight="1" x14ac:dyDescent="0.25">
      <c r="B28" s="43"/>
      <c r="C28" s="44"/>
      <c r="D28" s="45"/>
      <c r="E28" s="45"/>
      <c r="F28" s="46"/>
      <c r="G28" s="47"/>
      <c r="H28" s="37" t="str">
        <f t="shared" si="0"/>
        <v/>
      </c>
      <c r="I28" s="45"/>
      <c r="J28" s="45"/>
      <c r="K28" s="44"/>
    </row>
    <row r="29" spans="2:11" ht="18" customHeight="1" x14ac:dyDescent="0.25">
      <c r="B29" s="39"/>
      <c r="C29" s="40"/>
      <c r="D29" s="17"/>
      <c r="E29" s="17"/>
      <c r="F29" s="36"/>
      <c r="G29" s="41"/>
      <c r="H29" s="37" t="str">
        <f t="shared" si="0"/>
        <v/>
      </c>
      <c r="I29" s="17"/>
      <c r="J29" s="17"/>
      <c r="K29" s="40"/>
    </row>
    <row r="30" spans="2:11" ht="18" customHeight="1" x14ac:dyDescent="0.25">
      <c r="B30" s="43"/>
      <c r="C30" s="44"/>
      <c r="D30" s="45"/>
      <c r="E30" s="45"/>
      <c r="F30" s="46"/>
      <c r="G30" s="47"/>
      <c r="H30" s="37" t="str">
        <f t="shared" si="0"/>
        <v/>
      </c>
      <c r="I30" s="45"/>
      <c r="J30" s="45"/>
      <c r="K30" s="44"/>
    </row>
    <row r="31" spans="2:11" ht="18" customHeight="1" x14ac:dyDescent="0.25">
      <c r="B31" s="39"/>
      <c r="C31" s="40"/>
      <c r="D31" s="17"/>
      <c r="E31" s="17"/>
      <c r="F31" s="36"/>
      <c r="G31" s="41"/>
      <c r="H31" s="37" t="str">
        <f t="shared" si="0"/>
        <v/>
      </c>
      <c r="I31" s="17"/>
      <c r="J31" s="17"/>
      <c r="K31" s="40"/>
    </row>
    <row r="32" spans="2:11" ht="18" customHeight="1" x14ac:dyDescent="0.25">
      <c r="B32" s="43"/>
      <c r="C32" s="44"/>
      <c r="D32" s="45"/>
      <c r="E32" s="45"/>
      <c r="F32" s="46"/>
      <c r="G32" s="47"/>
      <c r="H32" s="37" t="str">
        <f t="shared" si="0"/>
        <v/>
      </c>
      <c r="I32" s="45"/>
      <c r="J32" s="45"/>
      <c r="K32" s="44"/>
    </row>
    <row r="33" spans="2:11" ht="24" customHeight="1" x14ac:dyDescent="0.25">
      <c r="B33" s="3" t="s">
        <v>162</v>
      </c>
      <c r="C33" s="3"/>
      <c r="D33" s="3"/>
      <c r="E33" s="3"/>
      <c r="F33" s="3"/>
      <c r="G33" s="3"/>
      <c r="H33" s="49">
        <f>SUM($H$11:$H$32)</f>
        <v>960000</v>
      </c>
      <c r="I33" s="56"/>
      <c r="J33" s="56"/>
      <c r="K33" s="56"/>
    </row>
    <row r="35" spans="2:11" ht="27.75" customHeight="1" x14ac:dyDescent="0.25">
      <c r="B35" s="57" t="s">
        <v>163</v>
      </c>
      <c r="C35" s="57"/>
      <c r="D35" s="57"/>
      <c r="E35" s="57"/>
      <c r="F35" s="57"/>
      <c r="G35" s="57"/>
      <c r="H35" s="57"/>
      <c r="I35" s="57"/>
      <c r="J35" s="57"/>
      <c r="K35" s="57"/>
    </row>
  </sheetData>
  <mergeCells count="13">
    <mergeCell ref="B33:G33"/>
    <mergeCell ref="I33:K33"/>
    <mergeCell ref="B35:K35"/>
    <mergeCell ref="B7:C7"/>
    <mergeCell ref="D7:E7"/>
    <mergeCell ref="F7:G7"/>
    <mergeCell ref="I7:K7"/>
    <mergeCell ref="B9:K9"/>
    <mergeCell ref="B2:K2"/>
    <mergeCell ref="B3:K3"/>
    <mergeCell ref="B5:K5"/>
    <mergeCell ref="B6:C6"/>
    <mergeCell ref="D6:K6"/>
  </mergeCells>
  <dataValidations count="3">
    <dataValidation type="list" allowBlank="1" sqref="D11:D32" xr:uid="{00000000-0002-0000-0200-000000000000}">
      <formula1>"Material,Serviço"</formula1>
      <formula2>0</formula2>
    </dataValidation>
    <dataValidation type="list" allowBlank="1" sqref="I11:I32" xr:uid="{00000000-0002-0000-0200-000001000000}">
      <formula1>"Direta,Indireta"</formula1>
      <formula2>0</formula2>
    </dataValidation>
    <dataValidation type="list" allowBlank="1" sqref="J11:J32" xr:uid="{00000000-0002-0000-0200-000002000000}">
      <formula1>"33.90.14,33.90.18,33.90.20,33.90.30,33.90.33,33.90.36,33.90.39,33.90.47,33.90.48,44.90.52"</formula1>
      <formula2>0</formula2>
    </dataValidation>
  </dataValidations>
  <printOptions horizontalCentered="1"/>
  <pageMargins left="0.4" right="0.4" top="0.5" bottom="0.6" header="0.511811023622047" footer="0.5"/>
  <pageSetup paperSize="9" fitToHeight="0" orientation="landscape" horizontalDpi="300" verticalDpi="300"/>
  <headerFooter>
    <oddFooter>&amp;L&amp;8 Memória de Cálculo · Edital SENAD/MJSP nº 5/2026&amp;R&amp;8 &amp;A · pág. &amp;P de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K28"/>
  <sheetViews>
    <sheetView showGridLines="0" zoomScaleNormal="10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/>
    </sheetView>
  </sheetViews>
  <sheetFormatPr defaultColWidth="8.7109375" defaultRowHeight="15" x14ac:dyDescent="0.25"/>
  <cols>
    <col min="1" max="1" width="2" customWidth="1"/>
    <col min="2" max="2" width="5" customWidth="1"/>
    <col min="3" max="3" width="58" customWidth="1"/>
    <col min="4" max="4" width="11" customWidth="1"/>
    <col min="5" max="5" width="15" customWidth="1"/>
    <col min="6" max="6" width="10" customWidth="1"/>
    <col min="7" max="7" width="15" customWidth="1"/>
    <col min="8" max="8" width="17" customWidth="1"/>
    <col min="9" max="10" width="12" customWidth="1"/>
    <col min="11" max="11" width="64" customWidth="1"/>
  </cols>
  <sheetData>
    <row r="2" spans="2:11" ht="27.75" customHeight="1" x14ac:dyDescent="0.25">
      <c r="B2" s="14" t="s">
        <v>164</v>
      </c>
      <c r="C2" s="14"/>
      <c r="D2" s="14"/>
      <c r="E2" s="14"/>
      <c r="F2" s="14"/>
      <c r="G2" s="14"/>
      <c r="H2" s="14"/>
      <c r="I2" s="14"/>
      <c r="J2" s="14"/>
      <c r="K2" s="14"/>
    </row>
    <row r="3" spans="2:11" ht="15.75" customHeight="1" x14ac:dyDescent="0.25">
      <c r="B3" s="13" t="s">
        <v>113</v>
      </c>
      <c r="C3" s="13"/>
      <c r="D3" s="13"/>
      <c r="E3" s="13"/>
      <c r="F3" s="13"/>
      <c r="G3" s="13"/>
      <c r="H3" s="13"/>
      <c r="I3" s="13"/>
      <c r="J3" s="13"/>
      <c r="K3" s="13"/>
    </row>
    <row r="4" spans="2:11" ht="7.5" customHeight="1" x14ac:dyDescent="0.25"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2:11" ht="21.75" customHeight="1" x14ac:dyDescent="0.25">
      <c r="B5" s="12" t="s">
        <v>114</v>
      </c>
      <c r="C5" s="12"/>
      <c r="D5" s="12"/>
      <c r="E5" s="12"/>
      <c r="F5" s="12"/>
      <c r="G5" s="12"/>
      <c r="H5" s="12"/>
      <c r="I5" s="12"/>
      <c r="J5" s="12"/>
      <c r="K5" s="12"/>
    </row>
    <row r="6" spans="2:11" ht="30" customHeight="1" x14ac:dyDescent="0.25">
      <c r="B6" s="53" t="s">
        <v>40</v>
      </c>
      <c r="C6" s="53"/>
      <c r="D6" s="11" t="s">
        <v>165</v>
      </c>
      <c r="E6" s="11"/>
      <c r="F6" s="11"/>
      <c r="G6" s="11"/>
      <c r="H6" s="11"/>
      <c r="I6" s="11"/>
      <c r="J6" s="11"/>
      <c r="K6" s="11"/>
    </row>
    <row r="7" spans="2:11" ht="21.75" customHeight="1" x14ac:dyDescent="0.25">
      <c r="B7" s="53" t="s">
        <v>116</v>
      </c>
      <c r="C7" s="53"/>
      <c r="D7" s="54">
        <f>$H$26</f>
        <v>360000</v>
      </c>
      <c r="E7" s="54"/>
      <c r="F7" s="53" t="s">
        <v>117</v>
      </c>
      <c r="G7" s="53"/>
      <c r="H7" s="38">
        <f>IF(Resumo!$D$11=0,"",$H$26/Resumo!$D$11)</f>
        <v>0.24</v>
      </c>
      <c r="I7" s="55" t="s">
        <v>118</v>
      </c>
      <c r="J7" s="55"/>
      <c r="K7" s="55"/>
    </row>
    <row r="8" spans="2:11" ht="7.5" customHeight="1" x14ac:dyDescent="0.25"/>
    <row r="9" spans="2:11" ht="21.75" customHeight="1" x14ac:dyDescent="0.25">
      <c r="B9" s="12" t="s">
        <v>119</v>
      </c>
      <c r="C9" s="12"/>
      <c r="D9" s="12"/>
      <c r="E9" s="12"/>
      <c r="F9" s="12"/>
      <c r="G9" s="12"/>
      <c r="H9" s="12"/>
      <c r="I9" s="12"/>
      <c r="J9" s="12"/>
      <c r="K9" s="12"/>
    </row>
    <row r="10" spans="2:11" ht="30" customHeight="1" x14ac:dyDescent="0.25">
      <c r="B10" s="21" t="s">
        <v>39</v>
      </c>
      <c r="C10" s="21" t="s">
        <v>120</v>
      </c>
      <c r="D10" s="21" t="s">
        <v>121</v>
      </c>
      <c r="E10" s="21" t="s">
        <v>122</v>
      </c>
      <c r="F10" s="21" t="s">
        <v>123</v>
      </c>
      <c r="G10" s="21" t="s">
        <v>124</v>
      </c>
      <c r="H10" s="21" t="s">
        <v>125</v>
      </c>
      <c r="I10" s="21" t="s">
        <v>43</v>
      </c>
      <c r="J10" s="21" t="s">
        <v>60</v>
      </c>
      <c r="K10" s="21" t="s">
        <v>126</v>
      </c>
    </row>
    <row r="11" spans="2:11" ht="49.5" customHeight="1" x14ac:dyDescent="0.25">
      <c r="B11" s="39">
        <v>1</v>
      </c>
      <c r="C11" s="40" t="s">
        <v>166</v>
      </c>
      <c r="D11" s="17" t="s">
        <v>128</v>
      </c>
      <c r="E11" s="17" t="s">
        <v>167</v>
      </c>
      <c r="F11" s="36">
        <v>60</v>
      </c>
      <c r="G11" s="41">
        <v>1800</v>
      </c>
      <c r="H11" s="37">
        <f t="shared" ref="H11:H25" si="0">IF(OR($F11="",$G11=""),"",$F11*$G11)</f>
        <v>108000</v>
      </c>
      <c r="I11" s="17" t="s">
        <v>130</v>
      </c>
      <c r="J11" s="17" t="s">
        <v>82</v>
      </c>
      <c r="K11" s="42" t="s">
        <v>168</v>
      </c>
    </row>
    <row r="12" spans="2:11" ht="49.5" customHeight="1" x14ac:dyDescent="0.25">
      <c r="B12" s="43">
        <v>2</v>
      </c>
      <c r="C12" s="44" t="s">
        <v>169</v>
      </c>
      <c r="D12" s="45" t="s">
        <v>148</v>
      </c>
      <c r="E12" s="45" t="s">
        <v>129</v>
      </c>
      <c r="F12" s="46">
        <v>24</v>
      </c>
      <c r="G12" s="47">
        <v>2500</v>
      </c>
      <c r="H12" s="37">
        <f t="shared" si="0"/>
        <v>60000</v>
      </c>
      <c r="I12" s="45" t="s">
        <v>130</v>
      </c>
      <c r="J12" s="45" t="s">
        <v>73</v>
      </c>
      <c r="K12" s="48" t="s">
        <v>170</v>
      </c>
    </row>
    <row r="13" spans="2:11" ht="49.5" customHeight="1" x14ac:dyDescent="0.25">
      <c r="B13" s="39">
        <v>3</v>
      </c>
      <c r="C13" s="40" t="s">
        <v>171</v>
      </c>
      <c r="D13" s="17" t="s">
        <v>128</v>
      </c>
      <c r="E13" s="17" t="s">
        <v>172</v>
      </c>
      <c r="F13" s="36">
        <v>6</v>
      </c>
      <c r="G13" s="41">
        <v>6000</v>
      </c>
      <c r="H13" s="37">
        <f t="shared" si="0"/>
        <v>36000</v>
      </c>
      <c r="I13" s="17" t="s">
        <v>130</v>
      </c>
      <c r="J13" s="17" t="s">
        <v>82</v>
      </c>
      <c r="K13" s="42" t="s">
        <v>173</v>
      </c>
    </row>
    <row r="14" spans="2:11" ht="49.5" customHeight="1" x14ac:dyDescent="0.25">
      <c r="B14" s="43">
        <v>4</v>
      </c>
      <c r="C14" s="44" t="s">
        <v>174</v>
      </c>
      <c r="D14" s="45" t="s">
        <v>128</v>
      </c>
      <c r="E14" s="45" t="s">
        <v>175</v>
      </c>
      <c r="F14" s="46">
        <v>1200</v>
      </c>
      <c r="G14" s="47">
        <v>25</v>
      </c>
      <c r="H14" s="37">
        <f t="shared" si="0"/>
        <v>30000</v>
      </c>
      <c r="I14" s="45" t="s">
        <v>130</v>
      </c>
      <c r="J14" s="45" t="s">
        <v>87</v>
      </c>
      <c r="K14" s="48" t="s">
        <v>176</v>
      </c>
    </row>
    <row r="15" spans="2:11" ht="39" customHeight="1" x14ac:dyDescent="0.25">
      <c r="B15" s="39">
        <v>5</v>
      </c>
      <c r="C15" s="40" t="s">
        <v>177</v>
      </c>
      <c r="D15" s="17" t="s">
        <v>148</v>
      </c>
      <c r="E15" s="17" t="s">
        <v>129</v>
      </c>
      <c r="F15" s="36">
        <v>24</v>
      </c>
      <c r="G15" s="41">
        <v>500</v>
      </c>
      <c r="H15" s="37">
        <f t="shared" si="0"/>
        <v>12000</v>
      </c>
      <c r="I15" s="17" t="s">
        <v>130</v>
      </c>
      <c r="J15" s="17" t="s">
        <v>73</v>
      </c>
      <c r="K15" s="42" t="s">
        <v>178</v>
      </c>
    </row>
    <row r="16" spans="2:11" ht="49.5" customHeight="1" x14ac:dyDescent="0.25">
      <c r="B16" s="43">
        <v>6</v>
      </c>
      <c r="C16" s="44" t="s">
        <v>179</v>
      </c>
      <c r="D16" s="45" t="s">
        <v>148</v>
      </c>
      <c r="E16" s="45" t="s">
        <v>153</v>
      </c>
      <c r="F16" s="46">
        <v>1</v>
      </c>
      <c r="G16" s="47">
        <v>90000</v>
      </c>
      <c r="H16" s="37">
        <f t="shared" si="0"/>
        <v>90000</v>
      </c>
      <c r="I16" s="45" t="s">
        <v>130</v>
      </c>
      <c r="J16" s="45" t="s">
        <v>91</v>
      </c>
      <c r="K16" s="48" t="s">
        <v>180</v>
      </c>
    </row>
    <row r="17" spans="2:11" ht="39" customHeight="1" x14ac:dyDescent="0.25">
      <c r="B17" s="39">
        <v>7</v>
      </c>
      <c r="C17" s="40" t="s">
        <v>159</v>
      </c>
      <c r="D17" s="17" t="s">
        <v>128</v>
      </c>
      <c r="E17" s="17" t="s">
        <v>153</v>
      </c>
      <c r="F17" s="36">
        <v>1</v>
      </c>
      <c r="G17" s="41">
        <v>24000</v>
      </c>
      <c r="H17" s="37">
        <f t="shared" si="0"/>
        <v>24000</v>
      </c>
      <c r="I17" s="17" t="s">
        <v>160</v>
      </c>
      <c r="J17" s="17" t="s">
        <v>82</v>
      </c>
      <c r="K17" s="42" t="s">
        <v>181</v>
      </c>
    </row>
    <row r="18" spans="2:11" ht="18" customHeight="1" x14ac:dyDescent="0.25">
      <c r="B18" s="43"/>
      <c r="C18" s="44"/>
      <c r="D18" s="45"/>
      <c r="E18" s="45"/>
      <c r="F18" s="46"/>
      <c r="G18" s="47"/>
      <c r="H18" s="37" t="str">
        <f t="shared" si="0"/>
        <v/>
      </c>
      <c r="I18" s="45"/>
      <c r="J18" s="45"/>
      <c r="K18" s="44"/>
    </row>
    <row r="19" spans="2:11" ht="18" customHeight="1" x14ac:dyDescent="0.25">
      <c r="B19" s="39"/>
      <c r="C19" s="40"/>
      <c r="D19" s="17"/>
      <c r="E19" s="17"/>
      <c r="F19" s="36"/>
      <c r="G19" s="41"/>
      <c r="H19" s="37" t="str">
        <f t="shared" si="0"/>
        <v/>
      </c>
      <c r="I19" s="17"/>
      <c r="J19" s="17"/>
      <c r="K19" s="40"/>
    </row>
    <row r="20" spans="2:11" ht="18" customHeight="1" x14ac:dyDescent="0.25">
      <c r="B20" s="43"/>
      <c r="C20" s="44"/>
      <c r="D20" s="45"/>
      <c r="E20" s="45"/>
      <c r="F20" s="46"/>
      <c r="G20" s="47"/>
      <c r="H20" s="37" t="str">
        <f t="shared" si="0"/>
        <v/>
      </c>
      <c r="I20" s="45"/>
      <c r="J20" s="45"/>
      <c r="K20" s="44"/>
    </row>
    <row r="21" spans="2:11" ht="18" customHeight="1" x14ac:dyDescent="0.25">
      <c r="B21" s="39"/>
      <c r="C21" s="40"/>
      <c r="D21" s="17"/>
      <c r="E21" s="17"/>
      <c r="F21" s="36"/>
      <c r="G21" s="41"/>
      <c r="H21" s="37" t="str">
        <f t="shared" si="0"/>
        <v/>
      </c>
      <c r="I21" s="17"/>
      <c r="J21" s="17"/>
      <c r="K21" s="40"/>
    </row>
    <row r="22" spans="2:11" ht="18" customHeight="1" x14ac:dyDescent="0.25">
      <c r="B22" s="43"/>
      <c r="C22" s="44"/>
      <c r="D22" s="45"/>
      <c r="E22" s="45"/>
      <c r="F22" s="46"/>
      <c r="G22" s="47"/>
      <c r="H22" s="37" t="str">
        <f t="shared" si="0"/>
        <v/>
      </c>
      <c r="I22" s="45"/>
      <c r="J22" s="45"/>
      <c r="K22" s="44"/>
    </row>
    <row r="23" spans="2:11" ht="18" customHeight="1" x14ac:dyDescent="0.25">
      <c r="B23" s="39"/>
      <c r="C23" s="40"/>
      <c r="D23" s="17"/>
      <c r="E23" s="17"/>
      <c r="F23" s="36"/>
      <c r="G23" s="41"/>
      <c r="H23" s="37" t="str">
        <f t="shared" si="0"/>
        <v/>
      </c>
      <c r="I23" s="17"/>
      <c r="J23" s="17"/>
      <c r="K23" s="40"/>
    </row>
    <row r="24" spans="2:11" ht="18" customHeight="1" x14ac:dyDescent="0.25">
      <c r="B24" s="43"/>
      <c r="C24" s="44"/>
      <c r="D24" s="45"/>
      <c r="E24" s="45"/>
      <c r="F24" s="46"/>
      <c r="G24" s="47"/>
      <c r="H24" s="37" t="str">
        <f t="shared" si="0"/>
        <v/>
      </c>
      <c r="I24" s="45"/>
      <c r="J24" s="45"/>
      <c r="K24" s="44"/>
    </row>
    <row r="25" spans="2:11" ht="18" customHeight="1" x14ac:dyDescent="0.25">
      <c r="B25" s="39"/>
      <c r="C25" s="40"/>
      <c r="D25" s="17"/>
      <c r="E25" s="17"/>
      <c r="F25" s="36"/>
      <c r="G25" s="41"/>
      <c r="H25" s="37" t="str">
        <f t="shared" si="0"/>
        <v/>
      </c>
      <c r="I25" s="17"/>
      <c r="J25" s="17"/>
      <c r="K25" s="40"/>
    </row>
    <row r="26" spans="2:11" ht="24" customHeight="1" x14ac:dyDescent="0.25">
      <c r="B26" s="3" t="s">
        <v>162</v>
      </c>
      <c r="C26" s="3"/>
      <c r="D26" s="3"/>
      <c r="E26" s="3"/>
      <c r="F26" s="3"/>
      <c r="G26" s="3"/>
      <c r="H26" s="49">
        <f>SUM($H$11:$H$25)</f>
        <v>360000</v>
      </c>
      <c r="I26" s="56"/>
      <c r="J26" s="56"/>
      <c r="K26" s="56"/>
    </row>
    <row r="28" spans="2:11" ht="27.75" customHeight="1" x14ac:dyDescent="0.25">
      <c r="B28" s="57" t="s">
        <v>163</v>
      </c>
      <c r="C28" s="57"/>
      <c r="D28" s="57"/>
      <c r="E28" s="57"/>
      <c r="F28" s="57"/>
      <c r="G28" s="57"/>
      <c r="H28" s="57"/>
      <c r="I28" s="57"/>
      <c r="J28" s="57"/>
      <c r="K28" s="57"/>
    </row>
  </sheetData>
  <mergeCells count="13">
    <mergeCell ref="B26:G26"/>
    <mergeCell ref="I26:K26"/>
    <mergeCell ref="B28:K28"/>
    <mergeCell ref="B7:C7"/>
    <mergeCell ref="D7:E7"/>
    <mergeCell ref="F7:G7"/>
    <mergeCell ref="I7:K7"/>
    <mergeCell ref="B9:K9"/>
    <mergeCell ref="B2:K2"/>
    <mergeCell ref="B3:K3"/>
    <mergeCell ref="B5:K5"/>
    <mergeCell ref="B6:C6"/>
    <mergeCell ref="D6:K6"/>
  </mergeCells>
  <dataValidations count="3">
    <dataValidation type="list" allowBlank="1" sqref="D11:D25" xr:uid="{00000000-0002-0000-0300-000000000000}">
      <formula1>"Material,Serviço"</formula1>
      <formula2>0</formula2>
    </dataValidation>
    <dataValidation type="list" allowBlank="1" sqref="I11:I25" xr:uid="{00000000-0002-0000-0300-000001000000}">
      <formula1>"Direta,Indireta"</formula1>
      <formula2>0</formula2>
    </dataValidation>
    <dataValidation type="list" allowBlank="1" sqref="J11:J25" xr:uid="{00000000-0002-0000-0300-000002000000}">
      <formula1>"33.90.14,33.90.18,33.90.20,33.90.30,33.90.33,33.90.36,33.90.39,33.90.47,33.90.48,44.90.52"</formula1>
      <formula2>0</formula2>
    </dataValidation>
  </dataValidations>
  <printOptions horizontalCentered="1"/>
  <pageMargins left="0.4" right="0.4" top="0.5" bottom="0.6" header="0.511811023622047" footer="0.5"/>
  <pageSetup paperSize="9" fitToHeight="0" orientation="landscape" horizontalDpi="300" verticalDpi="300"/>
  <headerFooter>
    <oddFooter>&amp;L&amp;8 Memória de Cálculo · Edital SENAD/MJSP nº 5/2026&amp;R&amp;8 &amp;A · pág. &amp;P de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K29"/>
  <sheetViews>
    <sheetView showGridLines="0" zoomScaleNormal="10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/>
    </sheetView>
  </sheetViews>
  <sheetFormatPr defaultColWidth="8.7109375" defaultRowHeight="15" x14ac:dyDescent="0.25"/>
  <cols>
    <col min="1" max="1" width="2" customWidth="1"/>
    <col min="2" max="2" width="5" customWidth="1"/>
    <col min="3" max="3" width="58" customWidth="1"/>
    <col min="4" max="4" width="11" customWidth="1"/>
    <col min="5" max="5" width="15" customWidth="1"/>
    <col min="6" max="6" width="10" customWidth="1"/>
    <col min="7" max="7" width="15" customWidth="1"/>
    <col min="8" max="8" width="17" customWidth="1"/>
    <col min="9" max="10" width="12" customWidth="1"/>
    <col min="11" max="11" width="64" customWidth="1"/>
  </cols>
  <sheetData>
    <row r="2" spans="2:11" ht="27.75" customHeight="1" x14ac:dyDescent="0.25">
      <c r="B2" s="14" t="s">
        <v>182</v>
      </c>
      <c r="C2" s="14"/>
      <c r="D2" s="14"/>
      <c r="E2" s="14"/>
      <c r="F2" s="14"/>
      <c r="G2" s="14"/>
      <c r="H2" s="14"/>
      <c r="I2" s="14"/>
      <c r="J2" s="14"/>
      <c r="K2" s="14"/>
    </row>
    <row r="3" spans="2:11" ht="15.75" customHeight="1" x14ac:dyDescent="0.25">
      <c r="B3" s="13" t="s">
        <v>113</v>
      </c>
      <c r="C3" s="13"/>
      <c r="D3" s="13"/>
      <c r="E3" s="13"/>
      <c r="F3" s="13"/>
      <c r="G3" s="13"/>
      <c r="H3" s="13"/>
      <c r="I3" s="13"/>
      <c r="J3" s="13"/>
      <c r="K3" s="13"/>
    </row>
    <row r="4" spans="2:11" ht="7.5" customHeight="1" x14ac:dyDescent="0.25"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2:11" ht="21.75" customHeight="1" x14ac:dyDescent="0.25">
      <c r="B5" s="12" t="s">
        <v>114</v>
      </c>
      <c r="C5" s="12"/>
      <c r="D5" s="12"/>
      <c r="E5" s="12"/>
      <c r="F5" s="12"/>
      <c r="G5" s="12"/>
      <c r="H5" s="12"/>
      <c r="I5" s="12"/>
      <c r="J5" s="12"/>
      <c r="K5" s="12"/>
    </row>
    <row r="6" spans="2:11" ht="30" customHeight="1" x14ac:dyDescent="0.25">
      <c r="B6" s="53" t="s">
        <v>40</v>
      </c>
      <c r="C6" s="53"/>
      <c r="D6" s="11" t="s">
        <v>183</v>
      </c>
      <c r="E6" s="11"/>
      <c r="F6" s="11"/>
      <c r="G6" s="11"/>
      <c r="H6" s="11"/>
      <c r="I6" s="11"/>
      <c r="J6" s="11"/>
      <c r="K6" s="11"/>
    </row>
    <row r="7" spans="2:11" ht="21.75" customHeight="1" x14ac:dyDescent="0.25">
      <c r="B7" s="53" t="s">
        <v>116</v>
      </c>
      <c r="C7" s="53"/>
      <c r="D7" s="54">
        <f>$H$27</f>
        <v>180000</v>
      </c>
      <c r="E7" s="54"/>
      <c r="F7" s="53" t="s">
        <v>117</v>
      </c>
      <c r="G7" s="53"/>
      <c r="H7" s="38">
        <f>IF(Resumo!$D$11=0,"",$H$27/Resumo!$D$11)</f>
        <v>0.12</v>
      </c>
      <c r="I7" s="55" t="s">
        <v>118</v>
      </c>
      <c r="J7" s="55"/>
      <c r="K7" s="55"/>
    </row>
    <row r="8" spans="2:11" ht="7.5" customHeight="1" x14ac:dyDescent="0.25"/>
    <row r="9" spans="2:11" ht="21.75" customHeight="1" x14ac:dyDescent="0.25">
      <c r="B9" s="12" t="s">
        <v>119</v>
      </c>
      <c r="C9" s="12"/>
      <c r="D9" s="12"/>
      <c r="E9" s="12"/>
      <c r="F9" s="12"/>
      <c r="G9" s="12"/>
      <c r="H9" s="12"/>
      <c r="I9" s="12"/>
      <c r="J9" s="12"/>
      <c r="K9" s="12"/>
    </row>
    <row r="10" spans="2:11" ht="30" customHeight="1" x14ac:dyDescent="0.25">
      <c r="B10" s="21" t="s">
        <v>39</v>
      </c>
      <c r="C10" s="21" t="s">
        <v>120</v>
      </c>
      <c r="D10" s="21" t="s">
        <v>121</v>
      </c>
      <c r="E10" s="21" t="s">
        <v>122</v>
      </c>
      <c r="F10" s="21" t="s">
        <v>123</v>
      </c>
      <c r="G10" s="21" t="s">
        <v>124</v>
      </c>
      <c r="H10" s="21" t="s">
        <v>125</v>
      </c>
      <c r="I10" s="21" t="s">
        <v>43</v>
      </c>
      <c r="J10" s="21" t="s">
        <v>60</v>
      </c>
      <c r="K10" s="21" t="s">
        <v>126</v>
      </c>
    </row>
    <row r="11" spans="2:11" ht="49.5" customHeight="1" x14ac:dyDescent="0.25">
      <c r="B11" s="39">
        <v>1</v>
      </c>
      <c r="C11" s="40" t="s">
        <v>184</v>
      </c>
      <c r="D11" s="17" t="s">
        <v>128</v>
      </c>
      <c r="E11" s="17" t="s">
        <v>129</v>
      </c>
      <c r="F11" s="36">
        <v>24</v>
      </c>
      <c r="G11" s="41">
        <v>2000</v>
      </c>
      <c r="H11" s="37">
        <f t="shared" ref="H11:H26" si="0">IF(OR($F11="",$G11=""),"",$F11*$G11)</f>
        <v>48000</v>
      </c>
      <c r="I11" s="17" t="s">
        <v>130</v>
      </c>
      <c r="J11" s="17" t="s">
        <v>65</v>
      </c>
      <c r="K11" s="42" t="s">
        <v>185</v>
      </c>
    </row>
    <row r="12" spans="2:11" ht="39" customHeight="1" x14ac:dyDescent="0.25">
      <c r="B12" s="43">
        <v>2</v>
      </c>
      <c r="C12" s="44" t="s">
        <v>186</v>
      </c>
      <c r="D12" s="45" t="s">
        <v>128</v>
      </c>
      <c r="E12" s="45" t="s">
        <v>187</v>
      </c>
      <c r="F12" s="46">
        <v>48</v>
      </c>
      <c r="G12" s="47">
        <v>500</v>
      </c>
      <c r="H12" s="37">
        <f t="shared" si="0"/>
        <v>24000</v>
      </c>
      <c r="I12" s="45" t="s">
        <v>130</v>
      </c>
      <c r="J12" s="45" t="s">
        <v>65</v>
      </c>
      <c r="K12" s="48" t="s">
        <v>188</v>
      </c>
    </row>
    <row r="13" spans="2:11" ht="39" customHeight="1" x14ac:dyDescent="0.25">
      <c r="B13" s="39">
        <v>3</v>
      </c>
      <c r="C13" s="40" t="s">
        <v>189</v>
      </c>
      <c r="D13" s="17" t="s">
        <v>128</v>
      </c>
      <c r="E13" s="17" t="s">
        <v>190</v>
      </c>
      <c r="F13" s="36">
        <v>30</v>
      </c>
      <c r="G13" s="41">
        <v>400</v>
      </c>
      <c r="H13" s="37">
        <f t="shared" si="0"/>
        <v>12000</v>
      </c>
      <c r="I13" s="17" t="s">
        <v>130</v>
      </c>
      <c r="J13" s="17" t="s">
        <v>62</v>
      </c>
      <c r="K13" s="42" t="s">
        <v>191</v>
      </c>
    </row>
    <row r="14" spans="2:11" ht="39" customHeight="1" x14ac:dyDescent="0.25">
      <c r="B14" s="43">
        <v>4</v>
      </c>
      <c r="C14" s="44" t="s">
        <v>192</v>
      </c>
      <c r="D14" s="45" t="s">
        <v>128</v>
      </c>
      <c r="E14" s="45" t="s">
        <v>193</v>
      </c>
      <c r="F14" s="46">
        <v>20</v>
      </c>
      <c r="G14" s="47">
        <v>900</v>
      </c>
      <c r="H14" s="37">
        <f t="shared" si="0"/>
        <v>18000</v>
      </c>
      <c r="I14" s="45" t="s">
        <v>130</v>
      </c>
      <c r="J14" s="45" t="s">
        <v>76</v>
      </c>
      <c r="K14" s="48" t="s">
        <v>194</v>
      </c>
    </row>
    <row r="15" spans="2:11" ht="49.5" customHeight="1" x14ac:dyDescent="0.25">
      <c r="B15" s="39">
        <v>5</v>
      </c>
      <c r="C15" s="40" t="s">
        <v>195</v>
      </c>
      <c r="D15" s="17" t="s">
        <v>128</v>
      </c>
      <c r="E15" s="17" t="s">
        <v>153</v>
      </c>
      <c r="F15" s="36">
        <v>1</v>
      </c>
      <c r="G15" s="41">
        <v>30000</v>
      </c>
      <c r="H15" s="37">
        <f t="shared" si="0"/>
        <v>30000</v>
      </c>
      <c r="I15" s="17" t="s">
        <v>130</v>
      </c>
      <c r="J15" s="17" t="s">
        <v>82</v>
      </c>
      <c r="K15" s="42" t="s">
        <v>196</v>
      </c>
    </row>
    <row r="16" spans="2:11" ht="49.5" customHeight="1" x14ac:dyDescent="0.25">
      <c r="B16" s="43">
        <v>6</v>
      </c>
      <c r="C16" s="44" t="s">
        <v>197</v>
      </c>
      <c r="D16" s="45" t="s">
        <v>128</v>
      </c>
      <c r="E16" s="45" t="s">
        <v>172</v>
      </c>
      <c r="F16" s="46">
        <v>1</v>
      </c>
      <c r="G16" s="47">
        <v>20000</v>
      </c>
      <c r="H16" s="37">
        <f t="shared" si="0"/>
        <v>20000</v>
      </c>
      <c r="I16" s="45" t="s">
        <v>130</v>
      </c>
      <c r="J16" s="45" t="s">
        <v>82</v>
      </c>
      <c r="K16" s="48" t="s">
        <v>198</v>
      </c>
    </row>
    <row r="17" spans="2:11" ht="49.5" customHeight="1" x14ac:dyDescent="0.25">
      <c r="B17" s="39">
        <v>7</v>
      </c>
      <c r="C17" s="40" t="s">
        <v>199</v>
      </c>
      <c r="D17" s="17" t="s">
        <v>148</v>
      </c>
      <c r="E17" s="17" t="s">
        <v>153</v>
      </c>
      <c r="F17" s="36">
        <v>1</v>
      </c>
      <c r="G17" s="41">
        <v>20000</v>
      </c>
      <c r="H17" s="37">
        <f t="shared" si="0"/>
        <v>20000</v>
      </c>
      <c r="I17" s="17" t="s">
        <v>130</v>
      </c>
      <c r="J17" s="17" t="s">
        <v>91</v>
      </c>
      <c r="K17" s="42" t="s">
        <v>200</v>
      </c>
    </row>
    <row r="18" spans="2:11" ht="39" customHeight="1" x14ac:dyDescent="0.25">
      <c r="B18" s="43">
        <v>8</v>
      </c>
      <c r="C18" s="44" t="s">
        <v>159</v>
      </c>
      <c r="D18" s="45" t="s">
        <v>128</v>
      </c>
      <c r="E18" s="45" t="s">
        <v>153</v>
      </c>
      <c r="F18" s="46">
        <v>1</v>
      </c>
      <c r="G18" s="47">
        <v>8000</v>
      </c>
      <c r="H18" s="37">
        <f t="shared" si="0"/>
        <v>8000</v>
      </c>
      <c r="I18" s="45" t="s">
        <v>160</v>
      </c>
      <c r="J18" s="45" t="s">
        <v>82</v>
      </c>
      <c r="K18" s="48" t="s">
        <v>181</v>
      </c>
    </row>
    <row r="19" spans="2:11" ht="18" customHeight="1" x14ac:dyDescent="0.25">
      <c r="B19" s="39"/>
      <c r="C19" s="40"/>
      <c r="D19" s="17"/>
      <c r="E19" s="17"/>
      <c r="F19" s="36"/>
      <c r="G19" s="41"/>
      <c r="H19" s="37" t="str">
        <f t="shared" si="0"/>
        <v/>
      </c>
      <c r="I19" s="17"/>
      <c r="J19" s="17"/>
      <c r="K19" s="40"/>
    </row>
    <row r="20" spans="2:11" ht="18" customHeight="1" x14ac:dyDescent="0.25">
      <c r="B20" s="43"/>
      <c r="C20" s="44"/>
      <c r="D20" s="45"/>
      <c r="E20" s="45"/>
      <c r="F20" s="46"/>
      <c r="G20" s="47"/>
      <c r="H20" s="37" t="str">
        <f t="shared" si="0"/>
        <v/>
      </c>
      <c r="I20" s="45"/>
      <c r="J20" s="45"/>
      <c r="K20" s="44"/>
    </row>
    <row r="21" spans="2:11" ht="18" customHeight="1" x14ac:dyDescent="0.25">
      <c r="B21" s="39"/>
      <c r="C21" s="40"/>
      <c r="D21" s="17"/>
      <c r="E21" s="17"/>
      <c r="F21" s="36"/>
      <c r="G21" s="41"/>
      <c r="H21" s="37" t="str">
        <f t="shared" si="0"/>
        <v/>
      </c>
      <c r="I21" s="17"/>
      <c r="J21" s="17"/>
      <c r="K21" s="40"/>
    </row>
    <row r="22" spans="2:11" ht="18" customHeight="1" x14ac:dyDescent="0.25">
      <c r="B22" s="43"/>
      <c r="C22" s="44"/>
      <c r="D22" s="45"/>
      <c r="E22" s="45"/>
      <c r="F22" s="46"/>
      <c r="G22" s="47"/>
      <c r="H22" s="37" t="str">
        <f t="shared" si="0"/>
        <v/>
      </c>
      <c r="I22" s="45"/>
      <c r="J22" s="45"/>
      <c r="K22" s="44"/>
    </row>
    <row r="23" spans="2:11" ht="18" customHeight="1" x14ac:dyDescent="0.25">
      <c r="B23" s="39"/>
      <c r="C23" s="40"/>
      <c r="D23" s="17"/>
      <c r="E23" s="17"/>
      <c r="F23" s="36"/>
      <c r="G23" s="41"/>
      <c r="H23" s="37" t="str">
        <f t="shared" si="0"/>
        <v/>
      </c>
      <c r="I23" s="17"/>
      <c r="J23" s="17"/>
      <c r="K23" s="40"/>
    </row>
    <row r="24" spans="2:11" ht="18" customHeight="1" x14ac:dyDescent="0.25">
      <c r="B24" s="43"/>
      <c r="C24" s="44"/>
      <c r="D24" s="45"/>
      <c r="E24" s="45"/>
      <c r="F24" s="46"/>
      <c r="G24" s="47"/>
      <c r="H24" s="37" t="str">
        <f t="shared" si="0"/>
        <v/>
      </c>
      <c r="I24" s="45"/>
      <c r="J24" s="45"/>
      <c r="K24" s="44"/>
    </row>
    <row r="25" spans="2:11" ht="18" customHeight="1" x14ac:dyDescent="0.25">
      <c r="B25" s="39"/>
      <c r="C25" s="40"/>
      <c r="D25" s="17"/>
      <c r="E25" s="17"/>
      <c r="F25" s="36"/>
      <c r="G25" s="41"/>
      <c r="H25" s="37" t="str">
        <f t="shared" si="0"/>
        <v/>
      </c>
      <c r="I25" s="17"/>
      <c r="J25" s="17"/>
      <c r="K25" s="40"/>
    </row>
    <row r="26" spans="2:11" ht="18" customHeight="1" x14ac:dyDescent="0.25">
      <c r="B26" s="43"/>
      <c r="C26" s="44"/>
      <c r="D26" s="45"/>
      <c r="E26" s="45"/>
      <c r="F26" s="46"/>
      <c r="G26" s="47"/>
      <c r="H26" s="37" t="str">
        <f t="shared" si="0"/>
        <v/>
      </c>
      <c r="I26" s="45"/>
      <c r="J26" s="45"/>
      <c r="K26" s="44"/>
    </row>
    <row r="27" spans="2:11" ht="24" customHeight="1" x14ac:dyDescent="0.25">
      <c r="B27" s="3" t="s">
        <v>162</v>
      </c>
      <c r="C27" s="3"/>
      <c r="D27" s="3"/>
      <c r="E27" s="3"/>
      <c r="F27" s="3"/>
      <c r="G27" s="3"/>
      <c r="H27" s="49">
        <f>SUM($H$11:$H$26)</f>
        <v>180000</v>
      </c>
      <c r="I27" s="56"/>
      <c r="J27" s="56"/>
      <c r="K27" s="56"/>
    </row>
    <row r="29" spans="2:11" ht="27.75" customHeight="1" x14ac:dyDescent="0.25">
      <c r="B29" s="57" t="s">
        <v>163</v>
      </c>
      <c r="C29" s="57"/>
      <c r="D29" s="57"/>
      <c r="E29" s="57"/>
      <c r="F29" s="57"/>
      <c r="G29" s="57"/>
      <c r="H29" s="57"/>
      <c r="I29" s="57"/>
      <c r="J29" s="57"/>
      <c r="K29" s="57"/>
    </row>
  </sheetData>
  <mergeCells count="13">
    <mergeCell ref="B27:G27"/>
    <mergeCell ref="I27:K27"/>
    <mergeCell ref="B29:K29"/>
    <mergeCell ref="B7:C7"/>
    <mergeCell ref="D7:E7"/>
    <mergeCell ref="F7:G7"/>
    <mergeCell ref="I7:K7"/>
    <mergeCell ref="B9:K9"/>
    <mergeCell ref="B2:K2"/>
    <mergeCell ref="B3:K3"/>
    <mergeCell ref="B5:K5"/>
    <mergeCell ref="B6:C6"/>
    <mergeCell ref="D6:K6"/>
  </mergeCells>
  <dataValidations count="3">
    <dataValidation type="list" allowBlank="1" sqref="D11:D26" xr:uid="{00000000-0002-0000-0400-000000000000}">
      <formula1>"Material,Serviço"</formula1>
      <formula2>0</formula2>
    </dataValidation>
    <dataValidation type="list" allowBlank="1" sqref="I11:I26" xr:uid="{00000000-0002-0000-0400-000001000000}">
      <formula1>"Direta,Indireta"</formula1>
      <formula2>0</formula2>
    </dataValidation>
    <dataValidation type="list" allowBlank="1" sqref="J11:J26" xr:uid="{00000000-0002-0000-0400-000002000000}">
      <formula1>"33.90.14,33.90.18,33.90.20,33.90.30,33.90.33,33.90.36,33.90.39,33.90.47,33.90.48,44.90.52"</formula1>
      <formula2>0</formula2>
    </dataValidation>
  </dataValidations>
  <printOptions horizontalCentered="1"/>
  <pageMargins left="0.4" right="0.4" top="0.5" bottom="0.6" header="0.511811023622047" footer="0.5"/>
  <pageSetup paperSize="9" fitToHeight="0" orientation="landscape" horizontalDpi="300" verticalDpi="300"/>
  <headerFooter>
    <oddFooter>&amp;L&amp;8 Memória de Cálculo · Edital SENAD/MJSP nº 5/2026&amp;R&amp;8 &amp;A · pág.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8</vt:i4>
      </vt:variant>
    </vt:vector>
  </HeadingPairs>
  <TitlesOfParts>
    <vt:vector size="13" baseType="lpstr">
      <vt:lpstr>Identificação</vt:lpstr>
      <vt:lpstr>Resumo</vt:lpstr>
      <vt:lpstr>META 1</vt:lpstr>
      <vt:lpstr>META 2</vt:lpstr>
      <vt:lpstr>META 3</vt:lpstr>
      <vt:lpstr>Identificação!Area_de_impressao</vt:lpstr>
      <vt:lpstr>'META 1'!Area_de_impressao</vt:lpstr>
      <vt:lpstr>'META 2'!Area_de_impressao</vt:lpstr>
      <vt:lpstr>'META 3'!Area_de_impressao</vt:lpstr>
      <vt:lpstr>Resumo!Area_de_impressao</vt:lpstr>
      <vt:lpstr>'META 1'!Titulos_de_impressao</vt:lpstr>
      <vt:lpstr>'META 2'!Titulos_de_impressao</vt:lpstr>
      <vt:lpstr>'META 3'!Titulos_de_impressao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Alterjúnior Mesquita Paiva</cp:lastModifiedBy>
  <cp:revision>0</cp:revision>
  <dcterms:created xsi:type="dcterms:W3CDTF">2026-10-20T11:49:08Z</dcterms:created>
  <dcterms:modified xsi:type="dcterms:W3CDTF">2026-10-20T14:10:21Z</dcterms:modified>
  <dc:language>en-US</dc:language>
</cp:coreProperties>
</file>