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19_COMERCIAL\PÚBLICO\1. LICITAÇÕES\10_2019_OUTUBRO_LICITAÇÕES\02_10_2019_MJSP_JARDINAGEM\"/>
    </mc:Choice>
  </mc:AlternateContent>
  <bookViews>
    <workbookView xWindow="0" yWindow="0" windowWidth="28800" windowHeight="12435"/>
  </bookViews>
  <sheets>
    <sheet name="RESUMO" sheetId="17" r:id="rId1"/>
    <sheet name="UNIFORME" sheetId="25" r:id="rId2"/>
    <sheet name="CUSTOS INDIRETOS E LUCRO" sheetId="16" r:id="rId3"/>
    <sheet name="ENCARREGADO ADM" sheetId="21" r:id="rId4"/>
    <sheet name="JARDINEIRO" sheetId="19" r:id="rId5"/>
    <sheet name="AUXILIAR DE JARDINAGEM" sheetId="20" r:id="rId6"/>
    <sheet name="EPI" sheetId="22" r:id="rId7"/>
    <sheet name="EQUIPAMENTOS" sheetId="23" r:id="rId8"/>
    <sheet name="MATERIAS" sheetId="26" r:id="rId9"/>
    <sheet name="Plan7" sheetId="24" state="hidden" r:id="rId10"/>
    <sheet name="AUXILIAR DE JARDINAGEM 2" sheetId="29" state="hidden" r:id="rId11"/>
    <sheet name="EQUIPAMENTO 2" sheetId="27" state="hidden" r:id="rId12"/>
    <sheet name="EPI 2" sheetId="28" state="hidden" r:id="rId13"/>
  </sheets>
  <definedNames>
    <definedName name="_xlnm.Print_Area" localSheetId="5">'AUXILIAR DE JARDINAGEM'!$A$1:$H$122</definedName>
    <definedName name="_xlnm.Print_Area" localSheetId="10">'AUXILIAR DE JARDINAGEM 2'!$A$1:$H$122</definedName>
    <definedName name="_xlnm.Print_Area" localSheetId="3">'ENCARREGADO ADM'!$A$1:$H$121</definedName>
    <definedName name="_xlnm.Print_Area" localSheetId="7">EQUIPAMENTOS!$A$1:$E$30</definedName>
    <definedName name="_xlnm.Print_Area" localSheetId="4">JARDINEIRO!$A$1:$H$121</definedName>
    <definedName name="_xlnm.Print_Area" localSheetId="0">RESUMO!$A$1:$I$11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0" l="1"/>
  <c r="F120" i="19"/>
  <c r="G28" i="23"/>
  <c r="G34" i="29" l="1"/>
  <c r="G35" i="29" s="1"/>
  <c r="G36" i="29" s="1"/>
  <c r="H36" i="29" s="1"/>
  <c r="G34" i="20"/>
  <c r="G35" i="20" s="1"/>
  <c r="G34" i="19"/>
  <c r="G35" i="19" s="1"/>
  <c r="G34" i="21"/>
  <c r="G35" i="21" s="1"/>
  <c r="G36" i="19" l="1"/>
  <c r="H36" i="19" s="1"/>
  <c r="H35" i="19"/>
  <c r="G37" i="19"/>
  <c r="H35" i="29"/>
  <c r="H37" i="29" s="1"/>
  <c r="G37" i="29"/>
  <c r="G36" i="20"/>
  <c r="H36" i="20" s="1"/>
  <c r="H35" i="20"/>
  <c r="H37" i="19"/>
  <c r="G36" i="21"/>
  <c r="H36" i="21" s="1"/>
  <c r="H35" i="21"/>
  <c r="H37" i="21" l="1"/>
  <c r="G37" i="20"/>
  <c r="G37" i="21"/>
  <c r="H37" i="20"/>
  <c r="J37" i="21" l="1"/>
  <c r="I11" i="16" s="1"/>
  <c r="F5" i="17"/>
  <c r="H9" i="17"/>
  <c r="G10" i="17"/>
  <c r="G11" i="17" s="1"/>
  <c r="H10" i="17" l="1"/>
  <c r="H11" i="17" s="1"/>
  <c r="G105" i="29"/>
  <c r="G104" i="29"/>
  <c r="G103" i="29"/>
  <c r="G102" i="29"/>
  <c r="G100" i="29"/>
  <c r="G99" i="29"/>
  <c r="G80" i="29"/>
  <c r="G70" i="29"/>
  <c r="L52" i="29"/>
  <c r="H52" i="29" s="1"/>
  <c r="M51" i="29"/>
  <c r="L51" i="29"/>
  <c r="H51" i="29"/>
  <c r="G48" i="29"/>
  <c r="H23" i="29"/>
  <c r="H29" i="29" s="1"/>
  <c r="G19" i="29"/>
  <c r="G7" i="29"/>
  <c r="D5" i="29"/>
  <c r="D3" i="28"/>
  <c r="D4" i="28"/>
  <c r="D5" i="28"/>
  <c r="D2" i="28"/>
  <c r="D6" i="28" s="1"/>
  <c r="D7" i="28" s="1"/>
  <c r="H95" i="29" s="1"/>
  <c r="E3" i="27"/>
  <c r="E4" i="27"/>
  <c r="E5" i="27"/>
  <c r="E6" i="27"/>
  <c r="E7" i="27"/>
  <c r="E8" i="27"/>
  <c r="E9" i="27"/>
  <c r="D3" i="27"/>
  <c r="D4" i="27"/>
  <c r="D5" i="27"/>
  <c r="D6" i="27"/>
  <c r="D7" i="27"/>
  <c r="D8" i="27"/>
  <c r="D9" i="27"/>
  <c r="D2" i="27"/>
  <c r="E2" i="27" s="1"/>
  <c r="E10" i="27" s="1"/>
  <c r="E12" i="27" s="1"/>
  <c r="H94" i="29" s="1"/>
  <c r="D5" i="26"/>
  <c r="E14" i="25"/>
  <c r="E15" i="25"/>
  <c r="E16" i="25"/>
  <c r="E13" i="25"/>
  <c r="E4" i="25"/>
  <c r="E5" i="25"/>
  <c r="E6" i="25"/>
  <c r="E7" i="25"/>
  <c r="E3" i="25"/>
  <c r="D3" i="26"/>
  <c r="D2" i="26"/>
  <c r="D4" i="26" s="1"/>
  <c r="D3" i="23"/>
  <c r="E3" i="23" s="1"/>
  <c r="D4" i="23"/>
  <c r="E4" i="23" s="1"/>
  <c r="D5" i="23"/>
  <c r="E5" i="23" s="1"/>
  <c r="D6" i="23"/>
  <c r="E6" i="23" s="1"/>
  <c r="D7" i="23"/>
  <c r="D8" i="23"/>
  <c r="D9" i="23"/>
  <c r="E9" i="23" s="1"/>
  <c r="D10" i="23"/>
  <c r="E10" i="23" s="1"/>
  <c r="D11" i="23"/>
  <c r="D12" i="23"/>
  <c r="E12" i="23" s="1"/>
  <c r="D13" i="23"/>
  <c r="E13" i="23" s="1"/>
  <c r="D14" i="23"/>
  <c r="E14" i="23" s="1"/>
  <c r="D15" i="23"/>
  <c r="D16" i="23"/>
  <c r="D17" i="23"/>
  <c r="E17" i="23" s="1"/>
  <c r="D18" i="23"/>
  <c r="E18" i="23" s="1"/>
  <c r="D19" i="23"/>
  <c r="E19" i="23" s="1"/>
  <c r="D20" i="23"/>
  <c r="D21" i="23"/>
  <c r="D22" i="23"/>
  <c r="E22" i="23" s="1"/>
  <c r="D23" i="23"/>
  <c r="E23" i="23" s="1"/>
  <c r="D24" i="23"/>
  <c r="D25" i="23"/>
  <c r="D26" i="23"/>
  <c r="E26" i="23" s="1"/>
  <c r="D27" i="23"/>
  <c r="D2" i="23"/>
  <c r="E2" i="23" s="1"/>
  <c r="E3" i="22"/>
  <c r="E4" i="22"/>
  <c r="E5" i="22"/>
  <c r="E6" i="22"/>
  <c r="E7" i="22"/>
  <c r="E8" i="22"/>
  <c r="E9" i="22"/>
  <c r="E10" i="22"/>
  <c r="E11" i="22"/>
  <c r="E12" i="22"/>
  <c r="E13" i="22"/>
  <c r="E2" i="22"/>
  <c r="E29" i="23"/>
  <c r="E7" i="23"/>
  <c r="E8" i="23"/>
  <c r="E11" i="23"/>
  <c r="E15" i="23"/>
  <c r="E16" i="23"/>
  <c r="E20" i="23"/>
  <c r="E21" i="23"/>
  <c r="E24" i="23"/>
  <c r="E25" i="23"/>
  <c r="E27" i="23"/>
  <c r="D6" i="26" l="1"/>
  <c r="H93" i="20" s="1"/>
  <c r="G101" i="29"/>
  <c r="E17" i="25"/>
  <c r="E18" i="25" s="1"/>
  <c r="H92" i="21" s="1"/>
  <c r="E8" i="25"/>
  <c r="E9" i="25" s="1"/>
  <c r="H79" i="29"/>
  <c r="H75" i="29"/>
  <c r="H69" i="29"/>
  <c r="H65" i="29"/>
  <c r="H48" i="29"/>
  <c r="H59" i="29" s="1"/>
  <c r="H45" i="29"/>
  <c r="H41" i="29"/>
  <c r="H34" i="29"/>
  <c r="H78" i="29"/>
  <c r="H74" i="29"/>
  <c r="H68" i="29"/>
  <c r="H64" i="29"/>
  <c r="H44" i="29"/>
  <c r="H40" i="29"/>
  <c r="H33" i="29"/>
  <c r="H58" i="29" s="1"/>
  <c r="H80" i="29"/>
  <c r="H87" i="29" s="1"/>
  <c r="H89" i="29" s="1"/>
  <c r="H112" i="29" s="1"/>
  <c r="H77" i="29"/>
  <c r="H70" i="29"/>
  <c r="H111" i="29" s="1"/>
  <c r="H67" i="29"/>
  <c r="H47" i="29"/>
  <c r="H43" i="29"/>
  <c r="H109" i="29"/>
  <c r="H76" i="29"/>
  <c r="H66" i="29"/>
  <c r="H46" i="29"/>
  <c r="H42" i="29"/>
  <c r="H55" i="29"/>
  <c r="H60" i="29" s="1"/>
  <c r="E28" i="23"/>
  <c r="E14" i="22"/>
  <c r="E15" i="22" s="1"/>
  <c r="H112" i="20"/>
  <c r="H111" i="20"/>
  <c r="H109" i="20"/>
  <c r="G105" i="20"/>
  <c r="G104" i="20"/>
  <c r="G103" i="20"/>
  <c r="G102" i="20"/>
  <c r="G100" i="20"/>
  <c r="G99" i="20"/>
  <c r="H89" i="20"/>
  <c r="H87" i="20"/>
  <c r="H80" i="20"/>
  <c r="G80" i="20"/>
  <c r="H79" i="20"/>
  <c r="H78" i="20"/>
  <c r="H77" i="20"/>
  <c r="H76" i="20"/>
  <c r="H75" i="20"/>
  <c r="H74" i="20"/>
  <c r="H70" i="20"/>
  <c r="G70" i="20"/>
  <c r="H69" i="20"/>
  <c r="H68" i="20"/>
  <c r="H67" i="20"/>
  <c r="H66" i="20"/>
  <c r="H65" i="20"/>
  <c r="H64" i="20"/>
  <c r="H60" i="20"/>
  <c r="H59" i="20"/>
  <c r="H58" i="20"/>
  <c r="H61" i="20" s="1"/>
  <c r="H110" i="20" s="1"/>
  <c r="H55" i="20"/>
  <c r="L52" i="20"/>
  <c r="H52" i="20"/>
  <c r="M51" i="20"/>
  <c r="L51" i="20"/>
  <c r="H51" i="20"/>
  <c r="H48" i="20"/>
  <c r="G48" i="20"/>
  <c r="H47" i="20"/>
  <c r="H46" i="20"/>
  <c r="H45" i="20"/>
  <c r="H44" i="20"/>
  <c r="H43" i="20"/>
  <c r="H42" i="20"/>
  <c r="H41" i="20"/>
  <c r="H40" i="20"/>
  <c r="H34" i="20"/>
  <c r="H33" i="20"/>
  <c r="H29" i="20"/>
  <c r="H23" i="20"/>
  <c r="G19" i="20"/>
  <c r="G7" i="20"/>
  <c r="D5" i="20"/>
  <c r="H111" i="19"/>
  <c r="H110" i="19"/>
  <c r="H108" i="19"/>
  <c r="G104" i="19"/>
  <c r="G103" i="19"/>
  <c r="G102" i="19"/>
  <c r="G101" i="19"/>
  <c r="G99" i="19"/>
  <c r="G98" i="19"/>
  <c r="H89" i="19"/>
  <c r="H87" i="19"/>
  <c r="H80" i="19"/>
  <c r="G80" i="19"/>
  <c r="H79" i="19"/>
  <c r="H78" i="19"/>
  <c r="H77" i="19"/>
  <c r="H76" i="19"/>
  <c r="H75" i="19"/>
  <c r="H74" i="19"/>
  <c r="H70" i="19"/>
  <c r="G70" i="19"/>
  <c r="H69" i="19"/>
  <c r="H68" i="19"/>
  <c r="H67" i="19"/>
  <c r="H66" i="19"/>
  <c r="H65" i="19"/>
  <c r="H64" i="19"/>
  <c r="H60" i="19"/>
  <c r="H59" i="19"/>
  <c r="H58" i="19"/>
  <c r="H61" i="19" s="1"/>
  <c r="H109" i="19" s="1"/>
  <c r="H55" i="19"/>
  <c r="L52" i="19"/>
  <c r="H52" i="19"/>
  <c r="M51" i="19"/>
  <c r="L51" i="19"/>
  <c r="H51" i="19"/>
  <c r="H48" i="19"/>
  <c r="G48" i="19"/>
  <c r="H47" i="19"/>
  <c r="H46" i="19"/>
  <c r="H45" i="19"/>
  <c r="H44" i="19"/>
  <c r="H43" i="19"/>
  <c r="H42" i="19"/>
  <c r="H41" i="19"/>
  <c r="H40" i="19"/>
  <c r="H34" i="19"/>
  <c r="H33" i="19"/>
  <c r="H29" i="19"/>
  <c r="H23" i="19"/>
  <c r="G19" i="19"/>
  <c r="G7" i="19"/>
  <c r="H111" i="21"/>
  <c r="H110" i="21"/>
  <c r="H108" i="21"/>
  <c r="G104" i="21"/>
  <c r="G103" i="21"/>
  <c r="G102" i="21"/>
  <c r="G101" i="21"/>
  <c r="G99" i="21"/>
  <c r="G98" i="21"/>
  <c r="H95" i="21"/>
  <c r="H112" i="21" s="1"/>
  <c r="H89" i="21"/>
  <c r="H87" i="21"/>
  <c r="H80" i="21"/>
  <c r="G80" i="21"/>
  <c r="H79" i="21"/>
  <c r="H78" i="21"/>
  <c r="H77" i="21"/>
  <c r="H76" i="21"/>
  <c r="H75" i="21"/>
  <c r="H74" i="21"/>
  <c r="H70" i="21"/>
  <c r="G70" i="21"/>
  <c r="H69" i="21"/>
  <c r="H68" i="21"/>
  <c r="H67" i="21"/>
  <c r="H66" i="21"/>
  <c r="H65" i="21"/>
  <c r="H64" i="21"/>
  <c r="H60" i="21"/>
  <c r="H59" i="21"/>
  <c r="H58" i="21"/>
  <c r="H61" i="21" s="1"/>
  <c r="H109" i="21" s="1"/>
  <c r="H55" i="21"/>
  <c r="L52" i="21"/>
  <c r="H52" i="21"/>
  <c r="M51" i="21"/>
  <c r="L51" i="21"/>
  <c r="H51" i="21"/>
  <c r="H48" i="21"/>
  <c r="G48" i="21"/>
  <c r="H47" i="21"/>
  <c r="H46" i="21"/>
  <c r="H45" i="21"/>
  <c r="H44" i="21"/>
  <c r="H43" i="21"/>
  <c r="H42" i="21"/>
  <c r="H41" i="21"/>
  <c r="H40" i="21"/>
  <c r="H34" i="21"/>
  <c r="H33" i="21"/>
  <c r="H29" i="21"/>
  <c r="H23" i="21"/>
  <c r="G19" i="21"/>
  <c r="G7" i="21"/>
  <c r="D5" i="21"/>
  <c r="G5" i="16"/>
  <c r="H95" i="20" l="1"/>
  <c r="H94" i="19"/>
  <c r="E30" i="23"/>
  <c r="H94" i="20" s="1"/>
  <c r="G100" i="19"/>
  <c r="G100" i="21"/>
  <c r="H113" i="21"/>
  <c r="G101" i="20"/>
  <c r="H92" i="29"/>
  <c r="H96" i="29" s="1"/>
  <c r="H113" i="29" s="1"/>
  <c r="H92" i="20"/>
  <c r="H92" i="19"/>
  <c r="H95" i="19" s="1"/>
  <c r="H112" i="19" s="1"/>
  <c r="H113" i="19" s="1"/>
  <c r="H98" i="19" s="1"/>
  <c r="H99" i="19" s="1"/>
  <c r="H61" i="29"/>
  <c r="H110" i="29" s="1"/>
  <c r="H98" i="21"/>
  <c r="H96" i="20" l="1"/>
  <c r="H113" i="20" s="1"/>
  <c r="H114" i="20" s="1"/>
  <c r="H99" i="20" s="1"/>
  <c r="H114" i="29"/>
  <c r="H99" i="29" s="1"/>
  <c r="H100" i="29" s="1"/>
  <c r="H99" i="21"/>
  <c r="H115" i="19"/>
  <c r="G3" i="17" s="1"/>
  <c r="H100" i="20" l="1"/>
  <c r="H116" i="20" s="1"/>
  <c r="G4" i="17" s="1"/>
  <c r="H116" i="29"/>
  <c r="H102" i="19"/>
  <c r="H103" i="19"/>
  <c r="H101" i="19"/>
  <c r="H3" i="17"/>
  <c r="H104" i="19"/>
  <c r="H115" i="21"/>
  <c r="G2" i="17" s="1"/>
  <c r="G5" i="17" l="1"/>
  <c r="I3" i="17"/>
  <c r="H104" i="29"/>
  <c r="H102" i="29"/>
  <c r="H103" i="29"/>
  <c r="H105" i="29"/>
  <c r="H105" i="20"/>
  <c r="H103" i="20"/>
  <c r="H4" i="17"/>
  <c r="I4" i="17" s="1"/>
  <c r="H104" i="20"/>
  <c r="H102" i="20"/>
  <c r="H103" i="21"/>
  <c r="H101" i="21"/>
  <c r="H2" i="17"/>
  <c r="I2" i="17" s="1"/>
  <c r="H102" i="21"/>
  <c r="H104" i="21"/>
  <c r="H100" i="19"/>
  <c r="H105" i="19"/>
  <c r="H114" i="19" s="1"/>
  <c r="H5" i="17" l="1"/>
  <c r="I5" i="17"/>
  <c r="M5" i="17" s="1"/>
  <c r="H101" i="29"/>
  <c r="H106" i="29"/>
  <c r="H115" i="29" s="1"/>
  <c r="H100" i="21"/>
  <c r="H105" i="21"/>
  <c r="H114" i="21" s="1"/>
  <c r="H101" i="20"/>
  <c r="H106" i="20"/>
  <c r="H115" i="20" s="1"/>
</calcChain>
</file>

<file path=xl/sharedStrings.xml><?xml version="1.0" encoding="utf-8"?>
<sst xmlns="http://schemas.openxmlformats.org/spreadsheetml/2006/main" count="995" uniqueCount="244">
  <si>
    <t>TOTAL</t>
  </si>
  <si>
    <t>DISCRIMINAÇÃO DOS SERVIÇOS (DADOS REFERENTES À CONTRATAÇÃO)</t>
  </si>
  <si>
    <t>A</t>
  </si>
  <si>
    <t>B</t>
  </si>
  <si>
    <t>Município/UF</t>
  </si>
  <si>
    <t>BRASÍLIA/DF</t>
  </si>
  <si>
    <t>C</t>
  </si>
  <si>
    <t>D</t>
  </si>
  <si>
    <t>Número de meses de execução contratual</t>
  </si>
  <si>
    <t>12 Meses</t>
  </si>
  <si>
    <t>IDENTIFICAÇÃO DO SERVIÇO</t>
  </si>
  <si>
    <t>Tipo de Serviço</t>
  </si>
  <si>
    <t>Unidade de Medida</t>
  </si>
  <si>
    <t>Quantidade total a contratar (em função da unidade de medida)</t>
  </si>
  <si>
    <t xml:space="preserve">APOIO </t>
  </si>
  <si>
    <t>Posto</t>
  </si>
  <si>
    <t>Dados para composição dos custos referentes a mão de obra</t>
  </si>
  <si>
    <t>Tipo de Serviço (mesmo serviço com características distintas)</t>
  </si>
  <si>
    <t>Classificação Brasileira de Ocupações (CBO)</t>
  </si>
  <si>
    <t xml:space="preserve">Salário Normativo da Categoria Profissional 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</si>
  <si>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</si>
  <si>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</si>
  <si>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</si>
  <si>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</si>
  <si>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Valor (R$)</t>
  </si>
  <si>
    <t xml:space="preserve">Salário Base (Em Reais) </t>
  </si>
  <si>
    <t xml:space="preserve">Adicional de Periculosidade </t>
  </si>
  <si>
    <t>Módulo 2 - Encargos e Benefícios Anuais, Mensais e Diários</t>
  </si>
  <si>
    <t>Submódulo 2.1 - 13º (décimo terceiro) Salário, Férias e Adicional de Férias</t>
  </si>
  <si>
    <t>2.1</t>
  </si>
  <si>
    <t>13º Salário</t>
  </si>
  <si>
    <t>%</t>
  </si>
  <si>
    <t xml:space="preserve">Férias + 1/3 Férias constitucionais </t>
  </si>
  <si>
    <t>Submódulo 2.2 - (Encargos Previdenciários (GPS), FGTS e outras contribuições</t>
  </si>
  <si>
    <t>2.2</t>
  </si>
  <si>
    <t>GPS, FGTS e outras contribuições</t>
  </si>
  <si>
    <t>VALOR (R$)</t>
  </si>
  <si>
    <t>INSS</t>
  </si>
  <si>
    <t>INCRA</t>
  </si>
  <si>
    <t>E</t>
  </si>
  <si>
    <t>Salário Educação</t>
  </si>
  <si>
    <t>F</t>
  </si>
  <si>
    <t>FGTS</t>
  </si>
  <si>
    <t>G</t>
  </si>
  <si>
    <t>H</t>
  </si>
  <si>
    <t>SEBRAE</t>
  </si>
  <si>
    <t>Submódulo 2.3- Benefícios Mensais e Diários</t>
  </si>
  <si>
    <t>2.3</t>
  </si>
  <si>
    <t>Benefícios Mensais e Diários</t>
  </si>
  <si>
    <t>Quadro-Resumo do Módulo 2 - Encargos e Benefícios  anuais, mensais e diários</t>
  </si>
  <si>
    <t>Encargos e Benefícios Anuais, Mensais e Diários</t>
  </si>
  <si>
    <t>13º Salários, Férias e Adicional de Férias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</si>
  <si>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</si>
  <si>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</si>
  <si>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</si>
  <si>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</si>
  <si>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C. Social sobre o Aviso Prévio Indenizado</t>
  </si>
  <si>
    <t>Aviso Prévio Trabalhado</t>
  </si>
  <si>
    <t>Incidência dos encargos do submódulo 2.2 s/ o Aviso Prévio Trabalhado</t>
  </si>
  <si>
    <t xml:space="preserve">Multa do FGTS e C. Social sobre o Aviso Prévio Trabalhado </t>
  </si>
  <si>
    <t>Módulo 4 - Custo de Reposição do Profissional Ausente</t>
  </si>
  <si>
    <t>Submódulo 4.1 - Ausências Legais</t>
  </si>
  <si>
    <t>4.1</t>
  </si>
  <si>
    <t>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</si>
  <si>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</si>
  <si>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</si>
  <si>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</si>
  <si>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</si>
  <si>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</si>
  <si>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Auxílio Doença (afastamento mais de 15 dias)</t>
  </si>
  <si>
    <t>Submódulo - 4.2 - Intrajornada</t>
  </si>
  <si>
    <t>4.2</t>
  </si>
  <si>
    <t>Intrajornada</t>
  </si>
  <si>
    <t>Qtde</t>
  </si>
  <si>
    <t>Substituto na cobertura intervalo p/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</si>
  <si>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</si>
  <si>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</si>
  <si>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</si>
  <si>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</si>
  <si>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</si>
  <si>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</si>
  <si>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 xml:space="preserve">Uniformes </t>
  </si>
  <si>
    <t xml:space="preserve">Materiais </t>
  </si>
  <si>
    <t xml:space="preserve">Depreciação de Equipamentos 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</si>
  <si>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</si>
  <si>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</si>
  <si>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</si>
  <si>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</si>
  <si>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</si>
  <si>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(PIS)</t>
  </si>
  <si>
    <t>QUADRO-RESUMO DO CUSTO POR EMPREGADO</t>
  </si>
  <si>
    <t>Mão de obra vinculada à execução contratual (valor por empregado)</t>
  </si>
  <si>
    <t>Modúlo 1 - Composição da Remuneração</t>
  </si>
  <si>
    <t xml:space="preserve">Módulo - Custo de Reposição do Profissional Ausente </t>
  </si>
  <si>
    <t>Subtotal (A + B + C + D + E)</t>
  </si>
  <si>
    <t>VALOR TOTAL POR EMPREGADO (Preço homem mês)</t>
  </si>
  <si>
    <t>Visão Adiministração e Construção Eireli
José Raimundo Oliveira Silva
Administrador</t>
  </si>
  <si>
    <t>Dia:</t>
  </si>
  <si>
    <t>ás</t>
  </si>
  <si>
    <t>Discriminação dos Serviços (dados referentes à contratação)</t>
  </si>
  <si>
    <t>Data de apresentação da proposta (dia/mês/ano</t>
  </si>
  <si>
    <t>MÃO DE OBTRA VINCULADA À EXECUÇÃO CONTRATUAL</t>
  </si>
  <si>
    <t>Adicional noturno</t>
  </si>
  <si>
    <t>Hora noturna adicional</t>
  </si>
  <si>
    <t>Adicional de hora extra</t>
  </si>
  <si>
    <t>Outros (especificar)</t>
  </si>
  <si>
    <t>Ano do Acordo, Convenção ou Dissídio Coletivo -</t>
  </si>
  <si>
    <t>13º (décimo terceiro) Salário</t>
  </si>
  <si>
    <t>C.2 Tributos Federais (COFINS)</t>
  </si>
  <si>
    <t>C.3. Tributos Estaduais</t>
  </si>
  <si>
    <t>C.4. Tributos Municipais.</t>
  </si>
  <si>
    <t>PLANILHA DE CUSTOS E FORMAÇÃO DE PREÇOS</t>
  </si>
  <si>
    <t>4101-05</t>
  </si>
  <si>
    <t>Brasília, 23 de setembro de 2019</t>
  </si>
  <si>
    <t>SINDISERVIÇOS - SEAC - DF</t>
  </si>
  <si>
    <t>Nº Processo: 08084.000514/2018-21</t>
  </si>
  <si>
    <t>Licitação nº: Pregão Eletrônico nº 19/2019</t>
  </si>
  <si>
    <t>JARDINEIRO</t>
  </si>
  <si>
    <t>SAT</t>
  </si>
  <si>
    <t>SESC OU SESI</t>
  </si>
  <si>
    <t>SENAI - SENAC</t>
  </si>
  <si>
    <t>Transporte (CLÁSULA 14ª DA CCT - SINDISERVIÇOS - SEAC - DF)</t>
  </si>
  <si>
    <t>Auxilio Alimentação/Refeição (CLÁUSULA 13ª DA CCT - SINDISERVIÇOS - SEAC - DF)</t>
  </si>
  <si>
    <t>Auxílio Funeral (CLÁUSULA 16ª DA CCT - SINDISERVIÇOS - SEAC - DF)</t>
  </si>
  <si>
    <t>Assistência Odontológica (CLÁUSULA 17ª DA CCT - SINDISERVIÇOS - SEAC - DF)</t>
  </si>
  <si>
    <t>AUXILIAR DE JARDINEIRO</t>
  </si>
  <si>
    <t>ENCARREGADO DE JARDINAGEM</t>
  </si>
  <si>
    <t>GRUPO</t>
  </si>
  <si>
    <t>ITEM</t>
  </si>
  <si>
    <t>ESPECIFICAÇÃO</t>
  </si>
  <si>
    <t>CATSER</t>
  </si>
  <si>
    <t>DESCRIÇÃO</t>
  </si>
  <si>
    <t>VALOR UNITÁRIO</t>
  </si>
  <si>
    <t>SERVIÇO DE JARDINAGEM</t>
  </si>
  <si>
    <t>2424-4</t>
  </si>
  <si>
    <t>ENCARREGADO ADMINISTRATIVO DE JARDINAGEM</t>
  </si>
  <si>
    <t>AUXILIAR DE JARDINAGEM</t>
  </si>
  <si>
    <t>QTDE</t>
  </si>
  <si>
    <t>VALOR UNITÁRIO (R$)</t>
  </si>
  <si>
    <t>VALOR MENSAL (R$)</t>
  </si>
  <si>
    <t>VALOR ANUAL (R$)</t>
  </si>
  <si>
    <t>9922-25</t>
  </si>
  <si>
    <t>Máscara de Proteção com filtro/PFF1 -proteção contra poeiras e névoas - partículas não tóxicas (penetração máxima através do filtro de 20%)</t>
  </si>
  <si>
    <t>Máscara respiratória facial com filtro</t>
  </si>
  <si>
    <t>Luvas de raspa: luva de segurança confeccionada em raspa de tira de reforço externo em raspa entre os dedos polegar e indicador reforço interno em raspa na palma e face palmar dos dedos</t>
  </si>
  <si>
    <t>Luvas de PVC</t>
  </si>
  <si>
    <t>Óculos de proteção: lentes em policarbonato com tratamento anti-riscos. Abas laterias de proteção. Armação e hastes reguláveis. Acompanha cordão de segurança</t>
  </si>
  <si>
    <t>Protetor auricular: tipo Plug, confeccionado em silicone, formato cônico com três flanges. - 17.6 (dB)</t>
  </si>
  <si>
    <t>Capas para chuva com capuz: confeccionada em PVC, com abertura frontal por meio de botões de pressão, costura por meio de solda eletrônica, forrada com trama de poliéster</t>
  </si>
  <si>
    <t>Viseira protetora facial para operador de máquinas</t>
  </si>
  <si>
    <t>Boné/chapéu árabe</t>
  </si>
  <si>
    <t>Avental resistente em raspa de couro, preferencialmente com bolsos</t>
  </si>
  <si>
    <t>Perneira para o operador de roçadeira</t>
  </si>
  <si>
    <t>Protetor solar de boa qualidade</t>
  </si>
  <si>
    <t>Especificações</t>
  </si>
  <si>
    <t>Valor Unitário</t>
  </si>
  <si>
    <t>Valor Total</t>
  </si>
  <si>
    <t>Adaptador bico de torneira para mangueira de jardim 25mm</t>
  </si>
  <si>
    <t>Mangueira para jardim 3/4 de 25 mm com 50 metros de extensão</t>
  </si>
  <si>
    <t>Aparador elétrico para cerca viva com interruptor de segurança</t>
  </si>
  <si>
    <t>Esguicho para mangueira com adaptador</t>
  </si>
  <si>
    <t>Enxadão, estreito 2,0 Ib com cabo olhal redondo: 38 mm</t>
  </si>
  <si>
    <t>Pá quadrada c/ cabo em Y 2,5/30</t>
  </si>
  <si>
    <t>Sacho coração com cabo de 43 cm</t>
  </si>
  <si>
    <t>Bomba de formicida (polvilhadeira) com capacidade de atender a área descrita neste Termo de Referência</t>
  </si>
  <si>
    <t>Carrinho de Mão com Pneu e Câmara, caçamba com Capacidade para 60 litros Chapa da Caçamba de no mínimo: 0,60 mm</t>
  </si>
  <si>
    <t>Facão c/ lâmina em aço alto carbono c/ 1,2 mm, dureza 48/50 hcc</t>
  </si>
  <si>
    <t>QDTE</t>
  </si>
  <si>
    <t>ESPECIFICAÇÕES</t>
  </si>
  <si>
    <t>VALOR TOTAL</t>
  </si>
  <si>
    <t>Pulverizador de 10 a 12 litros, c/ mangueira de 110 a 160 cm / com vedações resistentes a produtos químicos e com alça ajustável</t>
  </si>
  <si>
    <t>Tesoura grande com cabo longo para cerca viva</t>
  </si>
  <si>
    <t>Tesoura pequena de poda 8” a 9”</t>
  </si>
  <si>
    <t>Lima de metal para amolar as ferramentas</t>
  </si>
  <si>
    <t>Rastelo (vassoura) para grama com cabo e com regulagem</t>
  </si>
  <si>
    <t>Máquina de cortar grama a gasolina, motor 4 tempos potência 4,5 hp</t>
  </si>
  <si>
    <t>Kit rapel c/dupla trava de segurança, trava quedas independente, sistema de freio, sistema de aço passante, cabo galvanizado de 6,0 mm a 6,4 mm, assento metálico, capacidade de carga igual ou superior a: 116 kg para altura de 17m, dentro da norma técnica vigente</t>
  </si>
  <si>
    <t>Roçadeira à gasolina lateral, de no mínimo 25 cilindradas</t>
  </si>
  <si>
    <t>Enxada Sul de 7 a 8” olho redondo 38mm</t>
  </si>
  <si>
    <t>Cavadeira articulada com cabo de madeira 120cm</t>
  </si>
  <si>
    <t>Picareta alvião com cabo de 90cm</t>
  </si>
  <si>
    <t>Carrinho em aço de quatro rodas tipo plataforma de 95cm x 100cm</t>
  </si>
  <si>
    <t>Rastelo forcado curvo com 4 (quatro) dentes - ancinho com cabo</t>
  </si>
  <si>
    <t>Serrote de poda curvo 12”</t>
  </si>
  <si>
    <t>Regador de plástico 10 litros</t>
  </si>
  <si>
    <t>Podador de galhos altos com Serrote e Cabo Metálico Extensível de 300cm</t>
  </si>
  <si>
    <t>Vasos ornamentais de porte médio (60x38, 65x40,75x40 - em média)</t>
  </si>
  <si>
    <t>Plantas compatíveis e proporcionais ao tamanho vaso, tais como Areca Bambu, Palmeira Rafis e similares</t>
  </si>
  <si>
    <t>QUANTIDADE SEMESTRAL</t>
  </si>
  <si>
    <t>VALOR TOTAL ANUAL</t>
  </si>
  <si>
    <t>UNIFORME AUXILIAR DE JARDINAGEM E JARDINEIRO</t>
  </si>
  <si>
    <t>Pares de meias</t>
  </si>
  <si>
    <t>Pares de calçado tipo botina em couro</t>
  </si>
  <si>
    <t>Camisas em malha ou tecido de manga comprida</t>
  </si>
  <si>
    <t>Camisas em malha ou tecido de manga curta</t>
  </si>
  <si>
    <t>Calças tactel, 100% poliéster, com cós elástico, bolsos tipo faca e ajuste interno por cordão;</t>
  </si>
  <si>
    <t>VALOR TOTAL ANUAL UNIFORME (12 MESES)</t>
  </si>
  <si>
    <t>VALOR TOTAL MENSAL UNIFORME (1 MÊS)</t>
  </si>
  <si>
    <t>UNIFORME ENCARREGADO DE JARDINAGEM</t>
  </si>
  <si>
    <t>Calças Sociais pretas</t>
  </si>
  <si>
    <t>I</t>
  </si>
  <si>
    <t>II</t>
  </si>
  <si>
    <t>III</t>
  </si>
  <si>
    <t>IV</t>
  </si>
  <si>
    <t>V</t>
  </si>
  <si>
    <t>Pares de calçado social preto</t>
  </si>
  <si>
    <t>EPI'S</t>
  </si>
  <si>
    <t>VALOR TOTAL ANUAL EPI'S</t>
  </si>
  <si>
    <t>VALOR TOTAL MENSAL EPI'S</t>
  </si>
  <si>
    <t>DEPRECIAÇÃO (5 ANOS)</t>
  </si>
  <si>
    <t>VALOR TOTAL MENSAL DEPRECIADO EM 5 ANOS</t>
  </si>
  <si>
    <t>TOTAL DE FUNCIONÁRIOS (AUXILIARES DE JARDINAGEM)</t>
  </si>
  <si>
    <t>VALOR TOTAL DEPRECIADO POR AUXILIAR DE JARDINAGEM</t>
  </si>
  <si>
    <t>VALOR TOTAL DE MATERIAIS</t>
  </si>
  <si>
    <t>KITS ANUAIS (ANUAL)</t>
  </si>
  <si>
    <t>TOTAL DE AUXILIARES DE JARDINAGEM</t>
  </si>
  <si>
    <t>VALOR TOTAL DE MATERIAIS POR AUXILIAR DE JARDINAGEM</t>
  </si>
  <si>
    <t>Extensão elétrica de no mínimo 100m</t>
  </si>
  <si>
    <t>Rodo aspirador 08 rodas peso mínimo 1,7 kg</t>
  </si>
  <si>
    <t>Peneira para limpeza de superfície do espelho d'água</t>
  </si>
  <si>
    <t>Motobomba Jet Pump com potência mínima de 2.2 kw</t>
  </si>
  <si>
    <t>Mangueira Flutuante, 1/1.2 polegadas com 30 metros de comprimento</t>
  </si>
  <si>
    <t>Kit medidor de alcalinidade</t>
  </si>
  <si>
    <t>Kit medidor de pH da água</t>
  </si>
  <si>
    <t>VALOR TOTAL DEPRECIADO (60 MESES)</t>
  </si>
  <si>
    <t>NÚMERO DE AUXILIARES DE JARDINAGEM</t>
  </si>
  <si>
    <t>VALOR TOTAL DO EQUIPAMENTO POR AUXILIAR DE JARDINAGEM</t>
  </si>
  <si>
    <t>VALOR GLOBAL</t>
  </si>
  <si>
    <t>Proteção ocular de ampla visão para manuseio de produtos químicos</t>
  </si>
  <si>
    <t>Macacão pantaneiro</t>
  </si>
  <si>
    <t>Bota impermeável de borracha</t>
  </si>
  <si>
    <t>VALOR TOTAL EPI (ANUAL)</t>
  </si>
  <si>
    <t>VALOR TOTAL EPI (MENSAL)</t>
  </si>
  <si>
    <t>2402-3</t>
  </si>
  <si>
    <t>Serviço de Limpeza, tratamento e manutenção do espelho d'água</t>
  </si>
  <si>
    <t>Equipamentos e Materiais</t>
  </si>
  <si>
    <t>VALOR GLOBAL ANUAL</t>
  </si>
  <si>
    <t>VALOR TOTAL GLOBAL</t>
  </si>
  <si>
    <t>6220-10</t>
  </si>
  <si>
    <t>Incidência do submódulo 2.2 sobre 13º Salário, Férias e Adicional de Férias</t>
  </si>
  <si>
    <t>SUBTOTAL</t>
  </si>
  <si>
    <t>às</t>
  </si>
  <si>
    <t>Brasília, 2 de outubro de 2019</t>
  </si>
  <si>
    <t>EPIS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</si>
</sst>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68">
    <xf numFmtId="0" fontId="0" fillId="0" borderId="0" xfId="0"/>
    <xf numFmtId="0" fontId="3" fillId="2" borderId="5" xfId="0" applyFont="1" applyFill="1" applyBorder="1" applyAlignment="1">
      <alignment horizontal="center"/>
    </xf>
    <xf numFmtId="44" fontId="0" fillId="0" borderId="0" xfId="0" applyNumberFormat="1"/>
    <xf numFmtId="9" fontId="3" fillId="2" borderId="5" xfId="0" applyNumberFormat="1" applyFont="1" applyFill="1" applyBorder="1" applyAlignment="1">
      <alignment horizontal="center"/>
    </xf>
    <xf numFmtId="2" fontId="5" fillId="2" borderId="5" xfId="0" applyNumberFormat="1" applyFont="1" applyFill="1" applyBorder="1" applyAlignment="1">
      <alignment horizontal="center"/>
    </xf>
    <xf numFmtId="0" fontId="3" fillId="2" borderId="5" xfId="0" applyFont="1" applyFill="1" applyBorder="1"/>
    <xf numFmtId="2" fontId="0" fillId="0" borderId="0" xfId="0" applyNumberFormat="1"/>
    <xf numFmtId="4" fontId="0" fillId="0" borderId="0" xfId="0" applyNumberFormat="1"/>
    <xf numFmtId="0" fontId="3" fillId="0" borderId="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4" fontId="4" fillId="0" borderId="41" xfId="0" applyNumberFormat="1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2" fontId="4" fillId="0" borderId="42" xfId="0" applyNumberFormat="1" applyFont="1" applyFill="1" applyBorder="1" applyAlignment="1">
      <alignment horizontal="center"/>
    </xf>
    <xf numFmtId="4" fontId="3" fillId="0" borderId="49" xfId="0" applyNumberFormat="1" applyFont="1" applyFill="1" applyBorder="1" applyAlignment="1">
      <alignment horizontal="center"/>
    </xf>
    <xf numFmtId="0" fontId="3" fillId="0" borderId="54" xfId="0" applyFont="1" applyFill="1" applyBorder="1" applyAlignment="1">
      <alignment horizontal="center"/>
    </xf>
    <xf numFmtId="2" fontId="3" fillId="0" borderId="30" xfId="0" applyNumberFormat="1" applyFont="1" applyFill="1" applyBorder="1" applyAlignment="1">
      <alignment horizontal="center"/>
    </xf>
    <xf numFmtId="2" fontId="3" fillId="0" borderId="42" xfId="0" applyNumberFormat="1" applyFont="1" applyFill="1" applyBorder="1" applyAlignment="1">
      <alignment horizontal="center"/>
    </xf>
    <xf numFmtId="2" fontId="3" fillId="0" borderId="25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4" fillId="0" borderId="41" xfId="0" applyNumberFormat="1" applyFont="1" applyFill="1" applyBorder="1" applyAlignment="1">
      <alignment horizontal="center"/>
    </xf>
    <xf numFmtId="2" fontId="4" fillId="0" borderId="53" xfId="0" applyNumberFormat="1" applyFont="1" applyFill="1" applyBorder="1" applyAlignment="1">
      <alignment horizontal="center"/>
    </xf>
    <xf numFmtId="2" fontId="4" fillId="0" borderId="30" xfId="0" applyNumberFormat="1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2" fontId="4" fillId="0" borderId="43" xfId="0" applyNumberFormat="1" applyFont="1" applyFill="1" applyBorder="1" applyAlignment="1">
      <alignment horizontal="center"/>
    </xf>
    <xf numFmtId="2" fontId="4" fillId="0" borderId="51" xfId="0" applyNumberFormat="1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4" fontId="4" fillId="0" borderId="42" xfId="0" applyNumberFormat="1" applyFont="1" applyFill="1" applyBorder="1" applyAlignment="1">
      <alignment horizontal="center"/>
    </xf>
    <xf numFmtId="0" fontId="4" fillId="0" borderId="44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2" fontId="4" fillId="0" borderId="44" xfId="0" applyNumberFormat="1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2" fontId="4" fillId="0" borderId="42" xfId="0" applyNumberFormat="1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4" fillId="0" borderId="50" xfId="0" applyFont="1" applyFill="1" applyBorder="1"/>
    <xf numFmtId="0" fontId="4" fillId="0" borderId="43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2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" fontId="3" fillId="0" borderId="25" xfId="0" applyNumberFormat="1" applyFont="1" applyFill="1" applyBorder="1" applyAlignment="1">
      <alignment horizontal="center"/>
    </xf>
    <xf numFmtId="2" fontId="5" fillId="0" borderId="42" xfId="0" applyNumberFormat="1" applyFont="1" applyFill="1" applyBorder="1" applyAlignment="1">
      <alignment horizontal="center"/>
    </xf>
    <xf numFmtId="0" fontId="3" fillId="0" borderId="37" xfId="0" applyFont="1" applyFill="1" applyBorder="1"/>
    <xf numFmtId="0" fontId="3" fillId="0" borderId="38" xfId="0" applyFont="1" applyFill="1" applyBorder="1"/>
    <xf numFmtId="2" fontId="4" fillId="0" borderId="49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4" fontId="4" fillId="0" borderId="43" xfId="0" applyNumberFormat="1" applyFont="1" applyFill="1" applyBorder="1" applyAlignment="1">
      <alignment horizontal="center"/>
    </xf>
    <xf numFmtId="0" fontId="4" fillId="0" borderId="0" xfId="0" applyFont="1" applyFill="1" applyBorder="1"/>
    <xf numFmtId="10" fontId="6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9" fontId="3" fillId="0" borderId="4" xfId="0" applyNumberFormat="1" applyFont="1" applyFill="1" applyBorder="1" applyAlignment="1">
      <alignment horizontal="center"/>
    </xf>
    <xf numFmtId="4" fontId="4" fillId="0" borderId="55" xfId="0" applyNumberFormat="1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2" fontId="3" fillId="0" borderId="53" xfId="0" applyNumberFormat="1" applyFont="1" applyFill="1" applyBorder="1" applyAlignment="1">
      <alignment horizontal="center"/>
    </xf>
    <xf numFmtId="2" fontId="4" fillId="2" borderId="5" xfId="2" applyNumberFormat="1" applyFont="1" applyFill="1" applyBorder="1" applyAlignment="1">
      <alignment horizontal="center"/>
    </xf>
    <xf numFmtId="2" fontId="4" fillId="0" borderId="52" xfId="2" applyNumberFormat="1" applyFont="1" applyFill="1" applyBorder="1" applyAlignment="1">
      <alignment horizontal="center"/>
    </xf>
    <xf numFmtId="2" fontId="4" fillId="0" borderId="44" xfId="2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/>
    </xf>
    <xf numFmtId="20" fontId="3" fillId="0" borderId="9" xfId="0" applyNumberFormat="1" applyFont="1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center"/>
    </xf>
    <xf numFmtId="2" fontId="4" fillId="3" borderId="45" xfId="2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/>
    <xf numFmtId="0" fontId="3" fillId="0" borderId="8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" fontId="4" fillId="0" borderId="54" xfId="0" applyNumberFormat="1" applyFont="1" applyFill="1" applyBorder="1" applyAlignment="1">
      <alignment horizontal="center"/>
    </xf>
    <xf numFmtId="0" fontId="0" fillId="0" borderId="55" xfId="0" applyBorder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4" fontId="0" fillId="0" borderId="5" xfId="0" applyNumberFormat="1" applyBorder="1" applyAlignment="1">
      <alignment horizontal="center" vertical="center" wrapText="1"/>
    </xf>
    <xf numFmtId="44" fontId="0" fillId="0" borderId="0" xfId="1" applyFont="1"/>
    <xf numFmtId="0" fontId="0" fillId="0" borderId="5" xfId="0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2" fontId="4" fillId="0" borderId="55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4" fontId="0" fillId="0" borderId="0" xfId="1" applyNumberFormat="1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44" fontId="2" fillId="0" borderId="5" xfId="1" applyFont="1" applyBorder="1"/>
    <xf numFmtId="44" fontId="0" fillId="0" borderId="5" xfId="1" applyFont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wrapText="1"/>
    </xf>
    <xf numFmtId="44" fontId="2" fillId="4" borderId="5" xfId="1" applyFont="1" applyFill="1" applyBorder="1"/>
    <xf numFmtId="4" fontId="2" fillId="4" borderId="5" xfId="1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5" xfId="1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/>
    </xf>
    <xf numFmtId="4" fontId="0" fillId="0" borderId="5" xfId="1" applyNumberFormat="1" applyFont="1" applyBorder="1"/>
    <xf numFmtId="4" fontId="0" fillId="0" borderId="5" xfId="0" applyNumberFormat="1" applyBorder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wrapText="1"/>
    </xf>
    <xf numFmtId="2" fontId="0" fillId="0" borderId="5" xfId="0" applyNumberFormat="1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wrapText="1"/>
    </xf>
    <xf numFmtId="4" fontId="2" fillId="4" borderId="5" xfId="0" applyNumberFormat="1" applyFont="1" applyFill="1" applyBorder="1" applyAlignment="1">
      <alignment horizontal="center" wrapText="1"/>
    </xf>
    <xf numFmtId="0" fontId="0" fillId="4" borderId="5" xfId="0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2" fontId="3" fillId="0" borderId="55" xfId="0" applyNumberFormat="1" applyFont="1" applyFill="1" applyBorder="1" applyAlignment="1">
      <alignment horizontal="center"/>
    </xf>
    <xf numFmtId="2" fontId="3" fillId="0" borderId="57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4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/>
    </xf>
    <xf numFmtId="2" fontId="0" fillId="4" borderId="5" xfId="0" applyNumberFormat="1" applyFill="1" applyBorder="1" applyAlignment="1">
      <alignment horizontal="center" vertical="center"/>
    </xf>
    <xf numFmtId="0" fontId="0" fillId="4" borderId="5" xfId="0" applyNumberFormat="1" applyFill="1" applyBorder="1" applyAlignment="1">
      <alignment horizontal="center" vertical="center"/>
    </xf>
    <xf numFmtId="2" fontId="2" fillId="4" borderId="5" xfId="0" applyNumberFormat="1" applyFont="1" applyFill="1" applyBorder="1" applyAlignment="1">
      <alignment horizontal="center" vertical="center"/>
    </xf>
    <xf numFmtId="3" fontId="2" fillId="4" borderId="5" xfId="1" applyNumberFormat="1" applyFont="1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4" fontId="2" fillId="4" borderId="5" xfId="1" applyNumberFormat="1" applyFont="1" applyFill="1" applyBorder="1" applyAlignment="1">
      <alignment horizontal="center" vertical="center"/>
    </xf>
    <xf numFmtId="0" fontId="2" fillId="4" borderId="5" xfId="0" applyFont="1" applyFill="1" applyBorder="1"/>
    <xf numFmtId="4" fontId="2" fillId="4" borderId="5" xfId="0" applyNumberFormat="1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wrapText="1"/>
    </xf>
    <xf numFmtId="0" fontId="2" fillId="4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 indent="2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19" xfId="0" applyFont="1" applyFill="1" applyBorder="1" applyAlignment="1">
      <alignment horizontal="left"/>
    </xf>
    <xf numFmtId="0" fontId="4" fillId="0" borderId="26" xfId="0" applyFont="1" applyFill="1" applyBorder="1" applyAlignment="1">
      <alignment horizontal="left"/>
    </xf>
    <xf numFmtId="0" fontId="3" fillId="0" borderId="45" xfId="0" applyFont="1" applyFill="1" applyBorder="1" applyAlignment="1">
      <alignment horizontal="left"/>
    </xf>
    <xf numFmtId="0" fontId="3" fillId="0" borderId="34" xfId="0" applyFont="1" applyFill="1" applyBorder="1" applyAlignment="1">
      <alignment horizontal="left"/>
    </xf>
    <xf numFmtId="0" fontId="3" fillId="0" borderId="35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14" fontId="4" fillId="0" borderId="11" xfId="0" applyNumberFormat="1" applyFont="1" applyFill="1" applyBorder="1" applyAlignment="1">
      <alignment horizontal="center"/>
    </xf>
    <xf numFmtId="14" fontId="4" fillId="0" borderId="28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47" xfId="0" applyFont="1" applyFill="1" applyBorder="1" applyAlignment="1">
      <alignment horizontal="left"/>
    </xf>
    <xf numFmtId="0" fontId="4" fillId="0" borderId="33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left"/>
    </xf>
    <xf numFmtId="0" fontId="4" fillId="0" borderId="34" xfId="0" applyFont="1" applyFill="1" applyBorder="1" applyAlignment="1">
      <alignment horizontal="left"/>
    </xf>
    <xf numFmtId="14" fontId="3" fillId="0" borderId="45" xfId="0" applyNumberFormat="1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26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52" xfId="0" applyFont="1" applyFill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4" fontId="3" fillId="0" borderId="37" xfId="1" quotePrefix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left"/>
    </xf>
    <xf numFmtId="0" fontId="3" fillId="0" borderId="39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left"/>
    </xf>
    <xf numFmtId="2" fontId="3" fillId="0" borderId="22" xfId="0" applyNumberFormat="1" applyFont="1" applyFill="1" applyBorder="1" applyAlignment="1">
      <alignment horizontal="left"/>
    </xf>
    <xf numFmtId="0" fontId="4" fillId="0" borderId="24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indent="2"/>
    </xf>
    <xf numFmtId="0" fontId="4" fillId="0" borderId="8" xfId="0" applyFont="1" applyFill="1" applyBorder="1" applyAlignment="1">
      <alignment horizontal="left" indent="2"/>
    </xf>
    <xf numFmtId="0" fontId="4" fillId="0" borderId="33" xfId="0" applyFont="1" applyFill="1" applyBorder="1" applyAlignment="1">
      <alignment horizontal="left" indent="2"/>
    </xf>
    <xf numFmtId="0" fontId="4" fillId="0" borderId="34" xfId="0" applyFont="1" applyFill="1" applyBorder="1" applyAlignment="1">
      <alignment horizontal="left" indent="2"/>
    </xf>
    <xf numFmtId="0" fontId="3" fillId="0" borderId="2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indent="2"/>
    </xf>
    <xf numFmtId="0" fontId="0" fillId="2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4" fillId="0" borderId="22" xfId="0" applyFont="1" applyFill="1" applyBorder="1" applyAlignment="1">
      <alignment horizontal="left"/>
    </xf>
    <xf numFmtId="0" fontId="4" fillId="0" borderId="48" xfId="0" applyFont="1" applyFill="1" applyBorder="1" applyAlignment="1">
      <alignment horizontal="left"/>
    </xf>
    <xf numFmtId="4" fontId="3" fillId="0" borderId="37" xfId="1" applyNumberFormat="1" applyFont="1" applyFill="1" applyBorder="1" applyAlignment="1">
      <alignment horizontal="center"/>
    </xf>
    <xf numFmtId="0" fontId="4" fillId="0" borderId="35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/>
    </xf>
    <xf numFmtId="0" fontId="2" fillId="4" borderId="5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166" fontId="4" fillId="2" borderId="5" xfId="2" applyNumberFormat="1" applyFont="1" applyFill="1" applyBorder="1" applyAlignment="1">
      <alignment horizontal="center"/>
    </xf>
  </cellXfs>
  <cellStyles count="4">
    <cellStyle name="Moeda" xfId="1" builtinId="4"/>
    <cellStyle name="Moeda 2" xfId="3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zoomScaleNormal="100" workbookViewId="0">
      <selection activeCell="H25" sqref="H25"/>
    </sheetView>
  </sheetViews>
  <sheetFormatPr defaultRowHeight="15" x14ac:dyDescent="0.25"/>
  <cols>
    <col min="1" max="1" width="7.28515625" bestFit="1" customWidth="1"/>
    <col min="2" max="2" width="7.5703125" bestFit="1" customWidth="1"/>
    <col min="3" max="3" width="31.7109375" customWidth="1"/>
    <col min="4" max="4" width="14.85546875" bestFit="1" customWidth="1"/>
    <col min="5" max="5" width="46.5703125" style="81" bestFit="1" customWidth="1"/>
    <col min="6" max="6" width="5.7109375" bestFit="1" customWidth="1"/>
    <col min="7" max="7" width="14.85546875" style="81" customWidth="1"/>
    <col min="8" max="8" width="14.85546875" style="81" bestFit="1" customWidth="1"/>
    <col min="9" max="9" width="13.7109375" style="81" bestFit="1" customWidth="1"/>
    <col min="12" max="13" width="11.7109375" bestFit="1" customWidth="1"/>
    <col min="14" max="14" width="12.7109375" bestFit="1" customWidth="1"/>
    <col min="15" max="15" width="13.85546875" bestFit="1" customWidth="1"/>
    <col min="16" max="16" width="12.7109375" bestFit="1" customWidth="1"/>
  </cols>
  <sheetData>
    <row r="1" spans="1:16" ht="30" x14ac:dyDescent="0.25">
      <c r="A1" s="129" t="s">
        <v>127</v>
      </c>
      <c r="B1" s="129" t="s">
        <v>128</v>
      </c>
      <c r="C1" s="129" t="s">
        <v>129</v>
      </c>
      <c r="D1" s="129" t="s">
        <v>130</v>
      </c>
      <c r="E1" s="129" t="s">
        <v>131</v>
      </c>
      <c r="F1" s="129" t="s">
        <v>137</v>
      </c>
      <c r="G1" s="129" t="s">
        <v>138</v>
      </c>
      <c r="H1" s="129" t="s">
        <v>139</v>
      </c>
      <c r="I1" s="129" t="s">
        <v>140</v>
      </c>
    </row>
    <row r="2" spans="1:16" ht="18.75" customHeight="1" x14ac:dyDescent="0.25">
      <c r="A2" s="147">
        <v>1</v>
      </c>
      <c r="B2" s="84">
        <v>1</v>
      </c>
      <c r="C2" s="147" t="s">
        <v>133</v>
      </c>
      <c r="D2" s="148" t="s">
        <v>134</v>
      </c>
      <c r="E2" s="96" t="s">
        <v>135</v>
      </c>
      <c r="F2" s="84">
        <v>1</v>
      </c>
      <c r="G2" s="97">
        <f>'ENCARREGADO ADM'!H115</f>
        <v>5594.9860167074694</v>
      </c>
      <c r="H2" s="97">
        <f>G2*F2</f>
        <v>5594.9860167074694</v>
      </c>
      <c r="I2" s="97">
        <f>H2*12</f>
        <v>67139.832200489633</v>
      </c>
      <c r="L2" s="98"/>
      <c r="M2" s="2"/>
      <c r="N2" s="2"/>
      <c r="O2" s="2"/>
    </row>
    <row r="3" spans="1:16" ht="15.75" customHeight="1" x14ac:dyDescent="0.25">
      <c r="A3" s="147"/>
      <c r="B3" s="84">
        <v>2</v>
      </c>
      <c r="C3" s="147"/>
      <c r="D3" s="149"/>
      <c r="E3" s="96" t="s">
        <v>117</v>
      </c>
      <c r="F3" s="84">
        <v>2</v>
      </c>
      <c r="G3" s="97">
        <f>JARDINEIRO!H115</f>
        <v>4531.3869756983258</v>
      </c>
      <c r="H3" s="97">
        <f>G3*F3</f>
        <v>9062.7739513966517</v>
      </c>
      <c r="I3" s="97">
        <f>H3*12</f>
        <v>108753.28741675982</v>
      </c>
      <c r="L3" s="98"/>
      <c r="M3" s="2"/>
      <c r="N3" s="2"/>
      <c r="O3" s="2"/>
    </row>
    <row r="4" spans="1:16" ht="15.75" customHeight="1" x14ac:dyDescent="0.25">
      <c r="A4" s="147"/>
      <c r="B4" s="84">
        <v>3</v>
      </c>
      <c r="C4" s="147"/>
      <c r="D4" s="150"/>
      <c r="E4" s="96" t="s">
        <v>136</v>
      </c>
      <c r="F4" s="84">
        <v>4</v>
      </c>
      <c r="G4" s="97">
        <f>'AUXILIAR DE JARDINAGEM'!H116</f>
        <v>3643.8618754060499</v>
      </c>
      <c r="H4" s="97">
        <f>G4*F4</f>
        <v>14575.4475016242</v>
      </c>
      <c r="I4" s="97">
        <f>H4*12</f>
        <v>174905.37001949039</v>
      </c>
      <c r="L4" s="98"/>
      <c r="M4" s="2"/>
      <c r="N4" s="2"/>
      <c r="O4" s="2"/>
    </row>
    <row r="5" spans="1:16" x14ac:dyDescent="0.25">
      <c r="A5" s="153" t="s">
        <v>237</v>
      </c>
      <c r="B5" s="153"/>
      <c r="C5" s="153"/>
      <c r="D5" s="153"/>
      <c r="E5" s="153"/>
      <c r="F5" s="130">
        <f>SUM(F2:F4)</f>
        <v>7</v>
      </c>
      <c r="G5" s="131">
        <f>SUM(G2:G4)</f>
        <v>13770.234867811845</v>
      </c>
      <c r="H5" s="131">
        <f>SUM(H2:H4)</f>
        <v>29233.207469728321</v>
      </c>
      <c r="I5" s="131">
        <f>SUM(I2:I4)</f>
        <v>350798.48963673983</v>
      </c>
      <c r="L5" s="131">
        <v>350798.49162695138</v>
      </c>
      <c r="M5" s="7">
        <f>I5-L5</f>
        <v>-1.9902115454897285E-3</v>
      </c>
      <c r="O5" s="2"/>
      <c r="P5" s="2"/>
    </row>
    <row r="7" spans="1:16" hidden="1" x14ac:dyDescent="0.25"/>
    <row r="8" spans="1:16" s="83" customFormat="1" ht="30" hidden="1" x14ac:dyDescent="0.25">
      <c r="B8" s="103" t="s">
        <v>128</v>
      </c>
      <c r="C8" s="103" t="s">
        <v>130</v>
      </c>
      <c r="D8" s="147" t="s">
        <v>131</v>
      </c>
      <c r="E8" s="147"/>
      <c r="F8" s="103" t="s">
        <v>137</v>
      </c>
      <c r="G8" s="126" t="s">
        <v>139</v>
      </c>
      <c r="H8" s="126" t="s">
        <v>140</v>
      </c>
      <c r="J8" s="82"/>
    </row>
    <row r="9" spans="1:16" hidden="1" x14ac:dyDescent="0.25">
      <c r="B9" s="151">
        <v>4</v>
      </c>
      <c r="C9" s="151" t="s">
        <v>233</v>
      </c>
      <c r="D9" s="152" t="s">
        <v>234</v>
      </c>
      <c r="E9" s="152"/>
      <c r="F9" s="104">
        <v>1</v>
      </c>
      <c r="G9" s="127">
        <v>1653.72</v>
      </c>
      <c r="H9" s="127">
        <f>G9*12</f>
        <v>19844.64</v>
      </c>
    </row>
    <row r="10" spans="1:16" hidden="1" x14ac:dyDescent="0.25">
      <c r="B10" s="151"/>
      <c r="C10" s="151"/>
      <c r="D10" s="152" t="s">
        <v>235</v>
      </c>
      <c r="E10" s="152"/>
      <c r="F10" s="104">
        <v>1</v>
      </c>
      <c r="G10" s="127">
        <f>'EQUIPAMENTO 2'!E12</f>
        <v>41.431999999999995</v>
      </c>
      <c r="H10" s="127">
        <f>G10*12</f>
        <v>497.18399999999997</v>
      </c>
    </row>
    <row r="11" spans="1:16" hidden="1" x14ac:dyDescent="0.25">
      <c r="B11" s="146" t="s">
        <v>236</v>
      </c>
      <c r="C11" s="146"/>
      <c r="D11" s="146"/>
      <c r="E11" s="146"/>
      <c r="F11" s="146"/>
      <c r="G11" s="128">
        <f>SUM(G9:G10)</f>
        <v>1695.152</v>
      </c>
      <c r="H11" s="128">
        <f>SUM(H9:H10)</f>
        <v>20341.824000000001</v>
      </c>
    </row>
    <row r="12" spans="1:16" hidden="1" x14ac:dyDescent="0.25"/>
  </sheetData>
  <mergeCells count="10">
    <mergeCell ref="B11:F11"/>
    <mergeCell ref="C2:C4"/>
    <mergeCell ref="A2:A4"/>
    <mergeCell ref="D2:D4"/>
    <mergeCell ref="B9:B10"/>
    <mergeCell ref="C9:C10"/>
    <mergeCell ref="D9:E9"/>
    <mergeCell ref="D10:E10"/>
    <mergeCell ref="D8:E8"/>
    <mergeCell ref="A5:E5"/>
  </mergeCells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&amp;C&amp;G</oddHeader>
  </headerFooter>
  <colBreaks count="1" manualBreakCount="1">
    <brk id="9" max="1048575" man="1"/>
  </col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26" sqref="B26"/>
    </sheetView>
  </sheetViews>
  <sheetFormatPr defaultRowHeight="15" x14ac:dyDescent="0.25"/>
  <cols>
    <col min="2" max="2" width="222" bestFit="1" customWidth="1"/>
  </cols>
  <sheetData>
    <row r="1" spans="1:2" x14ac:dyDescent="0.25">
      <c r="A1" t="s">
        <v>137</v>
      </c>
      <c r="B1" t="s">
        <v>168</v>
      </c>
    </row>
    <row r="2" spans="1:2" x14ac:dyDescent="0.25">
      <c r="A2">
        <v>4</v>
      </c>
      <c r="B2" t="s">
        <v>171</v>
      </c>
    </row>
    <row r="3" spans="1:2" x14ac:dyDescent="0.25">
      <c r="A3">
        <v>4</v>
      </c>
      <c r="B3" t="s">
        <v>172</v>
      </c>
    </row>
    <row r="4" spans="1:2" x14ac:dyDescent="0.25">
      <c r="A4">
        <v>2</v>
      </c>
      <c r="B4" t="s">
        <v>173</v>
      </c>
    </row>
    <row r="5" spans="1:2" x14ac:dyDescent="0.25">
      <c r="A5">
        <v>4</v>
      </c>
      <c r="B5" t="s">
        <v>174</v>
      </c>
    </row>
    <row r="6" spans="1:2" x14ac:dyDescent="0.25">
      <c r="A6">
        <v>2</v>
      </c>
      <c r="B6" t="s">
        <v>175</v>
      </c>
    </row>
    <row r="7" spans="1:2" x14ac:dyDescent="0.25">
      <c r="A7">
        <v>2</v>
      </c>
      <c r="B7" t="s">
        <v>176</v>
      </c>
    </row>
    <row r="8" spans="1:2" x14ac:dyDescent="0.25">
      <c r="A8">
        <v>2</v>
      </c>
      <c r="B8" t="s">
        <v>177</v>
      </c>
    </row>
    <row r="9" spans="1:2" x14ac:dyDescent="0.25">
      <c r="A9">
        <v>4</v>
      </c>
      <c r="B9" t="s">
        <v>178</v>
      </c>
    </row>
    <row r="10" spans="1:2" x14ac:dyDescent="0.25">
      <c r="A10">
        <v>1</v>
      </c>
      <c r="B10" t="s">
        <v>179</v>
      </c>
    </row>
    <row r="11" spans="1:2" x14ac:dyDescent="0.25">
      <c r="A11">
        <v>1</v>
      </c>
      <c r="B11" t="s">
        <v>180</v>
      </c>
    </row>
    <row r="12" spans="1:2" x14ac:dyDescent="0.25">
      <c r="A12">
        <v>1</v>
      </c>
      <c r="B12" t="s">
        <v>181</v>
      </c>
    </row>
    <row r="13" spans="1:2" x14ac:dyDescent="0.25">
      <c r="A13">
        <v>2</v>
      </c>
      <c r="B13" t="s">
        <v>182</v>
      </c>
    </row>
    <row r="14" spans="1:2" x14ac:dyDescent="0.25">
      <c r="A14">
        <v>1</v>
      </c>
      <c r="B14" t="s">
        <v>183</v>
      </c>
    </row>
    <row r="15" spans="1:2" x14ac:dyDescent="0.25">
      <c r="A15">
        <v>2</v>
      </c>
      <c r="B15" t="s">
        <v>184</v>
      </c>
    </row>
    <row r="16" spans="1:2" x14ac:dyDescent="0.25">
      <c r="A16">
        <v>1</v>
      </c>
      <c r="B16" t="s">
        <v>185</v>
      </c>
    </row>
    <row r="17" spans="1:2" x14ac:dyDescent="0.25">
      <c r="A17">
        <v>204</v>
      </c>
      <c r="B17" t="s">
        <v>186</v>
      </c>
    </row>
    <row r="18" spans="1:2" x14ac:dyDescent="0.25">
      <c r="A18">
        <v>204</v>
      </c>
      <c r="B18" t="s">
        <v>187</v>
      </c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2"/>
  <sheetViews>
    <sheetView view="pageBreakPreview" topLeftCell="A13" zoomScaleNormal="100" zoomScaleSheetLayoutView="100" workbookViewId="0">
      <selection activeCell="G34" sqref="G34"/>
    </sheetView>
  </sheetViews>
  <sheetFormatPr defaultRowHeight="15" x14ac:dyDescent="0.25"/>
  <cols>
    <col min="1" max="7" width="15.7109375" style="62" customWidth="1"/>
    <col min="8" max="8" width="15.7109375" style="63" customWidth="1"/>
  </cols>
  <sheetData>
    <row r="1" spans="1:8" x14ac:dyDescent="0.25">
      <c r="A1" s="167" t="s">
        <v>111</v>
      </c>
      <c r="B1" s="167"/>
      <c r="C1" s="167"/>
      <c r="D1" s="167"/>
      <c r="E1" s="167"/>
      <c r="F1" s="167"/>
      <c r="G1" s="167"/>
      <c r="H1" s="167"/>
    </row>
    <row r="2" spans="1:8" x14ac:dyDescent="0.25">
      <c r="A2" s="168" t="s">
        <v>1</v>
      </c>
      <c r="B2" s="168"/>
      <c r="C2" s="168"/>
      <c r="D2" s="168"/>
      <c r="E2" s="168"/>
      <c r="F2" s="168"/>
      <c r="G2" s="168"/>
      <c r="H2" s="168"/>
    </row>
    <row r="3" spans="1:8" x14ac:dyDescent="0.25">
      <c r="A3" s="169" t="s">
        <v>115</v>
      </c>
      <c r="B3" s="170"/>
      <c r="C3" s="170"/>
      <c r="D3" s="170"/>
      <c r="E3" s="170"/>
      <c r="F3" s="170"/>
      <c r="G3" s="170"/>
      <c r="H3" s="171"/>
    </row>
    <row r="4" spans="1:8" x14ac:dyDescent="0.25">
      <c r="A4" s="169" t="s">
        <v>116</v>
      </c>
      <c r="B4" s="170"/>
      <c r="C4" s="170"/>
      <c r="D4" s="170"/>
      <c r="E4" s="170"/>
      <c r="F4" s="170"/>
      <c r="G4" s="170"/>
      <c r="H4" s="171"/>
    </row>
    <row r="5" spans="1:8" x14ac:dyDescent="0.25">
      <c r="A5" s="86" t="s">
        <v>97</v>
      </c>
      <c r="B5" s="79">
        <v>43739</v>
      </c>
      <c r="C5" s="91" t="s">
        <v>98</v>
      </c>
      <c r="D5" s="78">
        <f>JARDINEIRO!D5</f>
        <v>0.41666666666666669</v>
      </c>
      <c r="E5" s="8"/>
      <c r="F5" s="8"/>
      <c r="G5" s="8"/>
      <c r="H5" s="8"/>
    </row>
    <row r="6" spans="1:8" ht="15.75" thickBot="1" x14ac:dyDescent="0.3">
      <c r="A6" s="172" t="s">
        <v>99</v>
      </c>
      <c r="B6" s="172"/>
      <c r="C6" s="172"/>
      <c r="D6" s="172"/>
      <c r="E6" s="172"/>
      <c r="F6" s="172"/>
      <c r="G6" s="172"/>
      <c r="H6" s="172"/>
    </row>
    <row r="7" spans="1:8" x14ac:dyDescent="0.25">
      <c r="A7" s="9" t="s">
        <v>2</v>
      </c>
      <c r="B7" s="173" t="s">
        <v>100</v>
      </c>
      <c r="C7" s="174"/>
      <c r="D7" s="174"/>
      <c r="E7" s="174"/>
      <c r="F7" s="175"/>
      <c r="G7" s="176">
        <f>B5</f>
        <v>43739</v>
      </c>
      <c r="H7" s="177"/>
    </row>
    <row r="8" spans="1:8" x14ac:dyDescent="0.25">
      <c r="A8" s="88" t="s">
        <v>3</v>
      </c>
      <c r="B8" s="187" t="s">
        <v>4</v>
      </c>
      <c r="C8" s="188"/>
      <c r="D8" s="188"/>
      <c r="E8" s="188"/>
      <c r="F8" s="189"/>
      <c r="G8" s="190" t="s">
        <v>5</v>
      </c>
      <c r="H8" s="191"/>
    </row>
    <row r="9" spans="1:8" x14ac:dyDescent="0.25">
      <c r="A9" s="88" t="s">
        <v>6</v>
      </c>
      <c r="B9" s="192" t="s">
        <v>106</v>
      </c>
      <c r="C9" s="154"/>
      <c r="D9" s="154"/>
      <c r="E9" s="193" t="s">
        <v>114</v>
      </c>
      <c r="F9" s="194"/>
      <c r="G9" s="190">
        <v>2019</v>
      </c>
      <c r="H9" s="191"/>
    </row>
    <row r="10" spans="1:8" ht="15.75" thickBot="1" x14ac:dyDescent="0.3">
      <c r="A10" s="10" t="s">
        <v>7</v>
      </c>
      <c r="B10" s="195" t="s">
        <v>8</v>
      </c>
      <c r="C10" s="196"/>
      <c r="D10" s="196"/>
      <c r="E10" s="196"/>
      <c r="F10" s="197"/>
      <c r="G10" s="198" t="s">
        <v>9</v>
      </c>
      <c r="H10" s="199"/>
    </row>
    <row r="11" spans="1:8" x14ac:dyDescent="0.25">
      <c r="A11" s="178" t="s">
        <v>10</v>
      </c>
      <c r="B11" s="178"/>
      <c r="C11" s="178"/>
      <c r="D11" s="178"/>
      <c r="E11" s="178"/>
      <c r="F11" s="178"/>
      <c r="G11" s="178"/>
      <c r="H11" s="178"/>
    </row>
    <row r="12" spans="1:8" x14ac:dyDescent="0.25">
      <c r="A12" s="11" t="s">
        <v>11</v>
      </c>
      <c r="B12" s="179" t="s">
        <v>12</v>
      </c>
      <c r="C12" s="180"/>
      <c r="D12" s="181" t="s">
        <v>13</v>
      </c>
      <c r="E12" s="181"/>
      <c r="F12" s="181"/>
      <c r="G12" s="181"/>
      <c r="H12" s="181"/>
    </row>
    <row r="13" spans="1:8" x14ac:dyDescent="0.25">
      <c r="A13" s="92" t="s">
        <v>14</v>
      </c>
      <c r="B13" s="182" t="s">
        <v>15</v>
      </c>
      <c r="C13" s="183"/>
      <c r="D13" s="168"/>
      <c r="E13" s="168"/>
      <c r="F13" s="168"/>
      <c r="G13" s="168"/>
      <c r="H13" s="168"/>
    </row>
    <row r="14" spans="1:8" x14ac:dyDescent="0.25">
      <c r="A14" s="184" t="s">
        <v>101</v>
      </c>
      <c r="B14" s="185"/>
      <c r="C14" s="185"/>
      <c r="D14" s="185"/>
      <c r="E14" s="185"/>
      <c r="F14" s="185"/>
      <c r="G14" s="185"/>
      <c r="H14" s="186"/>
    </row>
    <row r="15" spans="1:8" ht="15.75" thickBot="1" x14ac:dyDescent="0.3">
      <c r="A15" s="211" t="s">
        <v>16</v>
      </c>
      <c r="B15" s="212"/>
      <c r="C15" s="212"/>
      <c r="D15" s="212"/>
      <c r="E15" s="212"/>
      <c r="F15" s="212"/>
      <c r="G15" s="212"/>
      <c r="H15" s="213"/>
    </row>
    <row r="16" spans="1:8" ht="15.75" thickBot="1" x14ac:dyDescent="0.3">
      <c r="A16" s="9">
        <v>1</v>
      </c>
      <c r="B16" s="214" t="s">
        <v>17</v>
      </c>
      <c r="C16" s="215"/>
      <c r="D16" s="215"/>
      <c r="E16" s="215"/>
      <c r="F16" s="215"/>
      <c r="G16" s="216" t="s">
        <v>125</v>
      </c>
      <c r="H16" s="217"/>
    </row>
    <row r="17" spans="1:8" x14ac:dyDescent="0.25">
      <c r="A17" s="12">
        <v>2</v>
      </c>
      <c r="B17" s="192" t="s">
        <v>18</v>
      </c>
      <c r="C17" s="154"/>
      <c r="D17" s="154"/>
      <c r="E17" s="154"/>
      <c r="F17" s="154"/>
      <c r="G17" s="218" t="s">
        <v>141</v>
      </c>
      <c r="H17" s="219"/>
    </row>
    <row r="18" spans="1:8" x14ac:dyDescent="0.25">
      <c r="A18" s="12">
        <v>3</v>
      </c>
      <c r="B18" s="192" t="s">
        <v>19</v>
      </c>
      <c r="C18" s="154"/>
      <c r="D18" s="154"/>
      <c r="E18" s="154"/>
      <c r="F18" s="154"/>
      <c r="G18" s="256">
        <v>1198.8699999999999</v>
      </c>
      <c r="H18" s="221"/>
    </row>
    <row r="19" spans="1:8" x14ac:dyDescent="0.25">
      <c r="A19" s="12">
        <v>4</v>
      </c>
      <c r="B19" s="192" t="s">
        <v>20</v>
      </c>
      <c r="C19" s="154"/>
      <c r="D19" s="154"/>
      <c r="E19" s="154"/>
      <c r="F19" s="154"/>
      <c r="G19" s="200" t="str">
        <f>G16</f>
        <v>AUXILIAR DE JARDINEIRO</v>
      </c>
      <c r="H19" s="201"/>
    </row>
    <row r="20" spans="1:8" ht="15.75" thickBot="1" x14ac:dyDescent="0.3">
      <c r="A20" s="13">
        <v>5</v>
      </c>
      <c r="B20" s="202" t="s">
        <v>21</v>
      </c>
      <c r="C20" s="203"/>
      <c r="D20" s="203"/>
      <c r="E20" s="203"/>
      <c r="F20" s="203"/>
      <c r="G20" s="204">
        <v>43466</v>
      </c>
      <c r="H20" s="205"/>
    </row>
    <row r="21" spans="1:8" ht="15.75" thickBot="1" x14ac:dyDescent="0.3">
      <c r="A21" s="206" t="s">
        <v>22</v>
      </c>
      <c r="B21" s="207"/>
      <c r="C21" s="207"/>
      <c r="D21" s="207"/>
      <c r="E21" s="207"/>
      <c r="F21" s="207"/>
      <c r="G21" s="207"/>
      <c r="H21" s="208"/>
    </row>
    <row r="22" spans="1:8" ht="15.75" thickBot="1" x14ac:dyDescent="0.3">
      <c r="A22" s="14">
        <v>1</v>
      </c>
      <c r="B22" s="209" t="s">
        <v>23</v>
      </c>
      <c r="C22" s="209"/>
      <c r="D22" s="209"/>
      <c r="E22" s="209"/>
      <c r="F22" s="209"/>
      <c r="G22" s="210"/>
      <c r="H22" s="15" t="s">
        <v>24</v>
      </c>
    </row>
    <row r="23" spans="1:8" x14ac:dyDescent="0.25">
      <c r="A23" s="16" t="s">
        <v>2</v>
      </c>
      <c r="B23" s="228" t="s">
        <v>25</v>
      </c>
      <c r="C23" s="228"/>
      <c r="D23" s="228"/>
      <c r="E23" s="228"/>
      <c r="F23" s="228"/>
      <c r="G23" s="226"/>
      <c r="H23" s="93">
        <f>G18</f>
        <v>1198.8699999999999</v>
      </c>
    </row>
    <row r="24" spans="1:8" x14ac:dyDescent="0.25">
      <c r="A24" s="18" t="s">
        <v>3</v>
      </c>
      <c r="B24" s="229" t="s">
        <v>26</v>
      </c>
      <c r="C24" s="229"/>
      <c r="D24" s="229"/>
      <c r="E24" s="229"/>
      <c r="F24" s="229"/>
      <c r="G24" s="192"/>
      <c r="H24" s="94"/>
    </row>
    <row r="25" spans="1:8" x14ac:dyDescent="0.25">
      <c r="A25" s="18" t="s">
        <v>6</v>
      </c>
      <c r="B25" s="229" t="s">
        <v>102</v>
      </c>
      <c r="C25" s="229"/>
      <c r="D25" s="229"/>
      <c r="E25" s="229"/>
      <c r="F25" s="229"/>
      <c r="G25" s="192"/>
      <c r="H25" s="19"/>
    </row>
    <row r="26" spans="1:8" x14ac:dyDescent="0.25">
      <c r="A26" s="18" t="s">
        <v>7</v>
      </c>
      <c r="B26" s="229" t="s">
        <v>103</v>
      </c>
      <c r="C26" s="229"/>
      <c r="D26" s="229"/>
      <c r="E26" s="229"/>
      <c r="F26" s="229"/>
      <c r="G26" s="192"/>
      <c r="H26" s="19"/>
    </row>
    <row r="27" spans="1:8" x14ac:dyDescent="0.25">
      <c r="A27" s="18" t="s">
        <v>39</v>
      </c>
      <c r="B27" s="229" t="s">
        <v>104</v>
      </c>
      <c r="C27" s="229"/>
      <c r="D27" s="229"/>
      <c r="E27" s="229"/>
      <c r="F27" s="229"/>
      <c r="G27" s="192"/>
      <c r="H27" s="19"/>
    </row>
    <row r="28" spans="1:8" x14ac:dyDescent="0.25">
      <c r="A28" s="18" t="s">
        <v>41</v>
      </c>
      <c r="B28" s="229" t="s">
        <v>105</v>
      </c>
      <c r="C28" s="229"/>
      <c r="D28" s="229"/>
      <c r="E28" s="229"/>
      <c r="F28" s="229"/>
      <c r="G28" s="192"/>
      <c r="H28" s="19"/>
    </row>
    <row r="29" spans="1:8" ht="15.75" thickBot="1" x14ac:dyDescent="0.3">
      <c r="A29" s="222" t="s">
        <v>0</v>
      </c>
      <c r="B29" s="223"/>
      <c r="C29" s="223"/>
      <c r="D29" s="223"/>
      <c r="E29" s="223"/>
      <c r="F29" s="223"/>
      <c r="G29" s="224"/>
      <c r="H29" s="20">
        <f>SUM(H23:H28)</f>
        <v>1198.8699999999999</v>
      </c>
    </row>
    <row r="30" spans="1:8" ht="15.75" thickBot="1" x14ac:dyDescent="0.3">
      <c r="A30" s="225" t="s">
        <v>27</v>
      </c>
      <c r="B30" s="225"/>
      <c r="C30" s="225"/>
      <c r="D30" s="225"/>
      <c r="E30" s="225"/>
      <c r="F30" s="225"/>
      <c r="G30" s="225"/>
      <c r="H30" s="225"/>
    </row>
    <row r="31" spans="1:8" ht="15.75" thickBot="1" x14ac:dyDescent="0.3">
      <c r="A31" s="206" t="s">
        <v>28</v>
      </c>
      <c r="B31" s="207"/>
      <c r="C31" s="207"/>
      <c r="D31" s="207"/>
      <c r="E31" s="207"/>
      <c r="F31" s="207"/>
      <c r="G31" s="207"/>
      <c r="H31" s="208"/>
    </row>
    <row r="32" spans="1:8" ht="15.75" thickBot="1" x14ac:dyDescent="0.3">
      <c r="A32" s="89" t="s">
        <v>29</v>
      </c>
      <c r="B32" s="210" t="s">
        <v>30</v>
      </c>
      <c r="C32" s="207"/>
      <c r="D32" s="207"/>
      <c r="E32" s="207"/>
      <c r="F32" s="207"/>
      <c r="G32" s="15" t="s">
        <v>31</v>
      </c>
      <c r="H32" s="90" t="s">
        <v>24</v>
      </c>
    </row>
    <row r="33" spans="1:8" x14ac:dyDescent="0.25">
      <c r="A33" s="16" t="s">
        <v>2</v>
      </c>
      <c r="B33" s="226" t="s">
        <v>107</v>
      </c>
      <c r="C33" s="227"/>
      <c r="D33" s="227"/>
      <c r="E33" s="227"/>
      <c r="F33" s="227"/>
      <c r="G33" s="66">
        <v>8.33</v>
      </c>
      <c r="H33" s="67">
        <f>$H$29*G33%</f>
        <v>99.865870999999984</v>
      </c>
    </row>
    <row r="34" spans="1:8" x14ac:dyDescent="0.25">
      <c r="A34" s="18" t="s">
        <v>3</v>
      </c>
      <c r="B34" s="154" t="s">
        <v>32</v>
      </c>
      <c r="C34" s="154"/>
      <c r="D34" s="154"/>
      <c r="E34" s="154"/>
      <c r="F34" s="154"/>
      <c r="G34" s="23">
        <f>'CUSTOS INDIRETOS E LUCRO'!$G$11</f>
        <v>8.86</v>
      </c>
      <c r="H34" s="22">
        <f>$H$29*G34%</f>
        <v>106.21988199999998</v>
      </c>
    </row>
    <row r="35" spans="1:8" ht="15.75" thickBot="1" x14ac:dyDescent="0.3">
      <c r="A35" s="164" t="s">
        <v>240</v>
      </c>
      <c r="B35" s="165"/>
      <c r="C35" s="165"/>
      <c r="D35" s="165"/>
      <c r="E35" s="165"/>
      <c r="F35" s="166"/>
      <c r="G35" s="132">
        <f>SUM(G33:G34)</f>
        <v>17.189999999999998</v>
      </c>
      <c r="H35" s="133">
        <f>G35*H29%</f>
        <v>206.08575299999995</v>
      </c>
    </row>
    <row r="36" spans="1:8" ht="15.75" thickBot="1" x14ac:dyDescent="0.3">
      <c r="A36" s="161" t="s">
        <v>239</v>
      </c>
      <c r="B36" s="162"/>
      <c r="C36" s="162"/>
      <c r="D36" s="162"/>
      <c r="E36" s="162"/>
      <c r="F36" s="163"/>
      <c r="G36" s="24">
        <f>G35*G48%</f>
        <v>6.1162019999999995</v>
      </c>
      <c r="H36" s="25">
        <f>G36*H29%</f>
        <v>73.325310917399989</v>
      </c>
    </row>
    <row r="37" spans="1:8" ht="15.75" thickBot="1" x14ac:dyDescent="0.3">
      <c r="A37" s="231" t="s">
        <v>0</v>
      </c>
      <c r="B37" s="209"/>
      <c r="C37" s="209"/>
      <c r="D37" s="209"/>
      <c r="E37" s="209"/>
      <c r="F37" s="210"/>
      <c r="G37" s="24">
        <f>SUM(G35:G36)</f>
        <v>23.306201999999999</v>
      </c>
      <c r="H37" s="25">
        <f>SUM(H35:H36)</f>
        <v>279.41106391739993</v>
      </c>
    </row>
    <row r="38" spans="1:8" ht="15.75" thickBot="1" x14ac:dyDescent="0.3">
      <c r="A38" s="232" t="s">
        <v>33</v>
      </c>
      <c r="B38" s="232"/>
      <c r="C38" s="232"/>
      <c r="D38" s="232"/>
      <c r="E38" s="232"/>
      <c r="F38" s="232"/>
      <c r="G38" s="232"/>
      <c r="H38" s="232"/>
    </row>
    <row r="39" spans="1:8" ht="15.75" thickBot="1" x14ac:dyDescent="0.3">
      <c r="A39" s="89" t="s">
        <v>34</v>
      </c>
      <c r="B39" s="233" t="s">
        <v>35</v>
      </c>
      <c r="C39" s="233"/>
      <c r="D39" s="233"/>
      <c r="E39" s="233"/>
      <c r="F39" s="233"/>
      <c r="G39" s="26" t="s">
        <v>31</v>
      </c>
      <c r="H39" s="27" t="s">
        <v>36</v>
      </c>
    </row>
    <row r="40" spans="1:8" x14ac:dyDescent="0.25">
      <c r="A40" s="16" t="s">
        <v>2</v>
      </c>
      <c r="B40" s="228" t="s">
        <v>37</v>
      </c>
      <c r="C40" s="228"/>
      <c r="D40" s="228"/>
      <c r="E40" s="228"/>
      <c r="F40" s="226"/>
      <c r="G40" s="28">
        <v>20</v>
      </c>
      <c r="H40" s="29">
        <f t="shared" ref="H40:H48" si="0">$H$29*G40%</f>
        <v>239.774</v>
      </c>
    </row>
    <row r="41" spans="1:8" x14ac:dyDescent="0.25">
      <c r="A41" s="88" t="s">
        <v>3</v>
      </c>
      <c r="B41" s="229" t="s">
        <v>40</v>
      </c>
      <c r="C41" s="229"/>
      <c r="D41" s="229"/>
      <c r="E41" s="229"/>
      <c r="F41" s="192"/>
      <c r="G41" s="19">
        <v>2.5</v>
      </c>
      <c r="H41" s="30">
        <f t="shared" si="0"/>
        <v>29.97175</v>
      </c>
    </row>
    <row r="42" spans="1:8" x14ac:dyDescent="0.25">
      <c r="A42" s="88" t="s">
        <v>6</v>
      </c>
      <c r="B42" s="229" t="s">
        <v>118</v>
      </c>
      <c r="C42" s="229"/>
      <c r="D42" s="229"/>
      <c r="E42" s="229"/>
      <c r="F42" s="192"/>
      <c r="G42" s="19">
        <v>1.78</v>
      </c>
      <c r="H42" s="30">
        <f t="shared" si="0"/>
        <v>21.339885999999996</v>
      </c>
    </row>
    <row r="43" spans="1:8" x14ac:dyDescent="0.25">
      <c r="A43" s="88" t="s">
        <v>7</v>
      </c>
      <c r="B43" s="229" t="s">
        <v>119</v>
      </c>
      <c r="C43" s="229"/>
      <c r="D43" s="229"/>
      <c r="E43" s="229"/>
      <c r="F43" s="192"/>
      <c r="G43" s="19">
        <v>1.5</v>
      </c>
      <c r="H43" s="30">
        <f t="shared" si="0"/>
        <v>17.983049999999999</v>
      </c>
    </row>
    <row r="44" spans="1:8" x14ac:dyDescent="0.25">
      <c r="A44" s="88" t="s">
        <v>39</v>
      </c>
      <c r="B44" s="229" t="s">
        <v>120</v>
      </c>
      <c r="C44" s="229"/>
      <c r="D44" s="229"/>
      <c r="E44" s="229"/>
      <c r="F44" s="192"/>
      <c r="G44" s="19">
        <v>1</v>
      </c>
      <c r="H44" s="30">
        <f t="shared" si="0"/>
        <v>11.9887</v>
      </c>
    </row>
    <row r="45" spans="1:8" x14ac:dyDescent="0.25">
      <c r="A45" s="88" t="s">
        <v>41</v>
      </c>
      <c r="B45" s="229" t="s">
        <v>45</v>
      </c>
      <c r="C45" s="229"/>
      <c r="D45" s="229"/>
      <c r="E45" s="229"/>
      <c r="F45" s="192"/>
      <c r="G45" s="19">
        <v>0.6</v>
      </c>
      <c r="H45" s="30">
        <f t="shared" si="0"/>
        <v>7.1932199999999993</v>
      </c>
    </row>
    <row r="46" spans="1:8" x14ac:dyDescent="0.25">
      <c r="A46" s="88" t="s">
        <v>43</v>
      </c>
      <c r="B46" s="229" t="s">
        <v>38</v>
      </c>
      <c r="C46" s="229"/>
      <c r="D46" s="229"/>
      <c r="E46" s="229"/>
      <c r="F46" s="192"/>
      <c r="G46" s="19">
        <v>0.2</v>
      </c>
      <c r="H46" s="30">
        <f t="shared" si="0"/>
        <v>2.3977399999999998</v>
      </c>
    </row>
    <row r="47" spans="1:8" ht="15.75" thickBot="1" x14ac:dyDescent="0.3">
      <c r="A47" s="31" t="s">
        <v>44</v>
      </c>
      <c r="B47" s="230" t="s">
        <v>42</v>
      </c>
      <c r="C47" s="230"/>
      <c r="D47" s="230"/>
      <c r="E47" s="230"/>
      <c r="F47" s="187"/>
      <c r="G47" s="32">
        <v>8</v>
      </c>
      <c r="H47" s="33">
        <f t="shared" si="0"/>
        <v>95.909599999999998</v>
      </c>
    </row>
    <row r="48" spans="1:8" ht="15.75" thickBot="1" x14ac:dyDescent="0.3">
      <c r="A48" s="231" t="s">
        <v>0</v>
      </c>
      <c r="B48" s="209"/>
      <c r="C48" s="209"/>
      <c r="D48" s="209"/>
      <c r="E48" s="209"/>
      <c r="F48" s="210"/>
      <c r="G48" s="24">
        <f>SUM(G40:G47)</f>
        <v>35.58</v>
      </c>
      <c r="H48" s="25">
        <f t="shared" si="0"/>
        <v>426.55794599999996</v>
      </c>
    </row>
    <row r="49" spans="1:13" ht="15.75" thickBot="1" x14ac:dyDescent="0.3">
      <c r="A49" s="231" t="s">
        <v>46</v>
      </c>
      <c r="B49" s="209"/>
      <c r="C49" s="209"/>
      <c r="D49" s="209"/>
      <c r="E49" s="209"/>
      <c r="F49" s="209"/>
      <c r="G49" s="209"/>
      <c r="H49" s="234"/>
    </row>
    <row r="50" spans="1:13" x14ac:dyDescent="0.25">
      <c r="A50" s="9" t="s">
        <v>47</v>
      </c>
      <c r="B50" s="214" t="s">
        <v>48</v>
      </c>
      <c r="C50" s="215"/>
      <c r="D50" s="215"/>
      <c r="E50" s="215"/>
      <c r="F50" s="215"/>
      <c r="G50" s="215"/>
      <c r="H50" s="21" t="s">
        <v>36</v>
      </c>
    </row>
    <row r="51" spans="1:13" x14ac:dyDescent="0.25">
      <c r="A51" s="18" t="s">
        <v>2</v>
      </c>
      <c r="B51" s="192" t="s">
        <v>121</v>
      </c>
      <c r="C51" s="154"/>
      <c r="D51" s="154"/>
      <c r="E51" s="154"/>
      <c r="F51" s="154"/>
      <c r="G51" s="154"/>
      <c r="H51" s="19">
        <f>L51-M51</f>
        <v>148.06780000000001</v>
      </c>
      <c r="J51">
        <v>22</v>
      </c>
      <c r="K51">
        <v>10</v>
      </c>
      <c r="L51">
        <f>K51*J51</f>
        <v>220</v>
      </c>
      <c r="M51" s="2">
        <f>G18*0.06</f>
        <v>71.932199999999995</v>
      </c>
    </row>
    <row r="52" spans="1:13" x14ac:dyDescent="0.25">
      <c r="A52" s="18" t="s">
        <v>3</v>
      </c>
      <c r="B52" s="192" t="s">
        <v>122</v>
      </c>
      <c r="C52" s="154"/>
      <c r="D52" s="154"/>
      <c r="E52" s="154"/>
      <c r="F52" s="154"/>
      <c r="G52" s="154"/>
      <c r="H52" s="19">
        <f>L52</f>
        <v>719.40000000000009</v>
      </c>
      <c r="J52">
        <v>22</v>
      </c>
      <c r="K52">
        <v>32.700000000000003</v>
      </c>
      <c r="L52">
        <f>K52*J52</f>
        <v>719.40000000000009</v>
      </c>
    </row>
    <row r="53" spans="1:13" x14ac:dyDescent="0.25">
      <c r="A53" s="18" t="s">
        <v>6</v>
      </c>
      <c r="B53" s="192" t="s">
        <v>123</v>
      </c>
      <c r="C53" s="154"/>
      <c r="D53" s="154"/>
      <c r="E53" s="154"/>
      <c r="F53" s="154"/>
      <c r="G53" s="154"/>
      <c r="H53" s="19">
        <v>2</v>
      </c>
    </row>
    <row r="54" spans="1:13" ht="15.75" thickBot="1" x14ac:dyDescent="0.3">
      <c r="A54" s="18" t="s">
        <v>7</v>
      </c>
      <c r="B54" s="192" t="s">
        <v>124</v>
      </c>
      <c r="C54" s="154"/>
      <c r="D54" s="154"/>
      <c r="E54" s="154"/>
      <c r="F54" s="154"/>
      <c r="G54" s="154"/>
      <c r="H54" s="19">
        <v>10.3</v>
      </c>
    </row>
    <row r="55" spans="1:13" ht="15.75" thickBot="1" x14ac:dyDescent="0.3">
      <c r="A55" s="206" t="s">
        <v>0</v>
      </c>
      <c r="B55" s="207"/>
      <c r="C55" s="207"/>
      <c r="D55" s="207"/>
      <c r="E55" s="207"/>
      <c r="F55" s="207"/>
      <c r="G55" s="207"/>
      <c r="H55" s="24">
        <f>SUM(H51:H54)</f>
        <v>879.76780000000008</v>
      </c>
    </row>
    <row r="56" spans="1:13" ht="15.75" thickBot="1" x14ac:dyDescent="0.3">
      <c r="A56" s="231" t="s">
        <v>49</v>
      </c>
      <c r="B56" s="209"/>
      <c r="C56" s="209"/>
      <c r="D56" s="209"/>
      <c r="E56" s="209"/>
      <c r="F56" s="209"/>
      <c r="G56" s="209"/>
      <c r="H56" s="234"/>
    </row>
    <row r="57" spans="1:13" x14ac:dyDescent="0.25">
      <c r="A57" s="9">
        <v>2</v>
      </c>
      <c r="B57" s="214" t="s">
        <v>50</v>
      </c>
      <c r="C57" s="215"/>
      <c r="D57" s="215"/>
      <c r="E57" s="215"/>
      <c r="F57" s="215"/>
      <c r="G57" s="215"/>
      <c r="H57" s="21" t="s">
        <v>36</v>
      </c>
    </row>
    <row r="58" spans="1:13" x14ac:dyDescent="0.25">
      <c r="A58" s="18" t="s">
        <v>29</v>
      </c>
      <c r="B58" s="192" t="s">
        <v>51</v>
      </c>
      <c r="C58" s="154"/>
      <c r="D58" s="154"/>
      <c r="E58" s="154"/>
      <c r="F58" s="154"/>
      <c r="G58" s="154"/>
      <c r="H58" s="35">
        <f>H37</f>
        <v>279.41106391739993</v>
      </c>
    </row>
    <row r="59" spans="1:13" x14ac:dyDescent="0.25">
      <c r="A59" s="18" t="s">
        <v>34</v>
      </c>
      <c r="B59" s="192" t="s">
        <v>35</v>
      </c>
      <c r="C59" s="154"/>
      <c r="D59" s="154"/>
      <c r="E59" s="154"/>
      <c r="F59" s="154"/>
      <c r="G59" s="154"/>
      <c r="H59" s="35">
        <f>H48</f>
        <v>426.55794599999996</v>
      </c>
    </row>
    <row r="60" spans="1:13" x14ac:dyDescent="0.25">
      <c r="A60" s="36" t="s">
        <v>47</v>
      </c>
      <c r="B60" s="192" t="s">
        <v>48</v>
      </c>
      <c r="C60" s="154"/>
      <c r="D60" s="154"/>
      <c r="E60" s="154"/>
      <c r="F60" s="154"/>
      <c r="G60" s="154"/>
      <c r="H60" s="19">
        <f>H55</f>
        <v>879.76780000000008</v>
      </c>
    </row>
    <row r="61" spans="1:13" ht="15.75" thickBot="1" x14ac:dyDescent="0.3">
      <c r="A61" s="164" t="s">
        <v>0</v>
      </c>
      <c r="B61" s="165"/>
      <c r="C61" s="165"/>
      <c r="D61" s="165"/>
      <c r="E61" s="165"/>
      <c r="F61" s="165"/>
      <c r="G61" s="165"/>
      <c r="H61" s="20">
        <f>SUM(H58:H60)</f>
        <v>1585.7368099174</v>
      </c>
    </row>
    <row r="62" spans="1:13" ht="15.75" thickBot="1" x14ac:dyDescent="0.3">
      <c r="A62" s="206" t="s">
        <v>52</v>
      </c>
      <c r="B62" s="207"/>
      <c r="C62" s="207"/>
      <c r="D62" s="207"/>
      <c r="E62" s="207"/>
      <c r="F62" s="207"/>
      <c r="G62" s="207"/>
      <c r="H62" s="208"/>
    </row>
    <row r="63" spans="1:13" ht="15.75" thickBot="1" x14ac:dyDescent="0.3">
      <c r="A63" s="14">
        <v>3</v>
      </c>
      <c r="B63" s="209" t="s">
        <v>53</v>
      </c>
      <c r="C63" s="209"/>
      <c r="D63" s="209"/>
      <c r="E63" s="209"/>
      <c r="F63" s="210"/>
      <c r="G63" s="89" t="s">
        <v>31</v>
      </c>
      <c r="H63" s="15" t="s">
        <v>36</v>
      </c>
    </row>
    <row r="64" spans="1:13" x14ac:dyDescent="0.25">
      <c r="A64" s="16" t="s">
        <v>2</v>
      </c>
      <c r="B64" s="228" t="s">
        <v>54</v>
      </c>
      <c r="C64" s="228"/>
      <c r="D64" s="228"/>
      <c r="E64" s="228"/>
      <c r="F64" s="226"/>
      <c r="G64" s="44">
        <v>0.42</v>
      </c>
      <c r="H64" s="28">
        <f t="shared" ref="H64:H70" si="1">$H$29*G64%</f>
        <v>5.0352539999999992</v>
      </c>
    </row>
    <row r="65" spans="1:8" x14ac:dyDescent="0.25">
      <c r="A65" s="18" t="s">
        <v>3</v>
      </c>
      <c r="B65" s="229" t="s">
        <v>55</v>
      </c>
      <c r="C65" s="229"/>
      <c r="D65" s="229"/>
      <c r="E65" s="229"/>
      <c r="F65" s="192"/>
      <c r="G65" s="36">
        <v>0.03</v>
      </c>
      <c r="H65" s="19">
        <f t="shared" si="1"/>
        <v>0.35966099999999995</v>
      </c>
    </row>
    <row r="66" spans="1:8" x14ac:dyDescent="0.25">
      <c r="A66" s="18" t="s">
        <v>6</v>
      </c>
      <c r="B66" s="229" t="s">
        <v>56</v>
      </c>
      <c r="C66" s="229"/>
      <c r="D66" s="229"/>
      <c r="E66" s="229"/>
      <c r="F66" s="192"/>
      <c r="G66" s="38">
        <v>4.3</v>
      </c>
      <c r="H66" s="19">
        <f t="shared" si="1"/>
        <v>51.55140999999999</v>
      </c>
    </row>
    <row r="67" spans="1:8" x14ac:dyDescent="0.25">
      <c r="A67" s="18" t="s">
        <v>7</v>
      </c>
      <c r="B67" s="229" t="s">
        <v>57</v>
      </c>
      <c r="C67" s="229"/>
      <c r="D67" s="229"/>
      <c r="E67" s="229"/>
      <c r="F67" s="192"/>
      <c r="G67" s="36">
        <v>1.94</v>
      </c>
      <c r="H67" s="19">
        <f t="shared" si="1"/>
        <v>23.258077999999998</v>
      </c>
    </row>
    <row r="68" spans="1:8" x14ac:dyDescent="0.25">
      <c r="A68" s="39" t="s">
        <v>39</v>
      </c>
      <c r="B68" s="235" t="s">
        <v>58</v>
      </c>
      <c r="C68" s="235"/>
      <c r="D68" s="235"/>
      <c r="E68" s="235"/>
      <c r="F68" s="236"/>
      <c r="G68" s="40">
        <v>0.71</v>
      </c>
      <c r="H68" s="41">
        <f t="shared" si="1"/>
        <v>8.5119769999999981</v>
      </c>
    </row>
    <row r="69" spans="1:8" ht="15.75" thickBot="1" x14ac:dyDescent="0.3">
      <c r="A69" s="34" t="s">
        <v>41</v>
      </c>
      <c r="B69" s="230" t="s">
        <v>59</v>
      </c>
      <c r="C69" s="230"/>
      <c r="D69" s="230"/>
      <c r="E69" s="230"/>
      <c r="F69" s="187"/>
      <c r="G69" s="42">
        <v>0.97</v>
      </c>
      <c r="H69" s="32">
        <f t="shared" si="1"/>
        <v>11.629038999999999</v>
      </c>
    </row>
    <row r="70" spans="1:8" ht="15.75" thickBot="1" x14ac:dyDescent="0.3">
      <c r="A70" s="231" t="s">
        <v>0</v>
      </c>
      <c r="B70" s="209"/>
      <c r="C70" s="209"/>
      <c r="D70" s="209"/>
      <c r="E70" s="209"/>
      <c r="F70" s="210"/>
      <c r="G70" s="89">
        <f>SUM(G64:G69)</f>
        <v>8.3699999999999992</v>
      </c>
      <c r="H70" s="24">
        <f t="shared" si="1"/>
        <v>100.34541899999999</v>
      </c>
    </row>
    <row r="71" spans="1:8" x14ac:dyDescent="0.25">
      <c r="A71" s="178" t="s">
        <v>60</v>
      </c>
      <c r="B71" s="178"/>
      <c r="C71" s="178"/>
      <c r="D71" s="178"/>
      <c r="E71" s="178"/>
      <c r="F71" s="178"/>
      <c r="G71" s="178"/>
      <c r="H71" s="178"/>
    </row>
    <row r="72" spans="1:8" ht="15.75" thickBot="1" x14ac:dyDescent="0.3">
      <c r="A72" s="237" t="s">
        <v>61</v>
      </c>
      <c r="B72" s="238"/>
      <c r="C72" s="238"/>
      <c r="D72" s="238"/>
      <c r="E72" s="238"/>
      <c r="F72" s="238"/>
      <c r="G72" s="238"/>
      <c r="H72" s="239"/>
    </row>
    <row r="73" spans="1:8" ht="15.75" thickBot="1" x14ac:dyDescent="0.3">
      <c r="A73" s="14" t="s">
        <v>62</v>
      </c>
      <c r="B73" s="210" t="s">
        <v>63</v>
      </c>
      <c r="C73" s="207"/>
      <c r="D73" s="207"/>
      <c r="E73" s="207"/>
      <c r="F73" s="207"/>
      <c r="G73" s="89" t="s">
        <v>31</v>
      </c>
      <c r="H73" s="15" t="s">
        <v>36</v>
      </c>
    </row>
    <row r="74" spans="1:8" x14ac:dyDescent="0.25">
      <c r="A74" s="43" t="s">
        <v>2</v>
      </c>
      <c r="B74" s="241" t="s">
        <v>64</v>
      </c>
      <c r="C74" s="241"/>
      <c r="D74" s="241"/>
      <c r="E74" s="241"/>
      <c r="F74" s="241"/>
      <c r="G74" s="44">
        <v>0.95</v>
      </c>
      <c r="H74" s="28">
        <f t="shared" ref="H74:H80" si="2">$H$29*G74%</f>
        <v>11.389264999999998</v>
      </c>
    </row>
    <row r="75" spans="1:8" x14ac:dyDescent="0.25">
      <c r="A75" s="45" t="s">
        <v>3</v>
      </c>
      <c r="B75" s="188" t="s">
        <v>65</v>
      </c>
      <c r="C75" s="188"/>
      <c r="D75" s="188"/>
      <c r="E75" s="188"/>
      <c r="F75" s="188"/>
      <c r="G75" s="36">
        <v>0.28000000000000003</v>
      </c>
      <c r="H75" s="19">
        <f t="shared" si="2"/>
        <v>3.3568360000000004</v>
      </c>
    </row>
    <row r="76" spans="1:8" x14ac:dyDescent="0.25">
      <c r="A76" s="45" t="s">
        <v>6</v>
      </c>
      <c r="B76" s="188" t="s">
        <v>66</v>
      </c>
      <c r="C76" s="188"/>
      <c r="D76" s="188"/>
      <c r="E76" s="188"/>
      <c r="F76" s="188"/>
      <c r="G76" s="36">
        <v>0.02</v>
      </c>
      <c r="H76" s="19">
        <f t="shared" si="2"/>
        <v>0.23977399999999999</v>
      </c>
    </row>
    <row r="77" spans="1:8" x14ac:dyDescent="0.25">
      <c r="A77" s="45" t="s">
        <v>7</v>
      </c>
      <c r="B77" s="188" t="s">
        <v>67</v>
      </c>
      <c r="C77" s="188"/>
      <c r="D77" s="188"/>
      <c r="E77" s="188"/>
      <c r="F77" s="188"/>
      <c r="G77" s="36">
        <v>0.03</v>
      </c>
      <c r="H77" s="19">
        <f t="shared" si="2"/>
        <v>0.35966099999999995</v>
      </c>
    </row>
    <row r="78" spans="1:8" x14ac:dyDescent="0.25">
      <c r="A78" s="45" t="s">
        <v>39</v>
      </c>
      <c r="B78" s="188" t="s">
        <v>68</v>
      </c>
      <c r="C78" s="188"/>
      <c r="D78" s="188"/>
      <c r="E78" s="188"/>
      <c r="F78" s="188"/>
      <c r="G78" s="36">
        <v>7.0000000000000007E-2</v>
      </c>
      <c r="H78" s="19">
        <f t="shared" si="2"/>
        <v>0.83920900000000009</v>
      </c>
    </row>
    <row r="79" spans="1:8" ht="15.75" thickBot="1" x14ac:dyDescent="0.3">
      <c r="A79" s="46" t="s">
        <v>41</v>
      </c>
      <c r="B79" s="188" t="s">
        <v>69</v>
      </c>
      <c r="C79" s="188"/>
      <c r="D79" s="188"/>
      <c r="E79" s="188"/>
      <c r="F79" s="188"/>
      <c r="G79" s="42">
        <v>1.39</v>
      </c>
      <c r="H79" s="32">
        <f t="shared" si="2"/>
        <v>16.664292999999997</v>
      </c>
    </row>
    <row r="80" spans="1:8" ht="15.75" thickBot="1" x14ac:dyDescent="0.3">
      <c r="A80" s="206" t="s">
        <v>0</v>
      </c>
      <c r="B80" s="207"/>
      <c r="C80" s="207"/>
      <c r="D80" s="207"/>
      <c r="E80" s="207"/>
      <c r="F80" s="207"/>
      <c r="G80" s="89">
        <f>SUM(G74:G79)</f>
        <v>2.74</v>
      </c>
      <c r="H80" s="24">
        <f t="shared" si="2"/>
        <v>32.849038</v>
      </c>
    </row>
    <row r="81" spans="1:8" ht="15.75" thickBot="1" x14ac:dyDescent="0.3">
      <c r="A81" s="206" t="s">
        <v>70</v>
      </c>
      <c r="B81" s="207"/>
      <c r="C81" s="207"/>
      <c r="D81" s="207"/>
      <c r="E81" s="207"/>
      <c r="F81" s="207"/>
      <c r="G81" s="207"/>
      <c r="H81" s="208"/>
    </row>
    <row r="82" spans="1:8" x14ac:dyDescent="0.25">
      <c r="A82" s="47" t="s">
        <v>71</v>
      </c>
      <c r="B82" s="178" t="s">
        <v>72</v>
      </c>
      <c r="C82" s="178"/>
      <c r="D82" s="178"/>
      <c r="E82" s="178"/>
      <c r="F82" s="240"/>
      <c r="G82" s="37" t="s">
        <v>73</v>
      </c>
      <c r="H82" s="21" t="s">
        <v>36</v>
      </c>
    </row>
    <row r="83" spans="1:8" ht="15.75" thickBot="1" x14ac:dyDescent="0.3">
      <c r="A83" s="46" t="s">
        <v>2</v>
      </c>
      <c r="B83" s="230" t="s">
        <v>74</v>
      </c>
      <c r="C83" s="230"/>
      <c r="D83" s="230"/>
      <c r="E83" s="230"/>
      <c r="F83" s="187"/>
      <c r="G83" s="48"/>
      <c r="H83" s="49">
        <v>0</v>
      </c>
    </row>
    <row r="84" spans="1:8" ht="15.75" thickBot="1" x14ac:dyDescent="0.3">
      <c r="A84" s="231" t="s">
        <v>0</v>
      </c>
      <c r="B84" s="209"/>
      <c r="C84" s="209"/>
      <c r="D84" s="209"/>
      <c r="E84" s="209"/>
      <c r="F84" s="210"/>
      <c r="G84" s="50"/>
      <c r="H84" s="51"/>
    </row>
    <row r="85" spans="1:8" ht="15.75" thickBot="1" x14ac:dyDescent="0.3">
      <c r="A85" s="206" t="s">
        <v>75</v>
      </c>
      <c r="B85" s="207"/>
      <c r="C85" s="207"/>
      <c r="D85" s="207"/>
      <c r="E85" s="207"/>
      <c r="F85" s="207"/>
      <c r="G85" s="207"/>
      <c r="H85" s="208"/>
    </row>
    <row r="86" spans="1:8" x14ac:dyDescent="0.25">
      <c r="A86" s="47">
        <v>4</v>
      </c>
      <c r="B86" s="240" t="s">
        <v>76</v>
      </c>
      <c r="C86" s="243"/>
      <c r="D86" s="243"/>
      <c r="E86" s="243"/>
      <c r="F86" s="243"/>
      <c r="G86" s="243"/>
      <c r="H86" s="21" t="s">
        <v>36</v>
      </c>
    </row>
    <row r="87" spans="1:8" x14ac:dyDescent="0.25">
      <c r="A87" s="45" t="s">
        <v>62</v>
      </c>
      <c r="B87" s="229" t="s">
        <v>77</v>
      </c>
      <c r="C87" s="229"/>
      <c r="D87" s="229"/>
      <c r="E87" s="229"/>
      <c r="F87" s="229"/>
      <c r="G87" s="192"/>
      <c r="H87" s="19">
        <f>H80</f>
        <v>32.849038</v>
      </c>
    </row>
    <row r="88" spans="1:8" ht="15.75" thickBot="1" x14ac:dyDescent="0.3">
      <c r="A88" s="46" t="s">
        <v>71</v>
      </c>
      <c r="B88" s="230" t="s">
        <v>78</v>
      </c>
      <c r="C88" s="230"/>
      <c r="D88" s="230"/>
      <c r="E88" s="230"/>
      <c r="F88" s="230"/>
      <c r="G88" s="187"/>
      <c r="H88" s="32">
        <v>0</v>
      </c>
    </row>
    <row r="89" spans="1:8" ht="15.75" thickBot="1" x14ac:dyDescent="0.3">
      <c r="A89" s="231" t="s">
        <v>0</v>
      </c>
      <c r="B89" s="209"/>
      <c r="C89" s="209"/>
      <c r="D89" s="209"/>
      <c r="E89" s="209"/>
      <c r="F89" s="209"/>
      <c r="G89" s="210"/>
      <c r="H89" s="24">
        <f>SUM(H87:H88)</f>
        <v>32.849038</v>
      </c>
    </row>
    <row r="90" spans="1:8" ht="15.75" thickBot="1" x14ac:dyDescent="0.3">
      <c r="A90" s="231" t="s">
        <v>79</v>
      </c>
      <c r="B90" s="209"/>
      <c r="C90" s="209"/>
      <c r="D90" s="209"/>
      <c r="E90" s="209"/>
      <c r="F90" s="209"/>
      <c r="G90" s="209"/>
      <c r="H90" s="234"/>
    </row>
    <row r="91" spans="1:8" ht="15.75" thickBot="1" x14ac:dyDescent="0.3">
      <c r="A91" s="14">
        <v>5</v>
      </c>
      <c r="B91" s="210" t="s">
        <v>80</v>
      </c>
      <c r="C91" s="207"/>
      <c r="D91" s="207"/>
      <c r="E91" s="207"/>
      <c r="F91" s="207"/>
      <c r="G91" s="207"/>
      <c r="H91" s="15" t="s">
        <v>36</v>
      </c>
    </row>
    <row r="92" spans="1:8" x14ac:dyDescent="0.25">
      <c r="A92" s="47" t="s">
        <v>2</v>
      </c>
      <c r="B92" s="228" t="s">
        <v>81</v>
      </c>
      <c r="C92" s="228"/>
      <c r="D92" s="228"/>
      <c r="E92" s="228"/>
      <c r="F92" s="228"/>
      <c r="G92" s="226"/>
      <c r="H92" s="28">
        <f>UNIFORME!E9</f>
        <v>61.147333333333336</v>
      </c>
    </row>
    <row r="93" spans="1:8" x14ac:dyDescent="0.25">
      <c r="A93" s="52" t="s">
        <v>3</v>
      </c>
      <c r="B93" s="192" t="s">
        <v>82</v>
      </c>
      <c r="C93" s="154"/>
      <c r="D93" s="154"/>
      <c r="E93" s="154"/>
      <c r="F93" s="154"/>
      <c r="G93" s="154"/>
      <c r="H93" s="19">
        <v>0</v>
      </c>
    </row>
    <row r="94" spans="1:8" x14ac:dyDescent="0.25">
      <c r="A94" s="52" t="s">
        <v>6</v>
      </c>
      <c r="B94" s="229" t="s">
        <v>83</v>
      </c>
      <c r="C94" s="242"/>
      <c r="D94" s="242"/>
      <c r="E94" s="242"/>
      <c r="F94" s="242"/>
      <c r="G94" s="184"/>
      <c r="H94" s="19">
        <f>'EQUIPAMENTO 2'!E12</f>
        <v>41.431999999999995</v>
      </c>
    </row>
    <row r="95" spans="1:8" ht="15.75" thickBot="1" x14ac:dyDescent="0.3">
      <c r="A95" s="105" t="s">
        <v>7</v>
      </c>
      <c r="B95" s="202" t="s">
        <v>206</v>
      </c>
      <c r="C95" s="203"/>
      <c r="D95" s="203"/>
      <c r="E95" s="203"/>
      <c r="F95" s="203"/>
      <c r="G95" s="257"/>
      <c r="H95" s="106">
        <f>'EPI 2'!D7</f>
        <v>23.741666666666664</v>
      </c>
    </row>
    <row r="96" spans="1:8" ht="15.75" thickBot="1" x14ac:dyDescent="0.3">
      <c r="A96" s="231" t="s">
        <v>0</v>
      </c>
      <c r="B96" s="209"/>
      <c r="C96" s="209"/>
      <c r="D96" s="209"/>
      <c r="E96" s="209"/>
      <c r="F96" s="209"/>
      <c r="G96" s="210"/>
      <c r="H96" s="53">
        <f>SUM(H92:H95)</f>
        <v>126.32099999999998</v>
      </c>
    </row>
    <row r="97" spans="1:11" ht="15.75" thickBot="1" x14ac:dyDescent="0.3">
      <c r="A97" s="206" t="s">
        <v>84</v>
      </c>
      <c r="B97" s="207"/>
      <c r="C97" s="207"/>
      <c r="D97" s="207"/>
      <c r="E97" s="207"/>
      <c r="F97" s="207"/>
      <c r="G97" s="207"/>
      <c r="H97" s="208"/>
    </row>
    <row r="98" spans="1:11" ht="15.75" thickBot="1" x14ac:dyDescent="0.3">
      <c r="A98" s="14">
        <v>6</v>
      </c>
      <c r="B98" s="209" t="s">
        <v>85</v>
      </c>
      <c r="C98" s="209"/>
      <c r="D98" s="209"/>
      <c r="E98" s="209"/>
      <c r="F98" s="210"/>
      <c r="G98" s="64" t="s">
        <v>31</v>
      </c>
      <c r="H98" s="15" t="s">
        <v>36</v>
      </c>
    </row>
    <row r="99" spans="1:11" x14ac:dyDescent="0.25">
      <c r="A99" s="12" t="s">
        <v>2</v>
      </c>
      <c r="B99" s="226" t="s">
        <v>86</v>
      </c>
      <c r="C99" s="227"/>
      <c r="D99" s="227"/>
      <c r="E99" s="227"/>
      <c r="F99" s="227"/>
      <c r="G99" s="69">
        <f>'CUSTOS INDIRETOS E LUCRO'!$G$3</f>
        <v>1</v>
      </c>
      <c r="H99" s="28">
        <f>H114*$G$99%</f>
        <v>30.441222669174</v>
      </c>
    </row>
    <row r="100" spans="1:11" x14ac:dyDescent="0.25">
      <c r="A100" s="88" t="s">
        <v>3</v>
      </c>
      <c r="B100" s="229" t="s">
        <v>87</v>
      </c>
      <c r="C100" s="229"/>
      <c r="D100" s="229"/>
      <c r="E100" s="229"/>
      <c r="F100" s="192"/>
      <c r="G100" s="70">
        <f>'CUSTOS INDIRETOS E LUCRO'!$G$4</f>
        <v>0.9</v>
      </c>
      <c r="H100" s="19">
        <f>($H$114+$H$99)*G100%</f>
        <v>27.671071406279168</v>
      </c>
    </row>
    <row r="101" spans="1:11" x14ac:dyDescent="0.25">
      <c r="A101" s="88" t="s">
        <v>6</v>
      </c>
      <c r="B101" s="249" t="s">
        <v>88</v>
      </c>
      <c r="C101" s="249"/>
      <c r="D101" s="249"/>
      <c r="E101" s="249"/>
      <c r="F101" s="250"/>
      <c r="G101" s="70">
        <f>SUM(G102:G105)</f>
        <v>9.92</v>
      </c>
      <c r="H101" s="54">
        <f>SUM(H102:H105)%</f>
        <v>3.4163151470969253</v>
      </c>
    </row>
    <row r="102" spans="1:11" x14ac:dyDescent="0.25">
      <c r="A102" s="88"/>
      <c r="B102" s="251" t="s">
        <v>89</v>
      </c>
      <c r="C102" s="251"/>
      <c r="D102" s="251"/>
      <c r="E102" s="251"/>
      <c r="F102" s="244"/>
      <c r="G102" s="70">
        <f>'CUSTOS INDIRETOS E LUCRO'!$G$6</f>
        <v>0.88</v>
      </c>
      <c r="H102" s="19">
        <f>G102*$H$116%</f>
        <v>30.306021466182397</v>
      </c>
    </row>
    <row r="103" spans="1:11" x14ac:dyDescent="0.25">
      <c r="A103" s="55"/>
      <c r="B103" s="251" t="s">
        <v>108</v>
      </c>
      <c r="C103" s="251"/>
      <c r="D103" s="251"/>
      <c r="E103" s="251"/>
      <c r="F103" s="244"/>
      <c r="G103" s="70">
        <f>'CUSTOS INDIRETOS E LUCRO'!$G$7</f>
        <v>4.04</v>
      </c>
      <c r="H103" s="19">
        <f>G103*$H$116%</f>
        <v>139.13218945838284</v>
      </c>
    </row>
    <row r="104" spans="1:11" x14ac:dyDescent="0.25">
      <c r="A104" s="55"/>
      <c r="B104" s="244" t="s">
        <v>109</v>
      </c>
      <c r="C104" s="245"/>
      <c r="D104" s="245"/>
      <c r="E104" s="245"/>
      <c r="F104" s="245"/>
      <c r="G104" s="70">
        <f>'CUSTOS INDIRETOS E LUCRO'!$G$8</f>
        <v>0</v>
      </c>
      <c r="H104" s="19">
        <f>G104*$H$116%</f>
        <v>0</v>
      </c>
    </row>
    <row r="105" spans="1:11" ht="15.75" thickBot="1" x14ac:dyDescent="0.3">
      <c r="A105" s="56"/>
      <c r="B105" s="246" t="s">
        <v>110</v>
      </c>
      <c r="C105" s="247"/>
      <c r="D105" s="247"/>
      <c r="E105" s="247"/>
      <c r="F105" s="247"/>
      <c r="G105" s="80">
        <f>'CUSTOS INDIRETOS E LUCRO'!$G$9</f>
        <v>5</v>
      </c>
      <c r="H105" s="57">
        <f>G105*$H$116%</f>
        <v>172.19330378512726</v>
      </c>
    </row>
    <row r="106" spans="1:11" ht="15.75" thickBot="1" x14ac:dyDescent="0.3">
      <c r="A106" s="231" t="s">
        <v>0</v>
      </c>
      <c r="B106" s="209"/>
      <c r="C106" s="209"/>
      <c r="D106" s="209"/>
      <c r="E106" s="209"/>
      <c r="F106" s="209"/>
      <c r="G106" s="210"/>
      <c r="H106" s="53">
        <f>H99+H100+H102+H103+H105</f>
        <v>399.74380878514569</v>
      </c>
    </row>
    <row r="107" spans="1:11" ht="15.75" thickBot="1" x14ac:dyDescent="0.3">
      <c r="A107" s="248" t="s">
        <v>90</v>
      </c>
      <c r="B107" s="248"/>
      <c r="C107" s="248"/>
      <c r="D107" s="248"/>
      <c r="E107" s="248"/>
      <c r="F107" s="248"/>
      <c r="G107" s="248"/>
      <c r="H107" s="248"/>
      <c r="K107" s="6"/>
    </row>
    <row r="108" spans="1:11" ht="15.75" thickBot="1" x14ac:dyDescent="0.3">
      <c r="A108" s="231" t="s">
        <v>91</v>
      </c>
      <c r="B108" s="209"/>
      <c r="C108" s="209"/>
      <c r="D108" s="209"/>
      <c r="E108" s="209"/>
      <c r="F108" s="209"/>
      <c r="G108" s="210"/>
      <c r="H108" s="15" t="s">
        <v>36</v>
      </c>
    </row>
    <row r="109" spans="1:11" x14ac:dyDescent="0.25">
      <c r="A109" s="47" t="s">
        <v>2</v>
      </c>
      <c r="B109" s="228" t="s">
        <v>92</v>
      </c>
      <c r="C109" s="228"/>
      <c r="D109" s="228"/>
      <c r="E109" s="228"/>
      <c r="F109" s="228"/>
      <c r="G109" s="226"/>
      <c r="H109" s="17">
        <f>H29</f>
        <v>1198.8699999999999</v>
      </c>
    </row>
    <row r="110" spans="1:11" x14ac:dyDescent="0.25">
      <c r="A110" s="52" t="s">
        <v>3</v>
      </c>
      <c r="B110" s="229" t="s">
        <v>27</v>
      </c>
      <c r="C110" s="229"/>
      <c r="D110" s="229"/>
      <c r="E110" s="229"/>
      <c r="F110" s="229"/>
      <c r="G110" s="192"/>
      <c r="H110" s="35">
        <f>H61</f>
        <v>1585.7368099174</v>
      </c>
    </row>
    <row r="111" spans="1:11" x14ac:dyDescent="0.25">
      <c r="A111" s="52" t="s">
        <v>6</v>
      </c>
      <c r="B111" s="229" t="s">
        <v>52</v>
      </c>
      <c r="C111" s="229"/>
      <c r="D111" s="229"/>
      <c r="E111" s="229"/>
      <c r="F111" s="229"/>
      <c r="G111" s="192"/>
      <c r="H111" s="19">
        <f>H70</f>
        <v>100.34541899999999</v>
      </c>
    </row>
    <row r="112" spans="1:11" x14ac:dyDescent="0.25">
      <c r="A112" s="52" t="s">
        <v>7</v>
      </c>
      <c r="B112" s="229" t="s">
        <v>93</v>
      </c>
      <c r="C112" s="229"/>
      <c r="D112" s="229"/>
      <c r="E112" s="229"/>
      <c r="F112" s="229"/>
      <c r="G112" s="192"/>
      <c r="H112" s="19">
        <f>H89</f>
        <v>32.849038</v>
      </c>
    </row>
    <row r="113" spans="1:10" ht="15.75" thickBot="1" x14ac:dyDescent="0.3">
      <c r="A113" s="58" t="s">
        <v>39</v>
      </c>
      <c r="B113" s="230" t="s">
        <v>79</v>
      </c>
      <c r="C113" s="230"/>
      <c r="D113" s="230"/>
      <c r="E113" s="230"/>
      <c r="F113" s="230"/>
      <c r="G113" s="187"/>
      <c r="H113" s="59">
        <f>H96</f>
        <v>126.32099999999998</v>
      </c>
    </row>
    <row r="114" spans="1:10" ht="15.75" thickBot="1" x14ac:dyDescent="0.3">
      <c r="A114" s="231" t="s">
        <v>94</v>
      </c>
      <c r="B114" s="209"/>
      <c r="C114" s="209"/>
      <c r="D114" s="209"/>
      <c r="E114" s="209"/>
      <c r="F114" s="209"/>
      <c r="G114" s="210"/>
      <c r="H114" s="53">
        <f>SUM(H109:H113)</f>
        <v>3044.1222669173999</v>
      </c>
    </row>
    <row r="115" spans="1:10" ht="15.75" thickBot="1" x14ac:dyDescent="0.3">
      <c r="A115" s="87" t="s">
        <v>41</v>
      </c>
      <c r="B115" s="254" t="s">
        <v>84</v>
      </c>
      <c r="C115" s="254"/>
      <c r="D115" s="254"/>
      <c r="E115" s="254"/>
      <c r="F115" s="254"/>
      <c r="G115" s="255"/>
      <c r="H115" s="65">
        <f>H106</f>
        <v>399.74380878514569</v>
      </c>
    </row>
    <row r="116" spans="1:10" ht="15.75" thickBot="1" x14ac:dyDescent="0.3">
      <c r="A116" s="231" t="s">
        <v>95</v>
      </c>
      <c r="B116" s="209"/>
      <c r="C116" s="209"/>
      <c r="D116" s="209"/>
      <c r="E116" s="209"/>
      <c r="F116" s="209"/>
      <c r="G116" s="210"/>
      <c r="H116" s="53">
        <f>(H114+H99+H100)/(1-$G$101%)</f>
        <v>3443.8660757025455</v>
      </c>
      <c r="J116" s="7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60"/>
      <c r="B120" s="60"/>
      <c r="C120" s="60"/>
      <c r="D120" s="60"/>
      <c r="E120" s="60"/>
      <c r="F120" s="60"/>
      <c r="G120" s="60"/>
      <c r="H120" s="61"/>
    </row>
    <row r="121" spans="1:10" x14ac:dyDescent="0.25">
      <c r="A121" s="60"/>
      <c r="B121" s="60"/>
      <c r="C121" s="60"/>
      <c r="D121" s="60"/>
      <c r="E121" s="60"/>
      <c r="F121" s="252" t="s">
        <v>113</v>
      </c>
      <c r="G121" s="252"/>
      <c r="H121" s="252"/>
    </row>
    <row r="122" spans="1:10" ht="70.900000000000006" customHeight="1" x14ac:dyDescent="0.25">
      <c r="A122" s="253" t="s">
        <v>96</v>
      </c>
      <c r="B122" s="253"/>
      <c r="C122" s="253"/>
      <c r="D122" s="253"/>
      <c r="E122" s="253"/>
      <c r="F122" s="253"/>
      <c r="G122" s="253"/>
      <c r="H122" s="253"/>
    </row>
  </sheetData>
  <mergeCells count="129">
    <mergeCell ref="A1:H1"/>
    <mergeCell ref="A2:H2"/>
    <mergeCell ref="A3:H3"/>
    <mergeCell ref="A4:H4"/>
    <mergeCell ref="A6:H6"/>
    <mergeCell ref="B7:F7"/>
    <mergeCell ref="G7:H7"/>
    <mergeCell ref="A11:H11"/>
    <mergeCell ref="B12:C12"/>
    <mergeCell ref="D12:H12"/>
    <mergeCell ref="B13:C13"/>
    <mergeCell ref="D13:H13"/>
    <mergeCell ref="A14:H14"/>
    <mergeCell ref="B8:F8"/>
    <mergeCell ref="G8:H8"/>
    <mergeCell ref="B9:D9"/>
    <mergeCell ref="E9:F9"/>
    <mergeCell ref="G9:H9"/>
    <mergeCell ref="B10:F10"/>
    <mergeCell ref="G10:H10"/>
    <mergeCell ref="B19:F19"/>
    <mergeCell ref="G19:H19"/>
    <mergeCell ref="B20:F20"/>
    <mergeCell ref="G20:H20"/>
    <mergeCell ref="A21:H21"/>
    <mergeCell ref="B22:G22"/>
    <mergeCell ref="A15:H15"/>
    <mergeCell ref="B16:F16"/>
    <mergeCell ref="G16:H16"/>
    <mergeCell ref="B17:F17"/>
    <mergeCell ref="G17:H17"/>
    <mergeCell ref="B18:F18"/>
    <mergeCell ref="G18:H18"/>
    <mergeCell ref="A29:G29"/>
    <mergeCell ref="A30:H30"/>
    <mergeCell ref="A31:H31"/>
    <mergeCell ref="B32:F32"/>
    <mergeCell ref="B33:F33"/>
    <mergeCell ref="B34:F34"/>
    <mergeCell ref="B23:G23"/>
    <mergeCell ref="B24:G24"/>
    <mergeCell ref="B25:G25"/>
    <mergeCell ref="B26:G26"/>
    <mergeCell ref="B27:G27"/>
    <mergeCell ref="B28:G28"/>
    <mergeCell ref="B43:F43"/>
    <mergeCell ref="B44:F44"/>
    <mergeCell ref="B45:F45"/>
    <mergeCell ref="B46:F46"/>
    <mergeCell ref="B47:F47"/>
    <mergeCell ref="A48:F48"/>
    <mergeCell ref="A37:F37"/>
    <mergeCell ref="A38:H38"/>
    <mergeCell ref="B39:F39"/>
    <mergeCell ref="B40:F40"/>
    <mergeCell ref="B41:F41"/>
    <mergeCell ref="B42:F42"/>
    <mergeCell ref="A55:G55"/>
    <mergeCell ref="A56:H56"/>
    <mergeCell ref="B57:G57"/>
    <mergeCell ref="B58:G58"/>
    <mergeCell ref="B59:G59"/>
    <mergeCell ref="B60:G60"/>
    <mergeCell ref="A49:H49"/>
    <mergeCell ref="B50:G50"/>
    <mergeCell ref="B51:G51"/>
    <mergeCell ref="B52:G52"/>
    <mergeCell ref="B53:G53"/>
    <mergeCell ref="B54:G54"/>
    <mergeCell ref="B67:F67"/>
    <mergeCell ref="B68:F68"/>
    <mergeCell ref="B69:F69"/>
    <mergeCell ref="A70:F70"/>
    <mergeCell ref="A71:H71"/>
    <mergeCell ref="A72:H72"/>
    <mergeCell ref="A61:G61"/>
    <mergeCell ref="A62:H62"/>
    <mergeCell ref="B63:F63"/>
    <mergeCell ref="B64:F64"/>
    <mergeCell ref="B65:F65"/>
    <mergeCell ref="B66:F66"/>
    <mergeCell ref="B79:F79"/>
    <mergeCell ref="A80:F80"/>
    <mergeCell ref="A81:H81"/>
    <mergeCell ref="B82:F82"/>
    <mergeCell ref="B83:F83"/>
    <mergeCell ref="A84:F84"/>
    <mergeCell ref="B73:F73"/>
    <mergeCell ref="B74:F74"/>
    <mergeCell ref="B75:F75"/>
    <mergeCell ref="B76:F76"/>
    <mergeCell ref="B77:F77"/>
    <mergeCell ref="B78:F78"/>
    <mergeCell ref="B91:G91"/>
    <mergeCell ref="B92:G92"/>
    <mergeCell ref="B93:G93"/>
    <mergeCell ref="B94:G94"/>
    <mergeCell ref="B95:G95"/>
    <mergeCell ref="A96:G96"/>
    <mergeCell ref="A85:H85"/>
    <mergeCell ref="B86:G86"/>
    <mergeCell ref="B87:G87"/>
    <mergeCell ref="B88:G88"/>
    <mergeCell ref="A89:G89"/>
    <mergeCell ref="A90:H90"/>
    <mergeCell ref="A35:F35"/>
    <mergeCell ref="A36:F36"/>
    <mergeCell ref="B115:G115"/>
    <mergeCell ref="A116:G116"/>
    <mergeCell ref="F121:H121"/>
    <mergeCell ref="A122:H122"/>
    <mergeCell ref="B109:G109"/>
    <mergeCell ref="B110:G110"/>
    <mergeCell ref="B111:G111"/>
    <mergeCell ref="B112:G112"/>
    <mergeCell ref="B113:G113"/>
    <mergeCell ref="A114:G114"/>
    <mergeCell ref="B103:F103"/>
    <mergeCell ref="B104:F104"/>
    <mergeCell ref="B105:F105"/>
    <mergeCell ref="A106:G106"/>
    <mergeCell ref="A107:H107"/>
    <mergeCell ref="A108:G108"/>
    <mergeCell ref="A97:H97"/>
    <mergeCell ref="B98:F98"/>
    <mergeCell ref="B99:F99"/>
    <mergeCell ref="B100:F100"/>
    <mergeCell ref="B101:F101"/>
    <mergeCell ref="B102:F102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1" max="7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2" sqref="E12"/>
    </sheetView>
  </sheetViews>
  <sheetFormatPr defaultRowHeight="15" x14ac:dyDescent="0.25"/>
  <cols>
    <col min="2" max="2" width="68.28515625" customWidth="1"/>
    <col min="3" max="4" width="14.7109375" style="81" customWidth="1"/>
    <col min="5" max="5" width="14.140625" style="81" customWidth="1"/>
  </cols>
  <sheetData>
    <row r="1" spans="1:5" ht="30" x14ac:dyDescent="0.25">
      <c r="A1" s="103" t="s">
        <v>137</v>
      </c>
      <c r="B1" s="103" t="s">
        <v>168</v>
      </c>
      <c r="C1" s="95" t="s">
        <v>132</v>
      </c>
      <c r="D1" s="95" t="s">
        <v>169</v>
      </c>
      <c r="E1" s="123" t="s">
        <v>209</v>
      </c>
    </row>
    <row r="2" spans="1:5" x14ac:dyDescent="0.25">
      <c r="A2" s="103">
        <v>1</v>
      </c>
      <c r="B2" s="96" t="s">
        <v>220</v>
      </c>
      <c r="C2" s="122">
        <v>669.9</v>
      </c>
      <c r="D2" s="122">
        <f>C2*A2</f>
        <v>669.9</v>
      </c>
      <c r="E2" s="122">
        <f>D2/60</f>
        <v>11.164999999999999</v>
      </c>
    </row>
    <row r="3" spans="1:5" x14ac:dyDescent="0.25">
      <c r="A3" s="103">
        <v>2</v>
      </c>
      <c r="B3" s="96" t="s">
        <v>219</v>
      </c>
      <c r="C3" s="122">
        <v>92.3</v>
      </c>
      <c r="D3" s="122">
        <f t="shared" ref="D3:D9" si="0">C3*A3</f>
        <v>184.6</v>
      </c>
      <c r="E3" s="122">
        <f t="shared" ref="E3:E9" si="1">D3/60</f>
        <v>3.0766666666666667</v>
      </c>
    </row>
    <row r="4" spans="1:5" x14ac:dyDescent="0.25">
      <c r="A4" s="103">
        <v>2</v>
      </c>
      <c r="B4" s="96" t="s">
        <v>218</v>
      </c>
      <c r="C4" s="122">
        <v>60.61</v>
      </c>
      <c r="D4" s="122">
        <f t="shared" si="0"/>
        <v>121.22</v>
      </c>
      <c r="E4" s="122">
        <f t="shared" si="1"/>
        <v>2.0203333333333333</v>
      </c>
    </row>
    <row r="5" spans="1:5" x14ac:dyDescent="0.25">
      <c r="A5" s="103">
        <v>1</v>
      </c>
      <c r="B5" s="96" t="s">
        <v>217</v>
      </c>
      <c r="C5" s="122">
        <v>282.5</v>
      </c>
      <c r="D5" s="122">
        <f t="shared" si="0"/>
        <v>282.5</v>
      </c>
      <c r="E5" s="122">
        <f t="shared" si="1"/>
        <v>4.708333333333333</v>
      </c>
    </row>
    <row r="6" spans="1:5" ht="60" x14ac:dyDescent="0.25">
      <c r="A6" s="103">
        <v>1</v>
      </c>
      <c r="B6" s="96" t="s">
        <v>176</v>
      </c>
      <c r="C6" s="122">
        <v>299</v>
      </c>
      <c r="D6" s="122">
        <f t="shared" si="0"/>
        <v>299</v>
      </c>
      <c r="E6" s="122">
        <f t="shared" si="1"/>
        <v>4.9833333333333334</v>
      </c>
    </row>
    <row r="7" spans="1:5" x14ac:dyDescent="0.25">
      <c r="A7" s="103">
        <v>3</v>
      </c>
      <c r="B7" s="96" t="s">
        <v>221</v>
      </c>
      <c r="C7" s="122">
        <v>282.89999999999998</v>
      </c>
      <c r="D7" s="122">
        <f t="shared" si="0"/>
        <v>848.69999999999993</v>
      </c>
      <c r="E7" s="122">
        <f t="shared" si="1"/>
        <v>14.145</v>
      </c>
    </row>
    <row r="8" spans="1:5" x14ac:dyDescent="0.25">
      <c r="A8" s="103">
        <v>1</v>
      </c>
      <c r="B8" s="96" t="s">
        <v>222</v>
      </c>
      <c r="C8" s="122">
        <v>40</v>
      </c>
      <c r="D8" s="122">
        <f t="shared" si="0"/>
        <v>40</v>
      </c>
      <c r="E8" s="122">
        <f t="shared" si="1"/>
        <v>0.66666666666666663</v>
      </c>
    </row>
    <row r="9" spans="1:5" x14ac:dyDescent="0.25">
      <c r="A9" s="103">
        <v>1</v>
      </c>
      <c r="B9" s="96" t="s">
        <v>223</v>
      </c>
      <c r="C9" s="122">
        <v>40</v>
      </c>
      <c r="D9" s="122">
        <f t="shared" si="0"/>
        <v>40</v>
      </c>
      <c r="E9" s="122">
        <f t="shared" si="1"/>
        <v>0.66666666666666663</v>
      </c>
    </row>
    <row r="10" spans="1:5" x14ac:dyDescent="0.25">
      <c r="A10" s="264" t="s">
        <v>224</v>
      </c>
      <c r="B10" s="265"/>
      <c r="C10" s="265"/>
      <c r="D10" s="266"/>
      <c r="E10" s="124">
        <f>SUM(E2:E9)</f>
        <v>41.431999999999995</v>
      </c>
    </row>
    <row r="11" spans="1:5" x14ac:dyDescent="0.25">
      <c r="A11" s="264" t="s">
        <v>225</v>
      </c>
      <c r="B11" s="265"/>
      <c r="C11" s="265"/>
      <c r="D11" s="266"/>
      <c r="E11" s="109">
        <v>1</v>
      </c>
    </row>
    <row r="12" spans="1:5" x14ac:dyDescent="0.25">
      <c r="A12" s="264" t="s">
        <v>226</v>
      </c>
      <c r="B12" s="265"/>
      <c r="C12" s="265"/>
      <c r="D12" s="266"/>
      <c r="E12" s="124">
        <f>E10/E11</f>
        <v>41.431999999999995</v>
      </c>
    </row>
  </sheetData>
  <mergeCells count="3">
    <mergeCell ref="A10:D10"/>
    <mergeCell ref="A11:D11"/>
    <mergeCell ref="A12:D1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3" sqref="A3"/>
    </sheetView>
  </sheetViews>
  <sheetFormatPr defaultRowHeight="15" x14ac:dyDescent="0.25"/>
  <cols>
    <col min="2" max="2" width="63" bestFit="1" customWidth="1"/>
    <col min="3" max="3" width="16.28515625" bestFit="1" customWidth="1"/>
    <col min="4" max="4" width="14.42578125" bestFit="1" customWidth="1"/>
  </cols>
  <sheetData>
    <row r="1" spans="1:4" x14ac:dyDescent="0.25">
      <c r="A1" s="100" t="s">
        <v>137</v>
      </c>
      <c r="B1" s="100" t="s">
        <v>168</v>
      </c>
      <c r="C1" s="100" t="s">
        <v>132</v>
      </c>
      <c r="D1" s="100" t="s">
        <v>227</v>
      </c>
    </row>
    <row r="2" spans="1:4" x14ac:dyDescent="0.25">
      <c r="A2" s="104">
        <v>1</v>
      </c>
      <c r="B2" s="85" t="s">
        <v>228</v>
      </c>
      <c r="C2" s="116">
        <v>8</v>
      </c>
      <c r="D2" s="116">
        <f>C2*A2</f>
        <v>8</v>
      </c>
    </row>
    <row r="3" spans="1:4" x14ac:dyDescent="0.25">
      <c r="A3" s="104">
        <v>1</v>
      </c>
      <c r="B3" s="85" t="s">
        <v>229</v>
      </c>
      <c r="C3" s="116">
        <v>166.9</v>
      </c>
      <c r="D3" s="116">
        <f t="shared" ref="D3:D5" si="0">C3*A3</f>
        <v>166.9</v>
      </c>
    </row>
    <row r="4" spans="1:4" x14ac:dyDescent="0.25">
      <c r="A4" s="104">
        <v>2</v>
      </c>
      <c r="B4" s="85" t="s">
        <v>153</v>
      </c>
      <c r="C4" s="116">
        <v>40</v>
      </c>
      <c r="D4" s="116">
        <f t="shared" si="0"/>
        <v>80</v>
      </c>
    </row>
    <row r="5" spans="1:4" x14ac:dyDescent="0.25">
      <c r="A5" s="104">
        <v>1</v>
      </c>
      <c r="B5" s="85" t="s">
        <v>230</v>
      </c>
      <c r="C5" s="116">
        <v>30</v>
      </c>
      <c r="D5" s="116">
        <f t="shared" si="0"/>
        <v>30</v>
      </c>
    </row>
    <row r="6" spans="1:4" x14ac:dyDescent="0.25">
      <c r="A6" s="262" t="s">
        <v>231</v>
      </c>
      <c r="B6" s="262"/>
      <c r="C6" s="262"/>
      <c r="D6" s="116">
        <f>SUM(D2:D5)</f>
        <v>284.89999999999998</v>
      </c>
    </row>
    <row r="7" spans="1:4" x14ac:dyDescent="0.25">
      <c r="A7" s="262" t="s">
        <v>232</v>
      </c>
      <c r="B7" s="262"/>
      <c r="C7" s="262"/>
      <c r="D7" s="125">
        <f>D6/12</f>
        <v>23.741666666666664</v>
      </c>
    </row>
  </sheetData>
  <mergeCells count="2">
    <mergeCell ref="A6:C6"/>
    <mergeCell ref="A7:C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8.42578125" bestFit="1" customWidth="1"/>
    <col min="2" max="2" width="44.5703125" bestFit="1" customWidth="1"/>
    <col min="3" max="3" width="23.7109375" bestFit="1" customWidth="1"/>
    <col min="4" max="4" width="17.85546875" customWidth="1"/>
    <col min="5" max="5" width="30.42578125" bestFit="1" customWidth="1"/>
  </cols>
  <sheetData>
    <row r="1" spans="1:5" x14ac:dyDescent="0.25">
      <c r="A1" s="261" t="s">
        <v>190</v>
      </c>
      <c r="B1" s="261"/>
      <c r="C1" s="261"/>
      <c r="D1" s="261"/>
      <c r="E1" s="261"/>
    </row>
    <row r="2" spans="1:5" ht="47.25" customHeight="1" x14ac:dyDescent="0.25">
      <c r="A2" s="143" t="s">
        <v>128</v>
      </c>
      <c r="B2" s="143" t="s">
        <v>129</v>
      </c>
      <c r="C2" s="130" t="s">
        <v>188</v>
      </c>
      <c r="D2" s="145" t="s">
        <v>138</v>
      </c>
      <c r="E2" s="143" t="s">
        <v>189</v>
      </c>
    </row>
    <row r="3" spans="1:5" ht="30" x14ac:dyDescent="0.25">
      <c r="A3" s="103" t="s">
        <v>200</v>
      </c>
      <c r="B3" s="96" t="s">
        <v>195</v>
      </c>
      <c r="C3" s="103">
        <v>2</v>
      </c>
      <c r="D3" s="107">
        <v>45</v>
      </c>
      <c r="E3" s="107">
        <f>D3*C3*2</f>
        <v>180</v>
      </c>
    </row>
    <row r="4" spans="1:5" x14ac:dyDescent="0.25">
      <c r="A4" s="103" t="s">
        <v>201</v>
      </c>
      <c r="B4" s="102" t="s">
        <v>194</v>
      </c>
      <c r="C4" s="103">
        <v>2</v>
      </c>
      <c r="D4" s="107">
        <v>35</v>
      </c>
      <c r="E4" s="107">
        <f t="shared" ref="E4:E7" si="0">D4*C4*2</f>
        <v>140</v>
      </c>
    </row>
    <row r="5" spans="1:5" x14ac:dyDescent="0.25">
      <c r="A5" s="103" t="s">
        <v>202</v>
      </c>
      <c r="B5" s="102" t="s">
        <v>193</v>
      </c>
      <c r="C5" s="103">
        <v>2</v>
      </c>
      <c r="D5" s="107">
        <v>40</v>
      </c>
      <c r="E5" s="107">
        <f t="shared" si="0"/>
        <v>160</v>
      </c>
    </row>
    <row r="6" spans="1:5" x14ac:dyDescent="0.25">
      <c r="A6" s="103" t="s">
        <v>203</v>
      </c>
      <c r="B6" s="102" t="s">
        <v>192</v>
      </c>
      <c r="C6" s="103">
        <v>2</v>
      </c>
      <c r="D6" s="107">
        <v>53.442</v>
      </c>
      <c r="E6" s="107">
        <f t="shared" si="0"/>
        <v>213.768</v>
      </c>
    </row>
    <row r="7" spans="1:5" x14ac:dyDescent="0.25">
      <c r="A7" s="103" t="s">
        <v>204</v>
      </c>
      <c r="B7" s="102" t="s">
        <v>191</v>
      </c>
      <c r="C7" s="103">
        <v>2</v>
      </c>
      <c r="D7" s="107">
        <v>10</v>
      </c>
      <c r="E7" s="107">
        <f t="shared" si="0"/>
        <v>40</v>
      </c>
    </row>
    <row r="8" spans="1:5" x14ac:dyDescent="0.25">
      <c r="A8" s="262" t="s">
        <v>196</v>
      </c>
      <c r="B8" s="262"/>
      <c r="C8" s="262"/>
      <c r="D8" s="262"/>
      <c r="E8" s="116">
        <f>SUM(E3:E7)</f>
        <v>733.76800000000003</v>
      </c>
    </row>
    <row r="9" spans="1:5" x14ac:dyDescent="0.25">
      <c r="A9" s="262" t="s">
        <v>197</v>
      </c>
      <c r="B9" s="262"/>
      <c r="C9" s="262"/>
      <c r="D9" s="262"/>
      <c r="E9" s="116">
        <f>E8/12</f>
        <v>61.147333333333336</v>
      </c>
    </row>
    <row r="11" spans="1:5" x14ac:dyDescent="0.25">
      <c r="A11" s="263" t="s">
        <v>198</v>
      </c>
      <c r="B11" s="263"/>
      <c r="C11" s="263"/>
      <c r="D11" s="263"/>
      <c r="E11" s="263"/>
    </row>
    <row r="12" spans="1:5" ht="48.75" customHeight="1" x14ac:dyDescent="0.25">
      <c r="A12" s="143" t="s">
        <v>128</v>
      </c>
      <c r="B12" s="143" t="s">
        <v>129</v>
      </c>
      <c r="C12" s="130" t="s">
        <v>188</v>
      </c>
      <c r="D12" s="145" t="s">
        <v>138</v>
      </c>
      <c r="E12" s="143" t="s">
        <v>189</v>
      </c>
    </row>
    <row r="13" spans="1:5" x14ac:dyDescent="0.25">
      <c r="A13" s="103" t="s">
        <v>200</v>
      </c>
      <c r="B13" s="96" t="s">
        <v>199</v>
      </c>
      <c r="C13" s="103">
        <v>2</v>
      </c>
      <c r="D13" s="107">
        <v>45</v>
      </c>
      <c r="E13" s="117">
        <f>D13*C13*2</f>
        <v>180</v>
      </c>
    </row>
    <row r="14" spans="1:5" x14ac:dyDescent="0.25">
      <c r="A14" s="103" t="s">
        <v>201</v>
      </c>
      <c r="B14" s="102" t="s">
        <v>194</v>
      </c>
      <c r="C14" s="103">
        <v>4</v>
      </c>
      <c r="D14" s="107">
        <v>35</v>
      </c>
      <c r="E14" s="117">
        <f t="shared" ref="E14:E16" si="1">D14*C14*2</f>
        <v>280</v>
      </c>
    </row>
    <row r="15" spans="1:5" x14ac:dyDescent="0.25">
      <c r="A15" s="103" t="s">
        <v>202</v>
      </c>
      <c r="B15" s="102" t="s">
        <v>205</v>
      </c>
      <c r="C15" s="103">
        <v>2</v>
      </c>
      <c r="D15" s="107">
        <v>60</v>
      </c>
      <c r="E15" s="117">
        <f t="shared" si="1"/>
        <v>240</v>
      </c>
    </row>
    <row r="16" spans="1:5" x14ac:dyDescent="0.25">
      <c r="A16" s="103" t="s">
        <v>203</v>
      </c>
      <c r="B16" s="102" t="s">
        <v>191</v>
      </c>
      <c r="C16" s="103">
        <v>2</v>
      </c>
      <c r="D16" s="107">
        <v>10</v>
      </c>
      <c r="E16" s="117">
        <f t="shared" si="1"/>
        <v>40</v>
      </c>
    </row>
    <row r="17" spans="1:5" x14ac:dyDescent="0.25">
      <c r="A17" s="146" t="s">
        <v>196</v>
      </c>
      <c r="B17" s="146"/>
      <c r="C17" s="146"/>
      <c r="D17" s="146"/>
      <c r="E17" s="144">
        <f>SUM(E13:E16)</f>
        <v>740</v>
      </c>
    </row>
    <row r="18" spans="1:5" x14ac:dyDescent="0.25">
      <c r="A18" s="146" t="s">
        <v>197</v>
      </c>
      <c r="B18" s="146"/>
      <c r="C18" s="146"/>
      <c r="D18" s="146"/>
      <c r="E18" s="144">
        <f>E17/12</f>
        <v>61.666666666666664</v>
      </c>
    </row>
  </sheetData>
  <mergeCells count="6">
    <mergeCell ref="A18:D18"/>
    <mergeCell ref="A1:E1"/>
    <mergeCell ref="A8:D8"/>
    <mergeCell ref="A9:D9"/>
    <mergeCell ref="A11:E11"/>
    <mergeCell ref="A17:D17"/>
  </mergeCells>
  <pageMargins left="0.511811024" right="0.511811024" top="0.78740157499999996" bottom="0.78740157499999996" header="0.31496062000000002" footer="0.31496062000000002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1"/>
  <sheetViews>
    <sheetView workbookViewId="0">
      <selection activeCell="D23" sqref="D23"/>
    </sheetView>
  </sheetViews>
  <sheetFormatPr defaultRowHeight="15" x14ac:dyDescent="0.25"/>
  <sheetData>
    <row r="1" spans="1:9" x14ac:dyDescent="0.25">
      <c r="A1" s="156" t="s">
        <v>84</v>
      </c>
      <c r="B1" s="157"/>
      <c r="C1" s="157"/>
      <c r="D1" s="157"/>
      <c r="E1" s="157"/>
      <c r="F1" s="157"/>
      <c r="G1" s="157"/>
    </row>
    <row r="2" spans="1:9" x14ac:dyDescent="0.25">
      <c r="A2" s="1">
        <v>6</v>
      </c>
      <c r="B2" s="158" t="s">
        <v>85</v>
      </c>
      <c r="C2" s="158"/>
      <c r="D2" s="158"/>
      <c r="E2" s="158"/>
      <c r="F2" s="158"/>
      <c r="G2" s="3" t="s">
        <v>31</v>
      </c>
    </row>
    <row r="3" spans="1:9" x14ac:dyDescent="0.25">
      <c r="A3" s="1" t="s">
        <v>2</v>
      </c>
      <c r="B3" s="159" t="s">
        <v>86</v>
      </c>
      <c r="C3" s="159"/>
      <c r="D3" s="159"/>
      <c r="E3" s="159"/>
      <c r="F3" s="159"/>
      <c r="G3" s="68">
        <v>1</v>
      </c>
    </row>
    <row r="4" spans="1:9" x14ac:dyDescent="0.25">
      <c r="A4" s="1" t="s">
        <v>3</v>
      </c>
      <c r="B4" s="159" t="s">
        <v>87</v>
      </c>
      <c r="C4" s="159"/>
      <c r="D4" s="159"/>
      <c r="E4" s="159"/>
      <c r="F4" s="159"/>
      <c r="G4" s="267">
        <v>0.9</v>
      </c>
    </row>
    <row r="5" spans="1:9" x14ac:dyDescent="0.25">
      <c r="A5" s="1" t="s">
        <v>6</v>
      </c>
      <c r="B5" s="160" t="s">
        <v>88</v>
      </c>
      <c r="C5" s="160"/>
      <c r="D5" s="160"/>
      <c r="E5" s="160"/>
      <c r="F5" s="160"/>
      <c r="G5" s="4">
        <f>SUM(G6:G9)</f>
        <v>9.92</v>
      </c>
    </row>
    <row r="6" spans="1:9" x14ac:dyDescent="0.25">
      <c r="A6" s="1"/>
      <c r="B6" s="155" t="s">
        <v>89</v>
      </c>
      <c r="C6" s="155"/>
      <c r="D6" s="155"/>
      <c r="E6" s="155"/>
      <c r="F6" s="155"/>
      <c r="G6" s="68">
        <v>0.88</v>
      </c>
    </row>
    <row r="7" spans="1:9" x14ac:dyDescent="0.25">
      <c r="A7" s="5"/>
      <c r="B7" s="155" t="s">
        <v>108</v>
      </c>
      <c r="C7" s="155"/>
      <c r="D7" s="155"/>
      <c r="E7" s="155"/>
      <c r="F7" s="155"/>
      <c r="G7" s="68">
        <v>4.04</v>
      </c>
    </row>
    <row r="8" spans="1:9" x14ac:dyDescent="0.25">
      <c r="A8" s="5"/>
      <c r="B8" s="155" t="s">
        <v>109</v>
      </c>
      <c r="C8" s="155"/>
      <c r="D8" s="155"/>
      <c r="E8" s="155"/>
      <c r="F8" s="155"/>
      <c r="G8" s="68">
        <v>0</v>
      </c>
    </row>
    <row r="9" spans="1:9" x14ac:dyDescent="0.25">
      <c r="A9" s="5"/>
      <c r="B9" s="155" t="s">
        <v>110</v>
      </c>
      <c r="C9" s="155"/>
      <c r="D9" s="155"/>
      <c r="E9" s="155"/>
      <c r="F9" s="155"/>
      <c r="G9" s="68">
        <v>5</v>
      </c>
    </row>
    <row r="11" spans="1:9" x14ac:dyDescent="0.25">
      <c r="A11" s="18" t="s">
        <v>3</v>
      </c>
      <c r="B11" s="154" t="s">
        <v>32</v>
      </c>
      <c r="C11" s="154"/>
      <c r="D11" s="154"/>
      <c r="E11" s="154"/>
      <c r="F11" s="154"/>
      <c r="G11" s="23">
        <v>8.86</v>
      </c>
      <c r="I11" s="134">
        <f>'ENCARREGADO ADM'!J37</f>
        <v>69.996201999999997</v>
      </c>
    </row>
  </sheetData>
  <mergeCells count="10">
    <mergeCell ref="B11:F11"/>
    <mergeCell ref="B7:F7"/>
    <mergeCell ref="B8:F8"/>
    <mergeCell ref="B9:F9"/>
    <mergeCell ref="A1:G1"/>
    <mergeCell ref="B2:F2"/>
    <mergeCell ref="B3:F3"/>
    <mergeCell ref="B4:F4"/>
    <mergeCell ref="B5:F5"/>
    <mergeCell ref="B6:F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1"/>
  <sheetViews>
    <sheetView view="pageBreakPreview" topLeftCell="A73" zoomScaleNormal="100" zoomScaleSheetLayoutView="100" workbookViewId="0">
      <selection activeCell="M51" sqref="M51"/>
    </sheetView>
  </sheetViews>
  <sheetFormatPr defaultRowHeight="15" x14ac:dyDescent="0.25"/>
  <cols>
    <col min="1" max="7" width="15.7109375" style="62" customWidth="1"/>
    <col min="8" max="8" width="15.7109375" style="63" customWidth="1"/>
  </cols>
  <sheetData>
    <row r="1" spans="1:8" x14ac:dyDescent="0.25">
      <c r="A1" s="167" t="s">
        <v>111</v>
      </c>
      <c r="B1" s="167"/>
      <c r="C1" s="167"/>
      <c r="D1" s="167"/>
      <c r="E1" s="167"/>
      <c r="F1" s="167"/>
      <c r="G1" s="167"/>
      <c r="H1" s="167"/>
    </row>
    <row r="2" spans="1:8" x14ac:dyDescent="0.25">
      <c r="A2" s="168" t="s">
        <v>1</v>
      </c>
      <c r="B2" s="168"/>
      <c r="C2" s="168"/>
      <c r="D2" s="168"/>
      <c r="E2" s="168"/>
      <c r="F2" s="168"/>
      <c r="G2" s="168"/>
      <c r="H2" s="168"/>
    </row>
    <row r="3" spans="1:8" x14ac:dyDescent="0.25">
      <c r="A3" s="169" t="s">
        <v>115</v>
      </c>
      <c r="B3" s="170"/>
      <c r="C3" s="170"/>
      <c r="D3" s="170"/>
      <c r="E3" s="170"/>
      <c r="F3" s="170"/>
      <c r="G3" s="170"/>
      <c r="H3" s="171"/>
    </row>
    <row r="4" spans="1:8" x14ac:dyDescent="0.25">
      <c r="A4" s="169" t="s">
        <v>116</v>
      </c>
      <c r="B4" s="170"/>
      <c r="C4" s="170"/>
      <c r="D4" s="170"/>
      <c r="E4" s="170"/>
      <c r="F4" s="170"/>
      <c r="G4" s="170"/>
      <c r="H4" s="171"/>
    </row>
    <row r="5" spans="1:8" x14ac:dyDescent="0.25">
      <c r="A5" s="76" t="s">
        <v>97</v>
      </c>
      <c r="B5" s="79">
        <v>43740</v>
      </c>
      <c r="C5" s="71" t="s">
        <v>241</v>
      </c>
      <c r="D5" s="78">
        <f>JARDINEIRO!D5</f>
        <v>0.41666666666666669</v>
      </c>
      <c r="E5" s="8"/>
      <c r="F5" s="8"/>
      <c r="G5" s="8"/>
      <c r="H5" s="8"/>
    </row>
    <row r="6" spans="1:8" ht="15.75" thickBot="1" x14ac:dyDescent="0.3">
      <c r="A6" s="172" t="s">
        <v>99</v>
      </c>
      <c r="B6" s="172"/>
      <c r="C6" s="172"/>
      <c r="D6" s="172"/>
      <c r="E6" s="172"/>
      <c r="F6" s="172"/>
      <c r="G6" s="172"/>
      <c r="H6" s="172"/>
    </row>
    <row r="7" spans="1:8" x14ac:dyDescent="0.25">
      <c r="A7" s="9" t="s">
        <v>2</v>
      </c>
      <c r="B7" s="173" t="s">
        <v>100</v>
      </c>
      <c r="C7" s="174"/>
      <c r="D7" s="174"/>
      <c r="E7" s="174"/>
      <c r="F7" s="175"/>
      <c r="G7" s="176">
        <f>B5</f>
        <v>43740</v>
      </c>
      <c r="H7" s="177"/>
    </row>
    <row r="8" spans="1:8" x14ac:dyDescent="0.25">
      <c r="A8" s="73" t="s">
        <v>3</v>
      </c>
      <c r="B8" s="187" t="s">
        <v>4</v>
      </c>
      <c r="C8" s="188"/>
      <c r="D8" s="188"/>
      <c r="E8" s="188"/>
      <c r="F8" s="189"/>
      <c r="G8" s="190" t="s">
        <v>5</v>
      </c>
      <c r="H8" s="191"/>
    </row>
    <row r="9" spans="1:8" x14ac:dyDescent="0.25">
      <c r="A9" s="73" t="s">
        <v>6</v>
      </c>
      <c r="B9" s="192" t="s">
        <v>106</v>
      </c>
      <c r="C9" s="154"/>
      <c r="D9" s="154"/>
      <c r="E9" s="193" t="s">
        <v>114</v>
      </c>
      <c r="F9" s="194"/>
      <c r="G9" s="190">
        <v>2019</v>
      </c>
      <c r="H9" s="191"/>
    </row>
    <row r="10" spans="1:8" ht="15.75" thickBot="1" x14ac:dyDescent="0.3">
      <c r="A10" s="10" t="s">
        <v>7</v>
      </c>
      <c r="B10" s="195" t="s">
        <v>8</v>
      </c>
      <c r="C10" s="196"/>
      <c r="D10" s="196"/>
      <c r="E10" s="196"/>
      <c r="F10" s="197"/>
      <c r="G10" s="198" t="s">
        <v>9</v>
      </c>
      <c r="H10" s="199"/>
    </row>
    <row r="11" spans="1:8" x14ac:dyDescent="0.25">
      <c r="A11" s="178" t="s">
        <v>10</v>
      </c>
      <c r="B11" s="178"/>
      <c r="C11" s="178"/>
      <c r="D11" s="178"/>
      <c r="E11" s="178"/>
      <c r="F11" s="178"/>
      <c r="G11" s="178"/>
      <c r="H11" s="178"/>
    </row>
    <row r="12" spans="1:8" x14ac:dyDescent="0.25">
      <c r="A12" s="11" t="s">
        <v>11</v>
      </c>
      <c r="B12" s="179" t="s">
        <v>12</v>
      </c>
      <c r="C12" s="180"/>
      <c r="D12" s="181" t="s">
        <v>13</v>
      </c>
      <c r="E12" s="181"/>
      <c r="F12" s="181"/>
      <c r="G12" s="181"/>
      <c r="H12" s="181"/>
    </row>
    <row r="13" spans="1:8" x14ac:dyDescent="0.25">
      <c r="A13" s="72" t="s">
        <v>14</v>
      </c>
      <c r="B13" s="182" t="s">
        <v>15</v>
      </c>
      <c r="C13" s="183"/>
      <c r="D13" s="168"/>
      <c r="E13" s="168"/>
      <c r="F13" s="168"/>
      <c r="G13" s="168"/>
      <c r="H13" s="168"/>
    </row>
    <row r="14" spans="1:8" x14ac:dyDescent="0.25">
      <c r="A14" s="184" t="s">
        <v>101</v>
      </c>
      <c r="B14" s="185"/>
      <c r="C14" s="185"/>
      <c r="D14" s="185"/>
      <c r="E14" s="185"/>
      <c r="F14" s="185"/>
      <c r="G14" s="185"/>
      <c r="H14" s="186"/>
    </row>
    <row r="15" spans="1:8" ht="15.75" thickBot="1" x14ac:dyDescent="0.3">
      <c r="A15" s="211" t="s">
        <v>16</v>
      </c>
      <c r="B15" s="212"/>
      <c r="C15" s="212"/>
      <c r="D15" s="212"/>
      <c r="E15" s="212"/>
      <c r="F15" s="212"/>
      <c r="G15" s="212"/>
      <c r="H15" s="213"/>
    </row>
    <row r="16" spans="1:8" ht="15.75" thickBot="1" x14ac:dyDescent="0.3">
      <c r="A16" s="9">
        <v>1</v>
      </c>
      <c r="B16" s="214" t="s">
        <v>17</v>
      </c>
      <c r="C16" s="215"/>
      <c r="D16" s="215"/>
      <c r="E16" s="215"/>
      <c r="F16" s="215"/>
      <c r="G16" s="216" t="s">
        <v>126</v>
      </c>
      <c r="H16" s="217"/>
    </row>
    <row r="17" spans="1:8" x14ac:dyDescent="0.25">
      <c r="A17" s="12">
        <v>2</v>
      </c>
      <c r="B17" s="192" t="s">
        <v>18</v>
      </c>
      <c r="C17" s="154"/>
      <c r="D17" s="154"/>
      <c r="E17" s="154"/>
      <c r="F17" s="154"/>
      <c r="G17" s="218" t="s">
        <v>112</v>
      </c>
      <c r="H17" s="219"/>
    </row>
    <row r="18" spans="1:8" x14ac:dyDescent="0.25">
      <c r="A18" s="12">
        <v>3</v>
      </c>
      <c r="B18" s="192" t="s">
        <v>19</v>
      </c>
      <c r="C18" s="154"/>
      <c r="D18" s="154"/>
      <c r="E18" s="154"/>
      <c r="F18" s="154"/>
      <c r="G18" s="220">
        <v>2397.73</v>
      </c>
      <c r="H18" s="221"/>
    </row>
    <row r="19" spans="1:8" x14ac:dyDescent="0.25">
      <c r="A19" s="12">
        <v>4</v>
      </c>
      <c r="B19" s="192" t="s">
        <v>20</v>
      </c>
      <c r="C19" s="154"/>
      <c r="D19" s="154"/>
      <c r="E19" s="154"/>
      <c r="F19" s="154"/>
      <c r="G19" s="200" t="str">
        <f>G16</f>
        <v>ENCARREGADO DE JARDINAGEM</v>
      </c>
      <c r="H19" s="201"/>
    </row>
    <row r="20" spans="1:8" ht="15.75" thickBot="1" x14ac:dyDescent="0.3">
      <c r="A20" s="13">
        <v>5</v>
      </c>
      <c r="B20" s="202" t="s">
        <v>21</v>
      </c>
      <c r="C20" s="203"/>
      <c r="D20" s="203"/>
      <c r="E20" s="203"/>
      <c r="F20" s="203"/>
      <c r="G20" s="204">
        <v>43466</v>
      </c>
      <c r="H20" s="205"/>
    </row>
    <row r="21" spans="1:8" ht="15.75" thickBot="1" x14ac:dyDescent="0.3">
      <c r="A21" s="206" t="s">
        <v>22</v>
      </c>
      <c r="B21" s="207"/>
      <c r="C21" s="207"/>
      <c r="D21" s="207"/>
      <c r="E21" s="207"/>
      <c r="F21" s="207"/>
      <c r="G21" s="207"/>
      <c r="H21" s="208"/>
    </row>
    <row r="22" spans="1:8" ht="15.75" thickBot="1" x14ac:dyDescent="0.3">
      <c r="A22" s="14">
        <v>1</v>
      </c>
      <c r="B22" s="209" t="s">
        <v>23</v>
      </c>
      <c r="C22" s="209"/>
      <c r="D22" s="209"/>
      <c r="E22" s="209"/>
      <c r="F22" s="209"/>
      <c r="G22" s="210"/>
      <c r="H22" s="15" t="s">
        <v>24</v>
      </c>
    </row>
    <row r="23" spans="1:8" x14ac:dyDescent="0.25">
      <c r="A23" s="16" t="s">
        <v>2</v>
      </c>
      <c r="B23" s="228" t="s">
        <v>25</v>
      </c>
      <c r="C23" s="228"/>
      <c r="D23" s="228"/>
      <c r="E23" s="228"/>
      <c r="F23" s="228"/>
      <c r="G23" s="226"/>
      <c r="H23" s="93">
        <f>G18</f>
        <v>2397.73</v>
      </c>
    </row>
    <row r="24" spans="1:8" x14ac:dyDescent="0.25">
      <c r="A24" s="18" t="s">
        <v>3</v>
      </c>
      <c r="B24" s="229" t="s">
        <v>26</v>
      </c>
      <c r="C24" s="229"/>
      <c r="D24" s="229"/>
      <c r="E24" s="229"/>
      <c r="F24" s="229"/>
      <c r="G24" s="192"/>
      <c r="H24" s="94"/>
    </row>
    <row r="25" spans="1:8" x14ac:dyDescent="0.25">
      <c r="A25" s="18" t="s">
        <v>6</v>
      </c>
      <c r="B25" s="229" t="s">
        <v>102</v>
      </c>
      <c r="C25" s="229"/>
      <c r="D25" s="229"/>
      <c r="E25" s="229"/>
      <c r="F25" s="229"/>
      <c r="G25" s="192"/>
      <c r="H25" s="19"/>
    </row>
    <row r="26" spans="1:8" x14ac:dyDescent="0.25">
      <c r="A26" s="18" t="s">
        <v>7</v>
      </c>
      <c r="B26" s="229" t="s">
        <v>103</v>
      </c>
      <c r="C26" s="229"/>
      <c r="D26" s="229"/>
      <c r="E26" s="229"/>
      <c r="F26" s="229"/>
      <c r="G26" s="192"/>
      <c r="H26" s="19"/>
    </row>
    <row r="27" spans="1:8" x14ac:dyDescent="0.25">
      <c r="A27" s="18" t="s">
        <v>39</v>
      </c>
      <c r="B27" s="229" t="s">
        <v>104</v>
      </c>
      <c r="C27" s="229"/>
      <c r="D27" s="229"/>
      <c r="E27" s="229"/>
      <c r="F27" s="229"/>
      <c r="G27" s="192"/>
      <c r="H27" s="19"/>
    </row>
    <row r="28" spans="1:8" x14ac:dyDescent="0.25">
      <c r="A28" s="18" t="s">
        <v>41</v>
      </c>
      <c r="B28" s="229" t="s">
        <v>105</v>
      </c>
      <c r="C28" s="229"/>
      <c r="D28" s="229"/>
      <c r="E28" s="229"/>
      <c r="F28" s="229"/>
      <c r="G28" s="192"/>
      <c r="H28" s="19"/>
    </row>
    <row r="29" spans="1:8" ht="15.75" thickBot="1" x14ac:dyDescent="0.3">
      <c r="A29" s="222" t="s">
        <v>0</v>
      </c>
      <c r="B29" s="223"/>
      <c r="C29" s="223"/>
      <c r="D29" s="223"/>
      <c r="E29" s="223"/>
      <c r="F29" s="223"/>
      <c r="G29" s="224"/>
      <c r="H29" s="20">
        <f>SUM(H23:H28)</f>
        <v>2397.73</v>
      </c>
    </row>
    <row r="30" spans="1:8" ht="15.75" thickBot="1" x14ac:dyDescent="0.3">
      <c r="A30" s="225" t="s">
        <v>27</v>
      </c>
      <c r="B30" s="225"/>
      <c r="C30" s="225"/>
      <c r="D30" s="225"/>
      <c r="E30" s="225"/>
      <c r="F30" s="225"/>
      <c r="G30" s="225"/>
      <c r="H30" s="225"/>
    </row>
    <row r="31" spans="1:8" ht="15.75" thickBot="1" x14ac:dyDescent="0.3">
      <c r="A31" s="206" t="s">
        <v>28</v>
      </c>
      <c r="B31" s="207"/>
      <c r="C31" s="207"/>
      <c r="D31" s="207"/>
      <c r="E31" s="207"/>
      <c r="F31" s="207"/>
      <c r="G31" s="207"/>
      <c r="H31" s="208"/>
    </row>
    <row r="32" spans="1:8" ht="15.75" thickBot="1" x14ac:dyDescent="0.3">
      <c r="A32" s="74" t="s">
        <v>29</v>
      </c>
      <c r="B32" s="210" t="s">
        <v>30</v>
      </c>
      <c r="C32" s="207"/>
      <c r="D32" s="207"/>
      <c r="E32" s="207"/>
      <c r="F32" s="207"/>
      <c r="G32" s="15" t="s">
        <v>31</v>
      </c>
      <c r="H32" s="75" t="s">
        <v>24</v>
      </c>
    </row>
    <row r="33" spans="1:10" x14ac:dyDescent="0.25">
      <c r="A33" s="16" t="s">
        <v>2</v>
      </c>
      <c r="B33" s="226" t="s">
        <v>107</v>
      </c>
      <c r="C33" s="227"/>
      <c r="D33" s="227"/>
      <c r="E33" s="227"/>
      <c r="F33" s="227"/>
      <c r="G33" s="66">
        <v>8.33</v>
      </c>
      <c r="H33" s="67">
        <f>$H$29*G33%</f>
        <v>199.730909</v>
      </c>
    </row>
    <row r="34" spans="1:10" x14ac:dyDescent="0.25">
      <c r="A34" s="18" t="s">
        <v>3</v>
      </c>
      <c r="B34" s="154" t="s">
        <v>32</v>
      </c>
      <c r="C34" s="154"/>
      <c r="D34" s="154"/>
      <c r="E34" s="154"/>
      <c r="F34" s="154"/>
      <c r="G34" s="23">
        <f>'CUSTOS INDIRETOS E LUCRO'!$G$11</f>
        <v>8.86</v>
      </c>
      <c r="H34" s="22">
        <f>$H$29*G34%</f>
        <v>212.43887799999999</v>
      </c>
    </row>
    <row r="35" spans="1:10" ht="15.75" thickBot="1" x14ac:dyDescent="0.3">
      <c r="A35" s="164" t="s">
        <v>240</v>
      </c>
      <c r="B35" s="165"/>
      <c r="C35" s="165"/>
      <c r="D35" s="165"/>
      <c r="E35" s="165"/>
      <c r="F35" s="166"/>
      <c r="G35" s="132">
        <f>SUM(G33:G34)</f>
        <v>17.189999999999998</v>
      </c>
      <c r="H35" s="133">
        <f>G35*H29%</f>
        <v>412.16978699999993</v>
      </c>
    </row>
    <row r="36" spans="1:10" ht="15.75" thickBot="1" x14ac:dyDescent="0.3">
      <c r="A36" s="161" t="s">
        <v>239</v>
      </c>
      <c r="B36" s="162"/>
      <c r="C36" s="162"/>
      <c r="D36" s="162"/>
      <c r="E36" s="162"/>
      <c r="F36" s="163"/>
      <c r="G36" s="24">
        <f>G35*G48%</f>
        <v>6.1162019999999995</v>
      </c>
      <c r="H36" s="25">
        <f>G36*H29%</f>
        <v>146.65001021459997</v>
      </c>
    </row>
    <row r="37" spans="1:10" ht="15.75" thickBot="1" x14ac:dyDescent="0.3">
      <c r="A37" s="231" t="s">
        <v>0</v>
      </c>
      <c r="B37" s="209"/>
      <c r="C37" s="209"/>
      <c r="D37" s="209"/>
      <c r="E37" s="209"/>
      <c r="F37" s="210"/>
      <c r="G37" s="24">
        <f>SUM(G35:G36)</f>
        <v>23.306201999999999</v>
      </c>
      <c r="H37" s="25">
        <f>SUM(H35:H36)</f>
        <v>558.81979721459993</v>
      </c>
      <c r="J37" s="6">
        <f>G37+G48+G70+G80</f>
        <v>69.996201999999997</v>
      </c>
    </row>
    <row r="38" spans="1:10" ht="15.75" thickBot="1" x14ac:dyDescent="0.3">
      <c r="A38" s="232" t="s">
        <v>33</v>
      </c>
      <c r="B38" s="232"/>
      <c r="C38" s="232"/>
      <c r="D38" s="232"/>
      <c r="E38" s="232"/>
      <c r="F38" s="232"/>
      <c r="G38" s="232"/>
      <c r="H38" s="232"/>
    </row>
    <row r="39" spans="1:10" ht="15.75" thickBot="1" x14ac:dyDescent="0.3">
      <c r="A39" s="74" t="s">
        <v>34</v>
      </c>
      <c r="B39" s="233" t="s">
        <v>35</v>
      </c>
      <c r="C39" s="233"/>
      <c r="D39" s="233"/>
      <c r="E39" s="233"/>
      <c r="F39" s="233"/>
      <c r="G39" s="26" t="s">
        <v>31</v>
      </c>
      <c r="H39" s="27" t="s">
        <v>36</v>
      </c>
    </row>
    <row r="40" spans="1:10" x14ac:dyDescent="0.25">
      <c r="A40" s="16" t="s">
        <v>2</v>
      </c>
      <c r="B40" s="228" t="s">
        <v>37</v>
      </c>
      <c r="C40" s="228"/>
      <c r="D40" s="228"/>
      <c r="E40" s="228"/>
      <c r="F40" s="226"/>
      <c r="G40" s="28">
        <v>20</v>
      </c>
      <c r="H40" s="29">
        <f t="shared" ref="H40:H48" si="0">$H$29*G40%</f>
        <v>479.54600000000005</v>
      </c>
    </row>
    <row r="41" spans="1:10" x14ac:dyDescent="0.25">
      <c r="A41" s="73" t="s">
        <v>3</v>
      </c>
      <c r="B41" s="229" t="s">
        <v>40</v>
      </c>
      <c r="C41" s="229"/>
      <c r="D41" s="229"/>
      <c r="E41" s="229"/>
      <c r="F41" s="192"/>
      <c r="G41" s="19">
        <v>2.5</v>
      </c>
      <c r="H41" s="30">
        <f t="shared" si="0"/>
        <v>59.943250000000006</v>
      </c>
    </row>
    <row r="42" spans="1:10" x14ac:dyDescent="0.25">
      <c r="A42" s="73" t="s">
        <v>6</v>
      </c>
      <c r="B42" s="229" t="s">
        <v>118</v>
      </c>
      <c r="C42" s="229"/>
      <c r="D42" s="229"/>
      <c r="E42" s="229"/>
      <c r="F42" s="192"/>
      <c r="G42" s="19">
        <v>1.78</v>
      </c>
      <c r="H42" s="30">
        <f t="shared" si="0"/>
        <v>42.679594000000002</v>
      </c>
    </row>
    <row r="43" spans="1:10" x14ac:dyDescent="0.25">
      <c r="A43" s="73" t="s">
        <v>7</v>
      </c>
      <c r="B43" s="229" t="s">
        <v>119</v>
      </c>
      <c r="C43" s="229"/>
      <c r="D43" s="229"/>
      <c r="E43" s="229"/>
      <c r="F43" s="192"/>
      <c r="G43" s="19">
        <v>1.5</v>
      </c>
      <c r="H43" s="30">
        <f t="shared" si="0"/>
        <v>35.965949999999999</v>
      </c>
    </row>
    <row r="44" spans="1:10" x14ac:dyDescent="0.25">
      <c r="A44" s="73" t="s">
        <v>39</v>
      </c>
      <c r="B44" s="229" t="s">
        <v>120</v>
      </c>
      <c r="C44" s="229"/>
      <c r="D44" s="229"/>
      <c r="E44" s="229"/>
      <c r="F44" s="192"/>
      <c r="G44" s="19">
        <v>1</v>
      </c>
      <c r="H44" s="30">
        <f t="shared" si="0"/>
        <v>23.9773</v>
      </c>
    </row>
    <row r="45" spans="1:10" x14ac:dyDescent="0.25">
      <c r="A45" s="73" t="s">
        <v>41</v>
      </c>
      <c r="B45" s="229" t="s">
        <v>45</v>
      </c>
      <c r="C45" s="229"/>
      <c r="D45" s="229"/>
      <c r="E45" s="229"/>
      <c r="F45" s="192"/>
      <c r="G45" s="19">
        <v>0.6</v>
      </c>
      <c r="H45" s="30">
        <f t="shared" si="0"/>
        <v>14.386380000000001</v>
      </c>
    </row>
    <row r="46" spans="1:10" x14ac:dyDescent="0.25">
      <c r="A46" s="73" t="s">
        <v>43</v>
      </c>
      <c r="B46" s="229" t="s">
        <v>38</v>
      </c>
      <c r="C46" s="229"/>
      <c r="D46" s="229"/>
      <c r="E46" s="229"/>
      <c r="F46" s="192"/>
      <c r="G46" s="19">
        <v>0.2</v>
      </c>
      <c r="H46" s="30">
        <f t="shared" si="0"/>
        <v>4.7954600000000003</v>
      </c>
    </row>
    <row r="47" spans="1:10" ht="15.75" thickBot="1" x14ac:dyDescent="0.3">
      <c r="A47" s="31" t="s">
        <v>44</v>
      </c>
      <c r="B47" s="230" t="s">
        <v>42</v>
      </c>
      <c r="C47" s="230"/>
      <c r="D47" s="230"/>
      <c r="E47" s="230"/>
      <c r="F47" s="187"/>
      <c r="G47" s="32">
        <v>8</v>
      </c>
      <c r="H47" s="33">
        <f t="shared" si="0"/>
        <v>191.8184</v>
      </c>
    </row>
    <row r="48" spans="1:10" ht="15.75" thickBot="1" x14ac:dyDescent="0.3">
      <c r="A48" s="231" t="s">
        <v>0</v>
      </c>
      <c r="B48" s="209"/>
      <c r="C48" s="209"/>
      <c r="D48" s="209"/>
      <c r="E48" s="209"/>
      <c r="F48" s="210"/>
      <c r="G48" s="24">
        <f>SUM(G40:G47)</f>
        <v>35.58</v>
      </c>
      <c r="H48" s="25">
        <f t="shared" si="0"/>
        <v>853.11233400000003</v>
      </c>
    </row>
    <row r="49" spans="1:13" ht="15.75" thickBot="1" x14ac:dyDescent="0.3">
      <c r="A49" s="231" t="s">
        <v>46</v>
      </c>
      <c r="B49" s="209"/>
      <c r="C49" s="209"/>
      <c r="D49" s="209"/>
      <c r="E49" s="209"/>
      <c r="F49" s="209"/>
      <c r="G49" s="209"/>
      <c r="H49" s="234"/>
    </row>
    <row r="50" spans="1:13" x14ac:dyDescent="0.25">
      <c r="A50" s="9" t="s">
        <v>47</v>
      </c>
      <c r="B50" s="214" t="s">
        <v>48</v>
      </c>
      <c r="C50" s="215"/>
      <c r="D50" s="215"/>
      <c r="E50" s="215"/>
      <c r="F50" s="215"/>
      <c r="G50" s="215"/>
      <c r="H50" s="21" t="s">
        <v>36</v>
      </c>
    </row>
    <row r="51" spans="1:13" x14ac:dyDescent="0.25">
      <c r="A51" s="18" t="s">
        <v>2</v>
      </c>
      <c r="B51" s="192" t="s">
        <v>121</v>
      </c>
      <c r="C51" s="154"/>
      <c r="D51" s="154"/>
      <c r="E51" s="154"/>
      <c r="F51" s="154"/>
      <c r="G51" s="154"/>
      <c r="H51" s="19">
        <f>L51-M51</f>
        <v>76.136200000000002</v>
      </c>
      <c r="J51">
        <v>22</v>
      </c>
      <c r="K51">
        <v>10</v>
      </c>
      <c r="L51">
        <f>K51*J51</f>
        <v>220</v>
      </c>
      <c r="M51" s="2">
        <f>G18*0.06</f>
        <v>143.8638</v>
      </c>
    </row>
    <row r="52" spans="1:13" x14ac:dyDescent="0.25">
      <c r="A52" s="18" t="s">
        <v>3</v>
      </c>
      <c r="B52" s="192" t="s">
        <v>122</v>
      </c>
      <c r="C52" s="154"/>
      <c r="D52" s="154"/>
      <c r="E52" s="154"/>
      <c r="F52" s="154"/>
      <c r="G52" s="154"/>
      <c r="H52" s="19">
        <f>L52</f>
        <v>719.40000000000009</v>
      </c>
      <c r="J52">
        <v>22</v>
      </c>
      <c r="K52">
        <v>32.700000000000003</v>
      </c>
      <c r="L52">
        <f>K52*J52</f>
        <v>719.40000000000009</v>
      </c>
    </row>
    <row r="53" spans="1:13" x14ac:dyDescent="0.25">
      <c r="A53" s="18" t="s">
        <v>6</v>
      </c>
      <c r="B53" s="192" t="s">
        <v>123</v>
      </c>
      <c r="C53" s="154"/>
      <c r="D53" s="154"/>
      <c r="E53" s="154"/>
      <c r="F53" s="154"/>
      <c r="G53" s="154"/>
      <c r="H53" s="19">
        <v>2</v>
      </c>
    </row>
    <row r="54" spans="1:13" ht="15.75" thickBot="1" x14ac:dyDescent="0.3">
      <c r="A54" s="18" t="s">
        <v>7</v>
      </c>
      <c r="B54" s="192" t="s">
        <v>124</v>
      </c>
      <c r="C54" s="154"/>
      <c r="D54" s="154"/>
      <c r="E54" s="154"/>
      <c r="F54" s="154"/>
      <c r="G54" s="154"/>
      <c r="H54" s="19">
        <v>10.3</v>
      </c>
    </row>
    <row r="55" spans="1:13" ht="15.75" thickBot="1" x14ac:dyDescent="0.3">
      <c r="A55" s="206" t="s">
        <v>0</v>
      </c>
      <c r="B55" s="207"/>
      <c r="C55" s="207"/>
      <c r="D55" s="207"/>
      <c r="E55" s="207"/>
      <c r="F55" s="207"/>
      <c r="G55" s="207"/>
      <c r="H55" s="24">
        <f>SUM(H51:H54)</f>
        <v>807.83620000000008</v>
      </c>
    </row>
    <row r="56" spans="1:13" ht="15.75" thickBot="1" x14ac:dyDescent="0.3">
      <c r="A56" s="231" t="s">
        <v>49</v>
      </c>
      <c r="B56" s="209"/>
      <c r="C56" s="209"/>
      <c r="D56" s="209"/>
      <c r="E56" s="209"/>
      <c r="F56" s="209"/>
      <c r="G56" s="209"/>
      <c r="H56" s="234"/>
    </row>
    <row r="57" spans="1:13" x14ac:dyDescent="0.25">
      <c r="A57" s="9">
        <v>2</v>
      </c>
      <c r="B57" s="214" t="s">
        <v>50</v>
      </c>
      <c r="C57" s="215"/>
      <c r="D57" s="215"/>
      <c r="E57" s="215"/>
      <c r="F57" s="215"/>
      <c r="G57" s="215"/>
      <c r="H57" s="21" t="s">
        <v>36</v>
      </c>
    </row>
    <row r="58" spans="1:13" x14ac:dyDescent="0.25">
      <c r="A58" s="18" t="s">
        <v>29</v>
      </c>
      <c r="B58" s="192" t="s">
        <v>51</v>
      </c>
      <c r="C58" s="154"/>
      <c r="D58" s="154"/>
      <c r="E58" s="154"/>
      <c r="F58" s="154"/>
      <c r="G58" s="154"/>
      <c r="H58" s="35">
        <f>H37</f>
        <v>558.81979721459993</v>
      </c>
    </row>
    <row r="59" spans="1:13" x14ac:dyDescent="0.25">
      <c r="A59" s="18" t="s">
        <v>34</v>
      </c>
      <c r="B59" s="192" t="s">
        <v>35</v>
      </c>
      <c r="C59" s="154"/>
      <c r="D59" s="154"/>
      <c r="E59" s="154"/>
      <c r="F59" s="154"/>
      <c r="G59" s="154"/>
      <c r="H59" s="35">
        <f>H48</f>
        <v>853.11233400000003</v>
      </c>
    </row>
    <row r="60" spans="1:13" x14ac:dyDescent="0.25">
      <c r="A60" s="36" t="s">
        <v>47</v>
      </c>
      <c r="B60" s="192" t="s">
        <v>48</v>
      </c>
      <c r="C60" s="154"/>
      <c r="D60" s="154"/>
      <c r="E60" s="154"/>
      <c r="F60" s="154"/>
      <c r="G60" s="154"/>
      <c r="H60" s="19">
        <f>H55</f>
        <v>807.83620000000008</v>
      </c>
    </row>
    <row r="61" spans="1:13" ht="15.75" thickBot="1" x14ac:dyDescent="0.3">
      <c r="A61" s="164" t="s">
        <v>0</v>
      </c>
      <c r="B61" s="165"/>
      <c r="C61" s="165"/>
      <c r="D61" s="165"/>
      <c r="E61" s="165"/>
      <c r="F61" s="165"/>
      <c r="G61" s="165"/>
      <c r="H61" s="20">
        <f>SUM(H58:H60)</f>
        <v>2219.7683312146</v>
      </c>
    </row>
    <row r="62" spans="1:13" ht="15.75" thickBot="1" x14ac:dyDescent="0.3">
      <c r="A62" s="206" t="s">
        <v>52</v>
      </c>
      <c r="B62" s="207"/>
      <c r="C62" s="207"/>
      <c r="D62" s="207"/>
      <c r="E62" s="207"/>
      <c r="F62" s="207"/>
      <c r="G62" s="207"/>
      <c r="H62" s="208"/>
    </row>
    <row r="63" spans="1:13" ht="15.75" thickBot="1" x14ac:dyDescent="0.3">
      <c r="A63" s="14">
        <v>3</v>
      </c>
      <c r="B63" s="209" t="s">
        <v>53</v>
      </c>
      <c r="C63" s="209"/>
      <c r="D63" s="209"/>
      <c r="E63" s="209"/>
      <c r="F63" s="210"/>
      <c r="G63" s="74" t="s">
        <v>31</v>
      </c>
      <c r="H63" s="15" t="s">
        <v>36</v>
      </c>
    </row>
    <row r="64" spans="1:13" x14ac:dyDescent="0.25">
      <c r="A64" s="16" t="s">
        <v>2</v>
      </c>
      <c r="B64" s="228" t="s">
        <v>54</v>
      </c>
      <c r="C64" s="228"/>
      <c r="D64" s="228"/>
      <c r="E64" s="228"/>
      <c r="F64" s="226"/>
      <c r="G64" s="44">
        <v>0.42</v>
      </c>
      <c r="H64" s="28">
        <f t="shared" ref="H64:H70" si="1">$H$29*G64%</f>
        <v>10.070466</v>
      </c>
    </row>
    <row r="65" spans="1:8" x14ac:dyDescent="0.25">
      <c r="A65" s="18" t="s">
        <v>3</v>
      </c>
      <c r="B65" s="229" t="s">
        <v>55</v>
      </c>
      <c r="C65" s="229"/>
      <c r="D65" s="229"/>
      <c r="E65" s="229"/>
      <c r="F65" s="192"/>
      <c r="G65" s="36">
        <v>0.03</v>
      </c>
      <c r="H65" s="19">
        <f t="shared" si="1"/>
        <v>0.71931899999999993</v>
      </c>
    </row>
    <row r="66" spans="1:8" x14ac:dyDescent="0.25">
      <c r="A66" s="18" t="s">
        <v>6</v>
      </c>
      <c r="B66" s="229" t="s">
        <v>56</v>
      </c>
      <c r="C66" s="229"/>
      <c r="D66" s="229"/>
      <c r="E66" s="229"/>
      <c r="F66" s="192"/>
      <c r="G66" s="38">
        <v>4.3</v>
      </c>
      <c r="H66" s="19">
        <f t="shared" si="1"/>
        <v>103.10238999999999</v>
      </c>
    </row>
    <row r="67" spans="1:8" x14ac:dyDescent="0.25">
      <c r="A67" s="18" t="s">
        <v>7</v>
      </c>
      <c r="B67" s="229" t="s">
        <v>57</v>
      </c>
      <c r="C67" s="229"/>
      <c r="D67" s="229"/>
      <c r="E67" s="229"/>
      <c r="F67" s="192"/>
      <c r="G67" s="36">
        <v>1.94</v>
      </c>
      <c r="H67" s="19">
        <f t="shared" si="1"/>
        <v>46.515962000000002</v>
      </c>
    </row>
    <row r="68" spans="1:8" x14ac:dyDescent="0.25">
      <c r="A68" s="39" t="s">
        <v>39</v>
      </c>
      <c r="B68" s="235" t="s">
        <v>58</v>
      </c>
      <c r="C68" s="235"/>
      <c r="D68" s="235"/>
      <c r="E68" s="235"/>
      <c r="F68" s="236"/>
      <c r="G68" s="40">
        <v>0.71</v>
      </c>
      <c r="H68" s="41">
        <f t="shared" si="1"/>
        <v>17.023882999999998</v>
      </c>
    </row>
    <row r="69" spans="1:8" ht="15.75" thickBot="1" x14ac:dyDescent="0.3">
      <c r="A69" s="34" t="s">
        <v>41</v>
      </c>
      <c r="B69" s="230" t="s">
        <v>59</v>
      </c>
      <c r="C69" s="230"/>
      <c r="D69" s="230"/>
      <c r="E69" s="230"/>
      <c r="F69" s="187"/>
      <c r="G69" s="42">
        <v>0.97</v>
      </c>
      <c r="H69" s="32">
        <f t="shared" si="1"/>
        <v>23.257981000000001</v>
      </c>
    </row>
    <row r="70" spans="1:8" ht="15.75" thickBot="1" x14ac:dyDescent="0.3">
      <c r="A70" s="231" t="s">
        <v>0</v>
      </c>
      <c r="B70" s="209"/>
      <c r="C70" s="209"/>
      <c r="D70" s="209"/>
      <c r="E70" s="209"/>
      <c r="F70" s="210"/>
      <c r="G70" s="74">
        <f>SUM(G64:G69)</f>
        <v>8.3699999999999992</v>
      </c>
      <c r="H70" s="24">
        <f t="shared" si="1"/>
        <v>200.690001</v>
      </c>
    </row>
    <row r="71" spans="1:8" x14ac:dyDescent="0.25">
      <c r="A71" s="178" t="s">
        <v>60</v>
      </c>
      <c r="B71" s="178"/>
      <c r="C71" s="178"/>
      <c r="D71" s="178"/>
      <c r="E71" s="178"/>
      <c r="F71" s="178"/>
      <c r="G71" s="178"/>
      <c r="H71" s="178"/>
    </row>
    <row r="72" spans="1:8" ht="15.75" thickBot="1" x14ac:dyDescent="0.3">
      <c r="A72" s="237" t="s">
        <v>61</v>
      </c>
      <c r="B72" s="238"/>
      <c r="C72" s="238"/>
      <c r="D72" s="238"/>
      <c r="E72" s="238"/>
      <c r="F72" s="238"/>
      <c r="G72" s="238"/>
      <c r="H72" s="239"/>
    </row>
    <row r="73" spans="1:8" ht="15.75" thickBot="1" x14ac:dyDescent="0.3">
      <c r="A73" s="14" t="s">
        <v>62</v>
      </c>
      <c r="B73" s="210" t="s">
        <v>63</v>
      </c>
      <c r="C73" s="207"/>
      <c r="D73" s="207"/>
      <c r="E73" s="207"/>
      <c r="F73" s="207"/>
      <c r="G73" s="74" t="s">
        <v>31</v>
      </c>
      <c r="H73" s="15" t="s">
        <v>36</v>
      </c>
    </row>
    <row r="74" spans="1:8" x14ac:dyDescent="0.25">
      <c r="A74" s="43" t="s">
        <v>2</v>
      </c>
      <c r="B74" s="241" t="s">
        <v>64</v>
      </c>
      <c r="C74" s="241"/>
      <c r="D74" s="241"/>
      <c r="E74" s="241"/>
      <c r="F74" s="241"/>
      <c r="G74" s="44">
        <v>0.95</v>
      </c>
      <c r="H74" s="28">
        <f t="shared" ref="H74:H80" si="2">$H$29*G74%</f>
        <v>22.778434999999998</v>
      </c>
    </row>
    <row r="75" spans="1:8" x14ac:dyDescent="0.25">
      <c r="A75" s="45" t="s">
        <v>3</v>
      </c>
      <c r="B75" s="188" t="s">
        <v>65</v>
      </c>
      <c r="C75" s="188"/>
      <c r="D75" s="188"/>
      <c r="E75" s="188"/>
      <c r="F75" s="188"/>
      <c r="G75" s="36">
        <v>0.28000000000000003</v>
      </c>
      <c r="H75" s="19">
        <f t="shared" si="2"/>
        <v>6.7136440000000013</v>
      </c>
    </row>
    <row r="76" spans="1:8" x14ac:dyDescent="0.25">
      <c r="A76" s="45" t="s">
        <v>6</v>
      </c>
      <c r="B76" s="188" t="s">
        <v>66</v>
      </c>
      <c r="C76" s="188"/>
      <c r="D76" s="188"/>
      <c r="E76" s="188"/>
      <c r="F76" s="188"/>
      <c r="G76" s="36">
        <v>0.02</v>
      </c>
      <c r="H76" s="19">
        <f t="shared" si="2"/>
        <v>0.47954600000000003</v>
      </c>
    </row>
    <row r="77" spans="1:8" x14ac:dyDescent="0.25">
      <c r="A77" s="45" t="s">
        <v>7</v>
      </c>
      <c r="B77" s="188" t="s">
        <v>67</v>
      </c>
      <c r="C77" s="188"/>
      <c r="D77" s="188"/>
      <c r="E77" s="188"/>
      <c r="F77" s="188"/>
      <c r="G77" s="36">
        <v>0.03</v>
      </c>
      <c r="H77" s="19">
        <f t="shared" si="2"/>
        <v>0.71931899999999993</v>
      </c>
    </row>
    <row r="78" spans="1:8" x14ac:dyDescent="0.25">
      <c r="A78" s="45" t="s">
        <v>39</v>
      </c>
      <c r="B78" s="188" t="s">
        <v>68</v>
      </c>
      <c r="C78" s="188"/>
      <c r="D78" s="188"/>
      <c r="E78" s="188"/>
      <c r="F78" s="188"/>
      <c r="G78" s="36">
        <v>7.0000000000000007E-2</v>
      </c>
      <c r="H78" s="19">
        <f t="shared" si="2"/>
        <v>1.6784110000000003</v>
      </c>
    </row>
    <row r="79" spans="1:8" ht="15.75" thickBot="1" x14ac:dyDescent="0.3">
      <c r="A79" s="46" t="s">
        <v>41</v>
      </c>
      <c r="B79" s="188" t="s">
        <v>69</v>
      </c>
      <c r="C79" s="188"/>
      <c r="D79" s="188"/>
      <c r="E79" s="188"/>
      <c r="F79" s="188"/>
      <c r="G79" s="42">
        <v>1.39</v>
      </c>
      <c r="H79" s="32">
        <f t="shared" si="2"/>
        <v>33.328446999999997</v>
      </c>
    </row>
    <row r="80" spans="1:8" ht="15.75" thickBot="1" x14ac:dyDescent="0.3">
      <c r="A80" s="206" t="s">
        <v>0</v>
      </c>
      <c r="B80" s="207"/>
      <c r="C80" s="207"/>
      <c r="D80" s="207"/>
      <c r="E80" s="207"/>
      <c r="F80" s="207"/>
      <c r="G80" s="74">
        <f>SUM(G74:G79)</f>
        <v>2.74</v>
      </c>
      <c r="H80" s="24">
        <f t="shared" si="2"/>
        <v>65.697801999999996</v>
      </c>
    </row>
    <row r="81" spans="1:8" ht="15.75" thickBot="1" x14ac:dyDescent="0.3">
      <c r="A81" s="206" t="s">
        <v>70</v>
      </c>
      <c r="B81" s="207"/>
      <c r="C81" s="207"/>
      <c r="D81" s="207"/>
      <c r="E81" s="207"/>
      <c r="F81" s="207"/>
      <c r="G81" s="207"/>
      <c r="H81" s="208"/>
    </row>
    <row r="82" spans="1:8" x14ac:dyDescent="0.25">
      <c r="A82" s="47" t="s">
        <v>71</v>
      </c>
      <c r="B82" s="178" t="s">
        <v>72</v>
      </c>
      <c r="C82" s="178"/>
      <c r="D82" s="178"/>
      <c r="E82" s="178"/>
      <c r="F82" s="240"/>
      <c r="G82" s="37" t="s">
        <v>73</v>
      </c>
      <c r="H82" s="21" t="s">
        <v>36</v>
      </c>
    </row>
    <row r="83" spans="1:8" ht="15.75" thickBot="1" x14ac:dyDescent="0.3">
      <c r="A83" s="46" t="s">
        <v>2</v>
      </c>
      <c r="B83" s="230" t="s">
        <v>74</v>
      </c>
      <c r="C83" s="230"/>
      <c r="D83" s="230"/>
      <c r="E83" s="230"/>
      <c r="F83" s="187"/>
      <c r="G83" s="48"/>
      <c r="H83" s="49">
        <v>0</v>
      </c>
    </row>
    <row r="84" spans="1:8" ht="15.75" thickBot="1" x14ac:dyDescent="0.3">
      <c r="A84" s="231" t="s">
        <v>0</v>
      </c>
      <c r="B84" s="209"/>
      <c r="C84" s="209"/>
      <c r="D84" s="209"/>
      <c r="E84" s="209"/>
      <c r="F84" s="210"/>
      <c r="G84" s="50"/>
      <c r="H84" s="51"/>
    </row>
    <row r="85" spans="1:8" ht="15.75" thickBot="1" x14ac:dyDescent="0.3">
      <c r="A85" s="206" t="s">
        <v>75</v>
      </c>
      <c r="B85" s="207"/>
      <c r="C85" s="207"/>
      <c r="D85" s="207"/>
      <c r="E85" s="207"/>
      <c r="F85" s="207"/>
      <c r="G85" s="207"/>
      <c r="H85" s="208"/>
    </row>
    <row r="86" spans="1:8" x14ac:dyDescent="0.25">
      <c r="A86" s="47">
        <v>4</v>
      </c>
      <c r="B86" s="240" t="s">
        <v>76</v>
      </c>
      <c r="C86" s="243"/>
      <c r="D86" s="243"/>
      <c r="E86" s="243"/>
      <c r="F86" s="243"/>
      <c r="G86" s="243"/>
      <c r="H86" s="21" t="s">
        <v>36</v>
      </c>
    </row>
    <row r="87" spans="1:8" x14ac:dyDescent="0.25">
      <c r="A87" s="45" t="s">
        <v>62</v>
      </c>
      <c r="B87" s="229" t="s">
        <v>77</v>
      </c>
      <c r="C87" s="229"/>
      <c r="D87" s="229"/>
      <c r="E87" s="229"/>
      <c r="F87" s="229"/>
      <c r="G87" s="192"/>
      <c r="H87" s="19">
        <f>H80</f>
        <v>65.697801999999996</v>
      </c>
    </row>
    <row r="88" spans="1:8" ht="15.75" thickBot="1" x14ac:dyDescent="0.3">
      <c r="A88" s="46" t="s">
        <v>71</v>
      </c>
      <c r="B88" s="230" t="s">
        <v>78</v>
      </c>
      <c r="C88" s="230"/>
      <c r="D88" s="230"/>
      <c r="E88" s="230"/>
      <c r="F88" s="230"/>
      <c r="G88" s="187"/>
      <c r="H88" s="32">
        <v>0</v>
      </c>
    </row>
    <row r="89" spans="1:8" ht="15.75" thickBot="1" x14ac:dyDescent="0.3">
      <c r="A89" s="231" t="s">
        <v>0</v>
      </c>
      <c r="B89" s="209"/>
      <c r="C89" s="209"/>
      <c r="D89" s="209"/>
      <c r="E89" s="209"/>
      <c r="F89" s="209"/>
      <c r="G89" s="210"/>
      <c r="H89" s="24">
        <f>SUM(H87:H88)</f>
        <v>65.697801999999996</v>
      </c>
    </row>
    <row r="90" spans="1:8" ht="15.75" thickBot="1" x14ac:dyDescent="0.3">
      <c r="A90" s="231" t="s">
        <v>79</v>
      </c>
      <c r="B90" s="209"/>
      <c r="C90" s="209"/>
      <c r="D90" s="209"/>
      <c r="E90" s="209"/>
      <c r="F90" s="209"/>
      <c r="G90" s="209"/>
      <c r="H90" s="234"/>
    </row>
    <row r="91" spans="1:8" ht="15.75" thickBot="1" x14ac:dyDescent="0.3">
      <c r="A91" s="14">
        <v>5</v>
      </c>
      <c r="B91" s="210" t="s">
        <v>80</v>
      </c>
      <c r="C91" s="207"/>
      <c r="D91" s="207"/>
      <c r="E91" s="207"/>
      <c r="F91" s="207"/>
      <c r="G91" s="207"/>
      <c r="H91" s="15" t="s">
        <v>36</v>
      </c>
    </row>
    <row r="92" spans="1:8" x14ac:dyDescent="0.25">
      <c r="A92" s="47" t="s">
        <v>2</v>
      </c>
      <c r="B92" s="228" t="s">
        <v>81</v>
      </c>
      <c r="C92" s="228"/>
      <c r="D92" s="228"/>
      <c r="E92" s="228"/>
      <c r="F92" s="228"/>
      <c r="G92" s="226"/>
      <c r="H92" s="28">
        <f>UNIFORME!E18</f>
        <v>61.666666666666664</v>
      </c>
    </row>
    <row r="93" spans="1:8" x14ac:dyDescent="0.25">
      <c r="A93" s="52" t="s">
        <v>3</v>
      </c>
      <c r="B93" s="192" t="s">
        <v>82</v>
      </c>
      <c r="C93" s="154"/>
      <c r="D93" s="154"/>
      <c r="E93" s="154"/>
      <c r="F93" s="154"/>
      <c r="G93" s="154"/>
      <c r="H93" s="19">
        <v>0</v>
      </c>
    </row>
    <row r="94" spans="1:8" ht="15.75" thickBot="1" x14ac:dyDescent="0.3">
      <c r="A94" s="52" t="s">
        <v>6</v>
      </c>
      <c r="B94" s="229" t="s">
        <v>83</v>
      </c>
      <c r="C94" s="242"/>
      <c r="D94" s="242"/>
      <c r="E94" s="242"/>
      <c r="F94" s="242"/>
      <c r="G94" s="184"/>
      <c r="H94" s="19">
        <v>0</v>
      </c>
    </row>
    <row r="95" spans="1:8" ht="15.75" thickBot="1" x14ac:dyDescent="0.3">
      <c r="A95" s="231" t="s">
        <v>0</v>
      </c>
      <c r="B95" s="209"/>
      <c r="C95" s="209"/>
      <c r="D95" s="209"/>
      <c r="E95" s="209"/>
      <c r="F95" s="209"/>
      <c r="G95" s="210"/>
      <c r="H95" s="53">
        <f>SUM(H92:H94)</f>
        <v>61.666666666666664</v>
      </c>
    </row>
    <row r="96" spans="1:8" ht="15.75" thickBot="1" x14ac:dyDescent="0.3">
      <c r="A96" s="206" t="s">
        <v>84</v>
      </c>
      <c r="B96" s="207"/>
      <c r="C96" s="207"/>
      <c r="D96" s="207"/>
      <c r="E96" s="207"/>
      <c r="F96" s="207"/>
      <c r="G96" s="207"/>
      <c r="H96" s="208"/>
    </row>
    <row r="97" spans="1:11" ht="15.75" thickBot="1" x14ac:dyDescent="0.3">
      <c r="A97" s="14">
        <v>6</v>
      </c>
      <c r="B97" s="209" t="s">
        <v>85</v>
      </c>
      <c r="C97" s="209"/>
      <c r="D97" s="209"/>
      <c r="E97" s="209"/>
      <c r="F97" s="210"/>
      <c r="G97" s="64" t="s">
        <v>31</v>
      </c>
      <c r="H97" s="15" t="s">
        <v>36</v>
      </c>
    </row>
    <row r="98" spans="1:11" x14ac:dyDescent="0.25">
      <c r="A98" s="12" t="s">
        <v>2</v>
      </c>
      <c r="B98" s="226" t="s">
        <v>86</v>
      </c>
      <c r="C98" s="227"/>
      <c r="D98" s="227"/>
      <c r="E98" s="227"/>
      <c r="F98" s="227"/>
      <c r="G98" s="69">
        <f>'CUSTOS INDIRETOS E LUCRO'!$G$3</f>
        <v>1</v>
      </c>
      <c r="H98" s="28">
        <f>H113*$G$98%</f>
        <v>49.455528008812664</v>
      </c>
    </row>
    <row r="99" spans="1:11" x14ac:dyDescent="0.25">
      <c r="A99" s="73" t="s">
        <v>3</v>
      </c>
      <c r="B99" s="229" t="s">
        <v>87</v>
      </c>
      <c r="C99" s="229"/>
      <c r="D99" s="229"/>
      <c r="E99" s="229"/>
      <c r="F99" s="192"/>
      <c r="G99" s="70">
        <f>'CUSTOS INDIRETOS E LUCRO'!$G$4</f>
        <v>0.9</v>
      </c>
      <c r="H99" s="19">
        <f>($H$113+$H$98)*G99%</f>
        <v>44.955074960010712</v>
      </c>
    </row>
    <row r="100" spans="1:11" x14ac:dyDescent="0.25">
      <c r="A100" s="73" t="s">
        <v>6</v>
      </c>
      <c r="B100" s="249" t="s">
        <v>88</v>
      </c>
      <c r="C100" s="249"/>
      <c r="D100" s="249"/>
      <c r="E100" s="249"/>
      <c r="F100" s="250"/>
      <c r="G100" s="70">
        <f>SUM(G101:G104)</f>
        <v>9.92</v>
      </c>
      <c r="H100" s="54">
        <f>SUM(H101:H104)%</f>
        <v>5.5502261285738106</v>
      </c>
    </row>
    <row r="101" spans="1:11" x14ac:dyDescent="0.25">
      <c r="A101" s="73"/>
      <c r="B101" s="251" t="s">
        <v>89</v>
      </c>
      <c r="C101" s="251"/>
      <c r="D101" s="251"/>
      <c r="E101" s="251"/>
      <c r="F101" s="244"/>
      <c r="G101" s="70">
        <f>'CUSTOS INDIRETOS E LUCRO'!$G$6</f>
        <v>0.88</v>
      </c>
      <c r="H101" s="19">
        <f>G101*$H$115%</f>
        <v>49.23587694702573</v>
      </c>
    </row>
    <row r="102" spans="1:11" x14ac:dyDescent="0.25">
      <c r="A102" s="55"/>
      <c r="B102" s="251" t="s">
        <v>108</v>
      </c>
      <c r="C102" s="251"/>
      <c r="D102" s="251"/>
      <c r="E102" s="251"/>
      <c r="F102" s="244"/>
      <c r="G102" s="70">
        <f>'CUSTOS INDIRETOS E LUCRO'!$G$7</f>
        <v>4.04</v>
      </c>
      <c r="H102" s="19">
        <f>G102*$H$115%</f>
        <v>226.03743507498177</v>
      </c>
    </row>
    <row r="103" spans="1:11" x14ac:dyDescent="0.25">
      <c r="A103" s="55"/>
      <c r="B103" s="244" t="s">
        <v>109</v>
      </c>
      <c r="C103" s="245"/>
      <c r="D103" s="245"/>
      <c r="E103" s="245"/>
      <c r="F103" s="245"/>
      <c r="G103" s="70">
        <f>'CUSTOS INDIRETOS E LUCRO'!$G$8</f>
        <v>0</v>
      </c>
      <c r="H103" s="19">
        <f>G103*$H$115%</f>
        <v>0</v>
      </c>
    </row>
    <row r="104" spans="1:11" ht="15.75" thickBot="1" x14ac:dyDescent="0.3">
      <c r="A104" s="56"/>
      <c r="B104" s="246" t="s">
        <v>110</v>
      </c>
      <c r="C104" s="247"/>
      <c r="D104" s="247"/>
      <c r="E104" s="247"/>
      <c r="F104" s="247"/>
      <c r="G104" s="80">
        <f>'CUSTOS INDIRETOS E LUCRO'!$G$9</f>
        <v>5</v>
      </c>
      <c r="H104" s="57">
        <f>G104*$H$115%</f>
        <v>279.7493008353735</v>
      </c>
    </row>
    <row r="105" spans="1:11" ht="15.75" thickBot="1" x14ac:dyDescent="0.3">
      <c r="A105" s="231" t="s">
        <v>0</v>
      </c>
      <c r="B105" s="209"/>
      <c r="C105" s="209"/>
      <c r="D105" s="209"/>
      <c r="E105" s="209"/>
      <c r="F105" s="209"/>
      <c r="G105" s="210"/>
      <c r="H105" s="53">
        <f>H98+H99+H101+H102+H104</f>
        <v>649.43321582620433</v>
      </c>
    </row>
    <row r="106" spans="1:11" ht="15.75" thickBot="1" x14ac:dyDescent="0.3">
      <c r="A106" s="248" t="s">
        <v>90</v>
      </c>
      <c r="B106" s="248"/>
      <c r="C106" s="248"/>
      <c r="D106" s="248"/>
      <c r="E106" s="248"/>
      <c r="F106" s="248"/>
      <c r="G106" s="248"/>
      <c r="H106" s="248"/>
      <c r="K106" s="6"/>
    </row>
    <row r="107" spans="1:11" ht="15.75" thickBot="1" x14ac:dyDescent="0.3">
      <c r="A107" s="231" t="s">
        <v>91</v>
      </c>
      <c r="B107" s="209"/>
      <c r="C107" s="209"/>
      <c r="D107" s="209"/>
      <c r="E107" s="209"/>
      <c r="F107" s="209"/>
      <c r="G107" s="210"/>
      <c r="H107" s="15" t="s">
        <v>36</v>
      </c>
    </row>
    <row r="108" spans="1:11" x14ac:dyDescent="0.25">
      <c r="A108" s="47" t="s">
        <v>2</v>
      </c>
      <c r="B108" s="228" t="s">
        <v>92</v>
      </c>
      <c r="C108" s="228"/>
      <c r="D108" s="228"/>
      <c r="E108" s="228"/>
      <c r="F108" s="228"/>
      <c r="G108" s="226"/>
      <c r="H108" s="17">
        <f>H29</f>
        <v>2397.73</v>
      </c>
    </row>
    <row r="109" spans="1:11" x14ac:dyDescent="0.25">
      <c r="A109" s="52" t="s">
        <v>3</v>
      </c>
      <c r="B109" s="229" t="s">
        <v>27</v>
      </c>
      <c r="C109" s="229"/>
      <c r="D109" s="229"/>
      <c r="E109" s="229"/>
      <c r="F109" s="229"/>
      <c r="G109" s="192"/>
      <c r="H109" s="35">
        <f>H61</f>
        <v>2219.7683312146</v>
      </c>
    </row>
    <row r="110" spans="1:11" x14ac:dyDescent="0.25">
      <c r="A110" s="52" t="s">
        <v>6</v>
      </c>
      <c r="B110" s="229" t="s">
        <v>52</v>
      </c>
      <c r="C110" s="229"/>
      <c r="D110" s="229"/>
      <c r="E110" s="229"/>
      <c r="F110" s="229"/>
      <c r="G110" s="192"/>
      <c r="H110" s="19">
        <f>H70</f>
        <v>200.690001</v>
      </c>
    </row>
    <row r="111" spans="1:11" x14ac:dyDescent="0.25">
      <c r="A111" s="52" t="s">
        <v>7</v>
      </c>
      <c r="B111" s="229" t="s">
        <v>93</v>
      </c>
      <c r="C111" s="229"/>
      <c r="D111" s="229"/>
      <c r="E111" s="229"/>
      <c r="F111" s="229"/>
      <c r="G111" s="192"/>
      <c r="H111" s="19">
        <f>H89</f>
        <v>65.697801999999996</v>
      </c>
    </row>
    <row r="112" spans="1:11" ht="15.75" thickBot="1" x14ac:dyDescent="0.3">
      <c r="A112" s="58" t="s">
        <v>39</v>
      </c>
      <c r="B112" s="230" t="s">
        <v>79</v>
      </c>
      <c r="C112" s="230"/>
      <c r="D112" s="230"/>
      <c r="E112" s="230"/>
      <c r="F112" s="230"/>
      <c r="G112" s="187"/>
      <c r="H112" s="59">
        <f>H95</f>
        <v>61.666666666666664</v>
      </c>
    </row>
    <row r="113" spans="1:10" ht="15.75" thickBot="1" x14ac:dyDescent="0.3">
      <c r="A113" s="231" t="s">
        <v>94</v>
      </c>
      <c r="B113" s="209"/>
      <c r="C113" s="209"/>
      <c r="D113" s="209"/>
      <c r="E113" s="209"/>
      <c r="F113" s="209"/>
      <c r="G113" s="210"/>
      <c r="H113" s="53">
        <f>SUM(H108:H112)</f>
        <v>4945.5528008812662</v>
      </c>
    </row>
    <row r="114" spans="1:10" ht="15.75" thickBot="1" x14ac:dyDescent="0.3">
      <c r="A114" s="77" t="s">
        <v>41</v>
      </c>
      <c r="B114" s="254" t="s">
        <v>84</v>
      </c>
      <c r="C114" s="254"/>
      <c r="D114" s="254"/>
      <c r="E114" s="254"/>
      <c r="F114" s="254"/>
      <c r="G114" s="255"/>
      <c r="H114" s="65">
        <f>H105</f>
        <v>649.43321582620433</v>
      </c>
    </row>
    <row r="115" spans="1:10" ht="15.75" thickBot="1" x14ac:dyDescent="0.3">
      <c r="A115" s="231" t="s">
        <v>95</v>
      </c>
      <c r="B115" s="209"/>
      <c r="C115" s="209"/>
      <c r="D115" s="209"/>
      <c r="E115" s="209"/>
      <c r="F115" s="209"/>
      <c r="G115" s="210"/>
      <c r="H115" s="53">
        <f>(H113+H98+H99)/(1-$G$100%)</f>
        <v>5594.9860167074694</v>
      </c>
      <c r="J115" s="7"/>
    </row>
    <row r="116" spans="1:10" x14ac:dyDescent="0.25">
      <c r="A116" s="60"/>
      <c r="B116" s="60"/>
      <c r="C116" s="60"/>
      <c r="D116" s="60"/>
      <c r="E116" s="60"/>
      <c r="F116" s="60"/>
      <c r="G116" s="60"/>
      <c r="H116" s="61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60"/>
      <c r="B120" s="60"/>
      <c r="C120" s="60"/>
      <c r="D120" s="60"/>
      <c r="E120" s="60"/>
      <c r="F120" s="252" t="s">
        <v>242</v>
      </c>
      <c r="G120" s="252"/>
      <c r="H120" s="252"/>
    </row>
    <row r="121" spans="1:10" ht="70.900000000000006" customHeight="1" x14ac:dyDescent="0.25">
      <c r="A121" s="253" t="s">
        <v>96</v>
      </c>
      <c r="B121" s="253"/>
      <c r="C121" s="253"/>
      <c r="D121" s="253"/>
      <c r="E121" s="253"/>
      <c r="F121" s="253"/>
      <c r="G121" s="253"/>
      <c r="H121" s="253"/>
    </row>
  </sheetData>
  <mergeCells count="128">
    <mergeCell ref="A115:G115"/>
    <mergeCell ref="F120:H120"/>
    <mergeCell ref="A121:H121"/>
    <mergeCell ref="B109:G109"/>
    <mergeCell ref="B110:G110"/>
    <mergeCell ref="B111:G111"/>
    <mergeCell ref="B112:G112"/>
    <mergeCell ref="A113:G113"/>
    <mergeCell ref="B114:G114"/>
    <mergeCell ref="B103:F103"/>
    <mergeCell ref="B104:F104"/>
    <mergeCell ref="A105:G105"/>
    <mergeCell ref="A106:H106"/>
    <mergeCell ref="A107:G107"/>
    <mergeCell ref="B108:G108"/>
    <mergeCell ref="B97:F97"/>
    <mergeCell ref="B98:F98"/>
    <mergeCell ref="B99:F99"/>
    <mergeCell ref="B100:F100"/>
    <mergeCell ref="B101:F101"/>
    <mergeCell ref="B102:F102"/>
    <mergeCell ref="B91:G91"/>
    <mergeCell ref="B92:G92"/>
    <mergeCell ref="B93:G93"/>
    <mergeCell ref="B94:G94"/>
    <mergeCell ref="A95:G95"/>
    <mergeCell ref="A96:H96"/>
    <mergeCell ref="A85:H85"/>
    <mergeCell ref="B86:G86"/>
    <mergeCell ref="B87:G87"/>
    <mergeCell ref="B88:G88"/>
    <mergeCell ref="A89:G89"/>
    <mergeCell ref="A90:H90"/>
    <mergeCell ref="B79:F79"/>
    <mergeCell ref="A80:F80"/>
    <mergeCell ref="A81:H81"/>
    <mergeCell ref="B82:F82"/>
    <mergeCell ref="B83:F83"/>
    <mergeCell ref="A84:F84"/>
    <mergeCell ref="B73:F73"/>
    <mergeCell ref="B74:F74"/>
    <mergeCell ref="B75:F75"/>
    <mergeCell ref="B76:F76"/>
    <mergeCell ref="B77:F77"/>
    <mergeCell ref="B78:F78"/>
    <mergeCell ref="B67:F67"/>
    <mergeCell ref="B68:F68"/>
    <mergeCell ref="B69:F69"/>
    <mergeCell ref="A70:F70"/>
    <mergeCell ref="A71:H71"/>
    <mergeCell ref="A72:H72"/>
    <mergeCell ref="A61:G61"/>
    <mergeCell ref="A62:H62"/>
    <mergeCell ref="B63:F63"/>
    <mergeCell ref="B64:F64"/>
    <mergeCell ref="B65:F65"/>
    <mergeCell ref="B66:F66"/>
    <mergeCell ref="A55:G55"/>
    <mergeCell ref="A56:H56"/>
    <mergeCell ref="B57:G57"/>
    <mergeCell ref="B58:G58"/>
    <mergeCell ref="B59:G59"/>
    <mergeCell ref="B60:G60"/>
    <mergeCell ref="A49:H49"/>
    <mergeCell ref="B50:G50"/>
    <mergeCell ref="B51:G51"/>
    <mergeCell ref="B52:G52"/>
    <mergeCell ref="B53:G53"/>
    <mergeCell ref="B54:G54"/>
    <mergeCell ref="B43:F43"/>
    <mergeCell ref="B44:F44"/>
    <mergeCell ref="B45:F45"/>
    <mergeCell ref="B46:F46"/>
    <mergeCell ref="B47:F47"/>
    <mergeCell ref="A48:F48"/>
    <mergeCell ref="A37:F37"/>
    <mergeCell ref="A38:H38"/>
    <mergeCell ref="B39:F39"/>
    <mergeCell ref="B40:F40"/>
    <mergeCell ref="B41:F41"/>
    <mergeCell ref="B42:F42"/>
    <mergeCell ref="A29:G29"/>
    <mergeCell ref="A30:H30"/>
    <mergeCell ref="A31:H31"/>
    <mergeCell ref="B32:F32"/>
    <mergeCell ref="B33:F33"/>
    <mergeCell ref="B34:F34"/>
    <mergeCell ref="B23:G23"/>
    <mergeCell ref="B24:G24"/>
    <mergeCell ref="B25:G25"/>
    <mergeCell ref="B26:G26"/>
    <mergeCell ref="B27:G27"/>
    <mergeCell ref="B28:G28"/>
    <mergeCell ref="B20:F20"/>
    <mergeCell ref="G20:H20"/>
    <mergeCell ref="A21:H21"/>
    <mergeCell ref="B22:G22"/>
    <mergeCell ref="A15:H15"/>
    <mergeCell ref="B16:F16"/>
    <mergeCell ref="G16:H16"/>
    <mergeCell ref="B17:F17"/>
    <mergeCell ref="G17:H17"/>
    <mergeCell ref="B18:F18"/>
    <mergeCell ref="G18:H18"/>
    <mergeCell ref="A36:F36"/>
    <mergeCell ref="A35:F35"/>
    <mergeCell ref="A1:H1"/>
    <mergeCell ref="A2:H2"/>
    <mergeCell ref="A3:H3"/>
    <mergeCell ref="A4:H4"/>
    <mergeCell ref="A6:H6"/>
    <mergeCell ref="B7:F7"/>
    <mergeCell ref="G7:H7"/>
    <mergeCell ref="A11:H11"/>
    <mergeCell ref="B12:C12"/>
    <mergeCell ref="D12:H12"/>
    <mergeCell ref="B13:C13"/>
    <mergeCell ref="D13:H13"/>
    <mergeCell ref="A14:H14"/>
    <mergeCell ref="B8:F8"/>
    <mergeCell ref="G8:H8"/>
    <mergeCell ref="B9:D9"/>
    <mergeCell ref="E9:F9"/>
    <mergeCell ref="G9:H9"/>
    <mergeCell ref="B10:F10"/>
    <mergeCell ref="G10:H10"/>
    <mergeCell ref="B19:F19"/>
    <mergeCell ref="G19:H19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1" max="7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1"/>
  <sheetViews>
    <sheetView view="pageBreakPreview" topLeftCell="A76" zoomScaleNormal="100" zoomScaleSheetLayoutView="100" workbookViewId="0">
      <selection activeCell="H94" sqref="H94"/>
    </sheetView>
  </sheetViews>
  <sheetFormatPr defaultRowHeight="15" x14ac:dyDescent="0.25"/>
  <cols>
    <col min="1" max="7" width="15.7109375" style="62" customWidth="1"/>
    <col min="8" max="8" width="15.7109375" style="63" customWidth="1"/>
    <col min="13" max="13" width="14.28515625" customWidth="1"/>
  </cols>
  <sheetData>
    <row r="1" spans="1:8" x14ac:dyDescent="0.25">
      <c r="A1" s="167" t="s">
        <v>111</v>
      </c>
      <c r="B1" s="167"/>
      <c r="C1" s="167"/>
      <c r="D1" s="167"/>
      <c r="E1" s="167"/>
      <c r="F1" s="167"/>
      <c r="G1" s="167"/>
      <c r="H1" s="167"/>
    </row>
    <row r="2" spans="1:8" x14ac:dyDescent="0.25">
      <c r="A2" s="168" t="s">
        <v>1</v>
      </c>
      <c r="B2" s="168"/>
      <c r="C2" s="168"/>
      <c r="D2" s="168"/>
      <c r="E2" s="168"/>
      <c r="F2" s="168"/>
      <c r="G2" s="168"/>
      <c r="H2" s="168"/>
    </row>
    <row r="3" spans="1:8" x14ac:dyDescent="0.25">
      <c r="A3" s="169" t="s">
        <v>115</v>
      </c>
      <c r="B3" s="170"/>
      <c r="C3" s="170"/>
      <c r="D3" s="170"/>
      <c r="E3" s="170"/>
      <c r="F3" s="170"/>
      <c r="G3" s="170"/>
      <c r="H3" s="171"/>
    </row>
    <row r="4" spans="1:8" x14ac:dyDescent="0.25">
      <c r="A4" s="169" t="s">
        <v>116</v>
      </c>
      <c r="B4" s="170"/>
      <c r="C4" s="170"/>
      <c r="D4" s="170"/>
      <c r="E4" s="170"/>
      <c r="F4" s="170"/>
      <c r="G4" s="170"/>
      <c r="H4" s="171"/>
    </row>
    <row r="5" spans="1:8" x14ac:dyDescent="0.25">
      <c r="A5" s="76" t="s">
        <v>97</v>
      </c>
      <c r="B5" s="79">
        <v>43739</v>
      </c>
      <c r="C5" s="71" t="s">
        <v>98</v>
      </c>
      <c r="D5" s="78">
        <v>0.41666666666666669</v>
      </c>
      <c r="E5" s="8"/>
      <c r="F5" s="8"/>
      <c r="G5" s="8"/>
      <c r="H5" s="8"/>
    </row>
    <row r="6" spans="1:8" ht="15.75" thickBot="1" x14ac:dyDescent="0.3">
      <c r="A6" s="172" t="s">
        <v>99</v>
      </c>
      <c r="B6" s="172"/>
      <c r="C6" s="172"/>
      <c r="D6" s="172"/>
      <c r="E6" s="172"/>
      <c r="F6" s="172"/>
      <c r="G6" s="172"/>
      <c r="H6" s="172"/>
    </row>
    <row r="7" spans="1:8" x14ac:dyDescent="0.25">
      <c r="A7" s="9" t="s">
        <v>2</v>
      </c>
      <c r="B7" s="173" t="s">
        <v>100</v>
      </c>
      <c r="C7" s="174"/>
      <c r="D7" s="174"/>
      <c r="E7" s="174"/>
      <c r="F7" s="175"/>
      <c r="G7" s="176">
        <f>B5</f>
        <v>43739</v>
      </c>
      <c r="H7" s="177"/>
    </row>
    <row r="8" spans="1:8" x14ac:dyDescent="0.25">
      <c r="A8" s="73" t="s">
        <v>3</v>
      </c>
      <c r="B8" s="187" t="s">
        <v>4</v>
      </c>
      <c r="C8" s="188"/>
      <c r="D8" s="188"/>
      <c r="E8" s="188"/>
      <c r="F8" s="189"/>
      <c r="G8" s="190" t="s">
        <v>5</v>
      </c>
      <c r="H8" s="191"/>
    </row>
    <row r="9" spans="1:8" x14ac:dyDescent="0.25">
      <c r="A9" s="73" t="s">
        <v>6</v>
      </c>
      <c r="B9" s="192" t="s">
        <v>106</v>
      </c>
      <c r="C9" s="154"/>
      <c r="D9" s="154"/>
      <c r="E9" s="193" t="s">
        <v>114</v>
      </c>
      <c r="F9" s="194"/>
      <c r="G9" s="190">
        <v>2019</v>
      </c>
      <c r="H9" s="191"/>
    </row>
    <row r="10" spans="1:8" ht="15.75" thickBot="1" x14ac:dyDescent="0.3">
      <c r="A10" s="10" t="s">
        <v>7</v>
      </c>
      <c r="B10" s="195" t="s">
        <v>8</v>
      </c>
      <c r="C10" s="196"/>
      <c r="D10" s="196"/>
      <c r="E10" s="196"/>
      <c r="F10" s="197"/>
      <c r="G10" s="198" t="s">
        <v>9</v>
      </c>
      <c r="H10" s="199"/>
    </row>
    <row r="11" spans="1:8" x14ac:dyDescent="0.25">
      <c r="A11" s="178" t="s">
        <v>10</v>
      </c>
      <c r="B11" s="178"/>
      <c r="C11" s="178"/>
      <c r="D11" s="178"/>
      <c r="E11" s="178"/>
      <c r="F11" s="178"/>
      <c r="G11" s="178"/>
      <c r="H11" s="178"/>
    </row>
    <row r="12" spans="1:8" x14ac:dyDescent="0.25">
      <c r="A12" s="11" t="s">
        <v>11</v>
      </c>
      <c r="B12" s="179" t="s">
        <v>12</v>
      </c>
      <c r="C12" s="180"/>
      <c r="D12" s="181" t="s">
        <v>13</v>
      </c>
      <c r="E12" s="181"/>
      <c r="F12" s="181"/>
      <c r="G12" s="181"/>
      <c r="H12" s="181"/>
    </row>
    <row r="13" spans="1:8" x14ac:dyDescent="0.25">
      <c r="A13" s="72" t="s">
        <v>14</v>
      </c>
      <c r="B13" s="182" t="s">
        <v>15</v>
      </c>
      <c r="C13" s="183"/>
      <c r="D13" s="168"/>
      <c r="E13" s="168"/>
      <c r="F13" s="168"/>
      <c r="G13" s="168"/>
      <c r="H13" s="168"/>
    </row>
    <row r="14" spans="1:8" x14ac:dyDescent="0.25">
      <c r="A14" s="184" t="s">
        <v>101</v>
      </c>
      <c r="B14" s="185"/>
      <c r="C14" s="185"/>
      <c r="D14" s="185"/>
      <c r="E14" s="185"/>
      <c r="F14" s="185"/>
      <c r="G14" s="185"/>
      <c r="H14" s="186"/>
    </row>
    <row r="15" spans="1:8" ht="15.75" thickBot="1" x14ac:dyDescent="0.3">
      <c r="A15" s="211" t="s">
        <v>16</v>
      </c>
      <c r="B15" s="212"/>
      <c r="C15" s="212"/>
      <c r="D15" s="212"/>
      <c r="E15" s="212"/>
      <c r="F15" s="212"/>
      <c r="G15" s="212"/>
      <c r="H15" s="213"/>
    </row>
    <row r="16" spans="1:8" ht="15.75" thickBot="1" x14ac:dyDescent="0.3">
      <c r="A16" s="9">
        <v>1</v>
      </c>
      <c r="B16" s="214" t="s">
        <v>17</v>
      </c>
      <c r="C16" s="215"/>
      <c r="D16" s="215"/>
      <c r="E16" s="215"/>
      <c r="F16" s="215"/>
      <c r="G16" s="216" t="s">
        <v>117</v>
      </c>
      <c r="H16" s="217"/>
    </row>
    <row r="17" spans="1:8" x14ac:dyDescent="0.25">
      <c r="A17" s="12">
        <v>2</v>
      </c>
      <c r="B17" s="192" t="s">
        <v>18</v>
      </c>
      <c r="C17" s="154"/>
      <c r="D17" s="154"/>
      <c r="E17" s="154"/>
      <c r="F17" s="154"/>
      <c r="G17" s="218" t="s">
        <v>238</v>
      </c>
      <c r="H17" s="219"/>
    </row>
    <row r="18" spans="1:8" x14ac:dyDescent="0.25">
      <c r="A18" s="12">
        <v>3</v>
      </c>
      <c r="B18" s="192" t="s">
        <v>19</v>
      </c>
      <c r="C18" s="154"/>
      <c r="D18" s="154"/>
      <c r="E18" s="154"/>
      <c r="F18" s="154"/>
      <c r="G18" s="256">
        <v>1770</v>
      </c>
      <c r="H18" s="221"/>
    </row>
    <row r="19" spans="1:8" x14ac:dyDescent="0.25">
      <c r="A19" s="12">
        <v>4</v>
      </c>
      <c r="B19" s="192" t="s">
        <v>20</v>
      </c>
      <c r="C19" s="154"/>
      <c r="D19" s="154"/>
      <c r="E19" s="154"/>
      <c r="F19" s="154"/>
      <c r="G19" s="200" t="str">
        <f>G16</f>
        <v>JARDINEIRO</v>
      </c>
      <c r="H19" s="201"/>
    </row>
    <row r="20" spans="1:8" ht="15.75" thickBot="1" x14ac:dyDescent="0.3">
      <c r="A20" s="13">
        <v>5</v>
      </c>
      <c r="B20" s="202" t="s">
        <v>21</v>
      </c>
      <c r="C20" s="203"/>
      <c r="D20" s="203"/>
      <c r="E20" s="203"/>
      <c r="F20" s="203"/>
      <c r="G20" s="204">
        <v>43466</v>
      </c>
      <c r="H20" s="205"/>
    </row>
    <row r="21" spans="1:8" ht="15.75" thickBot="1" x14ac:dyDescent="0.3">
      <c r="A21" s="206" t="s">
        <v>22</v>
      </c>
      <c r="B21" s="207"/>
      <c r="C21" s="207"/>
      <c r="D21" s="207"/>
      <c r="E21" s="207"/>
      <c r="F21" s="207"/>
      <c r="G21" s="207"/>
      <c r="H21" s="208"/>
    </row>
    <row r="22" spans="1:8" ht="15.75" thickBot="1" x14ac:dyDescent="0.3">
      <c r="A22" s="14">
        <v>1</v>
      </c>
      <c r="B22" s="209" t="s">
        <v>23</v>
      </c>
      <c r="C22" s="209"/>
      <c r="D22" s="209"/>
      <c r="E22" s="209"/>
      <c r="F22" s="209"/>
      <c r="G22" s="210"/>
      <c r="H22" s="15" t="s">
        <v>24</v>
      </c>
    </row>
    <row r="23" spans="1:8" x14ac:dyDescent="0.25">
      <c r="A23" s="16" t="s">
        <v>2</v>
      </c>
      <c r="B23" s="228" t="s">
        <v>25</v>
      </c>
      <c r="C23" s="228"/>
      <c r="D23" s="228"/>
      <c r="E23" s="228"/>
      <c r="F23" s="228"/>
      <c r="G23" s="226"/>
      <c r="H23" s="93">
        <f>G18</f>
        <v>1770</v>
      </c>
    </row>
    <row r="24" spans="1:8" x14ac:dyDescent="0.25">
      <c r="A24" s="18" t="s">
        <v>3</v>
      </c>
      <c r="B24" s="229" t="s">
        <v>26</v>
      </c>
      <c r="C24" s="229"/>
      <c r="D24" s="229"/>
      <c r="E24" s="229"/>
      <c r="F24" s="229"/>
      <c r="G24" s="192"/>
      <c r="H24" s="94"/>
    </row>
    <row r="25" spans="1:8" x14ac:dyDescent="0.25">
      <c r="A25" s="18" t="s">
        <v>6</v>
      </c>
      <c r="B25" s="229" t="s">
        <v>102</v>
      </c>
      <c r="C25" s="229"/>
      <c r="D25" s="229"/>
      <c r="E25" s="229"/>
      <c r="F25" s="229"/>
      <c r="G25" s="192"/>
      <c r="H25" s="19"/>
    </row>
    <row r="26" spans="1:8" x14ac:dyDescent="0.25">
      <c r="A26" s="18" t="s">
        <v>7</v>
      </c>
      <c r="B26" s="229" t="s">
        <v>103</v>
      </c>
      <c r="C26" s="229"/>
      <c r="D26" s="229"/>
      <c r="E26" s="229"/>
      <c r="F26" s="229"/>
      <c r="G26" s="192"/>
      <c r="H26" s="19"/>
    </row>
    <row r="27" spans="1:8" x14ac:dyDescent="0.25">
      <c r="A27" s="18" t="s">
        <v>39</v>
      </c>
      <c r="B27" s="229" t="s">
        <v>104</v>
      </c>
      <c r="C27" s="229"/>
      <c r="D27" s="229"/>
      <c r="E27" s="229"/>
      <c r="F27" s="229"/>
      <c r="G27" s="192"/>
      <c r="H27" s="19"/>
    </row>
    <row r="28" spans="1:8" x14ac:dyDescent="0.25">
      <c r="A28" s="18" t="s">
        <v>41</v>
      </c>
      <c r="B28" s="229" t="s">
        <v>105</v>
      </c>
      <c r="C28" s="229"/>
      <c r="D28" s="229"/>
      <c r="E28" s="229"/>
      <c r="F28" s="229"/>
      <c r="G28" s="192"/>
      <c r="H28" s="19"/>
    </row>
    <row r="29" spans="1:8" ht="15.75" thickBot="1" x14ac:dyDescent="0.3">
      <c r="A29" s="222" t="s">
        <v>0</v>
      </c>
      <c r="B29" s="223"/>
      <c r="C29" s="223"/>
      <c r="D29" s="223"/>
      <c r="E29" s="223"/>
      <c r="F29" s="223"/>
      <c r="G29" s="224"/>
      <c r="H29" s="20">
        <f>SUM(H23:H28)</f>
        <v>1770</v>
      </c>
    </row>
    <row r="30" spans="1:8" ht="15.75" thickBot="1" x14ac:dyDescent="0.3">
      <c r="A30" s="225" t="s">
        <v>27</v>
      </c>
      <c r="B30" s="225"/>
      <c r="C30" s="225"/>
      <c r="D30" s="225"/>
      <c r="E30" s="225"/>
      <c r="F30" s="225"/>
      <c r="G30" s="225"/>
      <c r="H30" s="225"/>
    </row>
    <row r="31" spans="1:8" ht="15.75" thickBot="1" x14ac:dyDescent="0.3">
      <c r="A31" s="206" t="s">
        <v>28</v>
      </c>
      <c r="B31" s="207"/>
      <c r="C31" s="207"/>
      <c r="D31" s="207"/>
      <c r="E31" s="207"/>
      <c r="F31" s="207"/>
      <c r="G31" s="207"/>
      <c r="H31" s="208"/>
    </row>
    <row r="32" spans="1:8" ht="15.75" thickBot="1" x14ac:dyDescent="0.3">
      <c r="A32" s="74" t="s">
        <v>29</v>
      </c>
      <c r="B32" s="210" t="s">
        <v>30</v>
      </c>
      <c r="C32" s="207"/>
      <c r="D32" s="207"/>
      <c r="E32" s="207"/>
      <c r="F32" s="207"/>
      <c r="G32" s="15" t="s">
        <v>31</v>
      </c>
      <c r="H32" s="75" t="s">
        <v>24</v>
      </c>
    </row>
    <row r="33" spans="1:8" x14ac:dyDescent="0.25">
      <c r="A33" s="16" t="s">
        <v>2</v>
      </c>
      <c r="B33" s="226" t="s">
        <v>107</v>
      </c>
      <c r="C33" s="227"/>
      <c r="D33" s="227"/>
      <c r="E33" s="227"/>
      <c r="F33" s="227"/>
      <c r="G33" s="66">
        <v>8.33</v>
      </c>
      <c r="H33" s="67">
        <f>$H$29*G33%</f>
        <v>147.441</v>
      </c>
    </row>
    <row r="34" spans="1:8" x14ac:dyDescent="0.25">
      <c r="A34" s="18" t="s">
        <v>3</v>
      </c>
      <c r="B34" s="154" t="s">
        <v>32</v>
      </c>
      <c r="C34" s="154"/>
      <c r="D34" s="154"/>
      <c r="E34" s="154"/>
      <c r="F34" s="154"/>
      <c r="G34" s="23">
        <f>'CUSTOS INDIRETOS E LUCRO'!$G$11</f>
        <v>8.86</v>
      </c>
      <c r="H34" s="22">
        <f>$H$29*G34%</f>
        <v>156.822</v>
      </c>
    </row>
    <row r="35" spans="1:8" ht="15.75" thickBot="1" x14ac:dyDescent="0.3">
      <c r="A35" s="164" t="s">
        <v>240</v>
      </c>
      <c r="B35" s="165"/>
      <c r="C35" s="165"/>
      <c r="D35" s="165"/>
      <c r="E35" s="165"/>
      <c r="F35" s="166"/>
      <c r="G35" s="132">
        <f>SUM(G33:G34)</f>
        <v>17.189999999999998</v>
      </c>
      <c r="H35" s="133">
        <f>G35*H29%</f>
        <v>304.26299999999992</v>
      </c>
    </row>
    <row r="36" spans="1:8" ht="15.75" thickBot="1" x14ac:dyDescent="0.3">
      <c r="A36" s="161" t="s">
        <v>239</v>
      </c>
      <c r="B36" s="162"/>
      <c r="C36" s="162"/>
      <c r="D36" s="162"/>
      <c r="E36" s="162"/>
      <c r="F36" s="163"/>
      <c r="G36" s="24">
        <f>G35*G48%</f>
        <v>6.1162019999999995</v>
      </c>
      <c r="H36" s="25">
        <f>G36*H29%</f>
        <v>108.25677539999998</v>
      </c>
    </row>
    <row r="37" spans="1:8" ht="15.75" thickBot="1" x14ac:dyDescent="0.3">
      <c r="A37" s="231" t="s">
        <v>0</v>
      </c>
      <c r="B37" s="209"/>
      <c r="C37" s="209"/>
      <c r="D37" s="209"/>
      <c r="E37" s="209"/>
      <c r="F37" s="210"/>
      <c r="G37" s="24">
        <f>SUM(G35:G36)</f>
        <v>23.306201999999999</v>
      </c>
      <c r="H37" s="25">
        <f>SUM(H35:H36)</f>
        <v>412.5197753999999</v>
      </c>
    </row>
    <row r="38" spans="1:8" ht="15.75" thickBot="1" x14ac:dyDescent="0.3">
      <c r="A38" s="232" t="s">
        <v>33</v>
      </c>
      <c r="B38" s="232"/>
      <c r="C38" s="232"/>
      <c r="D38" s="232"/>
      <c r="E38" s="232"/>
      <c r="F38" s="232"/>
      <c r="G38" s="232"/>
      <c r="H38" s="232"/>
    </row>
    <row r="39" spans="1:8" ht="15.75" thickBot="1" x14ac:dyDescent="0.3">
      <c r="A39" s="74" t="s">
        <v>34</v>
      </c>
      <c r="B39" s="233" t="s">
        <v>35</v>
      </c>
      <c r="C39" s="233"/>
      <c r="D39" s="233"/>
      <c r="E39" s="233"/>
      <c r="F39" s="233"/>
      <c r="G39" s="26" t="s">
        <v>31</v>
      </c>
      <c r="H39" s="27" t="s">
        <v>36</v>
      </c>
    </row>
    <row r="40" spans="1:8" x14ac:dyDescent="0.25">
      <c r="A40" s="16" t="s">
        <v>2</v>
      </c>
      <c r="B40" s="228" t="s">
        <v>37</v>
      </c>
      <c r="C40" s="228"/>
      <c r="D40" s="228"/>
      <c r="E40" s="228"/>
      <c r="F40" s="226"/>
      <c r="G40" s="28">
        <v>20</v>
      </c>
      <c r="H40" s="29">
        <f t="shared" ref="H40:H48" si="0">$H$29*G40%</f>
        <v>354</v>
      </c>
    </row>
    <row r="41" spans="1:8" x14ac:dyDescent="0.25">
      <c r="A41" s="73" t="s">
        <v>3</v>
      </c>
      <c r="B41" s="229" t="s">
        <v>40</v>
      </c>
      <c r="C41" s="229"/>
      <c r="D41" s="229"/>
      <c r="E41" s="229"/>
      <c r="F41" s="192"/>
      <c r="G41" s="19">
        <v>2.5</v>
      </c>
      <c r="H41" s="30">
        <f t="shared" si="0"/>
        <v>44.25</v>
      </c>
    </row>
    <row r="42" spans="1:8" x14ac:dyDescent="0.25">
      <c r="A42" s="73" t="s">
        <v>6</v>
      </c>
      <c r="B42" s="229" t="s">
        <v>118</v>
      </c>
      <c r="C42" s="229"/>
      <c r="D42" s="229"/>
      <c r="E42" s="229"/>
      <c r="F42" s="192"/>
      <c r="G42" s="19">
        <v>1.78</v>
      </c>
      <c r="H42" s="30">
        <f t="shared" si="0"/>
        <v>31.506</v>
      </c>
    </row>
    <row r="43" spans="1:8" x14ac:dyDescent="0.25">
      <c r="A43" s="73" t="s">
        <v>7</v>
      </c>
      <c r="B43" s="229" t="s">
        <v>119</v>
      </c>
      <c r="C43" s="229"/>
      <c r="D43" s="229"/>
      <c r="E43" s="229"/>
      <c r="F43" s="192"/>
      <c r="G43" s="19">
        <v>1.5</v>
      </c>
      <c r="H43" s="30">
        <f t="shared" si="0"/>
        <v>26.55</v>
      </c>
    </row>
    <row r="44" spans="1:8" x14ac:dyDescent="0.25">
      <c r="A44" s="73" t="s">
        <v>39</v>
      </c>
      <c r="B44" s="229" t="s">
        <v>120</v>
      </c>
      <c r="C44" s="229"/>
      <c r="D44" s="229"/>
      <c r="E44" s="229"/>
      <c r="F44" s="192"/>
      <c r="G44" s="19">
        <v>1</v>
      </c>
      <c r="H44" s="30">
        <f t="shared" si="0"/>
        <v>17.7</v>
      </c>
    </row>
    <row r="45" spans="1:8" x14ac:dyDescent="0.25">
      <c r="A45" s="73" t="s">
        <v>41</v>
      </c>
      <c r="B45" s="229" t="s">
        <v>45</v>
      </c>
      <c r="C45" s="229"/>
      <c r="D45" s="229"/>
      <c r="E45" s="229"/>
      <c r="F45" s="192"/>
      <c r="G45" s="19">
        <v>0.6</v>
      </c>
      <c r="H45" s="30">
        <f t="shared" si="0"/>
        <v>10.620000000000001</v>
      </c>
    </row>
    <row r="46" spans="1:8" x14ac:dyDescent="0.25">
      <c r="A46" s="73" t="s">
        <v>43</v>
      </c>
      <c r="B46" s="229" t="s">
        <v>38</v>
      </c>
      <c r="C46" s="229"/>
      <c r="D46" s="229"/>
      <c r="E46" s="229"/>
      <c r="F46" s="192"/>
      <c r="G46" s="19">
        <v>0.2</v>
      </c>
      <c r="H46" s="30">
        <f t="shared" si="0"/>
        <v>3.54</v>
      </c>
    </row>
    <row r="47" spans="1:8" ht="15.75" thickBot="1" x14ac:dyDescent="0.3">
      <c r="A47" s="31" t="s">
        <v>44</v>
      </c>
      <c r="B47" s="230" t="s">
        <v>42</v>
      </c>
      <c r="C47" s="230"/>
      <c r="D47" s="230"/>
      <c r="E47" s="230"/>
      <c r="F47" s="187"/>
      <c r="G47" s="32">
        <v>8</v>
      </c>
      <c r="H47" s="33">
        <f t="shared" si="0"/>
        <v>141.6</v>
      </c>
    </row>
    <row r="48" spans="1:8" ht="15.75" thickBot="1" x14ac:dyDescent="0.3">
      <c r="A48" s="231" t="s">
        <v>0</v>
      </c>
      <c r="B48" s="209"/>
      <c r="C48" s="209"/>
      <c r="D48" s="209"/>
      <c r="E48" s="209"/>
      <c r="F48" s="210"/>
      <c r="G48" s="24">
        <f>SUM(G40:G47)</f>
        <v>35.58</v>
      </c>
      <c r="H48" s="25">
        <f t="shared" si="0"/>
        <v>629.76599999999996</v>
      </c>
    </row>
    <row r="49" spans="1:13" ht="15.75" thickBot="1" x14ac:dyDescent="0.3">
      <c r="A49" s="231" t="s">
        <v>46</v>
      </c>
      <c r="B49" s="209"/>
      <c r="C49" s="209"/>
      <c r="D49" s="209"/>
      <c r="E49" s="209"/>
      <c r="F49" s="209"/>
      <c r="G49" s="209"/>
      <c r="H49" s="234"/>
    </row>
    <row r="50" spans="1:13" x14ac:dyDescent="0.25">
      <c r="A50" s="9" t="s">
        <v>47</v>
      </c>
      <c r="B50" s="214" t="s">
        <v>48</v>
      </c>
      <c r="C50" s="215"/>
      <c r="D50" s="215"/>
      <c r="E50" s="215"/>
      <c r="F50" s="215"/>
      <c r="G50" s="215"/>
      <c r="H50" s="21" t="s">
        <v>36</v>
      </c>
    </row>
    <row r="51" spans="1:13" x14ac:dyDescent="0.25">
      <c r="A51" s="18" t="s">
        <v>2</v>
      </c>
      <c r="B51" s="192" t="s">
        <v>121</v>
      </c>
      <c r="C51" s="154"/>
      <c r="D51" s="154"/>
      <c r="E51" s="154"/>
      <c r="F51" s="154"/>
      <c r="G51" s="154"/>
      <c r="H51" s="19">
        <f>L51-M51</f>
        <v>113.8</v>
      </c>
      <c r="J51">
        <v>22</v>
      </c>
      <c r="K51">
        <v>10</v>
      </c>
      <c r="L51">
        <f>K51*J51</f>
        <v>220</v>
      </c>
      <c r="M51" s="2">
        <f>G18*0.06</f>
        <v>106.2</v>
      </c>
    </row>
    <row r="52" spans="1:13" x14ac:dyDescent="0.25">
      <c r="A52" s="18" t="s">
        <v>3</v>
      </c>
      <c r="B52" s="192" t="s">
        <v>122</v>
      </c>
      <c r="C52" s="154"/>
      <c r="D52" s="154"/>
      <c r="E52" s="154"/>
      <c r="F52" s="154"/>
      <c r="G52" s="154"/>
      <c r="H52" s="19">
        <f>L52</f>
        <v>719.40000000000009</v>
      </c>
      <c r="J52">
        <v>22</v>
      </c>
      <c r="K52">
        <v>32.700000000000003</v>
      </c>
      <c r="L52">
        <f>K52*J52</f>
        <v>719.40000000000009</v>
      </c>
    </row>
    <row r="53" spans="1:13" x14ac:dyDescent="0.25">
      <c r="A53" s="18" t="s">
        <v>6</v>
      </c>
      <c r="B53" s="192" t="s">
        <v>123</v>
      </c>
      <c r="C53" s="154"/>
      <c r="D53" s="154"/>
      <c r="E53" s="154"/>
      <c r="F53" s="154"/>
      <c r="G53" s="154"/>
      <c r="H53" s="19">
        <v>2</v>
      </c>
    </row>
    <row r="54" spans="1:13" ht="15.75" thickBot="1" x14ac:dyDescent="0.3">
      <c r="A54" s="18" t="s">
        <v>7</v>
      </c>
      <c r="B54" s="192" t="s">
        <v>124</v>
      </c>
      <c r="C54" s="154"/>
      <c r="D54" s="154"/>
      <c r="E54" s="154"/>
      <c r="F54" s="154"/>
      <c r="G54" s="154"/>
      <c r="H54" s="19">
        <v>10.3</v>
      </c>
    </row>
    <row r="55" spans="1:13" ht="15.75" thickBot="1" x14ac:dyDescent="0.3">
      <c r="A55" s="206" t="s">
        <v>0</v>
      </c>
      <c r="B55" s="207"/>
      <c r="C55" s="207"/>
      <c r="D55" s="207"/>
      <c r="E55" s="207"/>
      <c r="F55" s="207"/>
      <c r="G55" s="207"/>
      <c r="H55" s="24">
        <f>SUM(H51:H54)</f>
        <v>845.5</v>
      </c>
    </row>
    <row r="56" spans="1:13" ht="15.75" thickBot="1" x14ac:dyDescent="0.3">
      <c r="A56" s="231" t="s">
        <v>49</v>
      </c>
      <c r="B56" s="209"/>
      <c r="C56" s="209"/>
      <c r="D56" s="209"/>
      <c r="E56" s="209"/>
      <c r="F56" s="209"/>
      <c r="G56" s="209"/>
      <c r="H56" s="234"/>
    </row>
    <row r="57" spans="1:13" x14ac:dyDescent="0.25">
      <c r="A57" s="9">
        <v>2</v>
      </c>
      <c r="B57" s="214" t="s">
        <v>50</v>
      </c>
      <c r="C57" s="215"/>
      <c r="D57" s="215"/>
      <c r="E57" s="215"/>
      <c r="F57" s="215"/>
      <c r="G57" s="215"/>
      <c r="H57" s="21" t="s">
        <v>36</v>
      </c>
    </row>
    <row r="58" spans="1:13" x14ac:dyDescent="0.25">
      <c r="A58" s="18" t="s">
        <v>29</v>
      </c>
      <c r="B58" s="192" t="s">
        <v>51</v>
      </c>
      <c r="C58" s="154"/>
      <c r="D58" s="154"/>
      <c r="E58" s="154"/>
      <c r="F58" s="154"/>
      <c r="G58" s="154"/>
      <c r="H58" s="35">
        <f>H37</f>
        <v>412.5197753999999</v>
      </c>
    </row>
    <row r="59" spans="1:13" x14ac:dyDescent="0.25">
      <c r="A59" s="18" t="s">
        <v>34</v>
      </c>
      <c r="B59" s="192" t="s">
        <v>35</v>
      </c>
      <c r="C59" s="154"/>
      <c r="D59" s="154"/>
      <c r="E59" s="154"/>
      <c r="F59" s="154"/>
      <c r="G59" s="154"/>
      <c r="H59" s="35">
        <f>H48</f>
        <v>629.76599999999996</v>
      </c>
    </row>
    <row r="60" spans="1:13" x14ac:dyDescent="0.25">
      <c r="A60" s="36" t="s">
        <v>47</v>
      </c>
      <c r="B60" s="192" t="s">
        <v>48</v>
      </c>
      <c r="C60" s="154"/>
      <c r="D60" s="154"/>
      <c r="E60" s="154"/>
      <c r="F60" s="154"/>
      <c r="G60" s="154"/>
      <c r="H60" s="19">
        <f>H55</f>
        <v>845.5</v>
      </c>
    </row>
    <row r="61" spans="1:13" ht="15.75" thickBot="1" x14ac:dyDescent="0.3">
      <c r="A61" s="164" t="s">
        <v>0</v>
      </c>
      <c r="B61" s="165"/>
      <c r="C61" s="165"/>
      <c r="D61" s="165"/>
      <c r="E61" s="165"/>
      <c r="F61" s="165"/>
      <c r="G61" s="165"/>
      <c r="H61" s="20">
        <f>SUM(H58:H60)</f>
        <v>1887.7857753999999</v>
      </c>
    </row>
    <row r="62" spans="1:13" ht="15.75" thickBot="1" x14ac:dyDescent="0.3">
      <c r="A62" s="206" t="s">
        <v>52</v>
      </c>
      <c r="B62" s="207"/>
      <c r="C62" s="207"/>
      <c r="D62" s="207"/>
      <c r="E62" s="207"/>
      <c r="F62" s="207"/>
      <c r="G62" s="207"/>
      <c r="H62" s="208"/>
    </row>
    <row r="63" spans="1:13" ht="15.75" thickBot="1" x14ac:dyDescent="0.3">
      <c r="A63" s="14">
        <v>3</v>
      </c>
      <c r="B63" s="209" t="s">
        <v>53</v>
      </c>
      <c r="C63" s="209"/>
      <c r="D63" s="209"/>
      <c r="E63" s="209"/>
      <c r="F63" s="210"/>
      <c r="G63" s="74" t="s">
        <v>31</v>
      </c>
      <c r="H63" s="15" t="s">
        <v>36</v>
      </c>
    </row>
    <row r="64" spans="1:13" x14ac:dyDescent="0.25">
      <c r="A64" s="16" t="s">
        <v>2</v>
      </c>
      <c r="B64" s="228" t="s">
        <v>54</v>
      </c>
      <c r="C64" s="228"/>
      <c r="D64" s="228"/>
      <c r="E64" s="228"/>
      <c r="F64" s="226"/>
      <c r="G64" s="44">
        <v>0.42</v>
      </c>
      <c r="H64" s="28">
        <f t="shared" ref="H64:H70" si="1">$H$29*G64%</f>
        <v>7.4339999999999993</v>
      </c>
    </row>
    <row r="65" spans="1:8" x14ac:dyDescent="0.25">
      <c r="A65" s="18" t="s">
        <v>3</v>
      </c>
      <c r="B65" s="229" t="s">
        <v>55</v>
      </c>
      <c r="C65" s="229"/>
      <c r="D65" s="229"/>
      <c r="E65" s="229"/>
      <c r="F65" s="192"/>
      <c r="G65" s="36">
        <v>0.03</v>
      </c>
      <c r="H65" s="19">
        <f t="shared" si="1"/>
        <v>0.53099999999999992</v>
      </c>
    </row>
    <row r="66" spans="1:8" x14ac:dyDescent="0.25">
      <c r="A66" s="18" t="s">
        <v>6</v>
      </c>
      <c r="B66" s="229" t="s">
        <v>56</v>
      </c>
      <c r="C66" s="229"/>
      <c r="D66" s="229"/>
      <c r="E66" s="229"/>
      <c r="F66" s="192"/>
      <c r="G66" s="38">
        <v>4.3</v>
      </c>
      <c r="H66" s="19">
        <f t="shared" si="1"/>
        <v>76.11</v>
      </c>
    </row>
    <row r="67" spans="1:8" x14ac:dyDescent="0.25">
      <c r="A67" s="18" t="s">
        <v>7</v>
      </c>
      <c r="B67" s="229" t="s">
        <v>57</v>
      </c>
      <c r="C67" s="229"/>
      <c r="D67" s="229"/>
      <c r="E67" s="229"/>
      <c r="F67" s="192"/>
      <c r="G67" s="36">
        <v>1.94</v>
      </c>
      <c r="H67" s="19">
        <f t="shared" si="1"/>
        <v>34.338000000000001</v>
      </c>
    </row>
    <row r="68" spans="1:8" x14ac:dyDescent="0.25">
      <c r="A68" s="39" t="s">
        <v>39</v>
      </c>
      <c r="B68" s="235" t="s">
        <v>58</v>
      </c>
      <c r="C68" s="235"/>
      <c r="D68" s="235"/>
      <c r="E68" s="235"/>
      <c r="F68" s="236"/>
      <c r="G68" s="40">
        <v>0.71</v>
      </c>
      <c r="H68" s="41">
        <f t="shared" si="1"/>
        <v>12.566999999999998</v>
      </c>
    </row>
    <row r="69" spans="1:8" ht="15.75" thickBot="1" x14ac:dyDescent="0.3">
      <c r="A69" s="34" t="s">
        <v>41</v>
      </c>
      <c r="B69" s="230" t="s">
        <v>59</v>
      </c>
      <c r="C69" s="230"/>
      <c r="D69" s="230"/>
      <c r="E69" s="230"/>
      <c r="F69" s="187"/>
      <c r="G69" s="42">
        <v>0.97</v>
      </c>
      <c r="H69" s="32">
        <f t="shared" si="1"/>
        <v>17.169</v>
      </c>
    </row>
    <row r="70" spans="1:8" ht="15.75" thickBot="1" x14ac:dyDescent="0.3">
      <c r="A70" s="231" t="s">
        <v>0</v>
      </c>
      <c r="B70" s="209"/>
      <c r="C70" s="209"/>
      <c r="D70" s="209"/>
      <c r="E70" s="209"/>
      <c r="F70" s="210"/>
      <c r="G70" s="74">
        <f>SUM(G64:G69)</f>
        <v>8.3699999999999992</v>
      </c>
      <c r="H70" s="24">
        <f t="shared" si="1"/>
        <v>148.149</v>
      </c>
    </row>
    <row r="71" spans="1:8" x14ac:dyDescent="0.25">
      <c r="A71" s="178" t="s">
        <v>60</v>
      </c>
      <c r="B71" s="178"/>
      <c r="C71" s="178"/>
      <c r="D71" s="178"/>
      <c r="E71" s="178"/>
      <c r="F71" s="178"/>
      <c r="G71" s="178"/>
      <c r="H71" s="178"/>
    </row>
    <row r="72" spans="1:8" ht="15.75" thickBot="1" x14ac:dyDescent="0.3">
      <c r="A72" s="237" t="s">
        <v>61</v>
      </c>
      <c r="B72" s="238"/>
      <c r="C72" s="238"/>
      <c r="D72" s="238"/>
      <c r="E72" s="238"/>
      <c r="F72" s="238"/>
      <c r="G72" s="238"/>
      <c r="H72" s="239"/>
    </row>
    <row r="73" spans="1:8" ht="15.75" thickBot="1" x14ac:dyDescent="0.3">
      <c r="A73" s="14" t="s">
        <v>62</v>
      </c>
      <c r="B73" s="210" t="s">
        <v>63</v>
      </c>
      <c r="C73" s="207"/>
      <c r="D73" s="207"/>
      <c r="E73" s="207"/>
      <c r="F73" s="207"/>
      <c r="G73" s="74" t="s">
        <v>31</v>
      </c>
      <c r="H73" s="15" t="s">
        <v>36</v>
      </c>
    </row>
    <row r="74" spans="1:8" x14ac:dyDescent="0.25">
      <c r="A74" s="43" t="s">
        <v>2</v>
      </c>
      <c r="B74" s="241" t="s">
        <v>64</v>
      </c>
      <c r="C74" s="241"/>
      <c r="D74" s="241"/>
      <c r="E74" s="241"/>
      <c r="F74" s="241"/>
      <c r="G74" s="44">
        <v>0.95</v>
      </c>
      <c r="H74" s="28">
        <f t="shared" ref="H74:H80" si="2">$H$29*G74%</f>
        <v>16.815000000000001</v>
      </c>
    </row>
    <row r="75" spans="1:8" x14ac:dyDescent="0.25">
      <c r="A75" s="45" t="s">
        <v>3</v>
      </c>
      <c r="B75" s="188" t="s">
        <v>65</v>
      </c>
      <c r="C75" s="188"/>
      <c r="D75" s="188"/>
      <c r="E75" s="188"/>
      <c r="F75" s="188"/>
      <c r="G75" s="36">
        <v>0.28000000000000003</v>
      </c>
      <c r="H75" s="19">
        <f t="shared" si="2"/>
        <v>4.9560000000000004</v>
      </c>
    </row>
    <row r="76" spans="1:8" x14ac:dyDescent="0.25">
      <c r="A76" s="45" t="s">
        <v>6</v>
      </c>
      <c r="B76" s="188" t="s">
        <v>66</v>
      </c>
      <c r="C76" s="188"/>
      <c r="D76" s="188"/>
      <c r="E76" s="188"/>
      <c r="F76" s="188"/>
      <c r="G76" s="36">
        <v>0.02</v>
      </c>
      <c r="H76" s="19">
        <f t="shared" si="2"/>
        <v>0.35400000000000004</v>
      </c>
    </row>
    <row r="77" spans="1:8" x14ac:dyDescent="0.25">
      <c r="A77" s="45" t="s">
        <v>7</v>
      </c>
      <c r="B77" s="188" t="s">
        <v>67</v>
      </c>
      <c r="C77" s="188"/>
      <c r="D77" s="188"/>
      <c r="E77" s="188"/>
      <c r="F77" s="188"/>
      <c r="G77" s="36">
        <v>0.03</v>
      </c>
      <c r="H77" s="19">
        <f t="shared" si="2"/>
        <v>0.53099999999999992</v>
      </c>
    </row>
    <row r="78" spans="1:8" x14ac:dyDescent="0.25">
      <c r="A78" s="45" t="s">
        <v>39</v>
      </c>
      <c r="B78" s="188" t="s">
        <v>68</v>
      </c>
      <c r="C78" s="188"/>
      <c r="D78" s="188"/>
      <c r="E78" s="188"/>
      <c r="F78" s="188"/>
      <c r="G78" s="36">
        <v>7.0000000000000007E-2</v>
      </c>
      <c r="H78" s="19">
        <f t="shared" si="2"/>
        <v>1.2390000000000001</v>
      </c>
    </row>
    <row r="79" spans="1:8" ht="15.75" thickBot="1" x14ac:dyDescent="0.3">
      <c r="A79" s="46" t="s">
        <v>41</v>
      </c>
      <c r="B79" s="188" t="s">
        <v>69</v>
      </c>
      <c r="C79" s="188"/>
      <c r="D79" s="188"/>
      <c r="E79" s="188"/>
      <c r="F79" s="188"/>
      <c r="G79" s="42">
        <v>1.39</v>
      </c>
      <c r="H79" s="32">
        <f t="shared" si="2"/>
        <v>24.602999999999998</v>
      </c>
    </row>
    <row r="80" spans="1:8" ht="15.75" thickBot="1" x14ac:dyDescent="0.3">
      <c r="A80" s="206" t="s">
        <v>0</v>
      </c>
      <c r="B80" s="207"/>
      <c r="C80" s="207"/>
      <c r="D80" s="207"/>
      <c r="E80" s="207"/>
      <c r="F80" s="207"/>
      <c r="G80" s="74">
        <f>SUM(G74:G79)</f>
        <v>2.74</v>
      </c>
      <c r="H80" s="24">
        <f t="shared" si="2"/>
        <v>48.498000000000005</v>
      </c>
    </row>
    <row r="81" spans="1:8" ht="15.75" thickBot="1" x14ac:dyDescent="0.3">
      <c r="A81" s="206" t="s">
        <v>70</v>
      </c>
      <c r="B81" s="207"/>
      <c r="C81" s="207"/>
      <c r="D81" s="207"/>
      <c r="E81" s="207"/>
      <c r="F81" s="207"/>
      <c r="G81" s="207"/>
      <c r="H81" s="208"/>
    </row>
    <row r="82" spans="1:8" x14ac:dyDescent="0.25">
      <c r="A82" s="47" t="s">
        <v>71</v>
      </c>
      <c r="B82" s="178" t="s">
        <v>72</v>
      </c>
      <c r="C82" s="178"/>
      <c r="D82" s="178"/>
      <c r="E82" s="178"/>
      <c r="F82" s="240"/>
      <c r="G82" s="37" t="s">
        <v>73</v>
      </c>
      <c r="H82" s="21" t="s">
        <v>36</v>
      </c>
    </row>
    <row r="83" spans="1:8" ht="15.75" thickBot="1" x14ac:dyDescent="0.3">
      <c r="A83" s="46" t="s">
        <v>2</v>
      </c>
      <c r="B83" s="230" t="s">
        <v>74</v>
      </c>
      <c r="C83" s="230"/>
      <c r="D83" s="230"/>
      <c r="E83" s="230"/>
      <c r="F83" s="187"/>
      <c r="G83" s="48"/>
      <c r="H83" s="49">
        <v>0</v>
      </c>
    </row>
    <row r="84" spans="1:8" ht="15.75" thickBot="1" x14ac:dyDescent="0.3">
      <c r="A84" s="231" t="s">
        <v>0</v>
      </c>
      <c r="B84" s="209"/>
      <c r="C84" s="209"/>
      <c r="D84" s="209"/>
      <c r="E84" s="209"/>
      <c r="F84" s="210"/>
      <c r="G84" s="50"/>
      <c r="H84" s="51"/>
    </row>
    <row r="85" spans="1:8" ht="15.75" thickBot="1" x14ac:dyDescent="0.3">
      <c r="A85" s="206" t="s">
        <v>75</v>
      </c>
      <c r="B85" s="207"/>
      <c r="C85" s="207"/>
      <c r="D85" s="207"/>
      <c r="E85" s="207"/>
      <c r="F85" s="207"/>
      <c r="G85" s="207"/>
      <c r="H85" s="208"/>
    </row>
    <row r="86" spans="1:8" x14ac:dyDescent="0.25">
      <c r="A86" s="47">
        <v>4</v>
      </c>
      <c r="B86" s="240" t="s">
        <v>76</v>
      </c>
      <c r="C86" s="243"/>
      <c r="D86" s="243"/>
      <c r="E86" s="243"/>
      <c r="F86" s="243"/>
      <c r="G86" s="243"/>
      <c r="H86" s="21" t="s">
        <v>36</v>
      </c>
    </row>
    <row r="87" spans="1:8" x14ac:dyDescent="0.25">
      <c r="A87" s="45" t="s">
        <v>62</v>
      </c>
      <c r="B87" s="229" t="s">
        <v>77</v>
      </c>
      <c r="C87" s="229"/>
      <c r="D87" s="229"/>
      <c r="E87" s="229"/>
      <c r="F87" s="229"/>
      <c r="G87" s="192"/>
      <c r="H87" s="19">
        <f>H80</f>
        <v>48.498000000000005</v>
      </c>
    </row>
    <row r="88" spans="1:8" ht="15.75" thickBot="1" x14ac:dyDescent="0.3">
      <c r="A88" s="46" t="s">
        <v>71</v>
      </c>
      <c r="B88" s="230" t="s">
        <v>78</v>
      </c>
      <c r="C88" s="230"/>
      <c r="D88" s="230"/>
      <c r="E88" s="230"/>
      <c r="F88" s="230"/>
      <c r="G88" s="187"/>
      <c r="H88" s="32">
        <v>0</v>
      </c>
    </row>
    <row r="89" spans="1:8" ht="15.75" thickBot="1" x14ac:dyDescent="0.3">
      <c r="A89" s="231" t="s">
        <v>0</v>
      </c>
      <c r="B89" s="209"/>
      <c r="C89" s="209"/>
      <c r="D89" s="209"/>
      <c r="E89" s="209"/>
      <c r="F89" s="209"/>
      <c r="G89" s="210"/>
      <c r="H89" s="24">
        <f>SUM(H87:H88)</f>
        <v>48.498000000000005</v>
      </c>
    </row>
    <row r="90" spans="1:8" ht="15.75" thickBot="1" x14ac:dyDescent="0.3">
      <c r="A90" s="231" t="s">
        <v>79</v>
      </c>
      <c r="B90" s="209"/>
      <c r="C90" s="209"/>
      <c r="D90" s="209"/>
      <c r="E90" s="209"/>
      <c r="F90" s="209"/>
      <c r="G90" s="209"/>
      <c r="H90" s="234"/>
    </row>
    <row r="91" spans="1:8" ht="15.75" thickBot="1" x14ac:dyDescent="0.3">
      <c r="A91" s="14">
        <v>5</v>
      </c>
      <c r="B91" s="210" t="s">
        <v>80</v>
      </c>
      <c r="C91" s="207"/>
      <c r="D91" s="207"/>
      <c r="E91" s="207"/>
      <c r="F91" s="207"/>
      <c r="G91" s="207"/>
      <c r="H91" s="15" t="s">
        <v>36</v>
      </c>
    </row>
    <row r="92" spans="1:8" x14ac:dyDescent="0.25">
      <c r="A92" s="47" t="s">
        <v>2</v>
      </c>
      <c r="B92" s="228" t="s">
        <v>81</v>
      </c>
      <c r="C92" s="228"/>
      <c r="D92" s="228"/>
      <c r="E92" s="228"/>
      <c r="F92" s="228"/>
      <c r="G92" s="226"/>
      <c r="H92" s="28">
        <f>UNIFORME!E9</f>
        <v>61.147333333333336</v>
      </c>
    </row>
    <row r="93" spans="1:8" x14ac:dyDescent="0.25">
      <c r="A93" s="52" t="s">
        <v>3</v>
      </c>
      <c r="B93" s="192" t="s">
        <v>82</v>
      </c>
      <c r="C93" s="154"/>
      <c r="D93" s="154"/>
      <c r="E93" s="154"/>
      <c r="F93" s="154"/>
      <c r="G93" s="154"/>
      <c r="H93" s="19">
        <v>0</v>
      </c>
    </row>
    <row r="94" spans="1:8" ht="15.75" thickBot="1" x14ac:dyDescent="0.3">
      <c r="A94" s="52" t="s">
        <v>6</v>
      </c>
      <c r="B94" s="229" t="s">
        <v>243</v>
      </c>
      <c r="C94" s="242"/>
      <c r="D94" s="242"/>
      <c r="E94" s="242"/>
      <c r="F94" s="242"/>
      <c r="G94" s="184"/>
      <c r="H94" s="19">
        <f>EPI!E15</f>
        <v>89.83</v>
      </c>
    </row>
    <row r="95" spans="1:8" ht="15.75" thickBot="1" x14ac:dyDescent="0.3">
      <c r="A95" s="231" t="s">
        <v>0</v>
      </c>
      <c r="B95" s="209"/>
      <c r="C95" s="209"/>
      <c r="D95" s="209"/>
      <c r="E95" s="209"/>
      <c r="F95" s="209"/>
      <c r="G95" s="210"/>
      <c r="H95" s="53">
        <f>SUM(H92:H94)</f>
        <v>150.97733333333332</v>
      </c>
    </row>
    <row r="96" spans="1:8" ht="15.75" thickBot="1" x14ac:dyDescent="0.3">
      <c r="A96" s="206" t="s">
        <v>84</v>
      </c>
      <c r="B96" s="207"/>
      <c r="C96" s="207"/>
      <c r="D96" s="207"/>
      <c r="E96" s="207"/>
      <c r="F96" s="207"/>
      <c r="G96" s="207"/>
      <c r="H96" s="208"/>
    </row>
    <row r="97" spans="1:11" ht="15.75" thickBot="1" x14ac:dyDescent="0.3">
      <c r="A97" s="14">
        <v>6</v>
      </c>
      <c r="B97" s="209" t="s">
        <v>85</v>
      </c>
      <c r="C97" s="209"/>
      <c r="D97" s="209"/>
      <c r="E97" s="209"/>
      <c r="F97" s="210"/>
      <c r="G97" s="64" t="s">
        <v>31</v>
      </c>
      <c r="H97" s="15" t="s">
        <v>36</v>
      </c>
    </row>
    <row r="98" spans="1:11" x14ac:dyDescent="0.25">
      <c r="A98" s="12" t="s">
        <v>2</v>
      </c>
      <c r="B98" s="226" t="s">
        <v>86</v>
      </c>
      <c r="C98" s="227"/>
      <c r="D98" s="227"/>
      <c r="E98" s="227"/>
      <c r="F98" s="227"/>
      <c r="G98" s="69">
        <f>'CUSTOS INDIRETOS E LUCRO'!$G$3</f>
        <v>1</v>
      </c>
      <c r="H98" s="28">
        <f>H113*$G$98%</f>
        <v>40.054101087333329</v>
      </c>
    </row>
    <row r="99" spans="1:11" x14ac:dyDescent="0.25">
      <c r="A99" s="73" t="s">
        <v>3</v>
      </c>
      <c r="B99" s="229" t="s">
        <v>87</v>
      </c>
      <c r="C99" s="229"/>
      <c r="D99" s="229"/>
      <c r="E99" s="229"/>
      <c r="F99" s="192"/>
      <c r="G99" s="70">
        <f>'CUSTOS INDIRETOS E LUCRO'!$G$4</f>
        <v>0.9</v>
      </c>
      <c r="H99" s="19">
        <f>($H$113+$H$98)*G99%</f>
        <v>36.409177888386004</v>
      </c>
    </row>
    <row r="100" spans="1:11" x14ac:dyDescent="0.25">
      <c r="A100" s="73" t="s">
        <v>6</v>
      </c>
      <c r="B100" s="249" t="s">
        <v>88</v>
      </c>
      <c r="C100" s="249"/>
      <c r="D100" s="249"/>
      <c r="E100" s="249"/>
      <c r="F100" s="250"/>
      <c r="G100" s="70">
        <f>SUM(G101:G104)</f>
        <v>9.92</v>
      </c>
      <c r="H100" s="54">
        <f>SUM(H101:H104)%</f>
        <v>4.4951358798927394</v>
      </c>
    </row>
    <row r="101" spans="1:11" x14ac:dyDescent="0.25">
      <c r="A101" s="73"/>
      <c r="B101" s="251" t="s">
        <v>89</v>
      </c>
      <c r="C101" s="251"/>
      <c r="D101" s="251"/>
      <c r="E101" s="251"/>
      <c r="F101" s="244"/>
      <c r="G101" s="70">
        <f>'CUSTOS INDIRETOS E LUCRO'!$G$6</f>
        <v>0.88</v>
      </c>
      <c r="H101" s="19">
        <f>G101*$H$115%</f>
        <v>39.876205386145266</v>
      </c>
    </row>
    <row r="102" spans="1:11" x14ac:dyDescent="0.25">
      <c r="A102" s="55"/>
      <c r="B102" s="251" t="s">
        <v>108</v>
      </c>
      <c r="C102" s="251"/>
      <c r="D102" s="251"/>
      <c r="E102" s="251"/>
      <c r="F102" s="244"/>
      <c r="G102" s="70">
        <f>'CUSTOS INDIRETOS E LUCRO'!$G$7</f>
        <v>4.04</v>
      </c>
      <c r="H102" s="19">
        <f>G102*$H$115%</f>
        <v>183.06803381821237</v>
      </c>
    </row>
    <row r="103" spans="1:11" x14ac:dyDescent="0.25">
      <c r="A103" s="55"/>
      <c r="B103" s="244" t="s">
        <v>109</v>
      </c>
      <c r="C103" s="245"/>
      <c r="D103" s="245"/>
      <c r="E103" s="245"/>
      <c r="F103" s="245"/>
      <c r="G103" s="70">
        <f>'CUSTOS INDIRETOS E LUCRO'!$G$8</f>
        <v>0</v>
      </c>
      <c r="H103" s="19">
        <f>G103*$H$115%</f>
        <v>0</v>
      </c>
    </row>
    <row r="104" spans="1:11" ht="15.75" thickBot="1" x14ac:dyDescent="0.3">
      <c r="A104" s="56"/>
      <c r="B104" s="246" t="s">
        <v>110</v>
      </c>
      <c r="C104" s="247"/>
      <c r="D104" s="247"/>
      <c r="E104" s="247"/>
      <c r="F104" s="247"/>
      <c r="G104" s="80">
        <f>'CUSTOS INDIRETOS E LUCRO'!$G$9</f>
        <v>5</v>
      </c>
      <c r="H104" s="57">
        <f>G104*$H$115%</f>
        <v>226.56934878491629</v>
      </c>
    </row>
    <row r="105" spans="1:11" ht="15.75" thickBot="1" x14ac:dyDescent="0.3">
      <c r="A105" s="231" t="s">
        <v>0</v>
      </c>
      <c r="B105" s="209"/>
      <c r="C105" s="209"/>
      <c r="D105" s="209"/>
      <c r="E105" s="209"/>
      <c r="F105" s="209"/>
      <c r="G105" s="210"/>
      <c r="H105" s="53">
        <f>H98+H99+H101+H102+H104</f>
        <v>525.97686696499329</v>
      </c>
    </row>
    <row r="106" spans="1:11" ht="15.75" thickBot="1" x14ac:dyDescent="0.3">
      <c r="A106" s="248" t="s">
        <v>90</v>
      </c>
      <c r="B106" s="248"/>
      <c r="C106" s="248"/>
      <c r="D106" s="248"/>
      <c r="E106" s="248"/>
      <c r="F106" s="248"/>
      <c r="G106" s="248"/>
      <c r="H106" s="248"/>
      <c r="K106" s="6"/>
    </row>
    <row r="107" spans="1:11" ht="15.75" thickBot="1" x14ac:dyDescent="0.3">
      <c r="A107" s="231" t="s">
        <v>91</v>
      </c>
      <c r="B107" s="209"/>
      <c r="C107" s="209"/>
      <c r="D107" s="209"/>
      <c r="E107" s="209"/>
      <c r="F107" s="209"/>
      <c r="G107" s="210"/>
      <c r="H107" s="15" t="s">
        <v>36</v>
      </c>
    </row>
    <row r="108" spans="1:11" x14ac:dyDescent="0.25">
      <c r="A108" s="47" t="s">
        <v>2</v>
      </c>
      <c r="B108" s="228" t="s">
        <v>92</v>
      </c>
      <c r="C108" s="228"/>
      <c r="D108" s="228"/>
      <c r="E108" s="228"/>
      <c r="F108" s="228"/>
      <c r="G108" s="226"/>
      <c r="H108" s="17">
        <f>H29</f>
        <v>1770</v>
      </c>
    </row>
    <row r="109" spans="1:11" x14ac:dyDescent="0.25">
      <c r="A109" s="52" t="s">
        <v>3</v>
      </c>
      <c r="B109" s="229" t="s">
        <v>27</v>
      </c>
      <c r="C109" s="229"/>
      <c r="D109" s="229"/>
      <c r="E109" s="229"/>
      <c r="F109" s="229"/>
      <c r="G109" s="192"/>
      <c r="H109" s="35">
        <f>H61</f>
        <v>1887.7857753999999</v>
      </c>
    </row>
    <row r="110" spans="1:11" x14ac:dyDescent="0.25">
      <c r="A110" s="52" t="s">
        <v>6</v>
      </c>
      <c r="B110" s="229" t="s">
        <v>52</v>
      </c>
      <c r="C110" s="229"/>
      <c r="D110" s="229"/>
      <c r="E110" s="229"/>
      <c r="F110" s="229"/>
      <c r="G110" s="192"/>
      <c r="H110" s="19">
        <f>H70</f>
        <v>148.149</v>
      </c>
    </row>
    <row r="111" spans="1:11" x14ac:dyDescent="0.25">
      <c r="A111" s="52" t="s">
        <v>7</v>
      </c>
      <c r="B111" s="229" t="s">
        <v>93</v>
      </c>
      <c r="C111" s="229"/>
      <c r="D111" s="229"/>
      <c r="E111" s="229"/>
      <c r="F111" s="229"/>
      <c r="G111" s="192"/>
      <c r="H111" s="19">
        <f>H89</f>
        <v>48.498000000000005</v>
      </c>
    </row>
    <row r="112" spans="1:11" ht="15.75" thickBot="1" x14ac:dyDescent="0.3">
      <c r="A112" s="58" t="s">
        <v>39</v>
      </c>
      <c r="B112" s="230" t="s">
        <v>79</v>
      </c>
      <c r="C112" s="230"/>
      <c r="D112" s="230"/>
      <c r="E112" s="230"/>
      <c r="F112" s="230"/>
      <c r="G112" s="187"/>
      <c r="H112" s="59">
        <f>H95</f>
        <v>150.97733333333332</v>
      </c>
    </row>
    <row r="113" spans="1:10" ht="15.75" thickBot="1" x14ac:dyDescent="0.3">
      <c r="A113" s="231" t="s">
        <v>94</v>
      </c>
      <c r="B113" s="209"/>
      <c r="C113" s="209"/>
      <c r="D113" s="209"/>
      <c r="E113" s="209"/>
      <c r="F113" s="209"/>
      <c r="G113" s="210"/>
      <c r="H113" s="53">
        <f>SUM(H108:H112)</f>
        <v>4005.4101087333329</v>
      </c>
    </row>
    <row r="114" spans="1:10" ht="15.75" thickBot="1" x14ac:dyDescent="0.3">
      <c r="A114" s="77" t="s">
        <v>41</v>
      </c>
      <c r="B114" s="254" t="s">
        <v>84</v>
      </c>
      <c r="C114" s="254"/>
      <c r="D114" s="254"/>
      <c r="E114" s="254"/>
      <c r="F114" s="254"/>
      <c r="G114" s="255"/>
      <c r="H114" s="65">
        <f>H105</f>
        <v>525.97686696499329</v>
      </c>
    </row>
    <row r="115" spans="1:10" ht="15.75" thickBot="1" x14ac:dyDescent="0.3">
      <c r="A115" s="231" t="s">
        <v>95</v>
      </c>
      <c r="B115" s="209"/>
      <c r="C115" s="209"/>
      <c r="D115" s="209"/>
      <c r="E115" s="209"/>
      <c r="F115" s="209"/>
      <c r="G115" s="210"/>
      <c r="H115" s="53">
        <f>(H113+H98+H99)/(1-$G$100%)</f>
        <v>4531.3869756983258</v>
      </c>
      <c r="J115" s="7"/>
    </row>
    <row r="116" spans="1:10" x14ac:dyDescent="0.25">
      <c r="A116" s="60"/>
      <c r="B116" s="60"/>
      <c r="C116" s="60"/>
      <c r="D116" s="60"/>
      <c r="E116" s="60"/>
      <c r="F116" s="60"/>
      <c r="G116" s="60"/>
      <c r="H116" s="61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60"/>
      <c r="B120" s="60"/>
      <c r="C120" s="60"/>
      <c r="D120" s="60"/>
      <c r="E120" s="60"/>
      <c r="F120" s="252" t="str">
        <f>'ENCARREGADO ADM'!F120:H120</f>
        <v>Brasília, 2 de outubro de 2019</v>
      </c>
      <c r="G120" s="252"/>
      <c r="H120" s="252"/>
    </row>
    <row r="121" spans="1:10" ht="70.900000000000006" customHeight="1" x14ac:dyDescent="0.25">
      <c r="A121" s="253" t="s">
        <v>96</v>
      </c>
      <c r="B121" s="253"/>
      <c r="C121" s="253"/>
      <c r="D121" s="253"/>
      <c r="E121" s="253"/>
      <c r="F121" s="253"/>
      <c r="G121" s="253"/>
      <c r="H121" s="253"/>
    </row>
  </sheetData>
  <mergeCells count="128">
    <mergeCell ref="B112:G112"/>
    <mergeCell ref="A113:G113"/>
    <mergeCell ref="B114:G114"/>
    <mergeCell ref="A115:G115"/>
    <mergeCell ref="F120:H120"/>
    <mergeCell ref="A121:H121"/>
    <mergeCell ref="A106:H106"/>
    <mergeCell ref="A107:G107"/>
    <mergeCell ref="B108:G108"/>
    <mergeCell ref="B109:G109"/>
    <mergeCell ref="B110:G110"/>
    <mergeCell ref="B111:G111"/>
    <mergeCell ref="B100:F100"/>
    <mergeCell ref="B101:F101"/>
    <mergeCell ref="B102:F102"/>
    <mergeCell ref="B103:F103"/>
    <mergeCell ref="B104:F104"/>
    <mergeCell ref="A105:G105"/>
    <mergeCell ref="B94:G94"/>
    <mergeCell ref="A95:G95"/>
    <mergeCell ref="A96:H96"/>
    <mergeCell ref="B97:F97"/>
    <mergeCell ref="B98:F98"/>
    <mergeCell ref="B99:F99"/>
    <mergeCell ref="B88:G88"/>
    <mergeCell ref="A89:G89"/>
    <mergeCell ref="A90:H90"/>
    <mergeCell ref="B91:G91"/>
    <mergeCell ref="B92:G92"/>
    <mergeCell ref="B93:G93"/>
    <mergeCell ref="B82:F82"/>
    <mergeCell ref="B83:F83"/>
    <mergeCell ref="A84:F84"/>
    <mergeCell ref="A85:H85"/>
    <mergeCell ref="B86:G86"/>
    <mergeCell ref="B87:G87"/>
    <mergeCell ref="B76:F76"/>
    <mergeCell ref="B77:F77"/>
    <mergeCell ref="B78:F78"/>
    <mergeCell ref="B79:F79"/>
    <mergeCell ref="A80:F80"/>
    <mergeCell ref="A81:H81"/>
    <mergeCell ref="A70:F70"/>
    <mergeCell ref="A71:H71"/>
    <mergeCell ref="A72:H72"/>
    <mergeCell ref="B73:F73"/>
    <mergeCell ref="B74:F74"/>
    <mergeCell ref="B75:F75"/>
    <mergeCell ref="B64:F64"/>
    <mergeCell ref="B65:F65"/>
    <mergeCell ref="B66:F66"/>
    <mergeCell ref="B67:F67"/>
    <mergeCell ref="B68:F68"/>
    <mergeCell ref="B69:F69"/>
    <mergeCell ref="B58:G58"/>
    <mergeCell ref="B59:G59"/>
    <mergeCell ref="B60:G60"/>
    <mergeCell ref="A61:G61"/>
    <mergeCell ref="A62:H62"/>
    <mergeCell ref="B63:F63"/>
    <mergeCell ref="B53:G53"/>
    <mergeCell ref="B54:G54"/>
    <mergeCell ref="A55:G55"/>
    <mergeCell ref="A56:H56"/>
    <mergeCell ref="B57:G57"/>
    <mergeCell ref="B47:F47"/>
    <mergeCell ref="A48:F48"/>
    <mergeCell ref="A49:H49"/>
    <mergeCell ref="B50:G50"/>
    <mergeCell ref="B51:G51"/>
    <mergeCell ref="B52:G52"/>
    <mergeCell ref="B41:F41"/>
    <mergeCell ref="B42:F42"/>
    <mergeCell ref="B43:F43"/>
    <mergeCell ref="B44:F44"/>
    <mergeCell ref="B45:F45"/>
    <mergeCell ref="B46:F46"/>
    <mergeCell ref="A37:F37"/>
    <mergeCell ref="A38:H38"/>
    <mergeCell ref="B39:F39"/>
    <mergeCell ref="B40:F40"/>
    <mergeCell ref="A29:G29"/>
    <mergeCell ref="A30:H30"/>
    <mergeCell ref="A31:H31"/>
    <mergeCell ref="B32:F32"/>
    <mergeCell ref="B33:F33"/>
    <mergeCell ref="B34:F34"/>
    <mergeCell ref="B23:G23"/>
    <mergeCell ref="B24:G24"/>
    <mergeCell ref="B25:G25"/>
    <mergeCell ref="B26:G26"/>
    <mergeCell ref="B27:G27"/>
    <mergeCell ref="B28:G28"/>
    <mergeCell ref="B20:F20"/>
    <mergeCell ref="G20:H20"/>
    <mergeCell ref="A21:H21"/>
    <mergeCell ref="B22:G22"/>
    <mergeCell ref="A15:H15"/>
    <mergeCell ref="B16:F16"/>
    <mergeCell ref="G16:H16"/>
    <mergeCell ref="B17:F17"/>
    <mergeCell ref="G17:H17"/>
    <mergeCell ref="B18:F18"/>
    <mergeCell ref="G18:H18"/>
    <mergeCell ref="A35:F35"/>
    <mergeCell ref="A36:F36"/>
    <mergeCell ref="A1:H1"/>
    <mergeCell ref="A2:H2"/>
    <mergeCell ref="A3:H3"/>
    <mergeCell ref="A4:H4"/>
    <mergeCell ref="A6:H6"/>
    <mergeCell ref="B7:F7"/>
    <mergeCell ref="G7:H7"/>
    <mergeCell ref="A11:H11"/>
    <mergeCell ref="B12:C12"/>
    <mergeCell ref="D12:H12"/>
    <mergeCell ref="B13:C13"/>
    <mergeCell ref="D13:H13"/>
    <mergeCell ref="A14:H14"/>
    <mergeCell ref="B8:F8"/>
    <mergeCell ref="G8:H8"/>
    <mergeCell ref="B9:D9"/>
    <mergeCell ref="E9:F9"/>
    <mergeCell ref="G9:H9"/>
    <mergeCell ref="B10:F10"/>
    <mergeCell ref="G10:H10"/>
    <mergeCell ref="B19:F19"/>
    <mergeCell ref="G19:H19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1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2"/>
  <sheetViews>
    <sheetView view="pageBreakPreview" topLeftCell="A100" zoomScaleNormal="100" zoomScaleSheetLayoutView="100" workbookViewId="0">
      <selection activeCell="A122" sqref="A122:H122"/>
    </sheetView>
  </sheetViews>
  <sheetFormatPr defaultRowHeight="15" x14ac:dyDescent="0.25"/>
  <cols>
    <col min="1" max="7" width="15.7109375" style="62" customWidth="1"/>
    <col min="8" max="8" width="15.7109375" style="63" customWidth="1"/>
  </cols>
  <sheetData>
    <row r="1" spans="1:8" x14ac:dyDescent="0.25">
      <c r="A1" s="167" t="s">
        <v>111</v>
      </c>
      <c r="B1" s="167"/>
      <c r="C1" s="167"/>
      <c r="D1" s="167"/>
      <c r="E1" s="167"/>
      <c r="F1" s="167"/>
      <c r="G1" s="167"/>
      <c r="H1" s="167"/>
    </row>
    <row r="2" spans="1:8" x14ac:dyDescent="0.25">
      <c r="A2" s="168" t="s">
        <v>1</v>
      </c>
      <c r="B2" s="168"/>
      <c r="C2" s="168"/>
      <c r="D2" s="168"/>
      <c r="E2" s="168"/>
      <c r="F2" s="168"/>
      <c r="G2" s="168"/>
      <c r="H2" s="168"/>
    </row>
    <row r="3" spans="1:8" x14ac:dyDescent="0.25">
      <c r="A3" s="169" t="s">
        <v>115</v>
      </c>
      <c r="B3" s="170"/>
      <c r="C3" s="170"/>
      <c r="D3" s="170"/>
      <c r="E3" s="170"/>
      <c r="F3" s="170"/>
      <c r="G3" s="170"/>
      <c r="H3" s="171"/>
    </row>
    <row r="4" spans="1:8" x14ac:dyDescent="0.25">
      <c r="A4" s="169" t="s">
        <v>116</v>
      </c>
      <c r="B4" s="170"/>
      <c r="C4" s="170"/>
      <c r="D4" s="170"/>
      <c r="E4" s="170"/>
      <c r="F4" s="170"/>
      <c r="G4" s="170"/>
      <c r="H4" s="171"/>
    </row>
    <row r="5" spans="1:8" x14ac:dyDescent="0.25">
      <c r="A5" s="76" t="s">
        <v>97</v>
      </c>
      <c r="B5" s="79">
        <v>43739</v>
      </c>
      <c r="C5" s="71" t="s">
        <v>98</v>
      </c>
      <c r="D5" s="78">
        <f>JARDINEIRO!D5</f>
        <v>0.41666666666666669</v>
      </c>
      <c r="E5" s="8"/>
      <c r="F5" s="8"/>
      <c r="G5" s="8"/>
      <c r="H5" s="8"/>
    </row>
    <row r="6" spans="1:8" ht="15.75" thickBot="1" x14ac:dyDescent="0.3">
      <c r="A6" s="172" t="s">
        <v>99</v>
      </c>
      <c r="B6" s="172"/>
      <c r="C6" s="172"/>
      <c r="D6" s="172"/>
      <c r="E6" s="172"/>
      <c r="F6" s="172"/>
      <c r="G6" s="172"/>
      <c r="H6" s="172"/>
    </row>
    <row r="7" spans="1:8" x14ac:dyDescent="0.25">
      <c r="A7" s="9" t="s">
        <v>2</v>
      </c>
      <c r="B7" s="173" t="s">
        <v>100</v>
      </c>
      <c r="C7" s="174"/>
      <c r="D7" s="174"/>
      <c r="E7" s="174"/>
      <c r="F7" s="175"/>
      <c r="G7" s="176">
        <f>B5</f>
        <v>43739</v>
      </c>
      <c r="H7" s="177"/>
    </row>
    <row r="8" spans="1:8" x14ac:dyDescent="0.25">
      <c r="A8" s="73" t="s">
        <v>3</v>
      </c>
      <c r="B8" s="187" t="s">
        <v>4</v>
      </c>
      <c r="C8" s="188"/>
      <c r="D8" s="188"/>
      <c r="E8" s="188"/>
      <c r="F8" s="189"/>
      <c r="G8" s="190" t="s">
        <v>5</v>
      </c>
      <c r="H8" s="191"/>
    </row>
    <row r="9" spans="1:8" x14ac:dyDescent="0.25">
      <c r="A9" s="73" t="s">
        <v>6</v>
      </c>
      <c r="B9" s="192" t="s">
        <v>106</v>
      </c>
      <c r="C9" s="154"/>
      <c r="D9" s="154"/>
      <c r="E9" s="193" t="s">
        <v>114</v>
      </c>
      <c r="F9" s="194"/>
      <c r="G9" s="190">
        <v>2019</v>
      </c>
      <c r="H9" s="191"/>
    </row>
    <row r="10" spans="1:8" ht="15.75" thickBot="1" x14ac:dyDescent="0.3">
      <c r="A10" s="10" t="s">
        <v>7</v>
      </c>
      <c r="B10" s="195" t="s">
        <v>8</v>
      </c>
      <c r="C10" s="196"/>
      <c r="D10" s="196"/>
      <c r="E10" s="196"/>
      <c r="F10" s="197"/>
      <c r="G10" s="198" t="s">
        <v>9</v>
      </c>
      <c r="H10" s="199"/>
    </row>
    <row r="11" spans="1:8" x14ac:dyDescent="0.25">
      <c r="A11" s="178" t="s">
        <v>10</v>
      </c>
      <c r="B11" s="178"/>
      <c r="C11" s="178"/>
      <c r="D11" s="178"/>
      <c r="E11" s="178"/>
      <c r="F11" s="178"/>
      <c r="G11" s="178"/>
      <c r="H11" s="178"/>
    </row>
    <row r="12" spans="1:8" x14ac:dyDescent="0.25">
      <c r="A12" s="11" t="s">
        <v>11</v>
      </c>
      <c r="B12" s="179" t="s">
        <v>12</v>
      </c>
      <c r="C12" s="180"/>
      <c r="D12" s="181" t="s">
        <v>13</v>
      </c>
      <c r="E12" s="181"/>
      <c r="F12" s="181"/>
      <c r="G12" s="181"/>
      <c r="H12" s="181"/>
    </row>
    <row r="13" spans="1:8" x14ac:dyDescent="0.25">
      <c r="A13" s="72" t="s">
        <v>14</v>
      </c>
      <c r="B13" s="182" t="s">
        <v>15</v>
      </c>
      <c r="C13" s="183"/>
      <c r="D13" s="168"/>
      <c r="E13" s="168"/>
      <c r="F13" s="168"/>
      <c r="G13" s="168"/>
      <c r="H13" s="168"/>
    </row>
    <row r="14" spans="1:8" x14ac:dyDescent="0.25">
      <c r="A14" s="184" t="s">
        <v>101</v>
      </c>
      <c r="B14" s="185"/>
      <c r="C14" s="185"/>
      <c r="D14" s="185"/>
      <c r="E14" s="185"/>
      <c r="F14" s="185"/>
      <c r="G14" s="185"/>
      <c r="H14" s="186"/>
    </row>
    <row r="15" spans="1:8" ht="15.75" thickBot="1" x14ac:dyDescent="0.3">
      <c r="A15" s="211" t="s">
        <v>16</v>
      </c>
      <c r="B15" s="212"/>
      <c r="C15" s="212"/>
      <c r="D15" s="212"/>
      <c r="E15" s="212"/>
      <c r="F15" s="212"/>
      <c r="G15" s="212"/>
      <c r="H15" s="213"/>
    </row>
    <row r="16" spans="1:8" ht="15.75" thickBot="1" x14ac:dyDescent="0.3">
      <c r="A16" s="9">
        <v>1</v>
      </c>
      <c r="B16" s="214" t="s">
        <v>17</v>
      </c>
      <c r="C16" s="215"/>
      <c r="D16" s="215"/>
      <c r="E16" s="215"/>
      <c r="F16" s="215"/>
      <c r="G16" s="216" t="s">
        <v>125</v>
      </c>
      <c r="H16" s="217"/>
    </row>
    <row r="17" spans="1:8" x14ac:dyDescent="0.25">
      <c r="A17" s="12">
        <v>2</v>
      </c>
      <c r="B17" s="192" t="s">
        <v>18</v>
      </c>
      <c r="C17" s="154"/>
      <c r="D17" s="154"/>
      <c r="E17" s="154"/>
      <c r="F17" s="154"/>
      <c r="G17" s="218" t="s">
        <v>141</v>
      </c>
      <c r="H17" s="219"/>
    </row>
    <row r="18" spans="1:8" x14ac:dyDescent="0.25">
      <c r="A18" s="12">
        <v>3</v>
      </c>
      <c r="B18" s="192" t="s">
        <v>19</v>
      </c>
      <c r="C18" s="154"/>
      <c r="D18" s="154"/>
      <c r="E18" s="154"/>
      <c r="F18" s="154"/>
      <c r="G18" s="256">
        <v>1198.8699999999999</v>
      </c>
      <c r="H18" s="221"/>
    </row>
    <row r="19" spans="1:8" x14ac:dyDescent="0.25">
      <c r="A19" s="12">
        <v>4</v>
      </c>
      <c r="B19" s="192" t="s">
        <v>20</v>
      </c>
      <c r="C19" s="154"/>
      <c r="D19" s="154"/>
      <c r="E19" s="154"/>
      <c r="F19" s="154"/>
      <c r="G19" s="200" t="str">
        <f>G16</f>
        <v>AUXILIAR DE JARDINEIRO</v>
      </c>
      <c r="H19" s="201"/>
    </row>
    <row r="20" spans="1:8" ht="15.75" thickBot="1" x14ac:dyDescent="0.3">
      <c r="A20" s="13">
        <v>5</v>
      </c>
      <c r="B20" s="202" t="s">
        <v>21</v>
      </c>
      <c r="C20" s="203"/>
      <c r="D20" s="203"/>
      <c r="E20" s="203"/>
      <c r="F20" s="203"/>
      <c r="G20" s="204">
        <v>43466</v>
      </c>
      <c r="H20" s="205"/>
    </row>
    <row r="21" spans="1:8" ht="15.75" thickBot="1" x14ac:dyDescent="0.3">
      <c r="A21" s="206" t="s">
        <v>22</v>
      </c>
      <c r="B21" s="207"/>
      <c r="C21" s="207"/>
      <c r="D21" s="207"/>
      <c r="E21" s="207"/>
      <c r="F21" s="207"/>
      <c r="G21" s="207"/>
      <c r="H21" s="208"/>
    </row>
    <row r="22" spans="1:8" ht="15.75" thickBot="1" x14ac:dyDescent="0.3">
      <c r="A22" s="14">
        <v>1</v>
      </c>
      <c r="B22" s="209" t="s">
        <v>23</v>
      </c>
      <c r="C22" s="209"/>
      <c r="D22" s="209"/>
      <c r="E22" s="209"/>
      <c r="F22" s="209"/>
      <c r="G22" s="210"/>
      <c r="H22" s="15" t="s">
        <v>24</v>
      </c>
    </row>
    <row r="23" spans="1:8" x14ac:dyDescent="0.25">
      <c r="A23" s="16" t="s">
        <v>2</v>
      </c>
      <c r="B23" s="228" t="s">
        <v>25</v>
      </c>
      <c r="C23" s="228"/>
      <c r="D23" s="228"/>
      <c r="E23" s="228"/>
      <c r="F23" s="228"/>
      <c r="G23" s="226"/>
      <c r="H23" s="93">
        <f>G18</f>
        <v>1198.8699999999999</v>
      </c>
    </row>
    <row r="24" spans="1:8" x14ac:dyDescent="0.25">
      <c r="A24" s="18" t="s">
        <v>3</v>
      </c>
      <c r="B24" s="229" t="s">
        <v>26</v>
      </c>
      <c r="C24" s="229"/>
      <c r="D24" s="229"/>
      <c r="E24" s="229"/>
      <c r="F24" s="229"/>
      <c r="G24" s="192"/>
      <c r="H24" s="94"/>
    </row>
    <row r="25" spans="1:8" x14ac:dyDescent="0.25">
      <c r="A25" s="18" t="s">
        <v>6</v>
      </c>
      <c r="B25" s="229" t="s">
        <v>102</v>
      </c>
      <c r="C25" s="229"/>
      <c r="D25" s="229"/>
      <c r="E25" s="229"/>
      <c r="F25" s="229"/>
      <c r="G25" s="192"/>
      <c r="H25" s="19"/>
    </row>
    <row r="26" spans="1:8" x14ac:dyDescent="0.25">
      <c r="A26" s="18" t="s">
        <v>7</v>
      </c>
      <c r="B26" s="229" t="s">
        <v>103</v>
      </c>
      <c r="C26" s="229"/>
      <c r="D26" s="229"/>
      <c r="E26" s="229"/>
      <c r="F26" s="229"/>
      <c r="G26" s="192"/>
      <c r="H26" s="19"/>
    </row>
    <row r="27" spans="1:8" x14ac:dyDescent="0.25">
      <c r="A27" s="18" t="s">
        <v>39</v>
      </c>
      <c r="B27" s="229" t="s">
        <v>104</v>
      </c>
      <c r="C27" s="229"/>
      <c r="D27" s="229"/>
      <c r="E27" s="229"/>
      <c r="F27" s="229"/>
      <c r="G27" s="192"/>
      <c r="H27" s="19"/>
    </row>
    <row r="28" spans="1:8" x14ac:dyDescent="0.25">
      <c r="A28" s="18" t="s">
        <v>41</v>
      </c>
      <c r="B28" s="229" t="s">
        <v>105</v>
      </c>
      <c r="C28" s="229"/>
      <c r="D28" s="229"/>
      <c r="E28" s="229"/>
      <c r="F28" s="229"/>
      <c r="G28" s="192"/>
      <c r="H28" s="19"/>
    </row>
    <row r="29" spans="1:8" ht="15.75" thickBot="1" x14ac:dyDescent="0.3">
      <c r="A29" s="222" t="s">
        <v>0</v>
      </c>
      <c r="B29" s="223"/>
      <c r="C29" s="223"/>
      <c r="D29" s="223"/>
      <c r="E29" s="223"/>
      <c r="F29" s="223"/>
      <c r="G29" s="224"/>
      <c r="H29" s="20">
        <f>SUM(H23:H28)</f>
        <v>1198.8699999999999</v>
      </c>
    </row>
    <row r="30" spans="1:8" ht="15.75" thickBot="1" x14ac:dyDescent="0.3">
      <c r="A30" s="225" t="s">
        <v>27</v>
      </c>
      <c r="B30" s="225"/>
      <c r="C30" s="225"/>
      <c r="D30" s="225"/>
      <c r="E30" s="225"/>
      <c r="F30" s="225"/>
      <c r="G30" s="225"/>
      <c r="H30" s="225"/>
    </row>
    <row r="31" spans="1:8" ht="15.75" thickBot="1" x14ac:dyDescent="0.3">
      <c r="A31" s="206" t="s">
        <v>28</v>
      </c>
      <c r="B31" s="207"/>
      <c r="C31" s="207"/>
      <c r="D31" s="207"/>
      <c r="E31" s="207"/>
      <c r="F31" s="207"/>
      <c r="G31" s="207"/>
      <c r="H31" s="208"/>
    </row>
    <row r="32" spans="1:8" ht="15.75" thickBot="1" x14ac:dyDescent="0.3">
      <c r="A32" s="74" t="s">
        <v>29</v>
      </c>
      <c r="B32" s="210" t="s">
        <v>30</v>
      </c>
      <c r="C32" s="207"/>
      <c r="D32" s="207"/>
      <c r="E32" s="207"/>
      <c r="F32" s="207"/>
      <c r="G32" s="15" t="s">
        <v>31</v>
      </c>
      <c r="H32" s="75" t="s">
        <v>24</v>
      </c>
    </row>
    <row r="33" spans="1:8" x14ac:dyDescent="0.25">
      <c r="A33" s="16" t="s">
        <v>2</v>
      </c>
      <c r="B33" s="226" t="s">
        <v>107</v>
      </c>
      <c r="C33" s="227"/>
      <c r="D33" s="227"/>
      <c r="E33" s="227"/>
      <c r="F33" s="227"/>
      <c r="G33" s="66">
        <v>8.33</v>
      </c>
      <c r="H33" s="67">
        <f>$H$29*G33%</f>
        <v>99.865870999999984</v>
      </c>
    </row>
    <row r="34" spans="1:8" x14ac:dyDescent="0.25">
      <c r="A34" s="18" t="s">
        <v>3</v>
      </c>
      <c r="B34" s="154" t="s">
        <v>32</v>
      </c>
      <c r="C34" s="154"/>
      <c r="D34" s="154"/>
      <c r="E34" s="154"/>
      <c r="F34" s="154"/>
      <c r="G34" s="23">
        <f>'CUSTOS INDIRETOS E LUCRO'!$G$11</f>
        <v>8.86</v>
      </c>
      <c r="H34" s="22">
        <f>$H$29*G34%</f>
        <v>106.21988199999998</v>
      </c>
    </row>
    <row r="35" spans="1:8" ht="15.75" thickBot="1" x14ac:dyDescent="0.3">
      <c r="A35" s="164" t="s">
        <v>240</v>
      </c>
      <c r="B35" s="165"/>
      <c r="C35" s="165"/>
      <c r="D35" s="165"/>
      <c r="E35" s="165"/>
      <c r="F35" s="166"/>
      <c r="G35" s="132">
        <f>SUM(G33:G34)</f>
        <v>17.189999999999998</v>
      </c>
      <c r="H35" s="133">
        <f>G35*H29%</f>
        <v>206.08575299999995</v>
      </c>
    </row>
    <row r="36" spans="1:8" ht="15.75" thickBot="1" x14ac:dyDescent="0.3">
      <c r="A36" s="161" t="s">
        <v>239</v>
      </c>
      <c r="B36" s="162"/>
      <c r="C36" s="162"/>
      <c r="D36" s="162"/>
      <c r="E36" s="162"/>
      <c r="F36" s="163"/>
      <c r="G36" s="24">
        <f>G35*G48%</f>
        <v>6.1162019999999995</v>
      </c>
      <c r="H36" s="25">
        <f>G36*H29%</f>
        <v>73.325310917399989</v>
      </c>
    </row>
    <row r="37" spans="1:8" ht="15.75" thickBot="1" x14ac:dyDescent="0.3">
      <c r="A37" s="231" t="s">
        <v>0</v>
      </c>
      <c r="B37" s="209"/>
      <c r="C37" s="209"/>
      <c r="D37" s="209"/>
      <c r="E37" s="209"/>
      <c r="F37" s="210"/>
      <c r="G37" s="24">
        <f>SUM(G35:G36)</f>
        <v>23.306201999999999</v>
      </c>
      <c r="H37" s="25">
        <f>SUM(H35:H36)</f>
        <v>279.41106391739993</v>
      </c>
    </row>
    <row r="38" spans="1:8" ht="15.75" thickBot="1" x14ac:dyDescent="0.3">
      <c r="A38" s="232" t="s">
        <v>33</v>
      </c>
      <c r="B38" s="232"/>
      <c r="C38" s="232"/>
      <c r="D38" s="232"/>
      <c r="E38" s="232"/>
      <c r="F38" s="232"/>
      <c r="G38" s="232"/>
      <c r="H38" s="232"/>
    </row>
    <row r="39" spans="1:8" ht="15.75" thickBot="1" x14ac:dyDescent="0.3">
      <c r="A39" s="74" t="s">
        <v>34</v>
      </c>
      <c r="B39" s="233" t="s">
        <v>35</v>
      </c>
      <c r="C39" s="233"/>
      <c r="D39" s="233"/>
      <c r="E39" s="233"/>
      <c r="F39" s="233"/>
      <c r="G39" s="26" t="s">
        <v>31</v>
      </c>
      <c r="H39" s="27" t="s">
        <v>36</v>
      </c>
    </row>
    <row r="40" spans="1:8" x14ac:dyDescent="0.25">
      <c r="A40" s="16" t="s">
        <v>2</v>
      </c>
      <c r="B40" s="228" t="s">
        <v>37</v>
      </c>
      <c r="C40" s="228"/>
      <c r="D40" s="228"/>
      <c r="E40" s="228"/>
      <c r="F40" s="226"/>
      <c r="G40" s="28">
        <v>20</v>
      </c>
      <c r="H40" s="29">
        <f t="shared" ref="H40:H48" si="0">$H$29*G40%</f>
        <v>239.774</v>
      </c>
    </row>
    <row r="41" spans="1:8" x14ac:dyDescent="0.25">
      <c r="A41" s="73" t="s">
        <v>3</v>
      </c>
      <c r="B41" s="229" t="s">
        <v>40</v>
      </c>
      <c r="C41" s="229"/>
      <c r="D41" s="229"/>
      <c r="E41" s="229"/>
      <c r="F41" s="192"/>
      <c r="G41" s="19">
        <v>2.5</v>
      </c>
      <c r="H41" s="30">
        <f t="shared" si="0"/>
        <v>29.97175</v>
      </c>
    </row>
    <row r="42" spans="1:8" x14ac:dyDescent="0.25">
      <c r="A42" s="73" t="s">
        <v>6</v>
      </c>
      <c r="B42" s="229" t="s">
        <v>118</v>
      </c>
      <c r="C42" s="229"/>
      <c r="D42" s="229"/>
      <c r="E42" s="229"/>
      <c r="F42" s="192"/>
      <c r="G42" s="19">
        <v>1.78</v>
      </c>
      <c r="H42" s="30">
        <f t="shared" si="0"/>
        <v>21.339885999999996</v>
      </c>
    </row>
    <row r="43" spans="1:8" x14ac:dyDescent="0.25">
      <c r="A43" s="73" t="s">
        <v>7</v>
      </c>
      <c r="B43" s="229" t="s">
        <v>119</v>
      </c>
      <c r="C43" s="229"/>
      <c r="D43" s="229"/>
      <c r="E43" s="229"/>
      <c r="F43" s="192"/>
      <c r="G43" s="19">
        <v>1.5</v>
      </c>
      <c r="H43" s="30">
        <f t="shared" si="0"/>
        <v>17.983049999999999</v>
      </c>
    </row>
    <row r="44" spans="1:8" x14ac:dyDescent="0.25">
      <c r="A44" s="73" t="s">
        <v>39</v>
      </c>
      <c r="B44" s="229" t="s">
        <v>120</v>
      </c>
      <c r="C44" s="229"/>
      <c r="D44" s="229"/>
      <c r="E44" s="229"/>
      <c r="F44" s="192"/>
      <c r="G44" s="19">
        <v>1</v>
      </c>
      <c r="H44" s="30">
        <f t="shared" si="0"/>
        <v>11.9887</v>
      </c>
    </row>
    <row r="45" spans="1:8" x14ac:dyDescent="0.25">
      <c r="A45" s="73" t="s">
        <v>41</v>
      </c>
      <c r="B45" s="229" t="s">
        <v>45</v>
      </c>
      <c r="C45" s="229"/>
      <c r="D45" s="229"/>
      <c r="E45" s="229"/>
      <c r="F45" s="192"/>
      <c r="G45" s="19">
        <v>0.6</v>
      </c>
      <c r="H45" s="30">
        <f t="shared" si="0"/>
        <v>7.1932199999999993</v>
      </c>
    </row>
    <row r="46" spans="1:8" x14ac:dyDescent="0.25">
      <c r="A46" s="73" t="s">
        <v>43</v>
      </c>
      <c r="B46" s="229" t="s">
        <v>38</v>
      </c>
      <c r="C46" s="229"/>
      <c r="D46" s="229"/>
      <c r="E46" s="229"/>
      <c r="F46" s="192"/>
      <c r="G46" s="19">
        <v>0.2</v>
      </c>
      <c r="H46" s="30">
        <f t="shared" si="0"/>
        <v>2.3977399999999998</v>
      </c>
    </row>
    <row r="47" spans="1:8" ht="15.75" thickBot="1" x14ac:dyDescent="0.3">
      <c r="A47" s="31" t="s">
        <v>44</v>
      </c>
      <c r="B47" s="230" t="s">
        <v>42</v>
      </c>
      <c r="C47" s="230"/>
      <c r="D47" s="230"/>
      <c r="E47" s="230"/>
      <c r="F47" s="187"/>
      <c r="G47" s="32">
        <v>8</v>
      </c>
      <c r="H47" s="33">
        <f t="shared" si="0"/>
        <v>95.909599999999998</v>
      </c>
    </row>
    <row r="48" spans="1:8" ht="15.75" thickBot="1" x14ac:dyDescent="0.3">
      <c r="A48" s="231" t="s">
        <v>0</v>
      </c>
      <c r="B48" s="209"/>
      <c r="C48" s="209"/>
      <c r="D48" s="209"/>
      <c r="E48" s="209"/>
      <c r="F48" s="210"/>
      <c r="G48" s="24">
        <f>SUM(G40:G47)</f>
        <v>35.58</v>
      </c>
      <c r="H48" s="25">
        <f t="shared" si="0"/>
        <v>426.55794599999996</v>
      </c>
    </row>
    <row r="49" spans="1:13" ht="15.75" thickBot="1" x14ac:dyDescent="0.3">
      <c r="A49" s="231" t="s">
        <v>46</v>
      </c>
      <c r="B49" s="209"/>
      <c r="C49" s="209"/>
      <c r="D49" s="209"/>
      <c r="E49" s="209"/>
      <c r="F49" s="209"/>
      <c r="G49" s="209"/>
      <c r="H49" s="234"/>
    </row>
    <row r="50" spans="1:13" x14ac:dyDescent="0.25">
      <c r="A50" s="9" t="s">
        <v>47</v>
      </c>
      <c r="B50" s="214" t="s">
        <v>48</v>
      </c>
      <c r="C50" s="215"/>
      <c r="D50" s="215"/>
      <c r="E50" s="215"/>
      <c r="F50" s="215"/>
      <c r="G50" s="215"/>
      <c r="H50" s="21" t="s">
        <v>36</v>
      </c>
    </row>
    <row r="51" spans="1:13" x14ac:dyDescent="0.25">
      <c r="A51" s="18" t="s">
        <v>2</v>
      </c>
      <c r="B51" s="192" t="s">
        <v>121</v>
      </c>
      <c r="C51" s="154"/>
      <c r="D51" s="154"/>
      <c r="E51" s="154"/>
      <c r="F51" s="154"/>
      <c r="G51" s="154"/>
      <c r="H51" s="19">
        <f>L51-M51</f>
        <v>148.06780000000001</v>
      </c>
      <c r="J51">
        <v>22</v>
      </c>
      <c r="K51">
        <v>10</v>
      </c>
      <c r="L51">
        <f>K51*J51</f>
        <v>220</v>
      </c>
      <c r="M51" s="2">
        <f>G18*0.06</f>
        <v>71.932199999999995</v>
      </c>
    </row>
    <row r="52" spans="1:13" x14ac:dyDescent="0.25">
      <c r="A52" s="18" t="s">
        <v>3</v>
      </c>
      <c r="B52" s="192" t="s">
        <v>122</v>
      </c>
      <c r="C52" s="154"/>
      <c r="D52" s="154"/>
      <c r="E52" s="154"/>
      <c r="F52" s="154"/>
      <c r="G52" s="154"/>
      <c r="H52" s="19">
        <f>L52</f>
        <v>719.40000000000009</v>
      </c>
      <c r="J52">
        <v>22</v>
      </c>
      <c r="K52">
        <v>32.700000000000003</v>
      </c>
      <c r="L52">
        <f>K52*J52</f>
        <v>719.40000000000009</v>
      </c>
    </row>
    <row r="53" spans="1:13" x14ac:dyDescent="0.25">
      <c r="A53" s="18" t="s">
        <v>6</v>
      </c>
      <c r="B53" s="192" t="s">
        <v>123</v>
      </c>
      <c r="C53" s="154"/>
      <c r="D53" s="154"/>
      <c r="E53" s="154"/>
      <c r="F53" s="154"/>
      <c r="G53" s="154"/>
      <c r="H53" s="19">
        <v>2</v>
      </c>
    </row>
    <row r="54" spans="1:13" ht="15.75" thickBot="1" x14ac:dyDescent="0.3">
      <c r="A54" s="18" t="s">
        <v>7</v>
      </c>
      <c r="B54" s="192" t="s">
        <v>124</v>
      </c>
      <c r="C54" s="154"/>
      <c r="D54" s="154"/>
      <c r="E54" s="154"/>
      <c r="F54" s="154"/>
      <c r="G54" s="154"/>
      <c r="H54" s="19">
        <v>10.3</v>
      </c>
    </row>
    <row r="55" spans="1:13" ht="15.75" thickBot="1" x14ac:dyDescent="0.3">
      <c r="A55" s="206" t="s">
        <v>0</v>
      </c>
      <c r="B55" s="207"/>
      <c r="C55" s="207"/>
      <c r="D55" s="207"/>
      <c r="E55" s="207"/>
      <c r="F55" s="207"/>
      <c r="G55" s="207"/>
      <c r="H55" s="24">
        <f>SUM(H51:H54)</f>
        <v>879.76780000000008</v>
      </c>
    </row>
    <row r="56" spans="1:13" ht="15.75" thickBot="1" x14ac:dyDescent="0.3">
      <c r="A56" s="231" t="s">
        <v>49</v>
      </c>
      <c r="B56" s="209"/>
      <c r="C56" s="209"/>
      <c r="D56" s="209"/>
      <c r="E56" s="209"/>
      <c r="F56" s="209"/>
      <c r="G56" s="209"/>
      <c r="H56" s="234"/>
    </row>
    <row r="57" spans="1:13" x14ac:dyDescent="0.25">
      <c r="A57" s="9">
        <v>2</v>
      </c>
      <c r="B57" s="214" t="s">
        <v>50</v>
      </c>
      <c r="C57" s="215"/>
      <c r="D57" s="215"/>
      <c r="E57" s="215"/>
      <c r="F57" s="215"/>
      <c r="G57" s="215"/>
      <c r="H57" s="21" t="s">
        <v>36</v>
      </c>
    </row>
    <row r="58" spans="1:13" x14ac:dyDescent="0.25">
      <c r="A58" s="18" t="s">
        <v>29</v>
      </c>
      <c r="B58" s="192" t="s">
        <v>51</v>
      </c>
      <c r="C58" s="154"/>
      <c r="D58" s="154"/>
      <c r="E58" s="154"/>
      <c r="F58" s="154"/>
      <c r="G58" s="154"/>
      <c r="H58" s="35">
        <f>H37</f>
        <v>279.41106391739993</v>
      </c>
    </row>
    <row r="59" spans="1:13" x14ac:dyDescent="0.25">
      <c r="A59" s="18" t="s">
        <v>34</v>
      </c>
      <c r="B59" s="192" t="s">
        <v>35</v>
      </c>
      <c r="C59" s="154"/>
      <c r="D59" s="154"/>
      <c r="E59" s="154"/>
      <c r="F59" s="154"/>
      <c r="G59" s="154"/>
      <c r="H59" s="35">
        <f>H48</f>
        <v>426.55794599999996</v>
      </c>
    </row>
    <row r="60" spans="1:13" x14ac:dyDescent="0.25">
      <c r="A60" s="36" t="s">
        <v>47</v>
      </c>
      <c r="B60" s="192" t="s">
        <v>48</v>
      </c>
      <c r="C60" s="154"/>
      <c r="D60" s="154"/>
      <c r="E60" s="154"/>
      <c r="F60" s="154"/>
      <c r="G60" s="154"/>
      <c r="H60" s="19">
        <f>H55</f>
        <v>879.76780000000008</v>
      </c>
    </row>
    <row r="61" spans="1:13" ht="15.75" thickBot="1" x14ac:dyDescent="0.3">
      <c r="A61" s="164" t="s">
        <v>0</v>
      </c>
      <c r="B61" s="165"/>
      <c r="C61" s="165"/>
      <c r="D61" s="165"/>
      <c r="E61" s="165"/>
      <c r="F61" s="165"/>
      <c r="G61" s="165"/>
      <c r="H61" s="20">
        <f>SUM(H58:H60)</f>
        <v>1585.7368099174</v>
      </c>
    </row>
    <row r="62" spans="1:13" ht="15.75" thickBot="1" x14ac:dyDescent="0.3">
      <c r="A62" s="206" t="s">
        <v>52</v>
      </c>
      <c r="B62" s="207"/>
      <c r="C62" s="207"/>
      <c r="D62" s="207"/>
      <c r="E62" s="207"/>
      <c r="F62" s="207"/>
      <c r="G62" s="207"/>
      <c r="H62" s="208"/>
    </row>
    <row r="63" spans="1:13" ht="15.75" thickBot="1" x14ac:dyDescent="0.3">
      <c r="A63" s="14">
        <v>3</v>
      </c>
      <c r="B63" s="209" t="s">
        <v>53</v>
      </c>
      <c r="C63" s="209"/>
      <c r="D63" s="209"/>
      <c r="E63" s="209"/>
      <c r="F63" s="210"/>
      <c r="G63" s="74" t="s">
        <v>31</v>
      </c>
      <c r="H63" s="15" t="s">
        <v>36</v>
      </c>
    </row>
    <row r="64" spans="1:13" x14ac:dyDescent="0.25">
      <c r="A64" s="16" t="s">
        <v>2</v>
      </c>
      <c r="B64" s="228" t="s">
        <v>54</v>
      </c>
      <c r="C64" s="228"/>
      <c r="D64" s="228"/>
      <c r="E64" s="228"/>
      <c r="F64" s="226"/>
      <c r="G64" s="44">
        <v>0.42</v>
      </c>
      <c r="H64" s="28">
        <f t="shared" ref="H64:H70" si="1">$H$29*G64%</f>
        <v>5.0352539999999992</v>
      </c>
    </row>
    <row r="65" spans="1:8" x14ac:dyDescent="0.25">
      <c r="A65" s="18" t="s">
        <v>3</v>
      </c>
      <c r="B65" s="229" t="s">
        <v>55</v>
      </c>
      <c r="C65" s="229"/>
      <c r="D65" s="229"/>
      <c r="E65" s="229"/>
      <c r="F65" s="192"/>
      <c r="G65" s="36">
        <v>0.03</v>
      </c>
      <c r="H65" s="19">
        <f t="shared" si="1"/>
        <v>0.35966099999999995</v>
      </c>
    </row>
    <row r="66" spans="1:8" x14ac:dyDescent="0.25">
      <c r="A66" s="18" t="s">
        <v>6</v>
      </c>
      <c r="B66" s="229" t="s">
        <v>56</v>
      </c>
      <c r="C66" s="229"/>
      <c r="D66" s="229"/>
      <c r="E66" s="229"/>
      <c r="F66" s="192"/>
      <c r="G66" s="38">
        <v>4.3</v>
      </c>
      <c r="H66" s="19">
        <f t="shared" si="1"/>
        <v>51.55140999999999</v>
      </c>
    </row>
    <row r="67" spans="1:8" x14ac:dyDescent="0.25">
      <c r="A67" s="18" t="s">
        <v>7</v>
      </c>
      <c r="B67" s="229" t="s">
        <v>57</v>
      </c>
      <c r="C67" s="229"/>
      <c r="D67" s="229"/>
      <c r="E67" s="229"/>
      <c r="F67" s="192"/>
      <c r="G67" s="36">
        <v>1.94</v>
      </c>
      <c r="H67" s="19">
        <f t="shared" si="1"/>
        <v>23.258077999999998</v>
      </c>
    </row>
    <row r="68" spans="1:8" x14ac:dyDescent="0.25">
      <c r="A68" s="39" t="s">
        <v>39</v>
      </c>
      <c r="B68" s="235" t="s">
        <v>58</v>
      </c>
      <c r="C68" s="235"/>
      <c r="D68" s="235"/>
      <c r="E68" s="235"/>
      <c r="F68" s="236"/>
      <c r="G68" s="40">
        <v>0.71</v>
      </c>
      <c r="H68" s="41">
        <f t="shared" si="1"/>
        <v>8.5119769999999981</v>
      </c>
    </row>
    <row r="69" spans="1:8" ht="15.75" thickBot="1" x14ac:dyDescent="0.3">
      <c r="A69" s="34" t="s">
        <v>41</v>
      </c>
      <c r="B69" s="230" t="s">
        <v>59</v>
      </c>
      <c r="C69" s="230"/>
      <c r="D69" s="230"/>
      <c r="E69" s="230"/>
      <c r="F69" s="187"/>
      <c r="G69" s="42">
        <v>0.97</v>
      </c>
      <c r="H69" s="32">
        <f t="shared" si="1"/>
        <v>11.629038999999999</v>
      </c>
    </row>
    <row r="70" spans="1:8" ht="15.75" thickBot="1" x14ac:dyDescent="0.3">
      <c r="A70" s="231" t="s">
        <v>0</v>
      </c>
      <c r="B70" s="209"/>
      <c r="C70" s="209"/>
      <c r="D70" s="209"/>
      <c r="E70" s="209"/>
      <c r="F70" s="210"/>
      <c r="G70" s="74">
        <f>SUM(G64:G69)</f>
        <v>8.3699999999999992</v>
      </c>
      <c r="H70" s="24">
        <f t="shared" si="1"/>
        <v>100.34541899999999</v>
      </c>
    </row>
    <row r="71" spans="1:8" x14ac:dyDescent="0.25">
      <c r="A71" s="178" t="s">
        <v>60</v>
      </c>
      <c r="B71" s="178"/>
      <c r="C71" s="178"/>
      <c r="D71" s="178"/>
      <c r="E71" s="178"/>
      <c r="F71" s="178"/>
      <c r="G71" s="178"/>
      <c r="H71" s="178"/>
    </row>
    <row r="72" spans="1:8" ht="15.75" thickBot="1" x14ac:dyDescent="0.3">
      <c r="A72" s="237" t="s">
        <v>61</v>
      </c>
      <c r="B72" s="238"/>
      <c r="C72" s="238"/>
      <c r="D72" s="238"/>
      <c r="E72" s="238"/>
      <c r="F72" s="238"/>
      <c r="G72" s="238"/>
      <c r="H72" s="239"/>
    </row>
    <row r="73" spans="1:8" ht="15.75" thickBot="1" x14ac:dyDescent="0.3">
      <c r="A73" s="14" t="s">
        <v>62</v>
      </c>
      <c r="B73" s="210" t="s">
        <v>63</v>
      </c>
      <c r="C73" s="207"/>
      <c r="D73" s="207"/>
      <c r="E73" s="207"/>
      <c r="F73" s="207"/>
      <c r="G73" s="74" t="s">
        <v>31</v>
      </c>
      <c r="H73" s="15" t="s">
        <v>36</v>
      </c>
    </row>
    <row r="74" spans="1:8" x14ac:dyDescent="0.25">
      <c r="A74" s="43" t="s">
        <v>2</v>
      </c>
      <c r="B74" s="241" t="s">
        <v>64</v>
      </c>
      <c r="C74" s="241"/>
      <c r="D74" s="241"/>
      <c r="E74" s="241"/>
      <c r="F74" s="241"/>
      <c r="G74" s="44">
        <v>0.95</v>
      </c>
      <c r="H74" s="28">
        <f t="shared" ref="H74:H80" si="2">$H$29*G74%</f>
        <v>11.389264999999998</v>
      </c>
    </row>
    <row r="75" spans="1:8" x14ac:dyDescent="0.25">
      <c r="A75" s="45" t="s">
        <v>3</v>
      </c>
      <c r="B75" s="188" t="s">
        <v>65</v>
      </c>
      <c r="C75" s="188"/>
      <c r="D75" s="188"/>
      <c r="E75" s="188"/>
      <c r="F75" s="188"/>
      <c r="G75" s="36">
        <v>0.28000000000000003</v>
      </c>
      <c r="H75" s="19">
        <f t="shared" si="2"/>
        <v>3.3568360000000004</v>
      </c>
    </row>
    <row r="76" spans="1:8" x14ac:dyDescent="0.25">
      <c r="A76" s="45" t="s">
        <v>6</v>
      </c>
      <c r="B76" s="188" t="s">
        <v>66</v>
      </c>
      <c r="C76" s="188"/>
      <c r="D76" s="188"/>
      <c r="E76" s="188"/>
      <c r="F76" s="188"/>
      <c r="G76" s="36">
        <v>0.02</v>
      </c>
      <c r="H76" s="19">
        <f t="shared" si="2"/>
        <v>0.23977399999999999</v>
      </c>
    </row>
    <row r="77" spans="1:8" x14ac:dyDescent="0.25">
      <c r="A77" s="45" t="s">
        <v>7</v>
      </c>
      <c r="B77" s="188" t="s">
        <v>67</v>
      </c>
      <c r="C77" s="188"/>
      <c r="D77" s="188"/>
      <c r="E77" s="188"/>
      <c r="F77" s="188"/>
      <c r="G77" s="36">
        <v>0.03</v>
      </c>
      <c r="H77" s="19">
        <f t="shared" si="2"/>
        <v>0.35966099999999995</v>
      </c>
    </row>
    <row r="78" spans="1:8" x14ac:dyDescent="0.25">
      <c r="A78" s="45" t="s">
        <v>39</v>
      </c>
      <c r="B78" s="188" t="s">
        <v>68</v>
      </c>
      <c r="C78" s="188"/>
      <c r="D78" s="188"/>
      <c r="E78" s="188"/>
      <c r="F78" s="188"/>
      <c r="G78" s="36">
        <v>7.0000000000000007E-2</v>
      </c>
      <c r="H78" s="19">
        <f t="shared" si="2"/>
        <v>0.83920900000000009</v>
      </c>
    </row>
    <row r="79" spans="1:8" ht="15.75" thickBot="1" x14ac:dyDescent="0.3">
      <c r="A79" s="46" t="s">
        <v>41</v>
      </c>
      <c r="B79" s="188" t="s">
        <v>69</v>
      </c>
      <c r="C79" s="188"/>
      <c r="D79" s="188"/>
      <c r="E79" s="188"/>
      <c r="F79" s="188"/>
      <c r="G79" s="42">
        <v>1.39</v>
      </c>
      <c r="H79" s="32">
        <f t="shared" si="2"/>
        <v>16.664292999999997</v>
      </c>
    </row>
    <row r="80" spans="1:8" ht="15.75" thickBot="1" x14ac:dyDescent="0.3">
      <c r="A80" s="206" t="s">
        <v>0</v>
      </c>
      <c r="B80" s="207"/>
      <c r="C80" s="207"/>
      <c r="D80" s="207"/>
      <c r="E80" s="207"/>
      <c r="F80" s="207"/>
      <c r="G80" s="74">
        <f>SUM(G74:G79)</f>
        <v>2.74</v>
      </c>
      <c r="H80" s="24">
        <f t="shared" si="2"/>
        <v>32.849038</v>
      </c>
    </row>
    <row r="81" spans="1:8" ht="15.75" thickBot="1" x14ac:dyDescent="0.3">
      <c r="A81" s="206" t="s">
        <v>70</v>
      </c>
      <c r="B81" s="207"/>
      <c r="C81" s="207"/>
      <c r="D81" s="207"/>
      <c r="E81" s="207"/>
      <c r="F81" s="207"/>
      <c r="G81" s="207"/>
      <c r="H81" s="208"/>
    </row>
    <row r="82" spans="1:8" x14ac:dyDescent="0.25">
      <c r="A82" s="47" t="s">
        <v>71</v>
      </c>
      <c r="B82" s="178" t="s">
        <v>72</v>
      </c>
      <c r="C82" s="178"/>
      <c r="D82" s="178"/>
      <c r="E82" s="178"/>
      <c r="F82" s="240"/>
      <c r="G82" s="37" t="s">
        <v>73</v>
      </c>
      <c r="H82" s="21" t="s">
        <v>36</v>
      </c>
    </row>
    <row r="83" spans="1:8" ht="15.75" thickBot="1" x14ac:dyDescent="0.3">
      <c r="A83" s="46" t="s">
        <v>2</v>
      </c>
      <c r="B83" s="230" t="s">
        <v>74</v>
      </c>
      <c r="C83" s="230"/>
      <c r="D83" s="230"/>
      <c r="E83" s="230"/>
      <c r="F83" s="187"/>
      <c r="G83" s="48"/>
      <c r="H83" s="49">
        <v>0</v>
      </c>
    </row>
    <row r="84" spans="1:8" ht="15.75" thickBot="1" x14ac:dyDescent="0.3">
      <c r="A84" s="231" t="s">
        <v>0</v>
      </c>
      <c r="B84" s="209"/>
      <c r="C84" s="209"/>
      <c r="D84" s="209"/>
      <c r="E84" s="209"/>
      <c r="F84" s="210"/>
      <c r="G84" s="50"/>
      <c r="H84" s="51"/>
    </row>
    <row r="85" spans="1:8" ht="15.75" thickBot="1" x14ac:dyDescent="0.3">
      <c r="A85" s="206" t="s">
        <v>75</v>
      </c>
      <c r="B85" s="207"/>
      <c r="C85" s="207"/>
      <c r="D85" s="207"/>
      <c r="E85" s="207"/>
      <c r="F85" s="207"/>
      <c r="G85" s="207"/>
      <c r="H85" s="208"/>
    </row>
    <row r="86" spans="1:8" x14ac:dyDescent="0.25">
      <c r="A86" s="47">
        <v>4</v>
      </c>
      <c r="B86" s="240" t="s">
        <v>76</v>
      </c>
      <c r="C86" s="243"/>
      <c r="D86" s="243"/>
      <c r="E86" s="243"/>
      <c r="F86" s="243"/>
      <c r="G86" s="243"/>
      <c r="H86" s="21" t="s">
        <v>36</v>
      </c>
    </row>
    <row r="87" spans="1:8" x14ac:dyDescent="0.25">
      <c r="A87" s="45" t="s">
        <v>62</v>
      </c>
      <c r="B87" s="229" t="s">
        <v>77</v>
      </c>
      <c r="C87" s="229"/>
      <c r="D87" s="229"/>
      <c r="E87" s="229"/>
      <c r="F87" s="229"/>
      <c r="G87" s="192"/>
      <c r="H87" s="19">
        <f>H80</f>
        <v>32.849038</v>
      </c>
    </row>
    <row r="88" spans="1:8" ht="15.75" thickBot="1" x14ac:dyDescent="0.3">
      <c r="A88" s="46" t="s">
        <v>71</v>
      </c>
      <c r="B88" s="230" t="s">
        <v>78</v>
      </c>
      <c r="C88" s="230"/>
      <c r="D88" s="230"/>
      <c r="E88" s="230"/>
      <c r="F88" s="230"/>
      <c r="G88" s="187"/>
      <c r="H88" s="32">
        <v>0</v>
      </c>
    </row>
    <row r="89" spans="1:8" ht="15.75" thickBot="1" x14ac:dyDescent="0.3">
      <c r="A89" s="231" t="s">
        <v>0</v>
      </c>
      <c r="B89" s="209"/>
      <c r="C89" s="209"/>
      <c r="D89" s="209"/>
      <c r="E89" s="209"/>
      <c r="F89" s="209"/>
      <c r="G89" s="210"/>
      <c r="H89" s="24">
        <f>SUM(H87:H88)</f>
        <v>32.849038</v>
      </c>
    </row>
    <row r="90" spans="1:8" ht="15.75" thickBot="1" x14ac:dyDescent="0.3">
      <c r="A90" s="231" t="s">
        <v>79</v>
      </c>
      <c r="B90" s="209"/>
      <c r="C90" s="209"/>
      <c r="D90" s="209"/>
      <c r="E90" s="209"/>
      <c r="F90" s="209"/>
      <c r="G90" s="209"/>
      <c r="H90" s="234"/>
    </row>
    <row r="91" spans="1:8" ht="15.75" thickBot="1" x14ac:dyDescent="0.3">
      <c r="A91" s="14">
        <v>5</v>
      </c>
      <c r="B91" s="210" t="s">
        <v>80</v>
      </c>
      <c r="C91" s="207"/>
      <c r="D91" s="207"/>
      <c r="E91" s="207"/>
      <c r="F91" s="207"/>
      <c r="G91" s="207"/>
      <c r="H91" s="15" t="s">
        <v>36</v>
      </c>
    </row>
    <row r="92" spans="1:8" x14ac:dyDescent="0.25">
      <c r="A92" s="47" t="s">
        <v>2</v>
      </c>
      <c r="B92" s="228" t="s">
        <v>81</v>
      </c>
      <c r="C92" s="228"/>
      <c r="D92" s="228"/>
      <c r="E92" s="228"/>
      <c r="F92" s="228"/>
      <c r="G92" s="226"/>
      <c r="H92" s="28">
        <f>UNIFORME!E9</f>
        <v>61.147333333333336</v>
      </c>
    </row>
    <row r="93" spans="1:8" x14ac:dyDescent="0.25">
      <c r="A93" s="52" t="s">
        <v>3</v>
      </c>
      <c r="B93" s="192" t="s">
        <v>82</v>
      </c>
      <c r="C93" s="154"/>
      <c r="D93" s="154"/>
      <c r="E93" s="154"/>
      <c r="F93" s="154"/>
      <c r="G93" s="154"/>
      <c r="H93" s="19">
        <f>MATERIAS!D6</f>
        <v>120.7</v>
      </c>
    </row>
    <row r="94" spans="1:8" x14ac:dyDescent="0.25">
      <c r="A94" s="52" t="s">
        <v>6</v>
      </c>
      <c r="B94" s="229" t="s">
        <v>83</v>
      </c>
      <c r="C94" s="242"/>
      <c r="D94" s="242"/>
      <c r="E94" s="242"/>
      <c r="F94" s="242"/>
      <c r="G94" s="184"/>
      <c r="H94" s="19">
        <f>EQUIPAMENTOS!E30</f>
        <v>31.425125000000001</v>
      </c>
    </row>
    <row r="95" spans="1:8" ht="15.75" thickBot="1" x14ac:dyDescent="0.3">
      <c r="A95" s="105" t="s">
        <v>7</v>
      </c>
      <c r="B95" s="202" t="s">
        <v>206</v>
      </c>
      <c r="C95" s="203"/>
      <c r="D95" s="203"/>
      <c r="E95" s="203"/>
      <c r="F95" s="203"/>
      <c r="G95" s="257"/>
      <c r="H95" s="106">
        <f>EPI!E15</f>
        <v>89.83</v>
      </c>
    </row>
    <row r="96" spans="1:8" ht="15.75" thickBot="1" x14ac:dyDescent="0.3">
      <c r="A96" s="231" t="s">
        <v>0</v>
      </c>
      <c r="B96" s="209"/>
      <c r="C96" s="209"/>
      <c r="D96" s="209"/>
      <c r="E96" s="209"/>
      <c r="F96" s="209"/>
      <c r="G96" s="210"/>
      <c r="H96" s="53">
        <f>SUM(H92:H95)</f>
        <v>303.10245833333335</v>
      </c>
    </row>
    <row r="97" spans="1:11" ht="15.75" thickBot="1" x14ac:dyDescent="0.3">
      <c r="A97" s="206" t="s">
        <v>84</v>
      </c>
      <c r="B97" s="207"/>
      <c r="C97" s="207"/>
      <c r="D97" s="207"/>
      <c r="E97" s="207"/>
      <c r="F97" s="207"/>
      <c r="G97" s="207"/>
      <c r="H97" s="208"/>
    </row>
    <row r="98" spans="1:11" ht="15.75" thickBot="1" x14ac:dyDescent="0.3">
      <c r="A98" s="14">
        <v>6</v>
      </c>
      <c r="B98" s="209" t="s">
        <v>85</v>
      </c>
      <c r="C98" s="209"/>
      <c r="D98" s="209"/>
      <c r="E98" s="209"/>
      <c r="F98" s="210"/>
      <c r="G98" s="64" t="s">
        <v>31</v>
      </c>
      <c r="H98" s="15" t="s">
        <v>36</v>
      </c>
    </row>
    <row r="99" spans="1:11" x14ac:dyDescent="0.25">
      <c r="A99" s="12" t="s">
        <v>2</v>
      </c>
      <c r="B99" s="226" t="s">
        <v>86</v>
      </c>
      <c r="C99" s="227"/>
      <c r="D99" s="227"/>
      <c r="E99" s="227"/>
      <c r="F99" s="227"/>
      <c r="G99" s="69">
        <f>'CUSTOS INDIRETOS E LUCRO'!$G$3</f>
        <v>1</v>
      </c>
      <c r="H99" s="28">
        <f>H114*$G$99%</f>
        <v>32.209037252507336</v>
      </c>
    </row>
    <row r="100" spans="1:11" x14ac:dyDescent="0.25">
      <c r="A100" s="73" t="s">
        <v>3</v>
      </c>
      <c r="B100" s="229" t="s">
        <v>87</v>
      </c>
      <c r="C100" s="229"/>
      <c r="D100" s="229"/>
      <c r="E100" s="229"/>
      <c r="F100" s="192"/>
      <c r="G100" s="70">
        <f>'CUSTOS INDIRETOS E LUCRO'!$G$4</f>
        <v>0.9</v>
      </c>
      <c r="H100" s="19">
        <f>($H$114+$H$99)*G100%</f>
        <v>29.278014862529169</v>
      </c>
    </row>
    <row r="101" spans="1:11" x14ac:dyDescent="0.25">
      <c r="A101" s="73" t="s">
        <v>6</v>
      </c>
      <c r="B101" s="249" t="s">
        <v>88</v>
      </c>
      <c r="C101" s="249"/>
      <c r="D101" s="249"/>
      <c r="E101" s="249"/>
      <c r="F101" s="250"/>
      <c r="G101" s="70">
        <f>SUM(G102:G105)</f>
        <v>9.92</v>
      </c>
      <c r="H101" s="54">
        <f>SUM(H102:H105)%</f>
        <v>3.6147109804028013</v>
      </c>
    </row>
    <row r="102" spans="1:11" x14ac:dyDescent="0.25">
      <c r="A102" s="73"/>
      <c r="B102" s="251" t="s">
        <v>89</v>
      </c>
      <c r="C102" s="251"/>
      <c r="D102" s="251"/>
      <c r="E102" s="251"/>
      <c r="F102" s="244"/>
      <c r="G102" s="70">
        <f>'CUSTOS INDIRETOS E LUCRO'!$G$6</f>
        <v>0.88</v>
      </c>
      <c r="H102" s="19">
        <f>G102*$H$116%</f>
        <v>32.06598450357324</v>
      </c>
    </row>
    <row r="103" spans="1:11" x14ac:dyDescent="0.25">
      <c r="A103" s="55"/>
      <c r="B103" s="251" t="s">
        <v>108</v>
      </c>
      <c r="C103" s="251"/>
      <c r="D103" s="251"/>
      <c r="E103" s="251"/>
      <c r="F103" s="244"/>
      <c r="G103" s="70">
        <f>'CUSTOS INDIRETOS E LUCRO'!$G$7</f>
        <v>4.04</v>
      </c>
      <c r="H103" s="19">
        <f>G103*$H$116%</f>
        <v>147.21201976640441</v>
      </c>
    </row>
    <row r="104" spans="1:11" x14ac:dyDescent="0.25">
      <c r="A104" s="55"/>
      <c r="B104" s="244" t="s">
        <v>109</v>
      </c>
      <c r="C104" s="245"/>
      <c r="D104" s="245"/>
      <c r="E104" s="245"/>
      <c r="F104" s="245"/>
      <c r="G104" s="70">
        <f>'CUSTOS INDIRETOS E LUCRO'!$G$8</f>
        <v>0</v>
      </c>
      <c r="H104" s="19">
        <f>G104*$H$116%</f>
        <v>0</v>
      </c>
    </row>
    <row r="105" spans="1:11" ht="15.75" thickBot="1" x14ac:dyDescent="0.3">
      <c r="A105" s="56"/>
      <c r="B105" s="246" t="s">
        <v>110</v>
      </c>
      <c r="C105" s="247"/>
      <c r="D105" s="247"/>
      <c r="E105" s="247"/>
      <c r="F105" s="247"/>
      <c r="G105" s="80">
        <f>'CUSTOS INDIRETOS E LUCRO'!$G$9</f>
        <v>5</v>
      </c>
      <c r="H105" s="57">
        <f>G105*$H$116%</f>
        <v>182.19309377030248</v>
      </c>
    </row>
    <row r="106" spans="1:11" ht="15.75" thickBot="1" x14ac:dyDescent="0.3">
      <c r="A106" s="231" t="s">
        <v>0</v>
      </c>
      <c r="B106" s="209"/>
      <c r="C106" s="209"/>
      <c r="D106" s="209"/>
      <c r="E106" s="209"/>
      <c r="F106" s="209"/>
      <c r="G106" s="210"/>
      <c r="H106" s="53">
        <f>H99+H100+H102+H103+H105</f>
        <v>422.95815015531662</v>
      </c>
    </row>
    <row r="107" spans="1:11" ht="15.75" thickBot="1" x14ac:dyDescent="0.3">
      <c r="A107" s="248" t="s">
        <v>90</v>
      </c>
      <c r="B107" s="248"/>
      <c r="C107" s="248"/>
      <c r="D107" s="248"/>
      <c r="E107" s="248"/>
      <c r="F107" s="248"/>
      <c r="G107" s="248"/>
      <c r="H107" s="248"/>
      <c r="K107" s="6"/>
    </row>
    <row r="108" spans="1:11" ht="15.75" thickBot="1" x14ac:dyDescent="0.3">
      <c r="A108" s="231" t="s">
        <v>91</v>
      </c>
      <c r="B108" s="209"/>
      <c r="C108" s="209"/>
      <c r="D108" s="209"/>
      <c r="E108" s="209"/>
      <c r="F108" s="209"/>
      <c r="G108" s="210"/>
      <c r="H108" s="15" t="s">
        <v>36</v>
      </c>
    </row>
    <row r="109" spans="1:11" x14ac:dyDescent="0.25">
      <c r="A109" s="47" t="s">
        <v>2</v>
      </c>
      <c r="B109" s="228" t="s">
        <v>92</v>
      </c>
      <c r="C109" s="228"/>
      <c r="D109" s="228"/>
      <c r="E109" s="228"/>
      <c r="F109" s="228"/>
      <c r="G109" s="226"/>
      <c r="H109" s="17">
        <f>H29</f>
        <v>1198.8699999999999</v>
      </c>
    </row>
    <row r="110" spans="1:11" x14ac:dyDescent="0.25">
      <c r="A110" s="52" t="s">
        <v>3</v>
      </c>
      <c r="B110" s="229" t="s">
        <v>27</v>
      </c>
      <c r="C110" s="229"/>
      <c r="D110" s="229"/>
      <c r="E110" s="229"/>
      <c r="F110" s="229"/>
      <c r="G110" s="192"/>
      <c r="H110" s="35">
        <f>H61</f>
        <v>1585.7368099174</v>
      </c>
    </row>
    <row r="111" spans="1:11" x14ac:dyDescent="0.25">
      <c r="A111" s="52" t="s">
        <v>6</v>
      </c>
      <c r="B111" s="229" t="s">
        <v>52</v>
      </c>
      <c r="C111" s="229"/>
      <c r="D111" s="229"/>
      <c r="E111" s="229"/>
      <c r="F111" s="229"/>
      <c r="G111" s="192"/>
      <c r="H111" s="19">
        <f>H70</f>
        <v>100.34541899999999</v>
      </c>
    </row>
    <row r="112" spans="1:11" x14ac:dyDescent="0.25">
      <c r="A112" s="52" t="s">
        <v>7</v>
      </c>
      <c r="B112" s="229" t="s">
        <v>93</v>
      </c>
      <c r="C112" s="229"/>
      <c r="D112" s="229"/>
      <c r="E112" s="229"/>
      <c r="F112" s="229"/>
      <c r="G112" s="192"/>
      <c r="H112" s="19">
        <f>H89</f>
        <v>32.849038</v>
      </c>
    </row>
    <row r="113" spans="1:10" ht="15.75" thickBot="1" x14ac:dyDescent="0.3">
      <c r="A113" s="58" t="s">
        <v>39</v>
      </c>
      <c r="B113" s="230" t="s">
        <v>79</v>
      </c>
      <c r="C113" s="230"/>
      <c r="D113" s="230"/>
      <c r="E113" s="230"/>
      <c r="F113" s="230"/>
      <c r="G113" s="187"/>
      <c r="H113" s="59">
        <f>H96</f>
        <v>303.10245833333335</v>
      </c>
    </row>
    <row r="114" spans="1:10" ht="15.75" thickBot="1" x14ac:dyDescent="0.3">
      <c r="A114" s="231" t="s">
        <v>94</v>
      </c>
      <c r="B114" s="209"/>
      <c r="C114" s="209"/>
      <c r="D114" s="209"/>
      <c r="E114" s="209"/>
      <c r="F114" s="209"/>
      <c r="G114" s="210"/>
      <c r="H114" s="53">
        <f>SUM(H109:H113)</f>
        <v>3220.9037252507333</v>
      </c>
    </row>
    <row r="115" spans="1:10" ht="15.75" thickBot="1" x14ac:dyDescent="0.3">
      <c r="A115" s="77" t="s">
        <v>41</v>
      </c>
      <c r="B115" s="254" t="s">
        <v>84</v>
      </c>
      <c r="C115" s="254"/>
      <c r="D115" s="254"/>
      <c r="E115" s="254"/>
      <c r="F115" s="254"/>
      <c r="G115" s="255"/>
      <c r="H115" s="65">
        <f>H106</f>
        <v>422.95815015531662</v>
      </c>
    </row>
    <row r="116" spans="1:10" ht="15.75" thickBot="1" x14ac:dyDescent="0.3">
      <c r="A116" s="231" t="s">
        <v>95</v>
      </c>
      <c r="B116" s="209"/>
      <c r="C116" s="209"/>
      <c r="D116" s="209"/>
      <c r="E116" s="209"/>
      <c r="F116" s="209"/>
      <c r="G116" s="210"/>
      <c r="H116" s="53">
        <f>(H114+H99+H100)/(1-$G$101%)</f>
        <v>3643.8618754060499</v>
      </c>
      <c r="J116" s="7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60"/>
      <c r="B120" s="60"/>
      <c r="C120" s="60"/>
      <c r="D120" s="60"/>
      <c r="E120" s="60"/>
      <c r="F120" s="60"/>
      <c r="G120" s="60"/>
      <c r="H120" s="61"/>
    </row>
    <row r="121" spans="1:10" x14ac:dyDescent="0.25">
      <c r="A121" s="60"/>
      <c r="B121" s="60"/>
      <c r="C121" s="60"/>
      <c r="D121" s="60"/>
      <c r="E121" s="60"/>
      <c r="F121" s="252" t="str">
        <f>JARDINEIRO!F120</f>
        <v>Brasília, 2 de outubro de 2019</v>
      </c>
      <c r="G121" s="252"/>
      <c r="H121" s="252"/>
    </row>
    <row r="122" spans="1:10" ht="70.900000000000006" customHeight="1" x14ac:dyDescent="0.25">
      <c r="A122" s="253" t="s">
        <v>96</v>
      </c>
      <c r="B122" s="253"/>
      <c r="C122" s="253"/>
      <c r="D122" s="253"/>
      <c r="E122" s="253"/>
      <c r="F122" s="253"/>
      <c r="G122" s="253"/>
      <c r="H122" s="253"/>
    </row>
  </sheetData>
  <mergeCells count="129">
    <mergeCell ref="A116:G116"/>
    <mergeCell ref="F121:H121"/>
    <mergeCell ref="A122:H122"/>
    <mergeCell ref="B110:G110"/>
    <mergeCell ref="B111:G111"/>
    <mergeCell ref="B112:G112"/>
    <mergeCell ref="B113:G113"/>
    <mergeCell ref="A114:G114"/>
    <mergeCell ref="B115:G115"/>
    <mergeCell ref="B104:F104"/>
    <mergeCell ref="B105:F105"/>
    <mergeCell ref="A106:G106"/>
    <mergeCell ref="A107:H107"/>
    <mergeCell ref="A108:G108"/>
    <mergeCell ref="B109:G109"/>
    <mergeCell ref="B98:F98"/>
    <mergeCell ref="B99:F99"/>
    <mergeCell ref="B100:F100"/>
    <mergeCell ref="B101:F101"/>
    <mergeCell ref="B102:F102"/>
    <mergeCell ref="B103:F103"/>
    <mergeCell ref="B91:G91"/>
    <mergeCell ref="B92:G92"/>
    <mergeCell ref="B93:G93"/>
    <mergeCell ref="B94:G94"/>
    <mergeCell ref="A96:G96"/>
    <mergeCell ref="A97:H97"/>
    <mergeCell ref="A85:H85"/>
    <mergeCell ref="B86:G86"/>
    <mergeCell ref="B87:G87"/>
    <mergeCell ref="B88:G88"/>
    <mergeCell ref="A89:G89"/>
    <mergeCell ref="A90:H90"/>
    <mergeCell ref="B79:F79"/>
    <mergeCell ref="A80:F80"/>
    <mergeCell ref="A81:H81"/>
    <mergeCell ref="B82:F82"/>
    <mergeCell ref="B83:F83"/>
    <mergeCell ref="A84:F84"/>
    <mergeCell ref="B73:F73"/>
    <mergeCell ref="B74:F74"/>
    <mergeCell ref="B75:F75"/>
    <mergeCell ref="B76:F76"/>
    <mergeCell ref="B77:F77"/>
    <mergeCell ref="B78:F78"/>
    <mergeCell ref="B67:F67"/>
    <mergeCell ref="B68:F68"/>
    <mergeCell ref="B69:F69"/>
    <mergeCell ref="A70:F70"/>
    <mergeCell ref="A71:H71"/>
    <mergeCell ref="A72:H72"/>
    <mergeCell ref="A61:G61"/>
    <mergeCell ref="A62:H62"/>
    <mergeCell ref="B63:F63"/>
    <mergeCell ref="B64:F64"/>
    <mergeCell ref="B65:F65"/>
    <mergeCell ref="B66:F66"/>
    <mergeCell ref="A55:G55"/>
    <mergeCell ref="A56:H56"/>
    <mergeCell ref="B57:G57"/>
    <mergeCell ref="B58:G58"/>
    <mergeCell ref="B59:G59"/>
    <mergeCell ref="B60:G60"/>
    <mergeCell ref="A49:H49"/>
    <mergeCell ref="B50:G50"/>
    <mergeCell ref="B51:G51"/>
    <mergeCell ref="B52:G52"/>
    <mergeCell ref="B53:G53"/>
    <mergeCell ref="B54:G54"/>
    <mergeCell ref="B43:F43"/>
    <mergeCell ref="B44:F44"/>
    <mergeCell ref="B45:F45"/>
    <mergeCell ref="B46:F46"/>
    <mergeCell ref="B47:F47"/>
    <mergeCell ref="A48:F48"/>
    <mergeCell ref="A37:F37"/>
    <mergeCell ref="A38:H38"/>
    <mergeCell ref="B39:F39"/>
    <mergeCell ref="B40:F40"/>
    <mergeCell ref="B41:F41"/>
    <mergeCell ref="B42:F42"/>
    <mergeCell ref="B95:G95"/>
    <mergeCell ref="A11:H11"/>
    <mergeCell ref="B12:C12"/>
    <mergeCell ref="D12:H12"/>
    <mergeCell ref="B13:C13"/>
    <mergeCell ref="D13:H13"/>
    <mergeCell ref="A14:H14"/>
    <mergeCell ref="B8:F8"/>
    <mergeCell ref="G8:H8"/>
    <mergeCell ref="B9:D9"/>
    <mergeCell ref="E9:F9"/>
    <mergeCell ref="G9:H9"/>
    <mergeCell ref="B10:F10"/>
    <mergeCell ref="G10:H10"/>
    <mergeCell ref="B19:F19"/>
    <mergeCell ref="G19:H19"/>
    <mergeCell ref="B20:F20"/>
    <mergeCell ref="G20:H20"/>
    <mergeCell ref="A21:H21"/>
    <mergeCell ref="B22:G22"/>
    <mergeCell ref="A15:H15"/>
    <mergeCell ref="B16:F16"/>
    <mergeCell ref="G16:H16"/>
    <mergeCell ref="B17:F17"/>
    <mergeCell ref="A35:F35"/>
    <mergeCell ref="A36:F36"/>
    <mergeCell ref="A1:H1"/>
    <mergeCell ref="A2:H2"/>
    <mergeCell ref="A3:H3"/>
    <mergeCell ref="A4:H4"/>
    <mergeCell ref="A6:H6"/>
    <mergeCell ref="B7:F7"/>
    <mergeCell ref="G7:H7"/>
    <mergeCell ref="G17:H17"/>
    <mergeCell ref="B18:F18"/>
    <mergeCell ref="G18:H18"/>
    <mergeCell ref="A29:G29"/>
    <mergeCell ref="A30:H30"/>
    <mergeCell ref="A31:H31"/>
    <mergeCell ref="B32:F32"/>
    <mergeCell ref="B33:F33"/>
    <mergeCell ref="B34:F34"/>
    <mergeCell ref="B23:G23"/>
    <mergeCell ref="B24:G24"/>
    <mergeCell ref="B25:G25"/>
    <mergeCell ref="B26:G26"/>
    <mergeCell ref="B27:G27"/>
    <mergeCell ref="B28:G28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1" max="7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10" zoomScaleNormal="110" workbookViewId="0">
      <selection activeCell="D8" sqref="D8"/>
    </sheetView>
  </sheetViews>
  <sheetFormatPr defaultRowHeight="15" x14ac:dyDescent="0.25"/>
  <cols>
    <col min="1" max="1" width="9.140625" style="83"/>
    <col min="2" max="2" width="80.85546875" style="81" customWidth="1"/>
    <col min="3" max="3" width="14.140625" style="81" bestFit="1" customWidth="1"/>
    <col min="4" max="4" width="13.42578125" bestFit="1" customWidth="1"/>
    <col min="5" max="5" width="10.5703125" bestFit="1" customWidth="1"/>
  </cols>
  <sheetData>
    <row r="1" spans="1:5" ht="30" x14ac:dyDescent="0.25">
      <c r="A1" s="112" t="s">
        <v>137</v>
      </c>
      <c r="B1" s="135" t="s">
        <v>154</v>
      </c>
      <c r="C1" s="130" t="s">
        <v>214</v>
      </c>
      <c r="D1" s="136" t="s">
        <v>155</v>
      </c>
      <c r="E1" s="136" t="s">
        <v>156</v>
      </c>
    </row>
    <row r="2" spans="1:5" ht="30" x14ac:dyDescent="0.25">
      <c r="A2" s="138">
        <v>6</v>
      </c>
      <c r="B2" s="99" t="s">
        <v>142</v>
      </c>
      <c r="C2" s="95">
        <v>2</v>
      </c>
      <c r="D2" s="107">
        <v>2.1</v>
      </c>
      <c r="E2" s="137">
        <f>D2*A2*C2</f>
        <v>25.200000000000003</v>
      </c>
    </row>
    <row r="3" spans="1:5" x14ac:dyDescent="0.25">
      <c r="A3" s="138">
        <v>6</v>
      </c>
      <c r="B3" s="99" t="s">
        <v>143</v>
      </c>
      <c r="C3" s="95">
        <v>2</v>
      </c>
      <c r="D3" s="107">
        <v>35</v>
      </c>
      <c r="E3" s="137">
        <f t="shared" ref="E3:E13" si="0">D3*A3*C3</f>
        <v>420</v>
      </c>
    </row>
    <row r="4" spans="1:5" ht="45" x14ac:dyDescent="0.25">
      <c r="A4" s="138">
        <v>2</v>
      </c>
      <c r="B4" s="99" t="s">
        <v>144</v>
      </c>
      <c r="C4" s="95">
        <v>2</v>
      </c>
      <c r="D4" s="107">
        <v>5.99</v>
      </c>
      <c r="E4" s="137">
        <f t="shared" si="0"/>
        <v>23.96</v>
      </c>
    </row>
    <row r="5" spans="1:5" x14ac:dyDescent="0.25">
      <c r="A5" s="138">
        <v>2</v>
      </c>
      <c r="B5" s="99" t="s">
        <v>145</v>
      </c>
      <c r="C5" s="95">
        <v>2</v>
      </c>
      <c r="D5" s="107">
        <v>9.9</v>
      </c>
      <c r="E5" s="137">
        <f t="shared" si="0"/>
        <v>39.6</v>
      </c>
    </row>
    <row r="6" spans="1:5" ht="30" x14ac:dyDescent="0.25">
      <c r="A6" s="138">
        <v>2</v>
      </c>
      <c r="B6" s="99" t="s">
        <v>146</v>
      </c>
      <c r="C6" s="95">
        <v>2</v>
      </c>
      <c r="D6" s="107">
        <v>2.62</v>
      </c>
      <c r="E6" s="137">
        <f t="shared" si="0"/>
        <v>10.48</v>
      </c>
    </row>
    <row r="7" spans="1:5" ht="30" x14ac:dyDescent="0.25">
      <c r="A7" s="138">
        <v>6</v>
      </c>
      <c r="B7" s="99" t="s">
        <v>147</v>
      </c>
      <c r="C7" s="95">
        <v>2</v>
      </c>
      <c r="D7" s="107">
        <v>1.81</v>
      </c>
      <c r="E7" s="137">
        <f t="shared" si="0"/>
        <v>21.72</v>
      </c>
    </row>
    <row r="8" spans="1:5" ht="27.75" customHeight="1" x14ac:dyDescent="0.25">
      <c r="A8" s="138">
        <v>1</v>
      </c>
      <c r="B8" s="99" t="s">
        <v>148</v>
      </c>
      <c r="C8" s="95">
        <v>2</v>
      </c>
      <c r="D8" s="107">
        <v>14.9</v>
      </c>
      <c r="E8" s="137">
        <f t="shared" si="0"/>
        <v>29.8</v>
      </c>
    </row>
    <row r="9" spans="1:5" x14ac:dyDescent="0.25">
      <c r="A9" s="138">
        <v>1</v>
      </c>
      <c r="B9" s="99" t="s">
        <v>149</v>
      </c>
      <c r="C9" s="95">
        <v>2</v>
      </c>
      <c r="D9" s="107">
        <v>29.9</v>
      </c>
      <c r="E9" s="137">
        <f t="shared" si="0"/>
        <v>59.8</v>
      </c>
    </row>
    <row r="10" spans="1:5" x14ac:dyDescent="0.25">
      <c r="A10" s="138">
        <v>1</v>
      </c>
      <c r="B10" s="99" t="s">
        <v>150</v>
      </c>
      <c r="C10" s="95">
        <v>2</v>
      </c>
      <c r="D10" s="107">
        <v>7.5</v>
      </c>
      <c r="E10" s="137">
        <f t="shared" si="0"/>
        <v>15</v>
      </c>
    </row>
    <row r="11" spans="1:5" x14ac:dyDescent="0.25">
      <c r="A11" s="138">
        <v>1</v>
      </c>
      <c r="B11" s="99" t="s">
        <v>151</v>
      </c>
      <c r="C11" s="95">
        <v>2</v>
      </c>
      <c r="D11" s="107">
        <v>16.2</v>
      </c>
      <c r="E11" s="137">
        <f t="shared" si="0"/>
        <v>32.4</v>
      </c>
    </row>
    <row r="12" spans="1:5" x14ac:dyDescent="0.25">
      <c r="A12" s="138">
        <v>1</v>
      </c>
      <c r="B12" s="99" t="s">
        <v>152</v>
      </c>
      <c r="C12" s="95">
        <v>2</v>
      </c>
      <c r="D12" s="107">
        <v>40</v>
      </c>
      <c r="E12" s="137">
        <f t="shared" si="0"/>
        <v>80</v>
      </c>
    </row>
    <row r="13" spans="1:5" x14ac:dyDescent="0.25">
      <c r="A13" s="138">
        <v>4</v>
      </c>
      <c r="B13" s="99" t="s">
        <v>153</v>
      </c>
      <c r="C13" s="95">
        <v>2</v>
      </c>
      <c r="D13" s="107">
        <v>40</v>
      </c>
      <c r="E13" s="137">
        <f t="shared" si="0"/>
        <v>320</v>
      </c>
    </row>
    <row r="14" spans="1:5" x14ac:dyDescent="0.25">
      <c r="A14" s="258" t="s">
        <v>207</v>
      </c>
      <c r="B14" s="258"/>
      <c r="C14" s="258"/>
      <c r="D14" s="258"/>
      <c r="E14" s="139">
        <f>SUM(E2:E13)</f>
        <v>1077.96</v>
      </c>
    </row>
    <row r="15" spans="1:5" x14ac:dyDescent="0.25">
      <c r="A15" s="258" t="s">
        <v>208</v>
      </c>
      <c r="B15" s="258"/>
      <c r="C15" s="258"/>
      <c r="D15" s="258"/>
      <c r="E15" s="139">
        <f>E14/12</f>
        <v>89.83</v>
      </c>
    </row>
  </sheetData>
  <mergeCells count="2">
    <mergeCell ref="A14:D14"/>
    <mergeCell ref="A15:D1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="60" zoomScaleNormal="100" workbookViewId="0">
      <selection activeCell="C24" sqref="C24"/>
    </sheetView>
  </sheetViews>
  <sheetFormatPr defaultRowHeight="15" x14ac:dyDescent="0.25"/>
  <cols>
    <col min="1" max="1" width="5.7109375" style="83" bestFit="1" customWidth="1"/>
    <col min="2" max="2" width="109.42578125" style="81" bestFit="1" customWidth="1"/>
    <col min="3" max="3" width="18" style="98" bestFit="1" customWidth="1"/>
    <col min="4" max="4" width="14.5703125" style="98" bestFit="1" customWidth="1"/>
    <col min="5" max="5" width="22.28515625" style="108" bestFit="1" customWidth="1"/>
  </cols>
  <sheetData>
    <row r="1" spans="1:5" x14ac:dyDescent="0.25">
      <c r="A1" s="112" t="s">
        <v>167</v>
      </c>
      <c r="B1" s="113" t="s">
        <v>168</v>
      </c>
      <c r="C1" s="114" t="s">
        <v>132</v>
      </c>
      <c r="D1" s="114" t="s">
        <v>169</v>
      </c>
      <c r="E1" s="115" t="s">
        <v>209</v>
      </c>
    </row>
    <row r="2" spans="1:5" x14ac:dyDescent="0.25">
      <c r="A2" s="141">
        <v>6</v>
      </c>
      <c r="B2" s="99" t="s">
        <v>157</v>
      </c>
      <c r="C2" s="111">
        <v>2.9</v>
      </c>
      <c r="D2" s="111">
        <f>C2*A2</f>
        <v>17.399999999999999</v>
      </c>
      <c r="E2" s="142">
        <f>D2/60</f>
        <v>0.28999999999999998</v>
      </c>
    </row>
    <row r="3" spans="1:5" x14ac:dyDescent="0.25">
      <c r="A3" s="141">
        <v>6</v>
      </c>
      <c r="B3" s="99" t="s">
        <v>158</v>
      </c>
      <c r="C3" s="111">
        <v>90</v>
      </c>
      <c r="D3" s="111">
        <f t="shared" ref="D3:D27" si="0">C3*A3</f>
        <v>540</v>
      </c>
      <c r="E3" s="142">
        <f t="shared" ref="E3:E27" si="1">D3/60</f>
        <v>9</v>
      </c>
    </row>
    <row r="4" spans="1:5" x14ac:dyDescent="0.25">
      <c r="A4" s="141">
        <v>1</v>
      </c>
      <c r="B4" s="99" t="s">
        <v>159</v>
      </c>
      <c r="C4" s="111">
        <v>230</v>
      </c>
      <c r="D4" s="111">
        <f t="shared" si="0"/>
        <v>230</v>
      </c>
      <c r="E4" s="142">
        <f t="shared" si="1"/>
        <v>3.8333333333333335</v>
      </c>
    </row>
    <row r="5" spans="1:5" x14ac:dyDescent="0.25">
      <c r="A5" s="141">
        <v>6</v>
      </c>
      <c r="B5" s="99" t="s">
        <v>160</v>
      </c>
      <c r="C5" s="111">
        <v>29</v>
      </c>
      <c r="D5" s="111">
        <f t="shared" si="0"/>
        <v>174</v>
      </c>
      <c r="E5" s="142">
        <f t="shared" si="1"/>
        <v>2.9</v>
      </c>
    </row>
    <row r="6" spans="1:5" x14ac:dyDescent="0.25">
      <c r="A6" s="141">
        <v>1</v>
      </c>
      <c r="B6" s="99" t="s">
        <v>164</v>
      </c>
      <c r="C6" s="111">
        <v>60</v>
      </c>
      <c r="D6" s="111">
        <f t="shared" si="0"/>
        <v>60</v>
      </c>
      <c r="E6" s="142">
        <f t="shared" si="1"/>
        <v>1</v>
      </c>
    </row>
    <row r="7" spans="1:5" x14ac:dyDescent="0.25">
      <c r="A7" s="141">
        <v>1</v>
      </c>
      <c r="B7" s="99" t="s">
        <v>165</v>
      </c>
      <c r="C7" s="111">
        <v>89.9</v>
      </c>
      <c r="D7" s="111">
        <f t="shared" si="0"/>
        <v>89.9</v>
      </c>
      <c r="E7" s="142">
        <f t="shared" si="1"/>
        <v>1.4983333333333335</v>
      </c>
    </row>
    <row r="8" spans="1:5" x14ac:dyDescent="0.25">
      <c r="A8" s="141">
        <v>2</v>
      </c>
      <c r="B8" s="99" t="s">
        <v>161</v>
      </c>
      <c r="C8" s="111">
        <v>46.99</v>
      </c>
      <c r="D8" s="111">
        <f t="shared" si="0"/>
        <v>93.98</v>
      </c>
      <c r="E8" s="142">
        <f t="shared" si="1"/>
        <v>1.5663333333333334</v>
      </c>
    </row>
    <row r="9" spans="1:5" x14ac:dyDescent="0.25">
      <c r="A9" s="141">
        <v>4</v>
      </c>
      <c r="B9" s="99" t="s">
        <v>166</v>
      </c>
      <c r="C9" s="111">
        <v>140</v>
      </c>
      <c r="D9" s="111">
        <f t="shared" si="0"/>
        <v>560</v>
      </c>
      <c r="E9" s="142">
        <f t="shared" si="1"/>
        <v>9.3333333333333339</v>
      </c>
    </row>
    <row r="10" spans="1:5" x14ac:dyDescent="0.25">
      <c r="A10" s="141">
        <v>4</v>
      </c>
      <c r="B10" s="99" t="s">
        <v>162</v>
      </c>
      <c r="C10" s="111">
        <v>18.899999999999999</v>
      </c>
      <c r="D10" s="111">
        <f t="shared" si="0"/>
        <v>75.599999999999994</v>
      </c>
      <c r="E10" s="142">
        <f t="shared" si="1"/>
        <v>1.26</v>
      </c>
    </row>
    <row r="11" spans="1:5" x14ac:dyDescent="0.25">
      <c r="A11" s="141">
        <v>4</v>
      </c>
      <c r="B11" s="99" t="s">
        <v>163</v>
      </c>
      <c r="C11" s="111">
        <v>23.13</v>
      </c>
      <c r="D11" s="111">
        <f t="shared" si="0"/>
        <v>92.52</v>
      </c>
      <c r="E11" s="142">
        <f t="shared" si="1"/>
        <v>1.542</v>
      </c>
    </row>
    <row r="12" spans="1:5" ht="30" x14ac:dyDescent="0.25">
      <c r="A12" s="141">
        <v>1</v>
      </c>
      <c r="B12" s="99" t="s">
        <v>170</v>
      </c>
      <c r="C12" s="111">
        <v>150</v>
      </c>
      <c r="D12" s="111">
        <f t="shared" si="0"/>
        <v>150</v>
      </c>
      <c r="E12" s="142">
        <f t="shared" si="1"/>
        <v>2.5</v>
      </c>
    </row>
    <row r="13" spans="1:5" x14ac:dyDescent="0.25">
      <c r="A13" s="141">
        <v>4</v>
      </c>
      <c r="B13" s="99" t="s">
        <v>171</v>
      </c>
      <c r="C13" s="111">
        <v>60</v>
      </c>
      <c r="D13" s="111">
        <f t="shared" si="0"/>
        <v>240</v>
      </c>
      <c r="E13" s="142">
        <f t="shared" si="1"/>
        <v>4</v>
      </c>
    </row>
    <row r="14" spans="1:5" x14ac:dyDescent="0.25">
      <c r="A14" s="141">
        <v>4</v>
      </c>
      <c r="B14" s="99" t="s">
        <v>172</v>
      </c>
      <c r="C14" s="111">
        <v>25</v>
      </c>
      <c r="D14" s="111">
        <f t="shared" si="0"/>
        <v>100</v>
      </c>
      <c r="E14" s="142">
        <f t="shared" si="1"/>
        <v>1.6666666666666667</v>
      </c>
    </row>
    <row r="15" spans="1:5" x14ac:dyDescent="0.25">
      <c r="A15" s="141">
        <v>2</v>
      </c>
      <c r="B15" s="99" t="s">
        <v>173</v>
      </c>
      <c r="C15" s="111">
        <v>12.75</v>
      </c>
      <c r="D15" s="111">
        <f t="shared" si="0"/>
        <v>25.5</v>
      </c>
      <c r="E15" s="142">
        <f t="shared" si="1"/>
        <v>0.42499999999999999</v>
      </c>
    </row>
    <row r="16" spans="1:5" x14ac:dyDescent="0.25">
      <c r="A16" s="141">
        <v>4</v>
      </c>
      <c r="B16" s="99" t="s">
        <v>174</v>
      </c>
      <c r="C16" s="111">
        <v>25.97</v>
      </c>
      <c r="D16" s="111">
        <f t="shared" si="0"/>
        <v>103.88</v>
      </c>
      <c r="E16" s="142">
        <f t="shared" si="1"/>
        <v>1.7313333333333332</v>
      </c>
    </row>
    <row r="17" spans="1:8" x14ac:dyDescent="0.25">
      <c r="A17" s="141">
        <v>2</v>
      </c>
      <c r="B17" s="99" t="s">
        <v>175</v>
      </c>
      <c r="C17" s="111">
        <v>1000</v>
      </c>
      <c r="D17" s="111">
        <f t="shared" si="0"/>
        <v>2000</v>
      </c>
      <c r="E17" s="142">
        <f t="shared" si="1"/>
        <v>33.333333333333336</v>
      </c>
    </row>
    <row r="18" spans="1:8" ht="45" x14ac:dyDescent="0.25">
      <c r="A18" s="141">
        <v>2</v>
      </c>
      <c r="B18" s="99" t="s">
        <v>176</v>
      </c>
      <c r="C18" s="111">
        <v>299</v>
      </c>
      <c r="D18" s="111">
        <f t="shared" si="0"/>
        <v>598</v>
      </c>
      <c r="E18" s="142">
        <f t="shared" si="1"/>
        <v>9.9666666666666668</v>
      </c>
    </row>
    <row r="19" spans="1:8" x14ac:dyDescent="0.25">
      <c r="A19" s="141">
        <v>2</v>
      </c>
      <c r="B19" s="99" t="s">
        <v>177</v>
      </c>
      <c r="C19" s="111">
        <v>615</v>
      </c>
      <c r="D19" s="111">
        <f t="shared" si="0"/>
        <v>1230</v>
      </c>
      <c r="E19" s="142">
        <f t="shared" si="1"/>
        <v>20.5</v>
      </c>
    </row>
    <row r="20" spans="1:8" x14ac:dyDescent="0.25">
      <c r="A20" s="141">
        <v>4</v>
      </c>
      <c r="B20" s="99" t="s">
        <v>178</v>
      </c>
      <c r="C20" s="111">
        <v>25.9</v>
      </c>
      <c r="D20" s="111">
        <f t="shared" si="0"/>
        <v>103.6</v>
      </c>
      <c r="E20" s="142">
        <f t="shared" si="1"/>
        <v>1.7266666666666666</v>
      </c>
    </row>
    <row r="21" spans="1:8" x14ac:dyDescent="0.25">
      <c r="A21" s="141">
        <v>1</v>
      </c>
      <c r="B21" s="99" t="s">
        <v>179</v>
      </c>
      <c r="C21" s="111">
        <v>41.7</v>
      </c>
      <c r="D21" s="111">
        <f t="shared" si="0"/>
        <v>41.7</v>
      </c>
      <c r="E21" s="142">
        <f t="shared" si="1"/>
        <v>0.69500000000000006</v>
      </c>
    </row>
    <row r="22" spans="1:8" x14ac:dyDescent="0.25">
      <c r="A22" s="141">
        <v>1</v>
      </c>
      <c r="B22" s="99" t="s">
        <v>180</v>
      </c>
      <c r="C22" s="111">
        <v>44.49</v>
      </c>
      <c r="D22" s="111">
        <f t="shared" si="0"/>
        <v>44.49</v>
      </c>
      <c r="E22" s="142">
        <f t="shared" si="1"/>
        <v>0.74150000000000005</v>
      </c>
    </row>
    <row r="23" spans="1:8" x14ac:dyDescent="0.25">
      <c r="A23" s="141">
        <v>1</v>
      </c>
      <c r="B23" s="99" t="s">
        <v>181</v>
      </c>
      <c r="C23" s="111">
        <v>600</v>
      </c>
      <c r="D23" s="111">
        <f t="shared" si="0"/>
        <v>600</v>
      </c>
      <c r="E23" s="142">
        <f t="shared" si="1"/>
        <v>10</v>
      </c>
    </row>
    <row r="24" spans="1:8" x14ac:dyDescent="0.25">
      <c r="A24" s="141">
        <v>2</v>
      </c>
      <c r="B24" s="99" t="s">
        <v>182</v>
      </c>
      <c r="C24" s="111">
        <v>49.22</v>
      </c>
      <c r="D24" s="111">
        <f t="shared" si="0"/>
        <v>98.44</v>
      </c>
      <c r="E24" s="142">
        <f t="shared" si="1"/>
        <v>1.6406666666666667</v>
      </c>
    </row>
    <row r="25" spans="1:8" x14ac:dyDescent="0.25">
      <c r="A25" s="141">
        <v>1</v>
      </c>
      <c r="B25" s="99" t="s">
        <v>183</v>
      </c>
      <c r="C25" s="111">
        <v>24.72</v>
      </c>
      <c r="D25" s="111">
        <f t="shared" si="0"/>
        <v>24.72</v>
      </c>
      <c r="E25" s="142">
        <f t="shared" si="1"/>
        <v>0.41199999999999998</v>
      </c>
    </row>
    <row r="26" spans="1:8" x14ac:dyDescent="0.25">
      <c r="A26" s="141">
        <v>2</v>
      </c>
      <c r="B26" s="99" t="s">
        <v>184</v>
      </c>
      <c r="C26" s="111">
        <v>13.7</v>
      </c>
      <c r="D26" s="111">
        <f t="shared" si="0"/>
        <v>27.4</v>
      </c>
      <c r="E26" s="142">
        <f t="shared" si="1"/>
        <v>0.45666666666666667</v>
      </c>
    </row>
    <row r="27" spans="1:8" x14ac:dyDescent="0.25">
      <c r="A27" s="141">
        <v>1</v>
      </c>
      <c r="B27" s="99" t="s">
        <v>185</v>
      </c>
      <c r="C27" s="111">
        <v>220.9</v>
      </c>
      <c r="D27" s="111">
        <f t="shared" si="0"/>
        <v>220.9</v>
      </c>
      <c r="E27" s="142">
        <f t="shared" si="1"/>
        <v>3.6816666666666666</v>
      </c>
    </row>
    <row r="28" spans="1:8" x14ac:dyDescent="0.25">
      <c r="A28" s="258" t="s">
        <v>210</v>
      </c>
      <c r="B28" s="258"/>
      <c r="C28" s="258"/>
      <c r="D28" s="258"/>
      <c r="E28" s="115">
        <f>SUM(E2:E27)</f>
        <v>125.70050000000001</v>
      </c>
      <c r="G28">
        <f>130.69</f>
        <v>130.69</v>
      </c>
      <c r="H28" s="7"/>
    </row>
    <row r="29" spans="1:8" x14ac:dyDescent="0.25">
      <c r="A29" s="258" t="s">
        <v>211</v>
      </c>
      <c r="B29" s="258"/>
      <c r="C29" s="258"/>
      <c r="D29" s="258"/>
      <c r="E29" s="140">
        <f>RESUMO!F4</f>
        <v>4</v>
      </c>
    </row>
    <row r="30" spans="1:8" x14ac:dyDescent="0.25">
      <c r="A30" s="258" t="s">
        <v>212</v>
      </c>
      <c r="B30" s="258"/>
      <c r="C30" s="258"/>
      <c r="D30" s="258"/>
      <c r="E30" s="115">
        <f>E28/E29</f>
        <v>31.425125000000001</v>
      </c>
    </row>
  </sheetData>
  <mergeCells count="3">
    <mergeCell ref="A28:D28"/>
    <mergeCell ref="A29:D29"/>
    <mergeCell ref="A30:D30"/>
  </mergeCells>
  <pageMargins left="0.511811024" right="0.511811024" top="0.78740157499999996" bottom="0.78740157499999996" header="0.31496062000000002" footer="0.31496062000000002"/>
  <pageSetup paperSize="9" scale="54" orientation="landscape" r:id="rId1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view="pageBreakPreview" zoomScale="90" zoomScaleNormal="100" zoomScaleSheetLayoutView="90" workbookViewId="0">
      <selection activeCell="C3" sqref="C3"/>
    </sheetView>
  </sheetViews>
  <sheetFormatPr defaultRowHeight="15" x14ac:dyDescent="0.25"/>
  <cols>
    <col min="1" max="1" width="5.7109375" bestFit="1" customWidth="1"/>
    <col min="2" max="2" width="151.140625" customWidth="1"/>
    <col min="3" max="3" width="26.28515625" bestFit="1" customWidth="1"/>
    <col min="4" max="4" width="22.5703125" bestFit="1" customWidth="1"/>
    <col min="5" max="5" width="9" customWidth="1"/>
  </cols>
  <sheetData>
    <row r="1" spans="1:4" x14ac:dyDescent="0.25">
      <c r="A1" s="100" t="s">
        <v>167</v>
      </c>
      <c r="B1" s="101" t="s">
        <v>168</v>
      </c>
      <c r="C1" s="110" t="s">
        <v>132</v>
      </c>
      <c r="D1" s="110" t="s">
        <v>169</v>
      </c>
    </row>
    <row r="2" spans="1:4" x14ac:dyDescent="0.25">
      <c r="A2" s="103">
        <v>204</v>
      </c>
      <c r="B2" s="99" t="s">
        <v>186</v>
      </c>
      <c r="C2" s="121">
        <v>100</v>
      </c>
      <c r="D2" s="118">
        <f>C2*A2</f>
        <v>20400</v>
      </c>
    </row>
    <row r="3" spans="1:4" x14ac:dyDescent="0.25">
      <c r="A3" s="103">
        <v>204</v>
      </c>
      <c r="B3" s="99" t="s">
        <v>187</v>
      </c>
      <c r="C3" s="121">
        <v>42</v>
      </c>
      <c r="D3" s="118">
        <f>C3*A3</f>
        <v>8568</v>
      </c>
    </row>
    <row r="4" spans="1:4" x14ac:dyDescent="0.25">
      <c r="A4" s="259" t="s">
        <v>213</v>
      </c>
      <c r="B4" s="259"/>
      <c r="C4" s="259"/>
      <c r="D4" s="119">
        <f>SUM(D2:D3)/60</f>
        <v>482.8</v>
      </c>
    </row>
    <row r="5" spans="1:4" x14ac:dyDescent="0.25">
      <c r="A5" s="260" t="s">
        <v>215</v>
      </c>
      <c r="B5" s="260"/>
      <c r="C5" s="260"/>
      <c r="D5" s="120">
        <f>RESUMO!F4</f>
        <v>4</v>
      </c>
    </row>
    <row r="6" spans="1:4" x14ac:dyDescent="0.25">
      <c r="A6" s="260" t="s">
        <v>216</v>
      </c>
      <c r="B6" s="260"/>
      <c r="C6" s="260"/>
      <c r="D6" s="120">
        <f>D4/D5</f>
        <v>120.7</v>
      </c>
    </row>
  </sheetData>
  <mergeCells count="3">
    <mergeCell ref="A4:C4"/>
    <mergeCell ref="A5:C5"/>
    <mergeCell ref="A6:C6"/>
  </mergeCells>
  <pageMargins left="0.511811024" right="0.511811024" top="0.78740157499999996" bottom="0.78740157499999996" header="0.31496062000000002" footer="0.31496062000000002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6</vt:i4>
      </vt:variant>
    </vt:vector>
  </HeadingPairs>
  <TitlesOfParts>
    <vt:vector size="19" baseType="lpstr">
      <vt:lpstr>RESUMO</vt:lpstr>
      <vt:lpstr>UNIFORME</vt:lpstr>
      <vt:lpstr>CUSTOS INDIRETOS E LUCRO</vt:lpstr>
      <vt:lpstr>ENCARREGADO ADM</vt:lpstr>
      <vt:lpstr>JARDINEIRO</vt:lpstr>
      <vt:lpstr>AUXILIAR DE JARDINAGEM</vt:lpstr>
      <vt:lpstr>EPI</vt:lpstr>
      <vt:lpstr>EQUIPAMENTOS</vt:lpstr>
      <vt:lpstr>MATERIAS</vt:lpstr>
      <vt:lpstr>Plan7</vt:lpstr>
      <vt:lpstr>AUXILIAR DE JARDINAGEM 2</vt:lpstr>
      <vt:lpstr>EQUIPAMENTO 2</vt:lpstr>
      <vt:lpstr>EPI 2</vt:lpstr>
      <vt:lpstr>'AUXILIAR DE JARDINAGEM'!Area_de_impressao</vt:lpstr>
      <vt:lpstr>'AUXILIAR DE JARDINAGEM 2'!Area_de_impressao</vt:lpstr>
      <vt:lpstr>'ENCARREGADO ADM'!Area_de_impressao</vt:lpstr>
      <vt:lpstr>EQUIPAMENTOS!Area_de_impressao</vt:lpstr>
      <vt:lpstr>JARDINEIRO!Area_de_impressao</vt:lpstr>
      <vt:lpstr>RESUMO!Area_de_impressao</vt:lpstr>
    </vt:vector>
  </TitlesOfParts>
  <Company>LG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Comercial</dc:creator>
  <cp:lastModifiedBy>Comercial</cp:lastModifiedBy>
  <cp:lastPrinted>2019-10-02T19:02:59Z</cp:lastPrinted>
  <dcterms:created xsi:type="dcterms:W3CDTF">2019-08-15T18:52:07Z</dcterms:created>
  <dcterms:modified xsi:type="dcterms:W3CDTF">2019-10-02T19:22:38Z</dcterms:modified>
</cp:coreProperties>
</file>