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codeName="EstaPasta_de_trabalho" defaultThemeVersion="124226"/>
  <mc:AlternateContent xmlns:mc="http://schemas.openxmlformats.org/markup-compatibility/2006">
    <mc:Choice Requires="x15">
      <x15ac:absPath xmlns:x15ac="http://schemas.microsoft.com/office/spreadsheetml/2010/11/ac" url="\\mecfileserver02\SAA\CGCC\3 - CGL\DIVISÃO DE LICITAÇÕES\2025\2. PREGÕES\UASG 150002 - SGA\PE nº 90003.2024 - Apoio Administrativo\00. Edital\"/>
    </mc:Choice>
  </mc:AlternateContent>
  <xr:revisionPtr revIDLastSave="0" documentId="8_{F244A76B-0294-443C-ADA5-5F88004E21AB}" xr6:coauthVersionLast="47" xr6:coauthVersionMax="47" xr10:uidLastSave="{00000000-0000-0000-0000-000000000000}"/>
  <bookViews>
    <workbookView xWindow="28680" yWindow="-120" windowWidth="24240" windowHeight="13020" tabRatio="818" firstSheet="1" activeTab="1" xr2:uid="{00000000-000D-0000-FFFF-FFFF00000000}"/>
  </bookViews>
  <sheets>
    <sheet name="PROPOSTA" sheetId="63" state="hidden" r:id="rId1"/>
    <sheet name="RESUMO" sheetId="5" r:id="rId2"/>
    <sheet name="1 Assistente Adm I" sheetId="66" r:id="rId3"/>
    <sheet name="2 Assistente Adm II" sheetId="19" r:id="rId4"/>
    <sheet name="3 Encarregado-Geral" sheetId="67" r:id="rId5"/>
    <sheet name="M.C." sheetId="62" r:id="rId6"/>
  </sheets>
  <definedNames>
    <definedName name="__xlfn_IFERROR">NA()</definedName>
    <definedName name="_SEÇÃO5">#REF!</definedName>
    <definedName name="ADM" localSheetId="5">#REF!</definedName>
    <definedName name="ADM">#REF!</definedName>
    <definedName name="_xlnm.Print_Area" localSheetId="3">'2 Assistente Adm II'!#REF!</definedName>
    <definedName name="_xlnm.Print_Area" localSheetId="5">'M.C.'!$B$2:$G$57</definedName>
    <definedName name="_xlnm.Print_Area" localSheetId="0">PROPOSTA!$B$2:$H$38</definedName>
    <definedName name="_xlnm.Print_Area" localSheetId="1">RESUMO!$B$1:$K$6</definedName>
    <definedName name="AS" localSheetId="5">#REF!</definedName>
    <definedName name="AS">#REF!</definedName>
    <definedName name="BBB">#REF!</definedName>
    <definedName name="BDIFornec">#REF!</definedName>
    <definedName name="BDIServiços">#REF!</definedName>
    <definedName name="BEPI" localSheetId="5">#REF!</definedName>
    <definedName name="BEPI">#REF!</definedName>
    <definedName name="codigo2" localSheetId="5">#REF!</definedName>
    <definedName name="codigo2">#REF!</definedName>
    <definedName name="ds" localSheetId="5">#REF!</definedName>
    <definedName name="ds">#REF!</definedName>
    <definedName name="EPI" localSheetId="5">#REF!</definedName>
    <definedName name="EPI">#REF!</definedName>
    <definedName name="ESP">OFFSET(#REF!,0,0,COUNTA(#REF!),1)</definedName>
    <definedName name="Excel_BuiltIn_Print_Area_1_1_1_1_1">#N/A</definedName>
    <definedName name="Excel_BuiltIn_Print_Area_1_1_1_1_2">#N/A</definedName>
    <definedName name="Excel_BuiltIn_Print_Area_1_1_1_2">NA()</definedName>
    <definedName name="Excel_BuiltIn_Print_Area_1_1_4">#N/A</definedName>
    <definedName name="Excel_BuiltIn_Print_Area_1_1_5">#N/A</definedName>
    <definedName name="Excel_BuiltIn_Print_Area_10">#N/A</definedName>
    <definedName name="Excel_BuiltIn_Print_Area_12">#N/A</definedName>
    <definedName name="Excel_BuiltIn_Print_Area_2_1_2">NA()</definedName>
    <definedName name="Excel_BuiltIn_Print_Area_3" localSheetId="0">#REF!</definedName>
    <definedName name="Excel_BuiltIn_Print_Area_3">"""NA()"""</definedName>
    <definedName name="Excel_BuiltIn_Print_Area_3_1">#N/A</definedName>
    <definedName name="Excel_BuiltIn_Print_Area_3_1_1">NA()</definedName>
    <definedName name="Excel_BuiltIn_Print_Area_4" localSheetId="5">#REF!</definedName>
    <definedName name="Excel_BuiltIn_Print_Area_4">#REF!</definedName>
    <definedName name="Excel_BuiltIn_Print_Area_4_1_1">NA()</definedName>
    <definedName name="Excel_BuiltIn_Print_Area_5_1_1">#N/A</definedName>
    <definedName name="Excel_BuiltIn_Print_Area_5_1_1_1">NA()</definedName>
    <definedName name="Excel_BuiltIn_Print_Area_5_1_1_2">NA()</definedName>
    <definedName name="Excel_BuiltIn_Print_Area_5_1_4">#N/A</definedName>
    <definedName name="Excel_BuiltIn_Print_Area_5_1_5">#N/A</definedName>
    <definedName name="Excel_BuiltIn_Print_Area_7">NA()</definedName>
    <definedName name="Excel_BuiltIn_Print_Area_7_1">#N/A</definedName>
    <definedName name="Excel_BuiltIn_Print_Area_9">#N/A</definedName>
    <definedName name="fator">#REF!</definedName>
    <definedName name="fator121" localSheetId="5">#REF!</definedName>
    <definedName name="fator121">#REF!</definedName>
    <definedName name="fator1221" localSheetId="5">#REF!</definedName>
    <definedName name="fator1221">#REF!</definedName>
    <definedName name="FATOREQUIP">#REF!</definedName>
    <definedName name="FATORUNIF">#REF!</definedName>
    <definedName name="ftuni" localSheetId="5">#REF!</definedName>
    <definedName name="ftuni">#REF!</definedName>
    <definedName name="funcao" localSheetId="5">#REF!</definedName>
    <definedName name="funcao">#REF!</definedName>
    <definedName name="HOME" localSheetId="5">#REF!</definedName>
    <definedName name="HOME">#REF!</definedName>
    <definedName name="INFORMAÇÕES" localSheetId="5">#REF!</definedName>
    <definedName name="INFORMAÇÕES">#REF!</definedName>
    <definedName name="INSUMO" localSheetId="5">#REF!</definedName>
    <definedName name="INSUMO">#REF!</definedName>
    <definedName name="Item">#REF!</definedName>
    <definedName name="Itens">#REF!</definedName>
    <definedName name="LISTA_PRODUTOS">INDIRECT("PRODUTO[Item]")</definedName>
    <definedName name="LUCRO" localSheetId="5">#REF!</definedName>
    <definedName name="LUCRO">#REF!</definedName>
    <definedName name="lucro1" localSheetId="5">#REF!</definedName>
    <definedName name="lucro1">#REF!</definedName>
    <definedName name="matfixo">#REF!</definedName>
    <definedName name="Matriz" localSheetId="5">#REF!</definedName>
    <definedName name="Matriz">#REF!</definedName>
    <definedName name="Meses">#REF!</definedName>
    <definedName name="PREÇO" localSheetId="5">#REF!</definedName>
    <definedName name="PREÇO">#REF!</definedName>
    <definedName name="profissão">#REF!</definedName>
    <definedName name="s" localSheetId="5">#REF!</definedName>
    <definedName name="s">#REF!</definedName>
    <definedName name="segescal" localSheetId="5">#REF!</definedName>
    <definedName name="segescal">#REF!</definedName>
    <definedName name="SINAPI" localSheetId="5">#REF!</definedName>
    <definedName name="SINAPI">#REF!</definedName>
    <definedName name="TABELA">#REF!</definedName>
    <definedName name="TESTE" localSheetId="5">#REF!</definedName>
    <definedName name="TESTE">#REF!</definedName>
    <definedName name="Tipo_de_Joranda_de_Trabalho">OFFSET(#REF!,1,0,COUNTA(#REF!)-1,1)</definedName>
    <definedName name="TotalChaveiro">#REF!</definedName>
    <definedName name="TotalComunicação">#REF!</definedName>
    <definedName name="TotalDetEquipDiv">#REF!</definedName>
    <definedName name="TotalDetFerramentas">#REF!</definedName>
    <definedName name="TotalDetFerrEletr">#REF!</definedName>
    <definedName name="TotalDetMob">#REF!</definedName>
    <definedName name="TotalHorasExtras">#REF!</definedName>
    <definedName name="TotalMatCons">#REF!</definedName>
    <definedName name="TotalMatDemanda">#REF!</definedName>
    <definedName name="TotalMensalInsumosDiv">#REF!</definedName>
    <definedName name="trs" localSheetId="5">#REF!</definedName>
    <definedName name="trs">#REF!</definedName>
    <definedName name="UN" localSheetId="5">#REF!</definedName>
    <definedName name="UN">#REF!</definedName>
    <definedName name="UNI.EPI" localSheetId="5">#REF!</definedName>
    <definedName name="UNI.EP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67" l="1"/>
  <c r="E58" i="19"/>
  <c r="E58" i="66"/>
  <c r="E57" i="19"/>
  <c r="H5" i="5"/>
  <c r="H3" i="5"/>
  <c r="E134" i="67"/>
  <c r="D119" i="67"/>
  <c r="D123" i="67" s="1"/>
  <c r="E113" i="67"/>
  <c r="D80" i="67"/>
  <c r="D35" i="67"/>
  <c r="E21" i="67"/>
  <c r="E28" i="67" s="1"/>
  <c r="E57" i="67" s="1"/>
  <c r="D119" i="66"/>
  <c r="D123" i="66" s="1"/>
  <c r="E113" i="66"/>
  <c r="E134" i="66" s="1"/>
  <c r="D92" i="66"/>
  <c r="D80" i="66"/>
  <c r="D35" i="66"/>
  <c r="E21" i="66"/>
  <c r="E28" i="66" s="1"/>
  <c r="E57" i="66" s="1"/>
  <c r="H4" i="5"/>
  <c r="D80" i="19"/>
  <c r="C49" i="62"/>
  <c r="C34" i="62"/>
  <c r="C31" i="62"/>
  <c r="E89" i="67" l="1"/>
  <c r="E49" i="67"/>
  <c r="E88" i="67"/>
  <c r="E48" i="67"/>
  <c r="E87" i="67"/>
  <c r="E47" i="67"/>
  <c r="E130" i="67"/>
  <c r="E46" i="67"/>
  <c r="E81" i="67"/>
  <c r="E45" i="67"/>
  <c r="E44" i="67"/>
  <c r="E43" i="67"/>
  <c r="E79" i="67"/>
  <c r="E78" i="67"/>
  <c r="E36" i="67"/>
  <c r="E77" i="67"/>
  <c r="E76" i="67"/>
  <c r="E82" i="67" s="1"/>
  <c r="E132" i="67" s="1"/>
  <c r="E34" i="67"/>
  <c r="E33" i="67"/>
  <c r="E92" i="67"/>
  <c r="E65" i="67"/>
  <c r="E72" i="67" s="1"/>
  <c r="E91" i="67"/>
  <c r="E90" i="67"/>
  <c r="E50" i="67"/>
  <c r="E80" i="67"/>
  <c r="E65" i="66"/>
  <c r="E72" i="66" s="1"/>
  <c r="E91" i="66"/>
  <c r="E90" i="66"/>
  <c r="E50" i="66"/>
  <c r="E89" i="66"/>
  <c r="E49" i="66"/>
  <c r="E88" i="66"/>
  <c r="E48" i="66"/>
  <c r="E130" i="66"/>
  <c r="E87" i="66"/>
  <c r="E47" i="66"/>
  <c r="E46" i="66"/>
  <c r="E81" i="66"/>
  <c r="E45" i="66"/>
  <c r="E44" i="66"/>
  <c r="E43" i="66"/>
  <c r="E79" i="66"/>
  <c r="E78" i="66"/>
  <c r="E36" i="66"/>
  <c r="E77" i="66"/>
  <c r="E76" i="66"/>
  <c r="E34" i="66"/>
  <c r="E33" i="66"/>
  <c r="E35" i="66" s="1"/>
  <c r="E37" i="66" s="1"/>
  <c r="E70" i="66" s="1"/>
  <c r="E80" i="66"/>
  <c r="E92" i="66"/>
  <c r="D123" i="19"/>
  <c r="D119" i="19"/>
  <c r="E21" i="19"/>
  <c r="E113" i="19"/>
  <c r="E134" i="19" s="1"/>
  <c r="D92" i="19"/>
  <c r="E35" i="67" l="1"/>
  <c r="E37" i="67" s="1"/>
  <c r="E70" i="67" s="1"/>
  <c r="E73" i="67" s="1"/>
  <c r="E131" i="67" s="1"/>
  <c r="E51" i="67"/>
  <c r="E71" i="67" s="1"/>
  <c r="E93" i="67"/>
  <c r="E93" i="66"/>
  <c r="E133" i="66" s="1"/>
  <c r="E82" i="66"/>
  <c r="E132" i="66" s="1"/>
  <c r="E51" i="66"/>
  <c r="E71" i="66" s="1"/>
  <c r="E73" i="66" s="1"/>
  <c r="E131" i="66" s="1"/>
  <c r="D35" i="19"/>
  <c r="E28" i="19"/>
  <c r="E78" i="19" s="1"/>
  <c r="E133" i="67" l="1"/>
  <c r="E135" i="67" s="1"/>
  <c r="E102" i="67"/>
  <c r="E104" i="67" s="1"/>
  <c r="E135" i="66"/>
  <c r="E117" i="66" s="1"/>
  <c r="E118" i="66" s="1"/>
  <c r="E122" i="66" s="1"/>
  <c r="E102" i="66"/>
  <c r="E104" i="66" s="1"/>
  <c r="E79" i="19"/>
  <c r="E80" i="19"/>
  <c r="E46" i="19"/>
  <c r="E92" i="19"/>
  <c r="E34" i="19"/>
  <c r="E33" i="19"/>
  <c r="E81" i="19"/>
  <c r="E43" i="19"/>
  <c r="E88" i="19"/>
  <c r="E47" i="19"/>
  <c r="E48" i="19"/>
  <c r="E44" i="19"/>
  <c r="E45" i="19"/>
  <c r="E50" i="19"/>
  <c r="E49" i="19"/>
  <c r="E130" i="19"/>
  <c r="E117" i="67" l="1"/>
  <c r="E119" i="66"/>
  <c r="E123" i="66" s="1"/>
  <c r="E136" i="66" s="1"/>
  <c r="E137" i="66" s="1"/>
  <c r="I3" i="5" s="1"/>
  <c r="J3" i="5" s="1"/>
  <c r="K3" i="5" s="1"/>
  <c r="E51" i="19"/>
  <c r="E71" i="19" s="1"/>
  <c r="E35" i="19"/>
  <c r="C15" i="63"/>
  <c r="C16" i="63"/>
  <c r="C14" i="63"/>
  <c r="E118" i="67" l="1"/>
  <c r="E119" i="67" s="1"/>
  <c r="E123" i="67" s="1"/>
  <c r="E136" i="67" s="1"/>
  <c r="E137" i="67" s="1"/>
  <c r="I5" i="5" s="1"/>
  <c r="E122" i="67"/>
  <c r="E121" i="66"/>
  <c r="E120" i="66"/>
  <c r="E76" i="19"/>
  <c r="E87" i="19"/>
  <c r="B37" i="63"/>
  <c r="E121" i="67" l="1"/>
  <c r="E120" i="67"/>
  <c r="E90" i="19"/>
  <c r="E89" i="19"/>
  <c r="E91" i="19"/>
  <c r="E65" i="19"/>
  <c r="E72" i="19" s="1"/>
  <c r="E93" i="19" l="1"/>
  <c r="E133" i="19" s="1"/>
  <c r="E77" i="19"/>
  <c r="E82" i="19" s="1"/>
  <c r="E132" i="19" s="1"/>
  <c r="E102" i="19" l="1"/>
  <c r="E104" i="19" s="1"/>
  <c r="E36" i="19" l="1"/>
  <c r="E37" i="19" s="1"/>
  <c r="E70" i="19" s="1"/>
  <c r="E73" i="19" l="1"/>
  <c r="E131" i="19" s="1"/>
  <c r="E135" i="19" s="1"/>
  <c r="J5" i="5" l="1"/>
  <c r="K5" i="5" s="1"/>
  <c r="E117" i="19"/>
  <c r="E118" i="19" s="1"/>
  <c r="E122" i="19" l="1"/>
  <c r="E119" i="19"/>
  <c r="E123" i="19" s="1"/>
  <c r="D16" i="63"/>
  <c r="F15" i="63" l="1"/>
  <c r="F16" i="63" l="1"/>
  <c r="G16" i="63" s="1"/>
  <c r="H16" i="63" s="1"/>
  <c r="F14" i="63" l="1"/>
  <c r="E136" i="19" l="1"/>
  <c r="E137" i="19" s="1"/>
  <c r="I4" i="5" s="1"/>
  <c r="J4" i="5" s="1"/>
  <c r="E28" i="63"/>
  <c r="E29" i="63"/>
  <c r="K4" i="5" l="1"/>
  <c r="K6" i="5" s="1"/>
  <c r="J6" i="5"/>
  <c r="E120" i="19"/>
  <c r="E121" i="19"/>
  <c r="D14" i="63"/>
  <c r="G14" i="63" s="1"/>
  <c r="H14" i="63" l="1"/>
  <c r="D15" i="63" l="1"/>
  <c r="G15" i="63" s="1"/>
  <c r="H15" i="63" s="1"/>
  <c r="H19" i="63" s="1"/>
  <c r="G26" i="63" s="1"/>
  <c r="H18" i="63" l="1"/>
  <c r="E26"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22" authorId="0" shapeId="0" xr:uid="{9492905A-A3C5-468C-957B-1D38920F8626}">
      <text>
        <r>
          <rPr>
            <b/>
            <sz val="9"/>
            <color indexed="81"/>
            <rFont val="Segoe UI"/>
            <family val="2"/>
          </rPr>
          <t>Itamar Rodrigues Silva Filho:</t>
        </r>
        <r>
          <rPr>
            <sz val="9"/>
            <color indexed="81"/>
            <rFont val="Segoe UI"/>
            <family val="2"/>
          </rPr>
          <t xml:space="preserve">
Faltam complementos conforme planilha indicada BASE</t>
        </r>
      </text>
    </comment>
  </commentList>
</comments>
</file>

<file path=xl/sharedStrings.xml><?xml version="1.0" encoding="utf-8"?>
<sst xmlns="http://schemas.openxmlformats.org/spreadsheetml/2006/main" count="863" uniqueCount="243">
  <si>
    <t>PRESIDÊNCIA DA REPÚBLICA
PROCESSO Nº: 00059.000338/2023-91
PREGÃO 20/2023</t>
  </si>
  <si>
    <r>
      <rPr>
        <b/>
        <sz val="14"/>
        <rFont val="Times New Roman"/>
        <family val="1"/>
      </rPr>
      <t xml:space="preserve">R7 FACILITIES - SERVIÇOS DE ENGENHARIA EIRELI
CNPJ: 11.162.311/0001-73
</t>
    </r>
    <r>
      <rPr>
        <b/>
        <sz val="9"/>
        <rFont val="Times New Roman"/>
        <family val="1"/>
      </rPr>
      <t>TR SIA TRECHO 17 RUA 14 LOTE 170 BRASÍLIA - DF
CEP: 71.200-240
FONE: (61) 3142-0377
EMAIL: licitacoes@r7facilities.com.br</t>
    </r>
  </si>
  <si>
    <t>FORMA DE TRIBUTAÇÃO DA EMPRESA</t>
  </si>
  <si>
    <t>LUCRO REAL</t>
  </si>
  <si>
    <t>LICITAÇÃO Nº: 20/2023</t>
  </si>
  <si>
    <t>OBJETO:</t>
  </si>
  <si>
    <t>Contratação de empresa especializada na prestação de serviços comuns de engenharia, com dedicação exclusiva de mão de obra, para as funções de Arquiteto, Engenheiro Eletricista, Engenheiro Civil, Engenheiro Civil (Orçamentista), Engenheiro Mecânico, em apoio à Coordenação-Geral de Engenharia da Presidência da República (COENGE/PR), na melhoria contínua, estudo, planejamento, desenvolvimento, elaboração, acompanhamento e apoio à fiscalização de projetos e serviços de engenharia.</t>
  </si>
  <si>
    <t xml:space="preserve">PLANILHA DE COMPOSIÇÃO DE PREÇOS  </t>
  </si>
  <si>
    <t>TOTALIZAÇÃO</t>
  </si>
  <si>
    <t>GRUPO 1</t>
  </si>
  <si>
    <t>ITEM</t>
  </si>
  <si>
    <t>ESPECIFICAÇÃO</t>
  </si>
  <si>
    <t>QTD</t>
  </si>
  <si>
    <t>UNIDADE</t>
  </si>
  <si>
    <t>VALOR UNITARIO</t>
  </si>
  <si>
    <t>VALOR MENSAL</t>
  </si>
  <si>
    <t>VALOR ANUAL</t>
  </si>
  <si>
    <t>SERVIÇO</t>
  </si>
  <si>
    <t>VALOR TOTAL MENSAL</t>
  </si>
  <si>
    <t>VALOR TOTAL ANUAL</t>
  </si>
  <si>
    <t xml:space="preserve"> </t>
  </si>
  <si>
    <t>DESCRIÇÃO</t>
  </si>
  <si>
    <t>VALOR TOTAL</t>
  </si>
  <si>
    <t>PRESTAÇÃO DE SERVIÇOS TERCEIRIZADOS</t>
  </si>
  <si>
    <t>VALOR MENSAL POR EXTENSO</t>
  </si>
  <si>
    <t>VALOR TOTAL POR EXTENSO</t>
  </si>
  <si>
    <t>DECLARAÇÕES</t>
  </si>
  <si>
    <r>
      <t xml:space="preserve">Declaramos que no preço proposto, estão computados todos os custos necessários para a execução dos serviços, bem como todos os tributos, seguros, encargos trabalhistas, comerciais e quaisquer outras despesas que incidam ou venham a incidir sobre o objeto do Edital em referência, e que influenciem na formação dos preços desta proposta.
Os serviços terão início de forma imediata na data de início da vigência do contrato e serão executados conforme condições e especificações constantes do edital e seus anexos.
Declaramos que nos preços propostos estão inclusos todos os custos necessários para a execução do objeto, bem como todos os tributos, fretes, seguros, encargos trabalhistas, comerciais e quaisquer outras despesas que incidam ou venham a incidir sobre o objeto desta licitação.
Declaro que a empresa se compromete a repactuar os preços das categorias pelos percentuais definidos na convenção coletiva de trabalho à qual esteja vinculada, conforme Anexo VIII do edital.
Declaro a viabilidade dos preços apresentados na proposta, conforme Anexo X do edital.
Declaro não constar no cadastro de empregadores flagrados explorando trabalhadores em condições análogas às de escravo, instituído pelo Ministério do Trabalho e Emprego, por meio da Portaria Interministerial MTPS/MMIRDH nº 4 de 11/05/2016.
Declaro não ter sido condenada, a CONTRATADA ou seus dirigentes, por infringir as leis de combate à discriminação de raça ou de gênero, ao trabalho infantil e ao trabalho escravo, em afronta a previsão aos artigos 1° e 170 da Constituição Federal de 1988; do artigo 149 do Código Penal Brasileiro; do Decreto n° 5.017/2004 (promulga o Protocolo de Palermo) e das Convenções da OIT nos 29 e 105.
Declaro, com base no artigo 63, § 1º da Lei nº 14.133/2021, que propostas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Declaramos o Cumprimento da Política de Empregabilidade.
Declaramos que estamos de pleno acordo com todas as condições estabelecidas no Edital e seus anexos, bem como aceitamos todas as obrigações e responsabilidades especificadas no Termo de Referência. Os serviços terão início conforme previsto no contrato a ser assinado e serão executados conforme condições e especificações constantes do Edital e seus Anexos. </t>
    </r>
    <r>
      <rPr>
        <b/>
        <u/>
        <sz val="10"/>
        <rFont val="Times New Roman"/>
        <family val="1"/>
      </rPr>
      <t>O prazo de validade de nossa proposta é de 90 dias</t>
    </r>
    <r>
      <rPr>
        <sz val="10"/>
        <rFont val="Times New Roman"/>
        <family val="1"/>
      </rPr>
      <t>, contados da data de suaapresentação. Caso nos seja adjudicado o objeto da licitação, comprometemo-nos a assinar o contrato no prazo determinado no Edital, e para esse fim fornecemos os seguintes dados:</t>
    </r>
  </si>
  <si>
    <t>DADOS DO REPRESENTANTE DA EMPRESA PARA ASSINATURA DO CONTRATO.</t>
  </si>
  <si>
    <t>Caso o objeto da licitação nos seja adjudicado, comprometemo-nos a assinar o contrato no prazo determinado no edital e para esse fim fornecemos os seguintes dados:</t>
  </si>
  <si>
    <t>NOME: Gildenilson Braz Torres
END: TR SIA Trecho 17 Rua 14 Lote 170 Brasília - DF
RG: 48437295-5 SSP-MA CPF: 717.967.543-15
E-MAIL: licitacoes@r7facilities.com.br
NACIONALIDADE: Brasileiro</t>
  </si>
  <si>
    <t>DADOS BANCÁRIOS</t>
  </si>
  <si>
    <t xml:space="preserve">BANCO - Banco do Brasil
AGÊNCIA: 1507-5
CONTA CORRENTE: 74475-1      </t>
  </si>
  <si>
    <t>GRUPO</t>
  </si>
  <si>
    <t>DESCRIÇÃO/ESPECIFICAÇÃO</t>
  </si>
  <si>
    <t>CATSER</t>
  </si>
  <si>
    <t>UNIDADE DE MEDIDA</t>
  </si>
  <si>
    <t>QUANTIDADE ANO</t>
  </si>
  <si>
    <t>SALÁRIO BASE</t>
  </si>
  <si>
    <t>VALOR UNITÁRIO</t>
  </si>
  <si>
    <t>VALOR MESAL</t>
  </si>
  <si>
    <t>I</t>
  </si>
  <si>
    <t>Assistente Administrativo I</t>
  </si>
  <si>
    <t>Posto</t>
  </si>
  <si>
    <t>Assistente Administrativo II</t>
  </si>
  <si>
    <t>Encarregado Geral</t>
  </si>
  <si>
    <t>CUSTO TOTAL ESTIMADO DO GRUPO I</t>
  </si>
  <si>
    <t>SECRETARIA EXECUTIVA</t>
  </si>
  <si>
    <t>SUBSECRETARIA DE GESTÃO ADMINISTRATIVA</t>
  </si>
  <si>
    <t>COORDENAÇÃO-GERAL DE LICITAÇÕES E CONTRATOS</t>
  </si>
  <si>
    <t>PLANILHA DE CUSTOS E FORMAÇÃO DE CUSTOS</t>
  </si>
  <si>
    <t xml:space="preserve">INSTRUÇÃO NORMATIVA Nº 5, DE 26 DE MAIO DE 2017 (Atualizada) e </t>
  </si>
  <si>
    <t>INSTRUÇÃO NORMATIVA Nº 7, DE 20 DE SETEMBRO DE 2018.</t>
  </si>
  <si>
    <t>Discriminação dos Serviços (dados referentes à contratação)</t>
  </si>
  <si>
    <t xml:space="preserve">A </t>
  </si>
  <si>
    <t xml:space="preserve">Data de apresentação da proposta (dia/mês/ano) </t>
  </si>
  <si>
    <t>DD/MM/2025</t>
  </si>
  <si>
    <t xml:space="preserve">B </t>
  </si>
  <si>
    <t xml:space="preserve">Município/UF </t>
  </si>
  <si>
    <t>Brasília/DF</t>
  </si>
  <si>
    <t xml:space="preserve">C </t>
  </si>
  <si>
    <t xml:space="preserve">Ano Acordo, Convenção ou Sentença Normativa em Dissídio Coletivo, Nº do registro no MTE </t>
  </si>
  <si>
    <t>SINDSERVIÇOS - DF000042/2025</t>
  </si>
  <si>
    <t>D</t>
  </si>
  <si>
    <t xml:space="preserve">Nº de meses de execução contratual </t>
  </si>
  <si>
    <t xml:space="preserve">Dados complementares para composição dos custos referente à mão-de-obra </t>
  </si>
  <si>
    <t>Tipo de serviço (mesmo serviço com características distintas)</t>
  </si>
  <si>
    <t>Apoio Administrativo</t>
  </si>
  <si>
    <t>Salário Normativo da Categoria Profissional</t>
  </si>
  <si>
    <t xml:space="preserve">Categoria profissional (vinculada à execução contratual) </t>
  </si>
  <si>
    <t>Classificação Brasileira de Ocupações (CBO):</t>
  </si>
  <si>
    <t>4110-10</t>
  </si>
  <si>
    <t xml:space="preserve">Data base da categoria (dia/mês/ano) </t>
  </si>
  <si>
    <t>Módulo 1 - Composição da Remuneração</t>
  </si>
  <si>
    <t xml:space="preserve">Composição da remuneração </t>
  </si>
  <si>
    <t xml:space="preserve">Valor (R$) </t>
  </si>
  <si>
    <t xml:space="preserve">Salário Base </t>
  </si>
  <si>
    <t>Adicional de Periculosidade</t>
  </si>
  <si>
    <t xml:space="preserve">Adicional de insalubridade </t>
  </si>
  <si>
    <t xml:space="preserve">D </t>
  </si>
  <si>
    <t xml:space="preserve">Adicional noturno </t>
  </si>
  <si>
    <t xml:space="preserve">E </t>
  </si>
  <si>
    <t>Adicional de Hora Noturna reduzida</t>
  </si>
  <si>
    <t xml:space="preserve">G </t>
  </si>
  <si>
    <t xml:space="preserve">Intervalo Intrajornada </t>
  </si>
  <si>
    <t xml:space="preserve">H </t>
  </si>
  <si>
    <t>Descanso Semanal Remunerado</t>
  </si>
  <si>
    <t xml:space="preserve">Total da Remuneração </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</si>
  <si>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</si>
  <si>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</si>
  <si>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</si>
  <si>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</si>
  <si>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</si>
  <si>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 xml:space="preserve">% </t>
  </si>
  <si>
    <t xml:space="preserve">13 º Salário </t>
  </si>
  <si>
    <t>Férias e Adicional de Férias</t>
  </si>
  <si>
    <t xml:space="preserve">Subtotal </t>
  </si>
  <si>
    <t>C</t>
  </si>
  <si>
    <t>Incidência dos encargos previstos no Submódulo 2.2 sobre 13º Salário, Férias e Adicional de Férias</t>
  </si>
  <si>
    <t xml:space="preserve">Total </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</si>
  <si>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</si>
  <si>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</si>
  <si>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</si>
  <si>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2.2</t>
  </si>
  <si>
    <t>GPS, FGTS e outras contribuições</t>
  </si>
  <si>
    <t xml:space="preserve">INSS </t>
  </si>
  <si>
    <t xml:space="preserve">Salário Educação </t>
  </si>
  <si>
    <t>SAT</t>
  </si>
  <si>
    <t>SESC ou SESI</t>
  </si>
  <si>
    <t>SENAI - SENAC</t>
  </si>
  <si>
    <t xml:space="preserve">F </t>
  </si>
  <si>
    <t xml:space="preserve">SEBRAE </t>
  </si>
  <si>
    <t>INCRA</t>
  </si>
  <si>
    <t>FGTS</t>
  </si>
  <si>
    <t xml:space="preserve">TOTAL </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</si>
  <si>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</si>
  <si>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</si>
  <si>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Esses percentuais incidem sobre o Módulo 1, o Submódulo 2.1. (Redação dada pela Instrução Normativa nº 7, de 2018)</t>
  </si>
  <si>
    <t>Submódulo 2.3 - Benefícios Mensais e Diários.</t>
  </si>
  <si>
    <t>2.3</t>
  </si>
  <si>
    <t>Benefícios Mensais e Diários</t>
  </si>
  <si>
    <t>Dias</t>
  </si>
  <si>
    <t>Valor/dia</t>
  </si>
  <si>
    <t xml:space="preserve">Transporte </t>
  </si>
  <si>
    <t>Auxílio- Refeição/ Alimentação  (Vales, Cestas básicas, etc)</t>
  </si>
  <si>
    <t xml:space="preserve">Fundo Social Odontológico </t>
  </si>
  <si>
    <t>Plano de Saúde</t>
  </si>
  <si>
    <t>E</t>
  </si>
  <si>
    <t>Seguro de vida, invalidez e funeral</t>
  </si>
  <si>
    <t>Auxílio creche</t>
  </si>
  <si>
    <t>G</t>
  </si>
  <si>
    <t>Contribuição Negocial</t>
  </si>
  <si>
    <t>Processamento em folha</t>
  </si>
  <si>
    <t xml:space="preserve">Total de Benefícios mensais e diários </t>
  </si>
  <si>
    <t>Nota 1: O valor informado deverá ser o custo real do benefício (descontado o valor eventualmente pago pelo posto).</t>
  </si>
  <si>
    <t>Nota 2: Observar a previsão dos benefícios contidos em Acordos, Convenções e Dissídios Coletivos de Trabalho e atentar-se ao disposto no art. 6º desta Instrução Normativa SEGES Nº 05/2017.</t>
  </si>
  <si>
    <t>Quadro-Resumo do Módulo 2 - Encargos e Benefícios anuais, mensais e diários</t>
  </si>
  <si>
    <t>Encargos e Benefícios Anuais, Mensais e Diários</t>
  </si>
  <si>
    <t>Valor (R$)</t>
  </si>
  <si>
    <t>Total</t>
  </si>
  <si>
    <t>Módulo 3 - Provisão para Rescisão</t>
  </si>
  <si>
    <t>Provisão para Rescisão</t>
  </si>
  <si>
    <t>%</t>
  </si>
  <si>
    <t>A</t>
  </si>
  <si>
    <t>Aviso Prévio Indenizado</t>
  </si>
  <si>
    <t>B</t>
  </si>
  <si>
    <t>Incidência do FGTS sobre o Aviso Prévio Indenizado</t>
  </si>
  <si>
    <t>Multa do FGTS sobre o Aviso Prévio Indenizado (Multa FGTS - Rescisão sem Justa Causa:) – valor da multado FGTS.</t>
  </si>
  <si>
    <t>Aviso Prévio Trabalhado</t>
  </si>
  <si>
    <t>Incidência de GPS, FGTS e outras contribuições sobre o Aviso Prévio Trabalhado</t>
  </si>
  <si>
    <t>F</t>
  </si>
  <si>
    <t>Multa do FGTS sobre o Aviso Prévio Trabalhado</t>
  </si>
  <si>
    <t>Nota 1: O somatório dos percentuais referentes a Multa do FGTS e contribuição social sobre o Aviso Prévio Indenizado e a Multa do FGTS e contribuição social sobre o Aviso Prévio Trabalhado não deverão ultrapassar a 5% conforme o Anexo XI da IN 05/2017-SG/MPDG</t>
  </si>
  <si>
    <t>Módulo 4 - Custo de Reposição do Profissional Ausente</t>
  </si>
  <si>
    <t>Submódulo 4.1 - Ausências Legais</t>
  </si>
  <si>
    <t>4.1</t>
  </si>
  <si>
    <t>Substituto nas Ausências Legais</t>
  </si>
  <si>
    <t>Substituto na cobertura de Férias</t>
  </si>
  <si>
    <t>Substituto na cobertura de Ausências Legais por doença</t>
  </si>
  <si>
    <t>Substituto na cobertura de Licença-Paternidade</t>
  </si>
  <si>
    <t>Substituto na cobertura de Ausência por acidente de trabalho</t>
  </si>
  <si>
    <t>Substituto na cobertura de Afastamento Maternidade</t>
  </si>
  <si>
    <t>Substituto na cobertura de Outras ausências</t>
  </si>
  <si>
    <t xml:space="preserve">                                                </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</si>
  <si>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</si>
  <si>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Submódulo 4.2 - Substituto na Intrajornada</t>
  </si>
  <si>
    <t>4.2</t>
  </si>
  <si>
    <t>Substituto na Intrajornada</t>
  </si>
  <si>
    <t>Substituto na cobertura de Intervalo para repouso ou alimentação</t>
  </si>
  <si>
    <t>Quadro-Resumo do Módulo 4 - Custo de Reposição do Profissional Ausente</t>
  </si>
  <si>
    <t>Custo de Reposição do Profissional Ausente</t>
  </si>
  <si>
    <t>Módulo 5 - Insumos Diversos</t>
  </si>
  <si>
    <t>Insumos Diversos</t>
  </si>
  <si>
    <t>Uniformes</t>
  </si>
  <si>
    <t>Materiais</t>
  </si>
  <si>
    <t>Equipamentos</t>
  </si>
  <si>
    <t>Utensílios</t>
  </si>
  <si>
    <t>Insumos</t>
  </si>
  <si>
    <t>Módulo 6 - Custos Indiretos, Tributos e Lucro</t>
  </si>
  <si>
    <t>Custos Indiretos, Tributos e Lucro</t>
  </si>
  <si>
    <t>Custos Indiretos</t>
  </si>
  <si>
    <t>Lucro</t>
  </si>
  <si>
    <t>Tributos</t>
  </si>
  <si>
    <t>C.1. Tributos Federais (PIS, COFINS)</t>
  </si>
  <si>
    <t>C.2. Tributos Estaduais (ISS)</t>
  </si>
  <si>
    <t>C.3. Tributos Municipais (especificar)</t>
  </si>
  <si>
    <t>Nota 1: Custos Indiretos, Tributos e Lucro por empregado.</t>
  </si>
  <si>
    <t>Nota 2: Os percentuais de Custos Indiretos (5%) e de Lucro (5%) por posto indicados acima estão menores que os máximos aceitáveis, de acordo com o Acórdão 2.369/2011- TCU – Plenário.</t>
  </si>
  <si>
    <t>Nota 3: O orçamento dos custos dos serviços foi estimado levando-se em consideração empresas optantes pelo Lucro Real.</t>
  </si>
  <si>
    <t>2. QUADRO-RESUMO DO CUSTO POR EMPREGADO</t>
  </si>
  <si>
    <t>Mão de obra vinculada à execução contratual (valor por empregado)</t>
  </si>
  <si>
    <t>Subtotal (A + B +C+ D+E)</t>
  </si>
  <si>
    <t>Módulo 6 – Custos Indiretos, Tributos e Lucro</t>
  </si>
  <si>
    <t xml:space="preserve">Valor Total por Empregado </t>
  </si>
  <si>
    <t>ENCARREGADO-GERAL</t>
  </si>
  <si>
    <t>Encarregado(a) Geral</t>
  </si>
  <si>
    <t>Nota 3: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  (Incluído pela Instrução Normativa nº 7, de 2018)</t>
  </si>
  <si>
    <t>BASE LEGAL</t>
  </si>
  <si>
    <t>Cláusula 5ª - CCT 2025 - DF000042/2025 - SINDSERVIÇOS/DF</t>
  </si>
  <si>
    <t>Hora Noturna Reduzida</t>
  </si>
  <si>
    <t>Art 73 - CLT. Cálculo: Salário Base/220 x (40h semanais x 60min/52,5min) x 20% de adicional</t>
  </si>
  <si>
    <t>Cálculo: [(1/12)x100] - Art 7 º, inciso VIII, da Constituição Federal, Lei nº 4 090 62 e Lei nº 787/89</t>
  </si>
  <si>
    <t>Item 14 - anexo VII, IN 05/2017 - MP e Art 8º da IN CJF nº 001/2013 - Cáculo: Férias - [(1/11) x 100] = 9,09 e 1/3 constitucional - [(1/3) x (1/11) x 100]=3,03%</t>
  </si>
  <si>
    <t>Item 14 - anexo VII, da IN 05/2017, IN nº 05/2017 - Anexo VII-D; IN nº 07/2018</t>
  </si>
  <si>
    <t>INSS</t>
  </si>
  <si>
    <t>Art. 2°, § 3º, da Lei 11.457, de 16 de março de 2007.</t>
  </si>
  <si>
    <t>SALÁRIO EDUCAÇÃO</t>
  </si>
  <si>
    <t>Art. 3º, Inciso I, Decreto 87.043, de 22 de março de 1982.</t>
  </si>
  <si>
    <t>SEGURO ACIDENTE DE TRABALHO= SAT X FAP</t>
  </si>
  <si>
    <t>RAT - 1% - Serviços combinados de escritório e apoio administrativo – código 8211-3/00, todos do Anexo V do Decreto nº 3.048/1999); - FAP: 2 (padrão) . Observação: A licitante deve preencher o item A.08 das planilhas de composição de custos e formação de preços com o valor de seu FAP, a ser comprovado no envio de sua proposta adequada ao lance vencedor, mediante apresentação da GFIP ou outro documento apto a fazêlo.</t>
  </si>
  <si>
    <t>SESI/SESC</t>
  </si>
  <si>
    <t>Art. 30, Lei 8.036, de 11 de maio de 1990.</t>
  </si>
  <si>
    <t>SENAI/SENAC</t>
  </si>
  <si>
    <t>Art. 1º, caput, Decreto-Lei 6.246, de 1944 (SENAI) e art. 4º, caput do Decreto-Lei 8.621, de 1946 (SENAC).</t>
  </si>
  <si>
    <t>SEBRAE</t>
  </si>
  <si>
    <t>Art. 8º, Lei 8.029, de 12 de abril de 1990.</t>
  </si>
  <si>
    <t>Art. 1°, I, 2 c/c art. 3°, ambos do Decreto-Lei 1.146, de 31 de dezembro de 1970.</t>
  </si>
  <si>
    <t>H</t>
  </si>
  <si>
    <t>Art. 15, Lei nº 8.036/90 e Art. 7º, III, CF.</t>
  </si>
  <si>
    <t>Vale Transporte, Decreto Distrital 40.392 (a partir de 20/01/2020)</t>
  </si>
  <si>
    <t>Cláusula 17ª - CCT 2025 - DF000042/2025 - SINDSERVIÇOS/DF</t>
  </si>
  <si>
    <t>Cláusula 20ª - CCT 2025 - DF000042/2025 - SINDSERVIÇOS/DF (não será pago pela administração)</t>
  </si>
  <si>
    <t>Cláusula 18ª - CCT 2025 - DF000042/2025 - SINDSERVIÇOS/DF - SINDSERVIÇOS/DF (não será pago pela Administração)</t>
  </si>
  <si>
    <t>Cláusula 21ª - CCT 2025 - DF000042/2025 - SINDSERVIÇOS/DF</t>
  </si>
  <si>
    <t xml:space="preserve">Cálculo: {[0,05x(1/12)]x100} = 0,42% - Art. 7º, XXI, CF/88, 477, 487 e ss. CLT </t>
  </si>
  <si>
    <t xml:space="preserve">INSTRUÇÃO NORMATIVA MTE/SIT Nº 25, DE 20 DE DEZEMBRO DE 2001= (8,00% x 0,42%) x 100 = 0,03% </t>
  </si>
  <si>
    <t>Multa do FGTS sobre o Aviso Prévio Indenizado</t>
  </si>
  <si>
    <t xml:space="preserve">Cálculo:  Item 14 - anexo VII, IN 05/2017 - MP - Art. 18, §1º da Lei 8.036/90 e Art 1º da Complementar nº 110/01 + Art. 12º da Lei 13.932/2019. </t>
  </si>
  <si>
    <t>Cálculo: [(100% / 30) x 7] / 12 = 1,944% - Acórdão 3.006/2010 – Plenário e Art. 7º, XXI, CF/88, 477, 487 e ss. da CLT</t>
  </si>
  <si>
    <t>Acórdão 2.217/2010 – Plenário</t>
  </si>
  <si>
    <t>Cálculo: 0,08 x 0,4] x [% Incidência dos Encargos do Submódulo 2.2] = 0,02 % - Lei nº 13.932, de 11 de dezembro de 2019</t>
  </si>
  <si>
    <r>
      <t xml:space="preserve">Constituição Federal de 1988 </t>
    </r>
    <r>
      <rPr>
        <sz val="32"/>
        <rFont val="Calibri"/>
        <family val="2"/>
        <scheme val="minor"/>
      </rPr>
      <t xml:space="preserve">(Art. 7º inciso XVII) e IN 7/2018 </t>
    </r>
  </si>
  <si>
    <t>Cálculo: [(100% / 30) x 1,4947] / 12 = 0,42 - Art. 473 da CLT</t>
  </si>
  <si>
    <t>Cálculo: {[(5/30)/12]x0,015}x 100, considerando 5 dias de afastamento e que 1% dos homens - Art. 7º inc XIX da CF terão direito a licença</t>
  </si>
  <si>
    <t>Cálculo: {[(100% /30) x 15] / 12} x (nºCAT/População INSS CAT) = 0,051% - Art. 19 a 23 da Lei
nº 8.213/91</t>
  </si>
  <si>
    <t xml:space="preserve"> Substituto na cobertura de Afastamento Maternidade</t>
  </si>
  <si>
    <t xml:space="preserve">Cálculo: {[(4/12]*0,0005}x100, considerando que 0,05% dos empregados utilizarão a licença. - Art. 7º inc XVIII, CF, Lei 8.213/91, art 72 da lei 11.770/2008 </t>
  </si>
  <si>
    <t>Substituto na cobertura de Ausência por Doença</t>
  </si>
  <si>
    <t>Cálculo: [(100% / 30) x 1,4947] / 12 = 0,32 - Art. 473 da CLT</t>
  </si>
  <si>
    <t>Percentual (%)</t>
  </si>
  <si>
    <t>CILT nos valores limites para contratação conforme Planilha do Ministério do Planejamento - IN 05/2017</t>
  </si>
  <si>
    <t>Artigo 2º da Lei nº 10.637/02 e Art.2º da Lei 10.833, de 29 de dezembro de 2003. Os tributos (COFINS e PIS) foram definidos utilizando o regime de tributação de Lucro REAL. A licitante deve elaborar sua proposta e, por conseguinte, sua planilha com base no regime de tributação ao qual estará submetida durante a execução do contrato.</t>
  </si>
  <si>
    <t xml:space="preserve">Lei Complementar nº 116, de 31 de julho de 2003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</si>
</sst>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_ * #,##0.00_ ;_ * \-#,##0.00_ ;_ * \-??_ ;_ @_ "/>
    <numFmt numFmtId="167" formatCode="#,##0.00\ ;\(#,##0.00\);\-#\ ;@\ "/>
    <numFmt numFmtId="168" formatCode="0\ &quot;MESES&quot;"/>
    <numFmt numFmtId="169" formatCode="_(* #,##0.00_);_(* \(#,##0.00\);_(* &quot;-&quot;??_);_(@_)"/>
    <numFmt numFmtId="170" formatCode="_(&quot;R$&quot;* #,##0.00_);_(&quot;R$&quot;* \(#,##0.00\);_(&quot;R$&quot;* &quot;-&quot;??_);_(@_)"/>
    <numFmt numFmtId="171" formatCode="0.000%"/>
    <numFmt numFmtId="172" formatCode="0.0%"/>
  </numFmts>
  <fonts count="61">
    <font>
      <sz val="11"/>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sz val="10"/>
      <name val="Arial"/>
      <family val="2"/>
    </font>
    <font>
      <sz val="10"/>
      <name val="Calibri"/>
      <family val="2"/>
      <scheme val="minor"/>
    </font>
    <font>
      <b/>
      <sz val="10"/>
      <color theme="1"/>
      <name val="Calibri"/>
      <family val="2"/>
      <scheme val="minor"/>
    </font>
    <font>
      <b/>
      <sz val="10"/>
      <name val="Calibri"/>
      <family val="2"/>
      <scheme val="minor"/>
    </font>
    <font>
      <b/>
      <sz val="11"/>
      <color indexed="8"/>
      <name val="Calibri"/>
      <family val="2"/>
    </font>
    <font>
      <sz val="11"/>
      <color indexed="8"/>
      <name val="Calibri"/>
      <family val="2"/>
    </font>
    <font>
      <sz val="10"/>
      <name val="Times New Roman"/>
      <family val="1"/>
    </font>
    <font>
      <sz val="11"/>
      <color theme="1"/>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0"/>
      <color rgb="FF000000"/>
      <name val="Arial"/>
      <family val="2"/>
    </font>
    <font>
      <b/>
      <sz val="9"/>
      <color indexed="81"/>
      <name val="Segoe UI"/>
      <family val="2"/>
    </font>
    <font>
      <sz val="11"/>
      <color theme="1"/>
      <name val="Times New Roman"/>
      <family val="1"/>
    </font>
    <font>
      <b/>
      <sz val="12"/>
      <color rgb="FFFF0000"/>
      <name val="Times New Roman"/>
      <family val="1"/>
    </font>
    <font>
      <b/>
      <sz val="11"/>
      <name val="Times New Roman"/>
      <family val="1"/>
    </font>
    <font>
      <b/>
      <sz val="14"/>
      <name val="Times New Roman"/>
      <family val="1"/>
    </font>
    <font>
      <b/>
      <sz val="9"/>
      <name val="Times New Roman"/>
      <family val="1"/>
    </font>
    <font>
      <b/>
      <sz val="11"/>
      <color rgb="FFFF0000"/>
      <name val="Times New Roman"/>
      <family val="1"/>
    </font>
    <font>
      <sz val="11"/>
      <color rgb="FF000000"/>
      <name val="Calibri"/>
      <family val="2"/>
    </font>
    <font>
      <b/>
      <sz val="10"/>
      <color rgb="FFFFFFFF"/>
      <name val="Times New Roman"/>
      <family val="1"/>
    </font>
    <font>
      <sz val="10"/>
      <color rgb="FF000000"/>
      <name val="Times New Roman"/>
      <family val="1"/>
    </font>
    <font>
      <b/>
      <sz val="10"/>
      <color rgb="FF000000"/>
      <name val="Times New Roman"/>
      <family val="1"/>
    </font>
    <font>
      <b/>
      <sz val="10"/>
      <color theme="0"/>
      <name val="Times New Roman"/>
      <family val="1"/>
    </font>
    <font>
      <b/>
      <sz val="10"/>
      <color rgb="FF231F20"/>
      <name val="Times New Roman"/>
      <family val="1"/>
    </font>
    <font>
      <sz val="10"/>
      <color rgb="FF231F20"/>
      <name val="Times New Roman"/>
      <family val="1"/>
    </font>
    <font>
      <b/>
      <sz val="11"/>
      <color rgb="FFFFFFFF"/>
      <name val="Times New Roman"/>
      <family val="1"/>
    </font>
    <font>
      <b/>
      <sz val="10"/>
      <name val="Times New Roman"/>
      <family val="1"/>
    </font>
    <font>
      <b/>
      <sz val="11"/>
      <color theme="1"/>
      <name val="Times New Roman"/>
      <family val="1"/>
    </font>
    <font>
      <b/>
      <u/>
      <sz val="10"/>
      <name val="Times New Roman"/>
      <family val="1"/>
    </font>
    <font>
      <sz val="11"/>
      <name val="Times New Roman"/>
      <family val="1"/>
    </font>
    <font>
      <i/>
      <sz val="8"/>
      <color theme="1"/>
      <name val="Times New Roman"/>
      <family val="1"/>
    </font>
    <font>
      <sz val="11"/>
      <name val="Calibri"/>
      <family val="2"/>
      <scheme val="minor"/>
    </font>
    <font>
      <sz val="10"/>
      <name val="Arial"/>
      <family val="2"/>
    </font>
    <font>
      <u/>
      <sz val="10"/>
      <color theme="10"/>
      <name val="Arial"/>
      <family val="2"/>
    </font>
    <font>
      <sz val="9"/>
      <name val="Calibri"/>
      <family val="2"/>
      <scheme val="minor"/>
    </font>
    <font>
      <sz val="8"/>
      <name val="Calibri"/>
      <family val="2"/>
    </font>
    <font>
      <sz val="8"/>
      <name val="Calibri"/>
      <family val="2"/>
      <scheme val="minor"/>
    </font>
    <font>
      <b/>
      <sz val="8"/>
      <name val="Calibri"/>
      <family val="2"/>
      <scheme val="minor"/>
    </font>
    <font>
      <b/>
      <sz val="11"/>
      <color theme="1"/>
      <name val="Calibri"/>
      <family val="2"/>
      <scheme val="minor"/>
    </font>
    <font>
      <b/>
      <sz val="11"/>
      <name val="Calibri"/>
      <family val="2"/>
      <scheme val="minor"/>
    </font>
    <font>
      <sz val="10"/>
      <color rgb="FFFF0000"/>
      <name val="Arial"/>
      <family val="2"/>
    </font>
    <font>
      <sz val="11.5"/>
      <color theme="1"/>
      <name val="Calibri"/>
      <family val="2"/>
      <scheme val="minor"/>
    </font>
    <font>
      <sz val="32"/>
      <name val="Calibri"/>
      <family val="2"/>
      <scheme val="minor"/>
    </font>
    <font>
      <sz val="9"/>
      <color indexed="81"/>
      <name val="Segoe UI"/>
      <family val="2"/>
    </font>
  </fonts>
  <fills count="3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tint="-0.499984740745262"/>
        <bgColor rgb="FF993366"/>
      </patternFill>
    </fill>
    <fill>
      <patternFill patternType="solid">
        <fgColor rgb="FFFFFFFF"/>
        <bgColor rgb="FFFFFFCC"/>
      </patternFill>
    </fill>
    <fill>
      <patternFill patternType="solid">
        <fgColor theme="0" tint="-0.499984740745262"/>
        <bgColor rgb="FFBFBFBF"/>
      </patternFill>
    </fill>
    <fill>
      <patternFill patternType="solid">
        <fgColor theme="0" tint="-0.499984740745262"/>
        <bgColor rgb="FF1F3864"/>
      </patternFill>
    </fill>
    <fill>
      <patternFill patternType="solid">
        <fgColor theme="0" tint="-0.499984740745262"/>
        <bgColor indexed="64"/>
      </patternFill>
    </fill>
    <fill>
      <patternFill patternType="solid">
        <fgColor theme="0" tint="-0.14999847407452621"/>
        <bgColor indexed="26"/>
      </patternFill>
    </fill>
    <fill>
      <patternFill patternType="solid">
        <fgColor theme="0" tint="-4.9989318521683403E-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style="hair">
        <color auto="1"/>
      </top>
      <bottom/>
      <diagonal/>
    </border>
    <border>
      <left style="hair">
        <color auto="1"/>
      </left>
      <right style="hair">
        <color auto="1"/>
      </right>
      <top style="hair">
        <color auto="1"/>
      </top>
      <bottom/>
      <diagonal/>
    </border>
    <border>
      <left/>
      <right style="medium">
        <color indexed="64"/>
      </right>
      <top style="hair">
        <color auto="1"/>
      </top>
      <bottom/>
      <diagonal/>
    </border>
    <border>
      <left style="medium">
        <color indexed="64"/>
      </left>
      <right style="hair">
        <color auto="1"/>
      </right>
      <top/>
      <bottom/>
      <diagonal/>
    </border>
    <border>
      <left style="hair">
        <color auto="1"/>
      </left>
      <right style="hair">
        <color auto="1"/>
      </right>
      <top/>
      <bottom/>
      <diagonal/>
    </border>
    <border>
      <left style="medium">
        <color indexed="64"/>
      </left>
      <right style="hair">
        <color rgb="FF818386"/>
      </right>
      <top style="hair">
        <color rgb="FF818386"/>
      </top>
      <bottom style="hair">
        <color rgb="FF818386"/>
      </bottom>
      <diagonal/>
    </border>
    <border>
      <left style="hair">
        <color rgb="FF818386"/>
      </left>
      <right style="hair">
        <color rgb="FF818386"/>
      </right>
      <top style="hair">
        <color rgb="FF818386"/>
      </top>
      <bottom style="hair">
        <color rgb="FF818386"/>
      </bottom>
      <diagonal/>
    </border>
    <border>
      <left style="hair">
        <color rgb="FF818386"/>
      </left>
      <right style="medium">
        <color indexed="64"/>
      </right>
      <top style="hair">
        <color rgb="FF818386"/>
      </top>
      <bottom style="hair">
        <color rgb="FF818386"/>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top style="thin">
        <color indexed="8"/>
      </top>
      <bottom style="thin">
        <color indexed="8"/>
      </bottom>
      <diagonal/>
    </border>
    <border>
      <left style="medium">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8"/>
      </bottom>
      <diagonal/>
    </border>
    <border>
      <left/>
      <right style="thin">
        <color indexed="8"/>
      </right>
      <top style="medium">
        <color indexed="64"/>
      </top>
      <bottom style="thin">
        <color indexed="8"/>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8"/>
      </bottom>
      <diagonal/>
    </border>
    <border>
      <left style="thin">
        <color indexed="8"/>
      </left>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64"/>
      </right>
      <top style="medium">
        <color indexed="64"/>
      </top>
      <bottom style="thin">
        <color indexed="8"/>
      </bottom>
      <diagonal/>
    </border>
    <border>
      <left style="thin">
        <color indexed="8"/>
      </left>
      <right style="thin">
        <color indexed="64"/>
      </right>
      <top/>
      <bottom style="thin">
        <color indexed="8"/>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medium">
        <color indexed="64"/>
      </right>
      <top style="medium">
        <color indexed="64"/>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s>
  <cellStyleXfs count="109">
    <xf numFmtId="0" fontId="0" fillId="0" borderId="0"/>
    <xf numFmtId="43" fontId="1" fillId="0" borderId="0" applyFont="0" applyFill="0" applyBorder="0" applyAlignment="0" applyProtection="0"/>
    <xf numFmtId="9" fontId="3"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0" fillId="0" borderId="0" applyNumberFormat="0" applyFill="0" applyBorder="0" applyProtection="0">
      <alignment vertical="top" wrapText="1"/>
    </xf>
    <xf numFmtId="165" fontId="4" fillId="0" borderId="0" applyFill="0" applyBorder="0" applyAlignment="0" applyProtection="0"/>
    <xf numFmtId="0" fontId="4" fillId="0" borderId="0"/>
    <xf numFmtId="0" fontId="4" fillId="0" borderId="0"/>
    <xf numFmtId="9" fontId="4" fillId="0" borderId="0" applyFill="0" applyBorder="0" applyAlignment="0" applyProtection="0"/>
    <xf numFmtId="0" fontId="8" fillId="0" borderId="5" applyNumberFormat="0" applyFill="0" applyAlignment="0" applyProtection="0"/>
    <xf numFmtId="166" fontId="4"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22" fillId="5" borderId="0" applyNumberFormat="0" applyBorder="0" applyAlignment="0" applyProtection="0"/>
    <xf numFmtId="0" fontId="18" fillId="6" borderId="0" applyNumberFormat="0" applyBorder="0" applyAlignment="0" applyProtection="0"/>
    <xf numFmtId="0" fontId="19" fillId="10" borderId="6" applyNumberFormat="0" applyAlignment="0" applyProtection="0"/>
    <xf numFmtId="0" fontId="19" fillId="10" borderId="6" applyNumberFormat="0" applyAlignment="0" applyProtection="0"/>
    <xf numFmtId="0" fontId="20" fillId="23" borderId="7" applyNumberFormat="0" applyAlignment="0" applyProtection="0"/>
    <xf numFmtId="0" fontId="12" fillId="0" borderId="8" applyNumberFormat="0" applyFill="0" applyAlignment="0" applyProtection="0"/>
    <xf numFmtId="0" fontId="20" fillId="23" borderId="7" applyNumberFormat="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21" fillId="10" borderId="6" applyNumberFormat="0" applyAlignment="0" applyProtection="0"/>
    <xf numFmtId="0" fontId="26" fillId="0" borderId="0" applyNumberFormat="0" applyFill="0" applyBorder="0" applyAlignment="0" applyProtection="0"/>
    <xf numFmtId="0" fontId="18" fillId="6" borderId="0" applyNumberFormat="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21" fillId="9" borderId="6" applyNumberFormat="0" applyAlignment="0" applyProtection="0"/>
    <xf numFmtId="0" fontId="12" fillId="0" borderId="8" applyNumberFormat="0" applyFill="0" applyAlignment="0" applyProtection="0"/>
    <xf numFmtId="0" fontId="23" fillId="24" borderId="0" applyNumberFormat="0" applyBorder="0" applyAlignment="0" applyProtection="0"/>
    <xf numFmtId="0" fontId="4" fillId="25" borderId="12" applyNumberFormat="0" applyFont="0" applyAlignment="0" applyProtection="0"/>
    <xf numFmtId="0" fontId="9" fillId="25" borderId="12" applyNumberFormat="0" applyFont="0" applyAlignment="0" applyProtection="0"/>
    <xf numFmtId="0" fontId="24" fillId="10" borderId="13" applyNumberFormat="0" applyAlignment="0" applyProtection="0"/>
    <xf numFmtId="0" fontId="24" fillId="10" borderId="13"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25" fillId="0" borderId="0" applyNumberFormat="0" applyFill="0" applyBorder="0" applyAlignment="0" applyProtection="0"/>
    <xf numFmtId="0" fontId="4" fillId="0" borderId="0"/>
    <xf numFmtId="165" fontId="4" fillId="0" borderId="0" applyFill="0" applyBorder="0" applyAlignment="0" applyProtection="0"/>
    <xf numFmtId="0" fontId="1" fillId="0" borderId="0"/>
    <xf numFmtId="9" fontId="9" fillId="0" borderId="0" applyFill="0" applyBorder="0" applyAlignment="0" applyProtection="0"/>
    <xf numFmtId="0" fontId="27" fillId="0" borderId="0"/>
    <xf numFmtId="9" fontId="4" fillId="0" borderId="0" applyFill="0" applyBorder="0" applyAlignment="0" applyProtection="0"/>
    <xf numFmtId="0" fontId="1" fillId="0" borderId="0"/>
    <xf numFmtId="0" fontId="35" fillId="0" borderId="0"/>
    <xf numFmtId="170" fontId="1" fillId="0" borderId="0" applyFont="0" applyFill="0" applyBorder="0" applyAlignment="0" applyProtection="0"/>
    <xf numFmtId="0" fontId="49" fillId="0" borderId="0"/>
    <xf numFmtId="165" fontId="4" fillId="0" borderId="0" applyFont="0" applyFill="0" applyBorder="0" applyAlignment="0" applyProtection="0"/>
    <xf numFmtId="9" fontId="4" fillId="0" borderId="0" applyFont="0" applyFill="0" applyBorder="0" applyAlignment="0" applyProtection="0"/>
    <xf numFmtId="0" fontId="50" fillId="0" borderId="0" applyNumberFormat="0" applyFill="0" applyBorder="0" applyAlignment="0" applyProtection="0"/>
    <xf numFmtId="43" fontId="4" fillId="0" borderId="0" applyFont="0" applyFill="0" applyBorder="0" applyAlignment="0" applyProtection="0"/>
  </cellStyleXfs>
  <cellXfs count="36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43" fontId="2" fillId="0" borderId="0" xfId="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164" fontId="11" fillId="0" borderId="0" xfId="1" applyNumberFormat="1" applyFont="1" applyBorder="1" applyAlignment="1">
      <alignment horizontal="center" vertical="center"/>
    </xf>
    <xf numFmtId="0" fontId="29" fillId="0" borderId="0" xfId="101" applyFont="1"/>
    <xf numFmtId="0" fontId="29" fillId="0" borderId="0" xfId="101" applyFont="1" applyAlignment="1">
      <alignment horizontal="center" vertical="center"/>
    </xf>
    <xf numFmtId="0" fontId="37" fillId="27" borderId="14" xfId="102" applyFont="1" applyFill="1" applyBorder="1" applyAlignment="1">
      <alignment horizontal="center" vertical="center" wrapText="1"/>
    </xf>
    <xf numFmtId="0" fontId="37" fillId="27" borderId="0" xfId="102" applyFont="1" applyFill="1" applyAlignment="1">
      <alignment vertical="center" wrapText="1"/>
    </xf>
    <xf numFmtId="167" fontId="37" fillId="27" borderId="0" xfId="102" applyNumberFormat="1" applyFont="1" applyFill="1" applyAlignment="1">
      <alignment vertical="center" wrapText="1"/>
    </xf>
    <xf numFmtId="10" fontId="37" fillId="27" borderId="0" xfId="102" applyNumberFormat="1" applyFont="1" applyFill="1" applyAlignment="1">
      <alignment vertical="center" wrapText="1"/>
    </xf>
    <xf numFmtId="0" fontId="37" fillId="27" borderId="22" xfId="102" applyFont="1" applyFill="1" applyBorder="1" applyAlignment="1">
      <alignment vertical="center" wrapText="1"/>
    </xf>
    <xf numFmtId="2" fontId="29" fillId="0" borderId="0" xfId="101" applyNumberFormat="1" applyFont="1" applyAlignment="1">
      <alignment horizontal="center" vertical="center"/>
    </xf>
    <xf numFmtId="2" fontId="36" fillId="29" borderId="40" xfId="102" applyNumberFormat="1" applyFont="1" applyFill="1" applyBorder="1" applyAlignment="1">
      <alignment horizontal="center" vertical="center" wrapText="1"/>
    </xf>
    <xf numFmtId="168" fontId="39" fillId="30" borderId="22" xfId="10" applyNumberFormat="1" applyFont="1" applyFill="1" applyBorder="1" applyAlignment="1">
      <alignment horizontal="center" vertical="center"/>
    </xf>
    <xf numFmtId="0" fontId="40" fillId="0" borderId="43" xfId="10" applyFont="1" applyBorder="1" applyAlignment="1">
      <alignment horizontal="center" vertical="center" wrapText="1"/>
    </xf>
    <xf numFmtId="0" fontId="41" fillId="0" borderId="44" xfId="10" applyFont="1" applyBorder="1" applyAlignment="1">
      <alignment horizontal="justify" vertical="center" wrapText="1"/>
    </xf>
    <xf numFmtId="0" fontId="41" fillId="0" borderId="44" xfId="10" applyFont="1" applyBorder="1" applyAlignment="1">
      <alignment horizontal="center" vertical="center" wrapText="1"/>
    </xf>
    <xf numFmtId="4" fontId="41" fillId="0" borderId="44" xfId="10" applyNumberFormat="1" applyFont="1" applyBorder="1" applyAlignment="1">
      <alignment horizontal="center" vertical="center" wrapText="1"/>
    </xf>
    <xf numFmtId="169" fontId="41" fillId="0" borderId="45" xfId="10" applyNumberFormat="1" applyFont="1" applyBorder="1" applyAlignment="1">
      <alignment horizontal="center" vertical="center" wrapText="1"/>
    </xf>
    <xf numFmtId="4" fontId="39" fillId="30" borderId="45" xfId="10" applyNumberFormat="1" applyFont="1" applyFill="1" applyBorder="1" applyAlignment="1">
      <alignment vertical="center" wrapText="1"/>
    </xf>
    <xf numFmtId="0" fontId="42" fillId="27" borderId="14" xfId="102" applyFont="1" applyFill="1" applyBorder="1" applyAlignment="1">
      <alignment horizontal="center" vertical="center" wrapText="1"/>
    </xf>
    <xf numFmtId="0" fontId="42" fillId="27" borderId="0" xfId="102" applyFont="1" applyFill="1" applyAlignment="1">
      <alignment horizontal="center" vertical="center" wrapText="1"/>
    </xf>
    <xf numFmtId="0" fontId="42" fillId="0" borderId="0" xfId="102" applyFont="1" applyAlignment="1">
      <alignment horizontal="center" vertical="center" wrapText="1"/>
    </xf>
    <xf numFmtId="0" fontId="42" fillId="27" borderId="22" xfId="102" applyFont="1" applyFill="1" applyBorder="1" applyAlignment="1">
      <alignment horizontal="center" vertical="center" wrapText="1"/>
    </xf>
    <xf numFmtId="0" fontId="48" fillId="0" borderId="1" xfId="0" applyFont="1" applyBorder="1" applyAlignment="1">
      <alignment horizontal="center" vertical="center"/>
    </xf>
    <xf numFmtId="0" fontId="7" fillId="0" borderId="18" xfId="104" applyFont="1" applyBorder="1" applyAlignment="1">
      <alignment horizontal="center" vertical="center" wrapText="1"/>
    </xf>
    <xf numFmtId="0" fontId="7" fillId="0" borderId="16" xfId="104" applyFont="1" applyBorder="1" applyAlignment="1">
      <alignment horizontal="center" vertical="center" wrapText="1"/>
    </xf>
    <xf numFmtId="0" fontId="7" fillId="0" borderId="17" xfId="104" applyFont="1" applyBorder="1" applyAlignment="1">
      <alignment horizontal="center" vertical="center" shrinkToFit="1"/>
    </xf>
    <xf numFmtId="0" fontId="5" fillId="0" borderId="54" xfId="104" applyFont="1" applyBorder="1" applyAlignment="1">
      <alignment vertical="center" shrinkToFit="1"/>
    </xf>
    <xf numFmtId="0" fontId="5" fillId="0" borderId="52" xfId="104" applyFont="1" applyBorder="1" applyAlignment="1">
      <alignment vertical="center" shrinkToFit="1"/>
    </xf>
    <xf numFmtId="0" fontId="49" fillId="0" borderId="0" xfId="104"/>
    <xf numFmtId="0" fontId="5" fillId="0" borderId="76" xfId="104" applyFont="1" applyBorder="1" applyAlignment="1">
      <alignment horizontal="center" vertical="center" shrinkToFit="1"/>
    </xf>
    <xf numFmtId="0" fontId="5" fillId="0" borderId="56" xfId="104" applyFont="1" applyBorder="1" applyAlignment="1">
      <alignment horizontal="center" vertical="center" shrinkToFit="1"/>
    </xf>
    <xf numFmtId="0" fontId="5" fillId="0" borderId="27" xfId="104" applyFont="1" applyBorder="1" applyAlignment="1">
      <alignment horizontal="center" vertical="center" shrinkToFit="1"/>
    </xf>
    <xf numFmtId="165" fontId="5" fillId="0" borderId="31" xfId="105" applyFont="1" applyFill="1" applyBorder="1" applyAlignment="1">
      <alignment horizontal="center" vertical="center" shrinkToFit="1"/>
    </xf>
    <xf numFmtId="0" fontId="5" fillId="0" borderId="32" xfId="104" applyFont="1" applyBorder="1" applyAlignment="1">
      <alignment horizontal="center" vertical="center" shrinkToFit="1"/>
    </xf>
    <xf numFmtId="165" fontId="5" fillId="0" borderId="28" xfId="105" applyFont="1" applyFill="1" applyBorder="1" applyAlignment="1">
      <alignment horizontal="center" vertical="center" shrinkToFit="1"/>
    </xf>
    <xf numFmtId="0" fontId="5" fillId="0" borderId="33" xfId="104" applyFont="1" applyBorder="1" applyAlignment="1">
      <alignment horizontal="center" vertical="center" shrinkToFit="1"/>
    </xf>
    <xf numFmtId="0" fontId="5" fillId="0" borderId="34" xfId="105" applyNumberFormat="1" applyFont="1" applyFill="1" applyBorder="1" applyAlignment="1">
      <alignment horizontal="center" vertical="center" shrinkToFit="1"/>
    </xf>
    <xf numFmtId="0" fontId="5" fillId="0" borderId="49" xfId="104" applyFont="1" applyBorder="1" applyAlignment="1">
      <alignment horizontal="center" vertical="center" shrinkToFit="1"/>
    </xf>
    <xf numFmtId="0" fontId="5" fillId="0" borderId="50" xfId="104" applyFont="1" applyBorder="1" applyAlignment="1">
      <alignment horizontal="center" vertical="center" shrinkToFit="1"/>
    </xf>
    <xf numFmtId="165" fontId="5" fillId="0" borderId="53" xfId="105" applyFont="1" applyFill="1" applyBorder="1" applyAlignment="1">
      <alignment vertical="center" shrinkToFit="1"/>
    </xf>
    <xf numFmtId="165" fontId="7" fillId="0" borderId="18" xfId="105" applyFont="1" applyFill="1" applyBorder="1" applyAlignment="1">
      <alignment vertical="center" shrinkToFit="1"/>
    </xf>
    <xf numFmtId="0" fontId="5" fillId="0" borderId="62" xfId="104" applyFont="1" applyBorder="1" applyAlignment="1">
      <alignment horizontal="center" vertical="center" shrinkToFit="1"/>
    </xf>
    <xf numFmtId="165" fontId="5" fillId="0" borderId="64" xfId="105" applyFont="1" applyFill="1" applyBorder="1" applyAlignment="1">
      <alignment vertical="center" shrinkToFit="1"/>
    </xf>
    <xf numFmtId="0" fontId="5" fillId="0" borderId="65" xfId="104" applyFont="1" applyBorder="1" applyAlignment="1">
      <alignment horizontal="center" vertical="center" shrinkToFit="1"/>
    </xf>
    <xf numFmtId="9" fontId="5" fillId="0" borderId="66" xfId="104" applyNumberFormat="1" applyFont="1" applyBorder="1" applyAlignment="1">
      <alignment horizontal="center" vertical="center" shrinkToFit="1"/>
    </xf>
    <xf numFmtId="165" fontId="5" fillId="0" borderId="67" xfId="105" applyFont="1" applyFill="1" applyBorder="1" applyAlignment="1">
      <alignment vertical="center" shrinkToFit="1"/>
    </xf>
    <xf numFmtId="10" fontId="5" fillId="0" borderId="66" xfId="104" applyNumberFormat="1" applyFont="1" applyBorder="1" applyAlignment="1">
      <alignment horizontal="center" vertical="center" shrinkToFit="1"/>
    </xf>
    <xf numFmtId="0" fontId="5" fillId="0" borderId="68" xfId="104" applyFont="1" applyBorder="1" applyAlignment="1">
      <alignment horizontal="center" vertical="center" shrinkToFit="1"/>
    </xf>
    <xf numFmtId="165" fontId="5" fillId="0" borderId="70" xfId="105" applyFont="1" applyFill="1" applyBorder="1" applyAlignment="1">
      <alignment vertical="center" shrinkToFit="1"/>
    </xf>
    <xf numFmtId="165" fontId="7" fillId="0" borderId="59" xfId="105" applyFont="1" applyFill="1" applyBorder="1" applyAlignment="1">
      <alignment vertical="center" shrinkToFit="1"/>
    </xf>
    <xf numFmtId="0" fontId="5" fillId="0" borderId="0" xfId="104" applyFont="1" applyAlignment="1">
      <alignment horizontal="center" vertical="center" shrinkToFit="1"/>
    </xf>
    <xf numFmtId="165" fontId="5" fillId="0" borderId="0" xfId="105" applyFont="1" applyFill="1" applyBorder="1" applyAlignment="1">
      <alignment vertical="center" shrinkToFit="1"/>
    </xf>
    <xf numFmtId="0" fontId="7" fillId="0" borderId="0" xfId="104" applyFont="1" applyAlignment="1">
      <alignment horizontal="justify" vertical="center" shrinkToFit="1"/>
    </xf>
    <xf numFmtId="0" fontId="7" fillId="0" borderId="73" xfId="104" applyFont="1" applyBorder="1" applyAlignment="1">
      <alignment horizontal="center" vertical="center" shrinkToFit="1"/>
    </xf>
    <xf numFmtId="0" fontId="7" fillId="0" borderId="74" xfId="104" applyFont="1" applyBorder="1" applyAlignment="1">
      <alignment horizontal="center" vertical="center" shrinkToFit="1"/>
    </xf>
    <xf numFmtId="165" fontId="7" fillId="0" borderId="75" xfId="105" applyFont="1" applyFill="1" applyBorder="1" applyAlignment="1">
      <alignment vertical="center" shrinkToFit="1"/>
    </xf>
    <xf numFmtId="10" fontId="5" fillId="0" borderId="66" xfId="106" applyNumberFormat="1" applyFont="1" applyFill="1" applyBorder="1" applyAlignment="1" applyProtection="1">
      <alignment horizontal="center" vertical="center" shrinkToFit="1"/>
    </xf>
    <xf numFmtId="10" fontId="7" fillId="0" borderId="57" xfId="106" applyNumberFormat="1" applyFont="1" applyFill="1" applyBorder="1" applyAlignment="1" applyProtection="1">
      <alignment horizontal="center" vertical="center" shrinkToFit="1"/>
    </xf>
    <xf numFmtId="165" fontId="7" fillId="0" borderId="34" xfId="105" applyFont="1" applyFill="1" applyBorder="1" applyAlignment="1">
      <alignment vertical="center" shrinkToFit="1"/>
    </xf>
    <xf numFmtId="165" fontId="5" fillId="0" borderId="55" xfId="105" applyFont="1" applyFill="1" applyBorder="1" applyAlignment="1">
      <alignment vertical="center" shrinkToFit="1"/>
    </xf>
    <xf numFmtId="0" fontId="5" fillId="0" borderId="78" xfId="104" applyFont="1" applyBorder="1" applyAlignment="1">
      <alignment horizontal="justify" vertical="center" shrinkToFit="1"/>
    </xf>
    <xf numFmtId="0" fontId="5" fillId="0" borderId="54" xfId="104" applyFont="1" applyBorder="1" applyAlignment="1">
      <alignment horizontal="center" vertical="center" shrinkToFit="1"/>
    </xf>
    <xf numFmtId="0" fontId="5" fillId="0" borderId="78" xfId="104" applyFont="1" applyBorder="1" applyAlignment="1">
      <alignment horizontal="left" vertical="center" shrinkToFit="1"/>
    </xf>
    <xf numFmtId="0" fontId="5" fillId="0" borderId="79" xfId="104" applyFont="1" applyBorder="1" applyAlignment="1">
      <alignment horizontal="center" vertical="center" shrinkToFit="1"/>
    </xf>
    <xf numFmtId="0" fontId="5" fillId="0" borderId="80" xfId="104" applyFont="1" applyBorder="1" applyAlignment="1">
      <alignment horizontal="left" vertical="center" shrinkToFit="1"/>
    </xf>
    <xf numFmtId="0" fontId="5" fillId="0" borderId="48" xfId="104" applyFont="1" applyBorder="1" applyAlignment="1">
      <alignment horizontal="center" vertical="center" shrinkToFit="1"/>
    </xf>
    <xf numFmtId="165" fontId="5" fillId="0" borderId="77" xfId="105" applyFont="1" applyFill="1" applyBorder="1" applyAlignment="1">
      <alignment vertical="center" shrinkToFit="1"/>
    </xf>
    <xf numFmtId="165" fontId="7" fillId="0" borderId="26" xfId="105" applyFont="1" applyFill="1" applyBorder="1" applyAlignment="1">
      <alignment vertical="center" shrinkToFit="1"/>
    </xf>
    <xf numFmtId="0" fontId="5" fillId="0" borderId="14" xfId="104" applyFont="1" applyBorder="1"/>
    <xf numFmtId="0" fontId="5" fillId="0" borderId="0" xfId="104" applyFont="1" applyAlignment="1">
      <alignment horizontal="center"/>
    </xf>
    <xf numFmtId="165" fontId="5" fillId="0" borderId="0" xfId="105" applyFont="1" applyFill="1" applyBorder="1"/>
    <xf numFmtId="0" fontId="7" fillId="0" borderId="26" xfId="104" applyFont="1" applyBorder="1" applyAlignment="1">
      <alignment horizontal="center" vertical="center" wrapText="1"/>
    </xf>
    <xf numFmtId="165" fontId="7" fillId="0" borderId="18" xfId="105" applyFont="1" applyFill="1" applyBorder="1" applyAlignment="1">
      <alignment horizontal="center" vertical="center" wrapText="1"/>
    </xf>
    <xf numFmtId="0" fontId="5" fillId="0" borderId="30" xfId="104" applyFont="1" applyBorder="1" applyAlignment="1">
      <alignment horizontal="center" vertical="center" wrapText="1"/>
    </xf>
    <xf numFmtId="165" fontId="5" fillId="0" borderId="25" xfId="105" applyFont="1" applyFill="1" applyBorder="1" applyAlignment="1">
      <alignment horizontal="center" vertical="center" wrapText="1"/>
    </xf>
    <xf numFmtId="165" fontId="7" fillId="0" borderId="25" xfId="105" applyFont="1" applyFill="1" applyBorder="1" applyAlignment="1">
      <alignment horizontal="center" vertical="center" wrapText="1"/>
    </xf>
    <xf numFmtId="0" fontId="7" fillId="0" borderId="26" xfId="104" applyFont="1" applyBorder="1" applyAlignment="1">
      <alignment horizontal="center" vertical="center" shrinkToFit="1"/>
    </xf>
    <xf numFmtId="10" fontId="5" fillId="0" borderId="26" xfId="106" applyNumberFormat="1" applyFont="1" applyFill="1" applyBorder="1" applyAlignment="1">
      <alignment horizontal="center" vertical="center" shrinkToFit="1"/>
    </xf>
    <xf numFmtId="10" fontId="7" fillId="0" borderId="30" xfId="106" applyNumberFormat="1" applyFont="1" applyFill="1" applyBorder="1" applyAlignment="1">
      <alignment horizontal="center" vertical="center" shrinkToFit="1"/>
    </xf>
    <xf numFmtId="165" fontId="7" fillId="0" borderId="26" xfId="105" applyFont="1" applyFill="1" applyBorder="1" applyAlignment="1">
      <alignment horizontal="center" vertical="center" wrapText="1"/>
    </xf>
    <xf numFmtId="10" fontId="5" fillId="0" borderId="25" xfId="106" applyNumberFormat="1" applyFont="1" applyFill="1" applyBorder="1" applyAlignment="1">
      <alignment horizontal="center" vertical="center" wrapText="1"/>
    </xf>
    <xf numFmtId="43" fontId="5" fillId="0" borderId="25" xfId="104" applyNumberFormat="1" applyFont="1" applyBorder="1" applyAlignment="1">
      <alignment horizontal="justify" vertical="center" wrapText="1"/>
    </xf>
    <xf numFmtId="10" fontId="7" fillId="0" borderId="26" xfId="106" applyNumberFormat="1" applyFont="1" applyFill="1" applyBorder="1" applyAlignment="1">
      <alignment horizontal="center" vertical="center" wrapText="1"/>
    </xf>
    <xf numFmtId="0" fontId="7" fillId="0" borderId="30" xfId="104" applyFont="1" applyBorder="1" applyAlignment="1">
      <alignment horizontal="center" vertical="center" wrapText="1"/>
    </xf>
    <xf numFmtId="165" fontId="5" fillId="0" borderId="26" xfId="105" applyFont="1" applyFill="1" applyBorder="1" applyAlignment="1">
      <alignment horizontal="center" vertical="center" wrapText="1"/>
    </xf>
    <xf numFmtId="165" fontId="7" fillId="0" borderId="30" xfId="105" applyFont="1" applyFill="1" applyBorder="1" applyAlignment="1">
      <alignment horizontal="center" vertical="center" wrapText="1"/>
    </xf>
    <xf numFmtId="0" fontId="51" fillId="0" borderId="0" xfId="104" applyFont="1" applyAlignment="1">
      <alignment horizontal="left" vertical="center" shrinkToFit="1"/>
    </xf>
    <xf numFmtId="165" fontId="7" fillId="0" borderId="0" xfId="105" applyFont="1" applyFill="1" applyBorder="1" applyAlignment="1">
      <alignment vertical="center" shrinkToFit="1"/>
    </xf>
    <xf numFmtId="0" fontId="52" fillId="0" borderId="0" xfId="104" applyFont="1" applyAlignment="1">
      <alignment vertical="center"/>
    </xf>
    <xf numFmtId="0" fontId="54" fillId="0" borderId="0" xfId="104" applyFont="1" applyAlignment="1">
      <alignment horizontal="justify" vertical="center" shrinkToFit="1"/>
    </xf>
    <xf numFmtId="10" fontId="54" fillId="0" borderId="0" xfId="106" applyNumberFormat="1" applyFont="1" applyFill="1" applyBorder="1" applyAlignment="1" applyProtection="1">
      <alignment horizontal="center" vertical="center" shrinkToFit="1"/>
    </xf>
    <xf numFmtId="165" fontId="54" fillId="0" borderId="0" xfId="105" applyFont="1" applyFill="1" applyBorder="1" applyAlignment="1">
      <alignment vertical="center" shrinkToFit="1"/>
    </xf>
    <xf numFmtId="0" fontId="53" fillId="0" borderId="0" xfId="104" applyFont="1"/>
    <xf numFmtId="0" fontId="5" fillId="3" borderId="0" xfId="104" applyFont="1" applyFill="1"/>
    <xf numFmtId="43" fontId="5" fillId="0" borderId="0" xfId="104" applyNumberFormat="1" applyFont="1"/>
    <xf numFmtId="10" fontId="5" fillId="3" borderId="66" xfId="106" applyNumberFormat="1" applyFont="1" applyFill="1" applyBorder="1" applyAlignment="1" applyProtection="1">
      <alignment horizontal="center" vertical="center" shrinkToFit="1"/>
    </xf>
    <xf numFmtId="4" fontId="4" fillId="0" borderId="0" xfId="104" applyNumberFormat="1" applyFont="1"/>
    <xf numFmtId="165" fontId="5" fillId="0" borderId="28" xfId="105" applyFont="1" applyFill="1" applyBorder="1" applyAlignment="1">
      <alignment horizontal="center" vertical="center" wrapText="1" shrinkToFit="1"/>
    </xf>
    <xf numFmtId="0" fontId="5" fillId="0" borderId="81" xfId="104" applyFont="1" applyBorder="1" applyAlignment="1">
      <alignment horizontal="justify" vertical="center" shrinkToFit="1"/>
    </xf>
    <xf numFmtId="14" fontId="5" fillId="0" borderId="59" xfId="105" applyNumberFormat="1" applyFont="1" applyFill="1" applyBorder="1" applyAlignment="1">
      <alignment horizontal="center" vertical="center" shrinkToFit="1"/>
    </xf>
    <xf numFmtId="165" fontId="5" fillId="0" borderId="77" xfId="105" applyFont="1" applyFill="1" applyBorder="1" applyAlignment="1">
      <alignment horizontal="center" vertical="center" shrinkToFit="1"/>
    </xf>
    <xf numFmtId="0" fontId="5" fillId="0" borderId="48" xfId="104" applyFont="1" applyBorder="1" applyAlignment="1">
      <alignment horizontal="justify" vertical="center" shrinkToFit="1"/>
    </xf>
    <xf numFmtId="10" fontId="5" fillId="3" borderId="26" xfId="106" applyNumberFormat="1" applyFont="1" applyFill="1" applyBorder="1" applyAlignment="1">
      <alignment horizontal="center" vertical="center" shrinkToFit="1"/>
    </xf>
    <xf numFmtId="44" fontId="5" fillId="0" borderId="53" xfId="105" applyNumberFormat="1" applyFont="1" applyFill="1" applyBorder="1" applyAlignment="1">
      <alignment vertical="center" shrinkToFit="1"/>
    </xf>
    <xf numFmtId="171" fontId="5" fillId="3" borderId="25" xfId="106" applyNumberFormat="1" applyFont="1" applyFill="1" applyBorder="1" applyAlignment="1">
      <alignment horizontal="center" vertical="center" wrapText="1"/>
    </xf>
    <xf numFmtId="0" fontId="5" fillId="0" borderId="23" xfId="104" applyFont="1" applyBorder="1" applyAlignment="1">
      <alignment horizontal="center" vertical="center" wrapText="1"/>
    </xf>
    <xf numFmtId="0" fontId="5" fillId="0" borderId="0" xfId="104" quotePrefix="1" applyFont="1"/>
    <xf numFmtId="0" fontId="5" fillId="0" borderId="80" xfId="104" applyFont="1" applyBorder="1" applyAlignment="1">
      <alignment horizontal="justify" vertical="center" shrinkToFit="1"/>
    </xf>
    <xf numFmtId="165" fontId="7" fillId="0" borderId="18" xfId="105" applyFont="1" applyFill="1" applyBorder="1" applyAlignment="1">
      <alignment horizontal="center" vertical="center" shrinkToFit="1"/>
    </xf>
    <xf numFmtId="0" fontId="7" fillId="0" borderId="17" xfId="104" applyFont="1" applyBorder="1" applyAlignment="1">
      <alignment vertical="center" wrapText="1"/>
    </xf>
    <xf numFmtId="0" fontId="5" fillId="0" borderId="52" xfId="104" applyFont="1" applyBorder="1" applyAlignment="1">
      <alignment horizontal="center" vertical="center" shrinkToFit="1"/>
    </xf>
    <xf numFmtId="0" fontId="7" fillId="0" borderId="88" xfId="104" applyFont="1" applyBorder="1" applyAlignment="1">
      <alignment horizontal="center" vertical="center" wrapText="1"/>
    </xf>
    <xf numFmtId="0" fontId="5" fillId="0" borderId="17" xfId="104" applyFont="1" applyBorder="1" applyAlignment="1">
      <alignment horizontal="left" vertical="center" wrapText="1"/>
    </xf>
    <xf numFmtId="0" fontId="5" fillId="0" borderId="18" xfId="104" applyFont="1" applyBorder="1" applyAlignment="1">
      <alignment horizontal="left" vertical="center" wrapText="1"/>
    </xf>
    <xf numFmtId="0" fontId="5" fillId="0" borderId="0" xfId="3" applyFont="1" applyAlignment="1">
      <alignment vertical="top" wrapText="1"/>
    </xf>
    <xf numFmtId="0" fontId="5" fillId="0" borderId="92" xfId="104" applyFont="1" applyBorder="1" applyAlignment="1">
      <alignment horizontal="center" vertical="center" shrinkToFit="1"/>
    </xf>
    <xf numFmtId="0" fontId="7" fillId="0" borderId="94" xfId="104" applyFont="1" applyBorder="1" applyAlignment="1">
      <alignment horizontal="center" vertical="center" shrinkToFit="1"/>
    </xf>
    <xf numFmtId="0" fontId="7" fillId="0" borderId="95" xfId="104" applyFont="1" applyBorder="1" applyAlignment="1">
      <alignment horizontal="left" vertical="center" shrinkToFit="1"/>
    </xf>
    <xf numFmtId="0" fontId="7" fillId="0" borderId="95" xfId="104" applyFont="1" applyBorder="1" applyAlignment="1">
      <alignment horizontal="center" vertical="center" shrinkToFit="1"/>
    </xf>
    <xf numFmtId="165" fontId="7" fillId="0" borderId="96" xfId="105" applyFont="1" applyFill="1" applyBorder="1" applyAlignment="1">
      <alignment vertical="center" shrinkToFit="1"/>
    </xf>
    <xf numFmtId="10" fontId="5" fillId="0" borderId="1" xfId="106" applyNumberFormat="1" applyFont="1" applyFill="1" applyBorder="1" applyAlignment="1" applyProtection="1">
      <alignment horizontal="center" vertical="center" shrinkToFit="1"/>
    </xf>
    <xf numFmtId="10" fontId="7" fillId="0" borderId="1" xfId="104" applyNumberFormat="1" applyFont="1" applyBorder="1" applyAlignment="1">
      <alignment horizontal="center" vertical="center" shrinkToFit="1"/>
    </xf>
    <xf numFmtId="0" fontId="5" fillId="0" borderId="91" xfId="104" applyFont="1" applyBorder="1" applyAlignment="1">
      <alignment horizontal="center" vertical="center" shrinkToFit="1"/>
    </xf>
    <xf numFmtId="10" fontId="5" fillId="0" borderId="84" xfId="106" applyNumberFormat="1" applyFont="1" applyFill="1" applyBorder="1" applyAlignment="1" applyProtection="1">
      <alignment horizontal="center" vertical="center" shrinkToFit="1"/>
    </xf>
    <xf numFmtId="165" fontId="5" fillId="0" borderId="85" xfId="105" applyFont="1" applyFill="1" applyBorder="1" applyAlignment="1">
      <alignment vertical="center" shrinkToFit="1"/>
    </xf>
    <xf numFmtId="165" fontId="5" fillId="0" borderId="28" xfId="105" applyFont="1" applyFill="1" applyBorder="1" applyAlignment="1">
      <alignment vertical="center" shrinkToFit="1"/>
    </xf>
    <xf numFmtId="165" fontId="5" fillId="0" borderId="34" xfId="105" applyFont="1" applyFill="1" applyBorder="1" applyAlignment="1">
      <alignment vertical="center" shrinkToFit="1"/>
    </xf>
    <xf numFmtId="165" fontId="5" fillId="0" borderId="97" xfId="105" applyFont="1" applyFill="1" applyBorder="1" applyAlignment="1">
      <alignment vertical="center" shrinkToFit="1"/>
    </xf>
    <xf numFmtId="165" fontId="5" fillId="0" borderId="98" xfId="105" applyFont="1" applyFill="1" applyBorder="1" applyAlignment="1">
      <alignment vertical="center" shrinkToFit="1"/>
    </xf>
    <xf numFmtId="0" fontId="55" fillId="32" borderId="89" xfId="0" applyFont="1" applyFill="1" applyBorder="1" applyAlignment="1">
      <alignment horizontal="center" vertical="center" wrapText="1"/>
    </xf>
    <xf numFmtId="0" fontId="55" fillId="32" borderId="88" xfId="0" applyFont="1" applyFill="1" applyBorder="1" applyAlignment="1">
      <alignment horizontal="center" vertical="center" wrapText="1"/>
    </xf>
    <xf numFmtId="0" fontId="55" fillId="32" borderId="9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1" xfId="0" applyFill="1" applyBorder="1" applyAlignment="1">
      <alignment horizontal="center" vertical="center"/>
    </xf>
    <xf numFmtId="164" fontId="0" fillId="3" borderId="1" xfId="0" applyNumberFormat="1" applyFill="1" applyBorder="1" applyAlignment="1">
      <alignment horizontal="right" vertical="center"/>
    </xf>
    <xf numFmtId="164" fontId="0" fillId="3" borderId="28" xfId="1" applyNumberFormat="1" applyFont="1" applyFill="1" applyBorder="1" applyAlignment="1">
      <alignment horizontal="right" vertical="center"/>
    </xf>
    <xf numFmtId="164" fontId="55" fillId="32" borderId="88" xfId="0" applyNumberFormat="1" applyFont="1" applyFill="1" applyBorder="1" applyAlignment="1">
      <alignment horizontal="right" vertical="center"/>
    </xf>
    <xf numFmtId="164" fontId="55" fillId="32" borderId="90" xfId="0" applyNumberFormat="1" applyFont="1" applyFill="1" applyBorder="1" applyAlignment="1">
      <alignment horizontal="right" vertical="center"/>
    </xf>
    <xf numFmtId="44" fontId="2" fillId="0" borderId="0" xfId="0" applyNumberFormat="1" applyFont="1" applyAlignment="1">
      <alignment vertical="center"/>
    </xf>
    <xf numFmtId="0" fontId="57" fillId="0" borderId="0" xfId="104" applyFont="1"/>
    <xf numFmtId="43" fontId="49" fillId="0" borderId="0" xfId="104" applyNumberFormat="1"/>
    <xf numFmtId="172" fontId="5" fillId="0" borderId="25" xfId="106" applyNumberFormat="1" applyFont="1" applyFill="1" applyBorder="1" applyAlignment="1">
      <alignment horizontal="center" vertical="center" wrapText="1"/>
    </xf>
    <xf numFmtId="164" fontId="2" fillId="0" borderId="0" xfId="0" applyNumberFormat="1" applyFont="1" applyAlignment="1">
      <alignment vertical="center"/>
    </xf>
    <xf numFmtId="0" fontId="58" fillId="3" borderId="28" xfId="0" applyFont="1" applyFill="1" applyBorder="1" applyAlignment="1">
      <alignment horizontal="center" vertical="center" wrapText="1"/>
    </xf>
    <xf numFmtId="10" fontId="5" fillId="3" borderId="63" xfId="106" applyNumberFormat="1" applyFont="1" applyFill="1" applyBorder="1" applyAlignment="1" applyProtection="1">
      <alignment horizontal="center" vertical="center" shrinkToFit="1"/>
    </xf>
    <xf numFmtId="165" fontId="5" fillId="3" borderId="53" xfId="105" applyFont="1" applyFill="1" applyBorder="1" applyAlignment="1">
      <alignment vertical="center" shrinkToFit="1"/>
    </xf>
    <xf numFmtId="172" fontId="5" fillId="3" borderId="25" xfId="106" applyNumberFormat="1" applyFont="1" applyFill="1" applyBorder="1" applyAlignment="1">
      <alignment horizontal="center" vertical="center" wrapText="1"/>
    </xf>
    <xf numFmtId="165" fontId="5" fillId="3" borderId="25" xfId="105" applyFont="1" applyFill="1" applyBorder="1" applyAlignment="1">
      <alignment horizontal="center" vertical="center" wrapText="1"/>
    </xf>
    <xf numFmtId="0" fontId="5" fillId="0" borderId="0" xfId="0" applyFont="1"/>
    <xf numFmtId="0" fontId="7" fillId="0" borderId="17" xfId="0" applyFont="1" applyBorder="1" applyAlignment="1">
      <alignment horizontal="center" vertical="center" shrinkToFit="1"/>
    </xf>
    <xf numFmtId="0" fontId="5" fillId="0" borderId="92" xfId="0" applyFont="1" applyBorder="1" applyAlignment="1">
      <alignment horizontal="center" vertical="center" shrinkToFit="1"/>
    </xf>
    <xf numFmtId="165" fontId="5" fillId="0" borderId="102" xfId="105" applyFont="1" applyFill="1" applyBorder="1" applyAlignment="1">
      <alignment vertical="center" shrinkToFit="1"/>
    </xf>
    <xf numFmtId="0" fontId="5" fillId="0" borderId="103" xfId="0" applyFont="1" applyBorder="1" applyAlignment="1">
      <alignment horizontal="center"/>
    </xf>
    <xf numFmtId="0" fontId="5" fillId="0" borderId="72" xfId="0" applyFont="1" applyBorder="1"/>
    <xf numFmtId="0" fontId="5" fillId="0" borderId="104" xfId="0" applyFont="1" applyBorder="1"/>
    <xf numFmtId="0" fontId="5" fillId="0" borderId="105" xfId="0" applyFont="1" applyBorder="1"/>
    <xf numFmtId="0" fontId="7" fillId="0" borderId="73" xfId="0" applyFont="1" applyBorder="1" applyAlignment="1">
      <alignment horizontal="center" vertical="center" shrinkToFit="1"/>
    </xf>
    <xf numFmtId="0" fontId="7" fillId="0" borderId="74" xfId="0" applyFont="1" applyBorder="1" applyAlignment="1">
      <alignment horizontal="left" vertical="center" shrinkToFit="1"/>
    </xf>
    <xf numFmtId="0" fontId="7" fillId="0" borderId="74" xfId="0" applyFont="1" applyBorder="1" applyAlignment="1">
      <alignment horizontal="center" vertical="center" shrinkToFit="1"/>
    </xf>
    <xf numFmtId="165" fontId="7" fillId="0" borderId="75" xfId="105" applyFont="1" applyFill="1" applyBorder="1" applyAlignment="1">
      <alignment horizontal="center" vertical="center" shrinkToFit="1"/>
    </xf>
    <xf numFmtId="0" fontId="5" fillId="0" borderId="82" xfId="0" applyFont="1" applyBorder="1" applyAlignment="1">
      <alignment horizontal="center" vertical="center" shrinkToFit="1"/>
    </xf>
    <xf numFmtId="0" fontId="5" fillId="0" borderId="101" xfId="0" applyFont="1" applyBorder="1" applyAlignment="1">
      <alignment horizontal="left" vertical="center" shrinkToFit="1"/>
    </xf>
    <xf numFmtId="10" fontId="5" fillId="0" borderId="101" xfId="106" applyNumberFormat="1" applyFont="1" applyFill="1" applyBorder="1" applyAlignment="1" applyProtection="1">
      <alignment horizontal="center" vertical="center" shrinkToFit="1"/>
    </xf>
    <xf numFmtId="165" fontId="5" fillId="0" borderId="106" xfId="105" applyFont="1" applyFill="1" applyBorder="1" applyAlignment="1">
      <alignment vertical="center" shrinkToFit="1"/>
    </xf>
    <xf numFmtId="0" fontId="5" fillId="0" borderId="50" xfId="0" applyFont="1" applyBorder="1" applyAlignment="1">
      <alignment horizontal="center" vertical="center" shrinkToFit="1"/>
    </xf>
    <xf numFmtId="0" fontId="5" fillId="0" borderId="66" xfId="0" applyFont="1" applyBorder="1" applyAlignment="1">
      <alignment horizontal="left" vertical="center" shrinkToFit="1"/>
    </xf>
    <xf numFmtId="0" fontId="5" fillId="0" borderId="23" xfId="0" applyFont="1" applyBorder="1" applyAlignment="1">
      <alignment horizontal="center" vertical="center" shrinkToFit="1"/>
    </xf>
    <xf numFmtId="0" fontId="5" fillId="0" borderId="107" xfId="0" applyFont="1" applyBorder="1" applyAlignment="1">
      <alignment horizontal="left" vertical="center" wrapText="1" shrinkToFit="1"/>
    </xf>
    <xf numFmtId="10" fontId="5" fillId="0" borderId="24" xfId="106" applyNumberFormat="1" applyFont="1" applyFill="1" applyBorder="1" applyAlignment="1" applyProtection="1">
      <alignment horizontal="center" vertical="center" shrinkToFit="1"/>
    </xf>
    <xf numFmtId="165" fontId="5" fillId="0" borderId="108" xfId="105" applyFont="1" applyFill="1" applyBorder="1" applyAlignment="1">
      <alignment vertical="center" shrinkToFi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49" xfId="0" applyFont="1" applyBorder="1" applyAlignment="1">
      <alignment horizontal="center" vertical="center" shrinkToFit="1"/>
    </xf>
    <xf numFmtId="0" fontId="5" fillId="0" borderId="63" xfId="0" applyFont="1" applyBorder="1" applyAlignment="1">
      <alignment horizontal="left" vertical="center" shrinkToFit="1"/>
    </xf>
    <xf numFmtId="10" fontId="5" fillId="0" borderId="63" xfId="106" applyNumberFormat="1" applyFont="1" applyFill="1" applyBorder="1" applyAlignment="1" applyProtection="1">
      <alignment horizontal="center" vertical="center" shrinkToFit="1"/>
    </xf>
    <xf numFmtId="49" fontId="5" fillId="0" borderId="53" xfId="105" applyNumberFormat="1" applyFont="1" applyFill="1" applyBorder="1" applyAlignment="1">
      <alignment vertical="center" wrapText="1" shrinkToFit="1"/>
    </xf>
    <xf numFmtId="165" fontId="5" fillId="0" borderId="53" xfId="105" applyFont="1" applyFill="1" applyBorder="1" applyAlignment="1">
      <alignment vertical="center" wrapText="1" shrinkToFit="1"/>
    </xf>
    <xf numFmtId="0" fontId="5" fillId="0" borderId="27"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78" xfId="0" applyFont="1" applyBorder="1" applyAlignment="1">
      <alignment horizontal="justify" vertical="center" shrinkToFit="1"/>
    </xf>
    <xf numFmtId="0" fontId="5" fillId="0" borderId="54" xfId="0" applyFont="1" applyBorder="1" applyAlignment="1">
      <alignment horizontal="center" vertical="center" shrinkToFit="1"/>
    </xf>
    <xf numFmtId="0" fontId="5" fillId="0" borderId="78" xfId="0" applyFont="1" applyBorder="1" applyAlignment="1">
      <alignment horizontal="left" vertical="center" shrinkToFit="1"/>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5" fillId="0" borderId="30" xfId="0" applyFont="1" applyBorder="1" applyAlignment="1">
      <alignment horizontal="center" vertical="center" wrapText="1"/>
    </xf>
    <xf numFmtId="0" fontId="5" fillId="0" borderId="25" xfId="0" applyFont="1" applyBorder="1" applyAlignment="1">
      <alignment horizontal="justify" vertical="center" wrapText="1"/>
    </xf>
    <xf numFmtId="165" fontId="5" fillId="0" borderId="25" xfId="105" applyFont="1" applyFill="1" applyBorder="1" applyAlignment="1">
      <alignment horizontal="left" vertical="center" wrapText="1"/>
    </xf>
    <xf numFmtId="165" fontId="5" fillId="0" borderId="64" xfId="105" applyFont="1" applyFill="1" applyBorder="1" applyAlignment="1">
      <alignment vertical="center" wrapText="1" shrinkToFit="1"/>
    </xf>
    <xf numFmtId="0" fontId="5" fillId="0" borderId="26" xfId="0" applyFont="1" applyBorder="1" applyAlignment="1">
      <alignment horizontal="center"/>
    </xf>
    <xf numFmtId="10" fontId="5" fillId="3" borderId="25" xfId="106" applyNumberFormat="1" applyFont="1" applyFill="1" applyBorder="1" applyAlignment="1">
      <alignment horizontal="center" vertical="center" wrapText="1"/>
    </xf>
    <xf numFmtId="0" fontId="7" fillId="0" borderId="18" xfId="0" applyFont="1" applyBorder="1" applyAlignment="1">
      <alignment vertical="center" wrapText="1"/>
    </xf>
    <xf numFmtId="0" fontId="5" fillId="0" borderId="25" xfId="0" applyFont="1" applyBorder="1" applyAlignment="1">
      <alignment vertical="center" wrapText="1"/>
    </xf>
    <xf numFmtId="9" fontId="5" fillId="0" borderId="25" xfId="106" applyFont="1" applyFill="1" applyBorder="1" applyAlignment="1">
      <alignment horizontal="center" vertical="center" wrapText="1"/>
    </xf>
    <xf numFmtId="49" fontId="5" fillId="0" borderId="25" xfId="105" applyNumberFormat="1" applyFont="1" applyFill="1" applyBorder="1" applyAlignment="1">
      <alignment horizontal="left" vertical="center" wrapText="1"/>
    </xf>
    <xf numFmtId="165" fontId="7" fillId="0" borderId="28" xfId="105" applyFont="1" applyFill="1" applyBorder="1" applyAlignment="1">
      <alignment vertical="center" shrinkToFit="1"/>
    </xf>
    <xf numFmtId="0" fontId="43" fillId="0" borderId="14" xfId="95" applyFont="1" applyBorder="1" applyAlignment="1">
      <alignment horizontal="left" vertical="center" wrapText="1"/>
    </xf>
    <xf numFmtId="0" fontId="46" fillId="0" borderId="0" xfId="95" applyFont="1" applyAlignment="1">
      <alignment horizontal="left" vertical="center" wrapText="1"/>
    </xf>
    <xf numFmtId="0" fontId="46" fillId="0" borderId="22" xfId="95" applyFont="1" applyBorder="1" applyAlignment="1">
      <alignment horizontal="left" vertical="center" wrapText="1"/>
    </xf>
    <xf numFmtId="0" fontId="31" fillId="0" borderId="14" xfId="95" applyFont="1" applyBorder="1" applyAlignment="1">
      <alignment horizontal="center" vertical="center" wrapText="1"/>
    </xf>
    <xf numFmtId="0" fontId="31" fillId="0" borderId="0" xfId="95" applyFont="1" applyAlignment="1">
      <alignment horizontal="center" vertical="center" wrapText="1"/>
    </xf>
    <xf numFmtId="0" fontId="31" fillId="0" borderId="22" xfId="95" applyFont="1" applyBorder="1" applyAlignment="1">
      <alignment horizontal="center" vertical="center" wrapText="1"/>
    </xf>
    <xf numFmtId="0" fontId="43" fillId="0" borderId="23" xfId="95" applyFont="1" applyBorder="1" applyAlignment="1">
      <alignment horizontal="left" vertical="center" wrapText="1"/>
    </xf>
    <xf numFmtId="0" fontId="10" fillId="0" borderId="24" xfId="95" applyFont="1" applyBorder="1" applyAlignment="1">
      <alignment horizontal="left" vertical="center" wrapText="1"/>
    </xf>
    <xf numFmtId="0" fontId="10" fillId="0" borderId="25" xfId="95" applyFont="1" applyBorder="1" applyAlignment="1">
      <alignment horizontal="left" vertical="center" wrapText="1"/>
    </xf>
    <xf numFmtId="14" fontId="31" fillId="31" borderId="17" xfId="95" applyNumberFormat="1" applyFont="1" applyFill="1" applyBorder="1" applyAlignment="1">
      <alignment horizontal="center" vertical="center" wrapText="1"/>
    </xf>
    <xf numFmtId="14" fontId="31" fillId="31" borderId="16" xfId="95" applyNumberFormat="1" applyFont="1" applyFill="1" applyBorder="1" applyAlignment="1">
      <alignment horizontal="center" vertical="center" wrapText="1"/>
    </xf>
    <xf numFmtId="14" fontId="31" fillId="31" borderId="18" xfId="95" applyNumberFormat="1" applyFont="1" applyFill="1" applyBorder="1" applyAlignment="1">
      <alignment horizontal="center" vertical="center" wrapText="1"/>
    </xf>
    <xf numFmtId="0" fontId="47" fillId="0" borderId="17" xfId="101" applyFont="1" applyBorder="1" applyAlignment="1">
      <alignment horizontal="center" wrapText="1"/>
    </xf>
    <xf numFmtId="0" fontId="47" fillId="0" borderId="16" xfId="101" applyFont="1" applyBorder="1" applyAlignment="1">
      <alignment horizontal="center" wrapText="1"/>
    </xf>
    <xf numFmtId="0" fontId="47" fillId="0" borderId="18" xfId="101" applyFont="1" applyBorder="1" applyAlignment="1">
      <alignment horizontal="center" wrapText="1"/>
    </xf>
    <xf numFmtId="0" fontId="40" fillId="0" borderId="43" xfId="10" applyFont="1" applyBorder="1" applyAlignment="1">
      <alignment horizontal="center" vertical="center" wrapText="1"/>
    </xf>
    <xf numFmtId="0" fontId="40" fillId="0" borderId="44" xfId="10" applyFont="1" applyBorder="1" applyAlignment="1">
      <alignment horizontal="center" vertical="center" wrapText="1"/>
    </xf>
    <xf numFmtId="0" fontId="40" fillId="0" borderId="45" xfId="10" applyFont="1" applyBorder="1" applyAlignment="1">
      <alignment horizontal="center" vertical="center" wrapText="1"/>
    </xf>
    <xf numFmtId="0" fontId="39" fillId="30" borderId="43" xfId="10" applyFont="1" applyFill="1" applyBorder="1" applyAlignment="1">
      <alignment horizontal="center" vertical="center" wrapText="1"/>
    </xf>
    <xf numFmtId="0" fontId="39" fillId="30" borderId="44" xfId="10" applyFont="1" applyFill="1" applyBorder="1" applyAlignment="1">
      <alignment horizontal="center" vertical="center" wrapText="1"/>
    </xf>
    <xf numFmtId="4" fontId="36" fillId="29" borderId="38" xfId="102" applyNumberFormat="1" applyFont="1" applyFill="1" applyBorder="1" applyAlignment="1">
      <alignment horizontal="center" vertical="center" wrapText="1"/>
    </xf>
    <xf numFmtId="4" fontId="36" fillId="29" borderId="41" xfId="102" applyNumberFormat="1" applyFont="1" applyFill="1" applyBorder="1" applyAlignment="1">
      <alignment horizontal="center" vertical="center" wrapText="1"/>
    </xf>
    <xf numFmtId="4" fontId="36" fillId="29" borderId="39" xfId="102" applyNumberFormat="1" applyFont="1" applyFill="1" applyBorder="1" applyAlignment="1">
      <alignment horizontal="center" vertical="center" wrapText="1"/>
    </xf>
    <xf numFmtId="4" fontId="36" fillId="29" borderId="42" xfId="102" applyNumberFormat="1" applyFont="1" applyFill="1" applyBorder="1" applyAlignment="1">
      <alignment horizontal="center" vertical="center" wrapText="1"/>
    </xf>
    <xf numFmtId="0" fontId="31" fillId="0" borderId="23" xfId="95" applyFont="1" applyBorder="1" applyAlignment="1">
      <alignment horizontal="center" vertical="center" wrapText="1"/>
    </xf>
    <xf numFmtId="0" fontId="31" fillId="0" borderId="16" xfId="95" applyFont="1" applyBorder="1" applyAlignment="1">
      <alignment horizontal="center" vertical="center" wrapText="1"/>
    </xf>
    <xf numFmtId="0" fontId="31" fillId="0" borderId="18" xfId="95" applyFont="1" applyBorder="1" applyAlignment="1">
      <alignment horizontal="center" vertical="center" wrapText="1"/>
    </xf>
    <xf numFmtId="0" fontId="33" fillId="2" borderId="26" xfId="95" applyFont="1" applyFill="1" applyBorder="1" applyAlignment="1">
      <alignment horizontal="center" vertical="center"/>
    </xf>
    <xf numFmtId="0" fontId="10" fillId="0" borderId="26" xfId="95" applyFont="1" applyBorder="1" applyAlignment="1">
      <alignment horizontal="justify" vertical="center" wrapText="1"/>
    </xf>
    <xf numFmtId="0" fontId="10" fillId="0" borderId="26" xfId="95" applyFont="1" applyBorder="1" applyAlignment="1">
      <alignment horizontal="justify" vertical="center"/>
    </xf>
    <xf numFmtId="0" fontId="33" fillId="2" borderId="17" xfId="95" applyFont="1" applyFill="1" applyBorder="1" applyAlignment="1">
      <alignment horizontal="center" vertical="center"/>
    </xf>
    <xf numFmtId="0" fontId="33" fillId="2" borderId="16" xfId="95" applyFont="1" applyFill="1" applyBorder="1" applyAlignment="1">
      <alignment horizontal="center" vertical="center"/>
    </xf>
    <xf numFmtId="0" fontId="33" fillId="2" borderId="18" xfId="95" applyFont="1" applyFill="1" applyBorder="1" applyAlignment="1">
      <alignment horizontal="center" vertical="center"/>
    </xf>
    <xf numFmtId="0" fontId="31" fillId="0" borderId="46" xfId="95" applyFont="1" applyBorder="1" applyAlignment="1">
      <alignment horizontal="center" vertical="center" wrapText="1"/>
    </xf>
    <xf numFmtId="0" fontId="43" fillId="0" borderId="46" xfId="95" applyFont="1" applyBorder="1" applyAlignment="1">
      <alignment horizontal="justify" vertical="center" wrapText="1"/>
    </xf>
    <xf numFmtId="0" fontId="10" fillId="0" borderId="46" xfId="95" applyFont="1" applyBorder="1" applyAlignment="1">
      <alignment horizontal="justify" vertical="center"/>
    </xf>
    <xf numFmtId="0" fontId="43" fillId="0" borderId="17" xfId="95" applyFont="1" applyBorder="1" applyAlignment="1">
      <alignment horizontal="center" vertical="center"/>
    </xf>
    <xf numFmtId="0" fontId="43" fillId="0" borderId="16" xfId="95" applyFont="1" applyBorder="1" applyAlignment="1">
      <alignment horizontal="center" vertical="center"/>
    </xf>
    <xf numFmtId="0" fontId="43" fillId="0" borderId="18" xfId="95" applyFont="1" applyBorder="1" applyAlignment="1">
      <alignment horizontal="center" vertical="center"/>
    </xf>
    <xf numFmtId="164" fontId="44" fillId="0" borderId="16" xfId="103" applyNumberFormat="1" applyFont="1" applyBorder="1" applyAlignment="1">
      <alignment horizontal="center" vertical="center"/>
    </xf>
    <xf numFmtId="164" fontId="44" fillId="0" borderId="18" xfId="103" applyNumberFormat="1" applyFont="1" applyBorder="1" applyAlignment="1">
      <alignment horizontal="center" vertical="center"/>
    </xf>
    <xf numFmtId="0" fontId="43" fillId="2" borderId="30" xfId="95" applyFont="1" applyFill="1" applyBorder="1" applyAlignment="1">
      <alignment horizontal="center" vertical="center"/>
    </xf>
    <xf numFmtId="0" fontId="43" fillId="2" borderId="26" xfId="95" applyFont="1" applyFill="1" applyBorder="1" applyAlignment="1">
      <alignment horizontal="center" vertical="center"/>
    </xf>
    <xf numFmtId="0" fontId="43" fillId="0" borderId="26" xfId="95" applyFont="1" applyBorder="1" applyAlignment="1">
      <alignment horizontal="center" vertical="center"/>
    </xf>
    <xf numFmtId="170" fontId="43" fillId="0" borderId="26" xfId="95" applyNumberFormat="1" applyFont="1" applyBorder="1" applyAlignment="1">
      <alignment horizontal="justify" vertical="center" wrapText="1"/>
    </xf>
    <xf numFmtId="0" fontId="31" fillId="2" borderId="17" xfId="95" applyFont="1" applyFill="1" applyBorder="1" applyAlignment="1">
      <alignment horizontal="center" vertical="center"/>
    </xf>
    <xf numFmtId="0" fontId="31" fillId="2" borderId="16" xfId="95" applyFont="1" applyFill="1" applyBorder="1" applyAlignment="1">
      <alignment horizontal="center" vertical="center"/>
    </xf>
    <xf numFmtId="0" fontId="31" fillId="2" borderId="18" xfId="95" applyFont="1" applyFill="1" applyBorder="1" applyAlignment="1">
      <alignment horizontal="center" vertical="center"/>
    </xf>
    <xf numFmtId="0" fontId="10" fillId="0" borderId="46" xfId="95" applyFont="1" applyBorder="1" applyAlignment="1">
      <alignment horizontal="justify" vertical="center" wrapText="1"/>
    </xf>
    <xf numFmtId="0" fontId="30" fillId="0" borderId="26" xfId="101" applyFont="1" applyBorder="1" applyAlignment="1">
      <alignment horizontal="center" vertical="center" wrapText="1"/>
    </xf>
    <xf numFmtId="0" fontId="31" fillId="0" borderId="26" xfId="95" applyFont="1" applyBorder="1" applyAlignment="1">
      <alignment horizontal="center" vertical="center" wrapText="1"/>
    </xf>
    <xf numFmtId="0" fontId="33" fillId="0" borderId="26" xfId="95" applyFont="1" applyBorder="1" applyAlignment="1">
      <alignment horizontal="center" vertical="center" wrapText="1"/>
    </xf>
    <xf numFmtId="0" fontId="38" fillId="28" borderId="35" xfId="102" applyFont="1" applyFill="1" applyBorder="1" applyAlignment="1">
      <alignment horizontal="center" vertical="center" wrapText="1"/>
    </xf>
    <xf numFmtId="0" fontId="38" fillId="28" borderId="36" xfId="102" applyFont="1" applyFill="1" applyBorder="1" applyAlignment="1">
      <alignment horizontal="center" vertical="center" wrapText="1"/>
    </xf>
    <xf numFmtId="0" fontId="38" fillId="28" borderId="37" xfId="102" applyFont="1" applyFill="1" applyBorder="1" applyAlignment="1">
      <alignment horizontal="center" vertical="center" wrapText="1"/>
    </xf>
    <xf numFmtId="0" fontId="34" fillId="0" borderId="26" xfId="95" applyFont="1" applyBorder="1" applyAlignment="1">
      <alignment horizontal="center" vertical="center" wrapText="1"/>
    </xf>
    <xf numFmtId="0" fontId="31" fillId="0" borderId="17" xfId="95" applyFont="1" applyBorder="1" applyAlignment="1">
      <alignment horizontal="center" vertical="center"/>
    </xf>
    <xf numFmtId="0" fontId="31" fillId="0" borderId="16" xfId="95" applyFont="1" applyBorder="1" applyAlignment="1">
      <alignment horizontal="center" vertical="center"/>
    </xf>
    <xf numFmtId="0" fontId="31" fillId="0" borderId="18" xfId="95" applyFont="1" applyBorder="1" applyAlignment="1">
      <alignment horizontal="center" vertical="center"/>
    </xf>
    <xf numFmtId="0" fontId="31" fillId="0" borderId="26" xfId="95" applyFont="1" applyBorder="1" applyAlignment="1">
      <alignment horizontal="justify" vertical="center" wrapText="1"/>
    </xf>
    <xf numFmtId="0" fontId="31" fillId="0" borderId="26" xfId="95" applyFont="1" applyBorder="1" applyAlignment="1">
      <alignment horizontal="justify" vertical="center"/>
    </xf>
    <xf numFmtId="0" fontId="31" fillId="2" borderId="29" xfId="95" applyFont="1" applyFill="1" applyBorder="1" applyAlignment="1">
      <alignment horizontal="center" vertical="center" wrapText="1"/>
    </xf>
    <xf numFmtId="0" fontId="36" fillId="26" borderId="35" xfId="102" applyFont="1" applyFill="1" applyBorder="1" applyAlignment="1">
      <alignment horizontal="center" vertical="center" wrapText="1"/>
    </xf>
    <xf numFmtId="0" fontId="36" fillId="26" borderId="36" xfId="102" applyFont="1" applyFill="1" applyBorder="1" applyAlignment="1">
      <alignment horizontal="center" vertical="center" wrapText="1"/>
    </xf>
    <xf numFmtId="0" fontId="36" fillId="26" borderId="37" xfId="102" applyFont="1" applyFill="1" applyBorder="1" applyAlignment="1">
      <alignment horizontal="center" vertical="center" wrapText="1"/>
    </xf>
    <xf numFmtId="0" fontId="56" fillId="3" borderId="100" xfId="10" applyFont="1" applyFill="1" applyBorder="1" applyAlignment="1">
      <alignment horizontal="center" vertical="center" wrapText="1"/>
    </xf>
    <xf numFmtId="1" fontId="55" fillId="32" borderId="17" xfId="0" applyNumberFormat="1" applyFont="1" applyFill="1" applyBorder="1" applyAlignment="1">
      <alignment horizontal="center" vertical="center"/>
    </xf>
    <xf numFmtId="1" fontId="55" fillId="32" borderId="16" xfId="0" applyNumberFormat="1" applyFont="1" applyFill="1" applyBorder="1" applyAlignment="1">
      <alignment horizontal="center" vertical="center"/>
    </xf>
    <xf numFmtId="1" fontId="55" fillId="32" borderId="99" xfId="0" applyNumberFormat="1" applyFont="1" applyFill="1" applyBorder="1" applyAlignment="1">
      <alignment horizontal="center" vertical="center"/>
    </xf>
    <xf numFmtId="0" fontId="7" fillId="0" borderId="23" xfId="104" applyFont="1" applyBorder="1" applyAlignment="1">
      <alignment horizontal="center" vertical="center" wrapText="1"/>
    </xf>
    <xf numFmtId="0" fontId="7" fillId="0" borderId="24" xfId="104" applyFont="1" applyBorder="1" applyAlignment="1">
      <alignment horizontal="center" vertical="center" wrapText="1"/>
    </xf>
    <xf numFmtId="0" fontId="7" fillId="0" borderId="25" xfId="104" applyFont="1" applyBorder="1" applyAlignment="1">
      <alignment horizontal="center" vertical="center" wrapText="1"/>
    </xf>
    <xf numFmtId="0" fontId="7" fillId="0" borderId="17" xfId="104" applyFont="1" applyBorder="1" applyAlignment="1">
      <alignment horizontal="center" vertical="center" shrinkToFit="1"/>
    </xf>
    <xf numFmtId="0" fontId="7" fillId="0" borderId="16" xfId="104" applyFont="1" applyBorder="1" applyAlignment="1">
      <alignment horizontal="center" vertical="center" shrinkToFit="1"/>
    </xf>
    <xf numFmtId="0" fontId="5" fillId="0" borderId="15" xfId="104" applyFont="1" applyBorder="1" applyAlignment="1">
      <alignment horizontal="left" vertical="center" shrinkToFit="1"/>
    </xf>
    <xf numFmtId="0" fontId="5" fillId="0" borderId="1" xfId="104" applyFont="1" applyBorder="1" applyAlignment="1">
      <alignment horizontal="left" vertical="center" shrinkToFit="1"/>
    </xf>
    <xf numFmtId="0" fontId="5" fillId="0" borderId="2" xfId="104" applyFont="1" applyBorder="1" applyAlignment="1">
      <alignment horizontal="justify" vertical="center" wrapText="1" shrinkToFit="1"/>
    </xf>
    <xf numFmtId="0" fontId="5" fillId="0" borderId="3" xfId="104" applyFont="1" applyBorder="1" applyAlignment="1">
      <alignment horizontal="justify" vertical="center" wrapText="1" shrinkToFit="1"/>
    </xf>
    <xf numFmtId="0" fontId="5" fillId="0" borderId="4" xfId="104" applyFont="1" applyBorder="1" applyAlignment="1">
      <alignment horizontal="justify" vertical="center" wrapText="1" shrinkToFit="1"/>
    </xf>
    <xf numFmtId="0" fontId="5" fillId="0" borderId="47" xfId="104" applyFont="1" applyBorder="1" applyAlignment="1">
      <alignment horizontal="left" vertical="center" shrinkToFit="1"/>
    </xf>
    <xf numFmtId="0" fontId="7" fillId="0" borderId="14" xfId="104" applyFont="1" applyBorder="1" applyAlignment="1">
      <alignment horizontal="center" vertical="center" wrapText="1"/>
    </xf>
    <xf numFmtId="0" fontId="7" fillId="0" borderId="0" xfId="104" applyFont="1" applyAlignment="1">
      <alignment horizontal="center" vertical="center" wrapText="1"/>
    </xf>
    <xf numFmtId="0" fontId="7" fillId="0" borderId="19" xfId="104" applyFont="1" applyBorder="1" applyAlignment="1">
      <alignment horizontal="center" vertical="center" wrapText="1"/>
    </xf>
    <xf numFmtId="0" fontId="7" fillId="0" borderId="20" xfId="104" applyFont="1" applyBorder="1" applyAlignment="1">
      <alignment horizontal="center" vertical="center" wrapText="1"/>
    </xf>
    <xf numFmtId="0" fontId="7" fillId="0" borderId="21" xfId="104" applyFont="1" applyBorder="1" applyAlignment="1">
      <alignment horizontal="center" vertical="center" wrapText="1"/>
    </xf>
    <xf numFmtId="0" fontId="7" fillId="0" borderId="23" xfId="104" applyFont="1" applyBorder="1" applyAlignment="1">
      <alignment horizontal="left" vertical="center"/>
    </xf>
    <xf numFmtId="0" fontId="7" fillId="0" borderId="24" xfId="104" applyFont="1" applyBorder="1" applyAlignment="1">
      <alignment horizontal="left" vertical="center"/>
    </xf>
    <xf numFmtId="0" fontId="7" fillId="0" borderId="60" xfId="104" applyFont="1" applyBorder="1" applyAlignment="1">
      <alignment horizontal="justify" vertical="center" shrinkToFit="1"/>
    </xf>
    <xf numFmtId="0" fontId="7" fillId="0" borderId="16" xfId="104" applyFont="1" applyBorder="1" applyAlignment="1">
      <alignment horizontal="justify" vertical="center" shrinkToFit="1"/>
    </xf>
    <xf numFmtId="0" fontId="7" fillId="0" borderId="61" xfId="104" applyFont="1" applyBorder="1" applyAlignment="1">
      <alignment horizontal="justify" vertical="center" shrinkToFit="1"/>
    </xf>
    <xf numFmtId="0" fontId="5" fillId="0" borderId="63" xfId="104" applyFont="1" applyBorder="1" applyAlignment="1">
      <alignment horizontal="justify" vertical="center" shrinkToFit="1"/>
    </xf>
    <xf numFmtId="0" fontId="5" fillId="0" borderId="51" xfId="104" applyFont="1" applyBorder="1" applyAlignment="1">
      <alignment horizontal="left" vertical="center" shrinkToFit="1"/>
    </xf>
    <xf numFmtId="0" fontId="5" fillId="0" borderId="54" xfId="104" applyFont="1" applyBorder="1" applyAlignment="1">
      <alignment horizontal="left" vertical="center" shrinkToFit="1"/>
    </xf>
    <xf numFmtId="0" fontId="5" fillId="0" borderId="66" xfId="104" applyFont="1" applyBorder="1" applyAlignment="1">
      <alignment horizontal="justify" vertical="center" shrinkToFit="1"/>
    </xf>
    <xf numFmtId="0" fontId="7" fillId="0" borderId="19" xfId="104" applyFont="1" applyBorder="1" applyAlignment="1">
      <alignment horizontal="left" vertical="center" shrinkToFit="1"/>
    </xf>
    <xf numFmtId="0" fontId="7" fillId="0" borderId="20" xfId="104" applyFont="1" applyBorder="1" applyAlignment="1">
      <alignment horizontal="left" vertical="center" shrinkToFit="1"/>
    </xf>
    <xf numFmtId="0" fontId="5" fillId="0" borderId="84" xfId="104" applyFont="1" applyBorder="1" applyAlignment="1">
      <alignment horizontal="left" vertical="center" shrinkToFit="1"/>
    </xf>
    <xf numFmtId="0" fontId="7" fillId="0" borderId="84" xfId="104" applyFont="1" applyBorder="1" applyAlignment="1">
      <alignment horizontal="center" vertical="center" wrapText="1" shrinkToFit="1"/>
    </xf>
    <xf numFmtId="0" fontId="7" fillId="0" borderId="85" xfId="104" applyFont="1" applyBorder="1" applyAlignment="1">
      <alignment horizontal="center" vertical="center" wrapText="1" shrinkToFit="1"/>
    </xf>
    <xf numFmtId="0" fontId="5" fillId="0" borderId="93" xfId="104" applyFont="1" applyBorder="1" applyAlignment="1">
      <alignment horizontal="justify" vertical="center" shrinkToFit="1"/>
    </xf>
    <xf numFmtId="0" fontId="5" fillId="0" borderId="86" xfId="104" applyFont="1" applyBorder="1" applyAlignment="1">
      <alignment horizontal="justify" vertical="center" shrinkToFit="1"/>
    </xf>
    <xf numFmtId="0" fontId="5" fillId="0" borderId="52" xfId="104" applyFont="1" applyBorder="1" applyAlignment="1">
      <alignment horizontal="justify" vertical="center" shrinkToFit="1"/>
    </xf>
    <xf numFmtId="0" fontId="5" fillId="0" borderId="51" xfId="104" applyFont="1" applyBorder="1" applyAlignment="1">
      <alignment horizontal="justify" vertical="center" shrinkToFit="1"/>
    </xf>
    <xf numFmtId="0" fontId="5" fillId="0" borderId="78" xfId="104" applyFont="1" applyBorder="1" applyAlignment="1">
      <alignment horizontal="justify" vertical="center" shrinkToFit="1"/>
    </xf>
    <xf numFmtId="0" fontId="5" fillId="0" borderId="54" xfId="104" applyFont="1" applyBorder="1" applyAlignment="1">
      <alignment horizontal="justify" vertical="center" shrinkToFit="1"/>
    </xf>
    <xf numFmtId="0" fontId="5" fillId="0" borderId="57" xfId="104" applyFont="1" applyBorder="1" applyAlignment="1">
      <alignment horizontal="justify" vertical="center" shrinkToFit="1"/>
    </xf>
    <xf numFmtId="0" fontId="5" fillId="0" borderId="72" xfId="104" applyFont="1" applyBorder="1" applyAlignment="1">
      <alignment horizontal="justify" vertical="center" shrinkToFit="1"/>
    </xf>
    <xf numFmtId="0" fontId="5" fillId="0" borderId="58" xfId="104" applyFont="1" applyBorder="1" applyAlignment="1">
      <alignment horizontal="justify" vertical="center" shrinkToFit="1"/>
    </xf>
    <xf numFmtId="0" fontId="7" fillId="0" borderId="32" xfId="104" applyFont="1" applyBorder="1" applyAlignment="1">
      <alignment horizontal="center" vertical="center" shrinkToFit="1"/>
    </xf>
    <xf numFmtId="0" fontId="7" fillId="0" borderId="1" xfId="104" applyFont="1" applyBorder="1" applyAlignment="1">
      <alignment horizontal="center" vertical="center" shrinkToFit="1"/>
    </xf>
    <xf numFmtId="0" fontId="5" fillId="0" borderId="1" xfId="104" applyFont="1" applyBorder="1" applyAlignment="1">
      <alignment horizontal="left" vertical="center" wrapText="1"/>
    </xf>
    <xf numFmtId="0" fontId="7" fillId="0" borderId="33" xfId="104" applyFont="1" applyBorder="1" applyAlignment="1">
      <alignment horizontal="center" vertical="center" shrinkToFit="1"/>
    </xf>
    <xf numFmtId="0" fontId="7" fillId="0" borderId="47" xfId="104" applyFont="1" applyBorder="1" applyAlignment="1">
      <alignment horizontal="center" vertical="center" shrinkToFit="1"/>
    </xf>
    <xf numFmtId="0" fontId="52" fillId="0" borderId="0" xfId="104" applyFont="1" applyAlignment="1">
      <alignment vertical="center" wrapText="1"/>
    </xf>
    <xf numFmtId="0" fontId="5" fillId="0" borderId="69" xfId="104" applyFont="1" applyBorder="1" applyAlignment="1">
      <alignment horizontal="justify" vertical="center" shrinkToFit="1"/>
    </xf>
    <xf numFmtId="0" fontId="7" fillId="0" borderId="71" xfId="104" applyFont="1" applyBorder="1" applyAlignment="1">
      <alignment horizontal="justify" vertical="center" shrinkToFit="1"/>
    </xf>
    <xf numFmtId="0" fontId="7" fillId="0" borderId="72" xfId="104" applyFont="1" applyBorder="1" applyAlignment="1">
      <alignment horizontal="justify" vertical="center" shrinkToFit="1"/>
    </xf>
    <xf numFmtId="0" fontId="7" fillId="0" borderId="58" xfId="104" applyFont="1" applyBorder="1" applyAlignment="1">
      <alignment horizontal="justify" vertical="center" shrinkToFit="1"/>
    </xf>
    <xf numFmtId="0" fontId="7" fillId="0" borderId="17" xfId="104" applyFont="1" applyBorder="1" applyAlignment="1">
      <alignment horizontal="left" vertical="center"/>
    </xf>
    <xf numFmtId="0" fontId="7" fillId="0" borderId="16" xfId="104" applyFont="1" applyBorder="1" applyAlignment="1">
      <alignment horizontal="left" vertical="center"/>
    </xf>
    <xf numFmtId="0" fontId="7" fillId="0" borderId="18" xfId="104" applyFont="1" applyBorder="1" applyAlignment="1">
      <alignment horizontal="left" vertical="center"/>
    </xf>
    <xf numFmtId="0" fontId="52" fillId="0" borderId="0" xfId="104" applyFont="1" applyAlignment="1">
      <alignment wrapText="1"/>
    </xf>
    <xf numFmtId="0" fontId="7" fillId="0" borderId="17" xfId="104" applyFont="1" applyBorder="1" applyAlignment="1">
      <alignment horizontal="left" vertical="center" wrapText="1"/>
    </xf>
    <xf numFmtId="0" fontId="7" fillId="0" borderId="16" xfId="104" applyFont="1" applyBorder="1" applyAlignment="1">
      <alignment horizontal="left" vertical="center" wrapText="1"/>
    </xf>
    <xf numFmtId="0" fontId="7" fillId="0" borderId="18" xfId="104" applyFont="1" applyBorder="1" applyAlignment="1">
      <alignment horizontal="left" vertical="center" wrapText="1"/>
    </xf>
    <xf numFmtId="0" fontId="7" fillId="0" borderId="60" xfId="104" applyFont="1" applyBorder="1" applyAlignment="1">
      <alignment horizontal="center" vertical="center" wrapText="1"/>
    </xf>
    <xf numFmtId="0" fontId="7" fillId="0" borderId="61" xfId="104" applyFont="1" applyBorder="1" applyAlignment="1">
      <alignment horizontal="center" vertical="center" wrapText="1"/>
    </xf>
    <xf numFmtId="0" fontId="5" fillId="0" borderId="83" xfId="104" applyFont="1" applyBorder="1" applyAlignment="1">
      <alignment horizontal="left" vertical="center" shrinkToFit="1"/>
    </xf>
    <xf numFmtId="0" fontId="5" fillId="0" borderId="87" xfId="104" applyFont="1" applyBorder="1" applyAlignment="1">
      <alignment horizontal="left" vertical="center" shrinkToFit="1"/>
    </xf>
    <xf numFmtId="0" fontId="7" fillId="0" borderId="17" xfId="104" applyFont="1" applyBorder="1" applyAlignment="1">
      <alignment horizontal="center" vertical="center" wrapText="1"/>
    </xf>
    <xf numFmtId="0" fontId="7" fillId="0" borderId="16" xfId="104" applyFont="1" applyBorder="1" applyAlignment="1">
      <alignment horizontal="center" vertical="center" wrapText="1"/>
    </xf>
    <xf numFmtId="0" fontId="7" fillId="0" borderId="18" xfId="104" applyFont="1" applyBorder="1" applyAlignment="1">
      <alignment horizontal="center" vertical="center" wrapText="1"/>
    </xf>
    <xf numFmtId="0" fontId="5" fillId="0" borderId="19" xfId="104" applyFont="1" applyBorder="1" applyAlignment="1">
      <alignment vertical="center" wrapText="1"/>
    </xf>
    <xf numFmtId="0" fontId="5" fillId="0" borderId="20" xfId="104" applyFont="1" applyBorder="1" applyAlignment="1">
      <alignment vertical="center" wrapText="1"/>
    </xf>
    <xf numFmtId="0" fontId="5" fillId="0" borderId="21" xfId="104" applyFont="1" applyBorder="1" applyAlignment="1">
      <alignment vertical="center" wrapText="1"/>
    </xf>
    <xf numFmtId="0" fontId="5" fillId="0" borderId="17" xfId="104" applyFont="1" applyBorder="1" applyAlignment="1">
      <alignment vertical="center" wrapText="1"/>
    </xf>
    <xf numFmtId="0" fontId="5" fillId="0" borderId="16" xfId="104" applyFont="1" applyBorder="1" applyAlignment="1">
      <alignment vertical="center" wrapText="1"/>
    </xf>
    <xf numFmtId="0" fontId="5" fillId="0" borderId="18" xfId="104" applyFont="1" applyBorder="1" applyAlignment="1">
      <alignment vertical="center" wrapText="1"/>
    </xf>
    <xf numFmtId="0" fontId="7" fillId="0" borderId="71" xfId="104" applyFont="1" applyBorder="1" applyAlignment="1">
      <alignment horizontal="center" vertical="center" shrinkToFit="1"/>
    </xf>
    <xf numFmtId="0" fontId="7" fillId="0" borderId="72" xfId="104" applyFont="1" applyBorder="1" applyAlignment="1">
      <alignment horizontal="center" vertical="center" shrinkToFit="1"/>
    </xf>
    <xf numFmtId="0" fontId="7" fillId="0" borderId="58" xfId="104" applyFont="1" applyBorder="1" applyAlignment="1">
      <alignment horizontal="center" vertical="center" shrinkToFit="1"/>
    </xf>
    <xf numFmtId="0" fontId="7" fillId="0" borderId="20" xfId="104" applyFont="1" applyBorder="1" applyAlignment="1">
      <alignment horizontal="left" vertical="center"/>
    </xf>
    <xf numFmtId="0" fontId="7" fillId="0" borderId="21" xfId="104" applyFont="1" applyBorder="1" applyAlignment="1">
      <alignment horizontal="left" vertical="center"/>
    </xf>
    <xf numFmtId="0" fontId="7" fillId="0" borderId="17" xfId="104" applyFont="1" applyBorder="1" applyAlignment="1">
      <alignment horizontal="justify" vertical="center" shrinkToFit="1"/>
    </xf>
    <xf numFmtId="0" fontId="52" fillId="0" borderId="0" xfId="104" applyFont="1" applyAlignment="1">
      <alignment horizontal="justify" vertical="center" wrapText="1"/>
    </xf>
    <xf numFmtId="0" fontId="5" fillId="0" borderId="17" xfId="104" applyFont="1" applyBorder="1" applyAlignment="1">
      <alignment horizontal="left" vertical="center" wrapText="1"/>
    </xf>
    <xf numFmtId="0" fontId="5" fillId="0" borderId="18" xfId="104" applyFont="1" applyBorder="1" applyAlignment="1">
      <alignment horizontal="left" vertical="center" wrapText="1"/>
    </xf>
    <xf numFmtId="0" fontId="52" fillId="0" borderId="20" xfId="104" applyFont="1" applyBorder="1" applyAlignment="1">
      <alignment horizontal="left" vertical="center" wrapText="1"/>
    </xf>
    <xf numFmtId="0" fontId="52" fillId="0" borderId="20" xfId="104" applyFont="1" applyBorder="1" applyAlignment="1">
      <alignment horizontal="justify" vertical="center" wrapText="1"/>
    </xf>
    <xf numFmtId="0" fontId="49" fillId="0" borderId="18" xfId="104" applyBorder="1" applyAlignment="1">
      <alignment vertical="center" wrapText="1"/>
    </xf>
    <xf numFmtId="0" fontId="52" fillId="0" borderId="0" xfId="104" applyFont="1" applyAlignment="1">
      <alignment horizontal="justify" vertical="justify" wrapText="1"/>
    </xf>
    <xf numFmtId="0" fontId="53" fillId="0" borderId="20" xfId="107" applyFont="1" applyFill="1" applyBorder="1" applyAlignment="1">
      <alignment horizontal="left" wrapText="1"/>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60" xfId="0" applyFont="1" applyBorder="1" applyAlignment="1">
      <alignment horizontal="justify" vertical="center" shrinkToFit="1"/>
    </xf>
    <xf numFmtId="0" fontId="7" fillId="0" borderId="61" xfId="0" applyFont="1" applyBorder="1" applyAlignment="1">
      <alignment horizontal="justify" vertical="center" shrinkToFit="1"/>
    </xf>
    <xf numFmtId="0" fontId="5" fillId="0" borderId="101" xfId="0" applyFont="1" applyBorder="1" applyAlignment="1">
      <alignment horizontal="justify" vertical="center" shrinkToFi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52" xfId="0" applyFont="1" applyBorder="1" applyAlignment="1">
      <alignment horizontal="justify" vertical="center" shrinkToFit="1"/>
    </xf>
    <xf numFmtId="0" fontId="5" fillId="0" borderId="63" xfId="0" applyFont="1" applyBorder="1" applyAlignment="1">
      <alignment horizontal="justify" vertical="center" shrinkToFit="1"/>
    </xf>
    <xf numFmtId="0" fontId="5" fillId="0" borderId="54" xfId="0" applyFont="1" applyBorder="1" applyAlignment="1">
      <alignment horizontal="justify" vertical="center" shrinkToFit="1"/>
    </xf>
    <xf numFmtId="0" fontId="5" fillId="0" borderId="66" xfId="0" applyFont="1" applyBorder="1" applyAlignment="1">
      <alignment horizontal="justify" vertical="center" shrinkToFit="1"/>
    </xf>
  </cellXfs>
  <cellStyles count="109">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20% - Ênfase1 2" xfId="23" xr:uid="{00000000-0005-0000-0000-000006000000}"/>
    <cellStyle name="20% - Ênfase2 2" xfId="24" xr:uid="{00000000-0005-0000-0000-000007000000}"/>
    <cellStyle name="20% - Ênfase3 2" xfId="25" xr:uid="{00000000-0005-0000-0000-000008000000}"/>
    <cellStyle name="20% - Ênfase4 2" xfId="26" xr:uid="{00000000-0005-0000-0000-000009000000}"/>
    <cellStyle name="20% - Ênfase5 2" xfId="27" xr:uid="{00000000-0005-0000-0000-00000A000000}"/>
    <cellStyle name="20% - Ênfase6 2" xfId="28" xr:uid="{00000000-0005-0000-0000-00000B000000}"/>
    <cellStyle name="40% - Accent1" xfId="29" xr:uid="{00000000-0005-0000-0000-00000C000000}"/>
    <cellStyle name="40% - Accent2" xfId="30" xr:uid="{00000000-0005-0000-0000-00000D000000}"/>
    <cellStyle name="40% - Accent3" xfId="31" xr:uid="{00000000-0005-0000-0000-00000E000000}"/>
    <cellStyle name="40% - Accent4" xfId="32" xr:uid="{00000000-0005-0000-0000-00000F000000}"/>
    <cellStyle name="40% - Accent5" xfId="33" xr:uid="{00000000-0005-0000-0000-000010000000}"/>
    <cellStyle name="40% - Accent6" xfId="34" xr:uid="{00000000-0005-0000-0000-000011000000}"/>
    <cellStyle name="40% - Ênfase1 2" xfId="35" xr:uid="{00000000-0005-0000-0000-000012000000}"/>
    <cellStyle name="40% - Ênfase2 2" xfId="36" xr:uid="{00000000-0005-0000-0000-000013000000}"/>
    <cellStyle name="40% - Ênfase3 2" xfId="37" xr:uid="{00000000-0005-0000-0000-000014000000}"/>
    <cellStyle name="40% - Ênfase4 2" xfId="38" xr:uid="{00000000-0005-0000-0000-000015000000}"/>
    <cellStyle name="40% - Ênfase5 2" xfId="39" xr:uid="{00000000-0005-0000-0000-000016000000}"/>
    <cellStyle name="40% - Ênfase6 2" xfId="40" xr:uid="{00000000-0005-0000-0000-000017000000}"/>
    <cellStyle name="60% - Accent1" xfId="41" xr:uid="{00000000-0005-0000-0000-000018000000}"/>
    <cellStyle name="60% - Accent2" xfId="42" xr:uid="{00000000-0005-0000-0000-000019000000}"/>
    <cellStyle name="60% - Accent3" xfId="43" xr:uid="{00000000-0005-0000-0000-00001A000000}"/>
    <cellStyle name="60% - Accent4" xfId="44" xr:uid="{00000000-0005-0000-0000-00001B000000}"/>
    <cellStyle name="60% - Accent5" xfId="45" xr:uid="{00000000-0005-0000-0000-00001C000000}"/>
    <cellStyle name="60% - Accent6" xfId="46" xr:uid="{00000000-0005-0000-0000-00001D000000}"/>
    <cellStyle name="60% - Ênfase1 2" xfId="47" xr:uid="{00000000-0005-0000-0000-00001E000000}"/>
    <cellStyle name="60% - Ênfase2 2" xfId="48" xr:uid="{00000000-0005-0000-0000-00001F000000}"/>
    <cellStyle name="60% - Ênfase3 2" xfId="49" xr:uid="{00000000-0005-0000-0000-000020000000}"/>
    <cellStyle name="60% - Ênfase4 2" xfId="50" xr:uid="{00000000-0005-0000-0000-000021000000}"/>
    <cellStyle name="60% - Ênfase5 2" xfId="51" xr:uid="{00000000-0005-0000-0000-000022000000}"/>
    <cellStyle name="60% - Ênfase6 2" xfId="52" xr:uid="{00000000-0005-0000-0000-000023000000}"/>
    <cellStyle name="Accent1" xfId="53" xr:uid="{00000000-0005-0000-0000-000024000000}"/>
    <cellStyle name="Accent2" xfId="54" xr:uid="{00000000-0005-0000-0000-000025000000}"/>
    <cellStyle name="Accent3" xfId="55" xr:uid="{00000000-0005-0000-0000-000026000000}"/>
    <cellStyle name="Accent4" xfId="56" xr:uid="{00000000-0005-0000-0000-000027000000}"/>
    <cellStyle name="Accent5" xfId="57" xr:uid="{00000000-0005-0000-0000-000028000000}"/>
    <cellStyle name="Accent6" xfId="58" xr:uid="{00000000-0005-0000-0000-000029000000}"/>
    <cellStyle name="Bad" xfId="59" xr:uid="{00000000-0005-0000-0000-00002A000000}"/>
    <cellStyle name="Bom 2" xfId="60" xr:uid="{00000000-0005-0000-0000-00002B000000}"/>
    <cellStyle name="Calculation" xfId="61" xr:uid="{00000000-0005-0000-0000-00002C000000}"/>
    <cellStyle name="Cálculo 2" xfId="62" xr:uid="{00000000-0005-0000-0000-00002D000000}"/>
    <cellStyle name="Célula de Verificação 2" xfId="63" xr:uid="{00000000-0005-0000-0000-00002E000000}"/>
    <cellStyle name="Célula Vinculada 2" xfId="64" xr:uid="{00000000-0005-0000-0000-00002F000000}"/>
    <cellStyle name="Check Cell" xfId="65" xr:uid="{00000000-0005-0000-0000-000030000000}"/>
    <cellStyle name="Ênfase1 2" xfId="66" xr:uid="{00000000-0005-0000-0000-000031000000}"/>
    <cellStyle name="Ênfase2 2" xfId="67" xr:uid="{00000000-0005-0000-0000-000032000000}"/>
    <cellStyle name="Ênfase3 2" xfId="68" xr:uid="{00000000-0005-0000-0000-000033000000}"/>
    <cellStyle name="Ênfase4 2" xfId="69" xr:uid="{00000000-0005-0000-0000-000034000000}"/>
    <cellStyle name="Ênfase5 2" xfId="70" xr:uid="{00000000-0005-0000-0000-000035000000}"/>
    <cellStyle name="Ênfase6 2" xfId="71" xr:uid="{00000000-0005-0000-0000-000036000000}"/>
    <cellStyle name="Entrada 2" xfId="72" xr:uid="{00000000-0005-0000-0000-000037000000}"/>
    <cellStyle name="Excel Built-in Normal" xfId="8" xr:uid="{00000000-0005-0000-0000-000038000000}"/>
    <cellStyle name="Explanatory Text" xfId="73" xr:uid="{00000000-0005-0000-0000-000039000000}"/>
    <cellStyle name="Good" xfId="74" xr:uid="{00000000-0005-0000-0000-00003A000000}"/>
    <cellStyle name="Heading 1" xfId="75" xr:uid="{00000000-0005-0000-0000-00003B000000}"/>
    <cellStyle name="Heading 2" xfId="76" xr:uid="{00000000-0005-0000-0000-00003C000000}"/>
    <cellStyle name="Heading 3" xfId="77" xr:uid="{00000000-0005-0000-0000-00003D000000}"/>
    <cellStyle name="Heading 4" xfId="78" xr:uid="{00000000-0005-0000-0000-00003E000000}"/>
    <cellStyle name="Hiperlink" xfId="107" builtinId="8"/>
    <cellStyle name="Input" xfId="79" xr:uid="{00000000-0005-0000-0000-000040000000}"/>
    <cellStyle name="Linked Cell" xfId="80" xr:uid="{00000000-0005-0000-0000-000041000000}"/>
    <cellStyle name="Moeda 2" xfId="9" xr:uid="{00000000-0005-0000-0000-000043000000}"/>
    <cellStyle name="Moeda 2 2 3" xfId="103" xr:uid="{00000000-0005-0000-0000-000044000000}"/>
    <cellStyle name="Moeda 3" xfId="105" xr:uid="{00000000-0005-0000-0000-000045000000}"/>
    <cellStyle name="Moeda 3 4" xfId="96" xr:uid="{00000000-0005-0000-0000-000046000000}"/>
    <cellStyle name="Neutral" xfId="81" xr:uid="{00000000-0005-0000-0000-000047000000}"/>
    <cellStyle name="Normal" xfId="0" builtinId="0"/>
    <cellStyle name="Normal 17 2" xfId="99" xr:uid="{00000000-0005-0000-0000-000049000000}"/>
    <cellStyle name="Normal 2" xfId="4" xr:uid="{00000000-0005-0000-0000-00004A000000}"/>
    <cellStyle name="Normal 2 2" xfId="10" xr:uid="{00000000-0005-0000-0000-00004B000000}"/>
    <cellStyle name="Normal 2 2 2" xfId="101" xr:uid="{00000000-0005-0000-0000-00004C000000}"/>
    <cellStyle name="Normal 2 2 4" xfId="95" xr:uid="{00000000-0005-0000-0000-00004D000000}"/>
    <cellStyle name="Normal 3" xfId="3" xr:uid="{00000000-0005-0000-0000-00004E000000}"/>
    <cellStyle name="Normal 4" xfId="7" xr:uid="{00000000-0005-0000-0000-00004F000000}"/>
    <cellStyle name="Normal 4 2" xfId="97" xr:uid="{00000000-0005-0000-0000-000050000000}"/>
    <cellStyle name="Normal 5" xfId="102" xr:uid="{00000000-0005-0000-0000-000051000000}"/>
    <cellStyle name="Normal 6" xfId="11" xr:uid="{00000000-0005-0000-0000-000052000000}"/>
    <cellStyle name="Normal 7" xfId="104" xr:uid="{00000000-0005-0000-0000-000053000000}"/>
    <cellStyle name="Nota 2" xfId="82" xr:uid="{00000000-0005-0000-0000-000054000000}"/>
    <cellStyle name="Note" xfId="83" xr:uid="{00000000-0005-0000-0000-000055000000}"/>
    <cellStyle name="Output" xfId="84" xr:uid="{00000000-0005-0000-0000-000056000000}"/>
    <cellStyle name="Porcentagem 2" xfId="12" xr:uid="{00000000-0005-0000-0000-000057000000}"/>
    <cellStyle name="Porcentagem 2 2" xfId="6" xr:uid="{00000000-0005-0000-0000-000058000000}"/>
    <cellStyle name="Porcentagem 3" xfId="2" xr:uid="{00000000-0005-0000-0000-000059000000}"/>
    <cellStyle name="Porcentagem 3 2 3" xfId="98" xr:uid="{00000000-0005-0000-0000-00005A000000}"/>
    <cellStyle name="Porcentagem 3 5" xfId="100" xr:uid="{00000000-0005-0000-0000-00005B000000}"/>
    <cellStyle name="Porcentagem 4" xfId="106" xr:uid="{00000000-0005-0000-0000-00005C000000}"/>
    <cellStyle name="Saída 2" xfId="85" xr:uid="{00000000-0005-0000-0000-00005D000000}"/>
    <cellStyle name="Texto de Aviso 2" xfId="86" xr:uid="{00000000-0005-0000-0000-00005E000000}"/>
    <cellStyle name="Texto Explicativo 2" xfId="87" xr:uid="{00000000-0005-0000-0000-00005F000000}"/>
    <cellStyle name="Title" xfId="88" xr:uid="{00000000-0005-0000-0000-000060000000}"/>
    <cellStyle name="Título 1 2" xfId="90" xr:uid="{00000000-0005-0000-0000-000061000000}"/>
    <cellStyle name="Título 2 2" xfId="91" xr:uid="{00000000-0005-0000-0000-000062000000}"/>
    <cellStyle name="Título 3 2" xfId="92" xr:uid="{00000000-0005-0000-0000-000063000000}"/>
    <cellStyle name="Título 4 2" xfId="93" xr:uid="{00000000-0005-0000-0000-000064000000}"/>
    <cellStyle name="Título 5" xfId="89" xr:uid="{00000000-0005-0000-0000-000065000000}"/>
    <cellStyle name="Total 2" xfId="13" xr:uid="{00000000-0005-0000-0000-000066000000}"/>
    <cellStyle name="Vírgula" xfId="1" builtinId="3"/>
    <cellStyle name="Vírgula 2" xfId="14" xr:uid="{00000000-0005-0000-0000-000068000000}"/>
    <cellStyle name="Vírgula 2 2" xfId="5" xr:uid="{00000000-0005-0000-0000-000069000000}"/>
    <cellStyle name="Vírgula 2 2 2" xfId="16" xr:uid="{00000000-0005-0000-0000-00006A000000}"/>
    <cellStyle name="Vírgula 3" xfId="15" xr:uid="{00000000-0005-0000-0000-00006B000000}"/>
    <cellStyle name="Vírgula 4" xfId="108" xr:uid="{00000000-0005-0000-0000-00006C000000}"/>
    <cellStyle name="Warning Text" xfId="94" xr:uid="{00000000-0005-0000-0000-00006D000000}"/>
  </cellStyles>
  <dxfs count="1">
    <dxf>
      <font>
        <color theme="1"/>
      </font>
      <fill>
        <patternFill>
          <bgColor theme="5" tint="0.59996337778862885"/>
        </patternFill>
      </fill>
    </dxf>
  </dxfs>
  <tableStyles count="0" defaultTableStyle="TableStyleMedium2" defaultPivotStyle="PivotStyleLight16"/>
  <colors>
    <mruColors>
      <color rgb="FFFFFF99"/>
      <color rgb="FFFFFFFF"/>
      <color rgb="FF9DB6E7"/>
      <color rgb="FF80A0E0"/>
      <color rgb="FF88C9D8"/>
      <color rgb="FF66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1115785</xdr:colOff>
      <xdr:row>2</xdr:row>
      <xdr:rowOff>81643</xdr:rowOff>
    </xdr:from>
    <xdr:to>
      <xdr:col>7</xdr:col>
      <xdr:colOff>281091</xdr:colOff>
      <xdr:row>2</xdr:row>
      <xdr:rowOff>1386401</xdr:rowOff>
    </xdr:to>
    <xdr:pic>
      <xdr:nvPicPr>
        <xdr:cNvPr id="2" name="Imagem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0585" y="1310368"/>
          <a:ext cx="3422981" cy="1304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4844143</xdr:colOff>
      <xdr:row>37</xdr:row>
      <xdr:rowOff>299357</xdr:rowOff>
    </xdr:from>
    <xdr:to>
      <xdr:col>5</xdr:col>
      <xdr:colOff>114014</xdr:colOff>
      <xdr:row>37</xdr:row>
      <xdr:rowOff>1956323</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39493" y="19044557"/>
          <a:ext cx="3623296" cy="16569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5">
    <tabColor rgb="FF7030A0"/>
    <pageSetUpPr fitToPage="1"/>
  </sheetPr>
  <dimension ref="B1:K55"/>
  <sheetViews>
    <sheetView showGridLines="0" view="pageBreakPreview" topLeftCell="A13" zoomScale="55" zoomScaleNormal="85" zoomScaleSheetLayoutView="55" workbookViewId="0">
      <selection activeCell="B19" sqref="B19:G19"/>
    </sheetView>
  </sheetViews>
  <sheetFormatPr defaultRowHeight="15"/>
  <cols>
    <col min="1" max="1" width="6.28515625" style="9" customWidth="1"/>
    <col min="2" max="2" width="7.140625" style="9" bestFit="1" customWidth="1"/>
    <col min="3" max="3" width="89.140625" style="9" bestFit="1" customWidth="1"/>
    <col min="4" max="4" width="16.28515625" style="9" bestFit="1" customWidth="1"/>
    <col min="5" max="5" width="19.85546875" style="9" bestFit="1" customWidth="1"/>
    <col min="6" max="6" width="17.140625" style="9" bestFit="1" customWidth="1"/>
    <col min="7" max="7" width="26.85546875" style="9" bestFit="1" customWidth="1"/>
    <col min="8" max="8" width="25.28515625" style="9" bestFit="1" customWidth="1"/>
    <col min="9" max="9" width="9.140625" style="9"/>
    <col min="10" max="10" width="15" style="9" bestFit="1" customWidth="1"/>
    <col min="11" max="11" width="13.5703125" style="9" bestFit="1" customWidth="1"/>
    <col min="12" max="254" width="9.140625" style="9"/>
    <col min="255" max="255" width="6.28515625" style="9" customWidth="1"/>
    <col min="256" max="256" width="6.28515625" style="9" bestFit="1" customWidth="1"/>
    <col min="257" max="257" width="36" style="9" bestFit="1" customWidth="1"/>
    <col min="258" max="258" width="14.140625" style="9" bestFit="1" customWidth="1"/>
    <col min="259" max="259" width="19.85546875" style="9" bestFit="1" customWidth="1"/>
    <col min="260" max="260" width="19.85546875" style="9" customWidth="1"/>
    <col min="261" max="261" width="19.42578125" style="9" customWidth="1"/>
    <col min="262" max="262" width="19.7109375" style="9" customWidth="1"/>
    <col min="263" max="263" width="9.140625" style="9"/>
    <col min="264" max="264" width="16.7109375" style="9" customWidth="1"/>
    <col min="265" max="510" width="9.140625" style="9"/>
    <col min="511" max="511" width="6.28515625" style="9" customWidth="1"/>
    <col min="512" max="512" width="6.28515625" style="9" bestFit="1" customWidth="1"/>
    <col min="513" max="513" width="36" style="9" bestFit="1" customWidth="1"/>
    <col min="514" max="514" width="14.140625" style="9" bestFit="1" customWidth="1"/>
    <col min="515" max="515" width="19.85546875" style="9" bestFit="1" customWidth="1"/>
    <col min="516" max="516" width="19.85546875" style="9" customWidth="1"/>
    <col min="517" max="517" width="19.42578125" style="9" customWidth="1"/>
    <col min="518" max="518" width="19.7109375" style="9" customWidth="1"/>
    <col min="519" max="519" width="9.140625" style="9"/>
    <col min="520" max="520" width="16.7109375" style="9" customWidth="1"/>
    <col min="521" max="766" width="9.140625" style="9"/>
    <col min="767" max="767" width="6.28515625" style="9" customWidth="1"/>
    <col min="768" max="768" width="6.28515625" style="9" bestFit="1" customWidth="1"/>
    <col min="769" max="769" width="36" style="9" bestFit="1" customWidth="1"/>
    <col min="770" max="770" width="14.140625" style="9" bestFit="1" customWidth="1"/>
    <col min="771" max="771" width="19.85546875" style="9" bestFit="1" customWidth="1"/>
    <col min="772" max="772" width="19.85546875" style="9" customWidth="1"/>
    <col min="773" max="773" width="19.42578125" style="9" customWidth="1"/>
    <col min="774" max="774" width="19.7109375" style="9" customWidth="1"/>
    <col min="775" max="775" width="9.140625" style="9"/>
    <col min="776" max="776" width="16.7109375" style="9" customWidth="1"/>
    <col min="777" max="1022" width="9.140625" style="9"/>
    <col min="1023" max="1023" width="6.28515625" style="9" customWidth="1"/>
    <col min="1024" max="1024" width="6.28515625" style="9" bestFit="1" customWidth="1"/>
    <col min="1025" max="1025" width="36" style="9" bestFit="1" customWidth="1"/>
    <col min="1026" max="1026" width="14.140625" style="9" bestFit="1" customWidth="1"/>
    <col min="1027" max="1027" width="19.85546875" style="9" bestFit="1" customWidth="1"/>
    <col min="1028" max="1028" width="19.85546875" style="9" customWidth="1"/>
    <col min="1029" max="1029" width="19.42578125" style="9" customWidth="1"/>
    <col min="1030" max="1030" width="19.7109375" style="9" customWidth="1"/>
    <col min="1031" max="1031" width="9.140625" style="9"/>
    <col min="1032" max="1032" width="16.7109375" style="9" customWidth="1"/>
    <col min="1033" max="1278" width="9.140625" style="9"/>
    <col min="1279" max="1279" width="6.28515625" style="9" customWidth="1"/>
    <col min="1280" max="1280" width="6.28515625" style="9" bestFit="1" customWidth="1"/>
    <col min="1281" max="1281" width="36" style="9" bestFit="1" customWidth="1"/>
    <col min="1282" max="1282" width="14.140625" style="9" bestFit="1" customWidth="1"/>
    <col min="1283" max="1283" width="19.85546875" style="9" bestFit="1" customWidth="1"/>
    <col min="1284" max="1284" width="19.85546875" style="9" customWidth="1"/>
    <col min="1285" max="1285" width="19.42578125" style="9" customWidth="1"/>
    <col min="1286" max="1286" width="19.7109375" style="9" customWidth="1"/>
    <col min="1287" max="1287" width="9.140625" style="9"/>
    <col min="1288" max="1288" width="16.7109375" style="9" customWidth="1"/>
    <col min="1289" max="1534" width="9.140625" style="9"/>
    <col min="1535" max="1535" width="6.28515625" style="9" customWidth="1"/>
    <col min="1536" max="1536" width="6.28515625" style="9" bestFit="1" customWidth="1"/>
    <col min="1537" max="1537" width="36" style="9" bestFit="1" customWidth="1"/>
    <col min="1538" max="1538" width="14.140625" style="9" bestFit="1" customWidth="1"/>
    <col min="1539" max="1539" width="19.85546875" style="9" bestFit="1" customWidth="1"/>
    <col min="1540" max="1540" width="19.85546875" style="9" customWidth="1"/>
    <col min="1541" max="1541" width="19.42578125" style="9" customWidth="1"/>
    <col min="1542" max="1542" width="19.7109375" style="9" customWidth="1"/>
    <col min="1543" max="1543" width="9.140625" style="9"/>
    <col min="1544" max="1544" width="16.7109375" style="9" customWidth="1"/>
    <col min="1545" max="1790" width="9.140625" style="9"/>
    <col min="1791" max="1791" width="6.28515625" style="9" customWidth="1"/>
    <col min="1792" max="1792" width="6.28515625" style="9" bestFit="1" customWidth="1"/>
    <col min="1793" max="1793" width="36" style="9" bestFit="1" customWidth="1"/>
    <col min="1794" max="1794" width="14.140625" style="9" bestFit="1" customWidth="1"/>
    <col min="1795" max="1795" width="19.85546875" style="9" bestFit="1" customWidth="1"/>
    <col min="1796" max="1796" width="19.85546875" style="9" customWidth="1"/>
    <col min="1797" max="1797" width="19.42578125" style="9" customWidth="1"/>
    <col min="1798" max="1798" width="19.7109375" style="9" customWidth="1"/>
    <col min="1799" max="1799" width="9.140625" style="9"/>
    <col min="1800" max="1800" width="16.7109375" style="9" customWidth="1"/>
    <col min="1801" max="2046" width="9.140625" style="9"/>
    <col min="2047" max="2047" width="6.28515625" style="9" customWidth="1"/>
    <col min="2048" max="2048" width="6.28515625" style="9" bestFit="1" customWidth="1"/>
    <col min="2049" max="2049" width="36" style="9" bestFit="1" customWidth="1"/>
    <col min="2050" max="2050" width="14.140625" style="9" bestFit="1" customWidth="1"/>
    <col min="2051" max="2051" width="19.85546875" style="9" bestFit="1" customWidth="1"/>
    <col min="2052" max="2052" width="19.85546875" style="9" customWidth="1"/>
    <col min="2053" max="2053" width="19.42578125" style="9" customWidth="1"/>
    <col min="2054" max="2054" width="19.7109375" style="9" customWidth="1"/>
    <col min="2055" max="2055" width="9.140625" style="9"/>
    <col min="2056" max="2056" width="16.7109375" style="9" customWidth="1"/>
    <col min="2057" max="2302" width="9.140625" style="9"/>
    <col min="2303" max="2303" width="6.28515625" style="9" customWidth="1"/>
    <col min="2304" max="2304" width="6.28515625" style="9" bestFit="1" customWidth="1"/>
    <col min="2305" max="2305" width="36" style="9" bestFit="1" customWidth="1"/>
    <col min="2306" max="2306" width="14.140625" style="9" bestFit="1" customWidth="1"/>
    <col min="2307" max="2307" width="19.85546875" style="9" bestFit="1" customWidth="1"/>
    <col min="2308" max="2308" width="19.85546875" style="9" customWidth="1"/>
    <col min="2309" max="2309" width="19.42578125" style="9" customWidth="1"/>
    <col min="2310" max="2310" width="19.7109375" style="9" customWidth="1"/>
    <col min="2311" max="2311" width="9.140625" style="9"/>
    <col min="2312" max="2312" width="16.7109375" style="9" customWidth="1"/>
    <col min="2313" max="2558" width="9.140625" style="9"/>
    <col min="2559" max="2559" width="6.28515625" style="9" customWidth="1"/>
    <col min="2560" max="2560" width="6.28515625" style="9" bestFit="1" customWidth="1"/>
    <col min="2561" max="2561" width="36" style="9" bestFit="1" customWidth="1"/>
    <col min="2562" max="2562" width="14.140625" style="9" bestFit="1" customWidth="1"/>
    <col min="2563" max="2563" width="19.85546875" style="9" bestFit="1" customWidth="1"/>
    <col min="2564" max="2564" width="19.85546875" style="9" customWidth="1"/>
    <col min="2565" max="2565" width="19.42578125" style="9" customWidth="1"/>
    <col min="2566" max="2566" width="19.7109375" style="9" customWidth="1"/>
    <col min="2567" max="2567" width="9.140625" style="9"/>
    <col min="2568" max="2568" width="16.7109375" style="9" customWidth="1"/>
    <col min="2569" max="2814" width="9.140625" style="9"/>
    <col min="2815" max="2815" width="6.28515625" style="9" customWidth="1"/>
    <col min="2816" max="2816" width="6.28515625" style="9" bestFit="1" customWidth="1"/>
    <col min="2817" max="2817" width="36" style="9" bestFit="1" customWidth="1"/>
    <col min="2818" max="2818" width="14.140625" style="9" bestFit="1" customWidth="1"/>
    <col min="2819" max="2819" width="19.85546875" style="9" bestFit="1" customWidth="1"/>
    <col min="2820" max="2820" width="19.85546875" style="9" customWidth="1"/>
    <col min="2821" max="2821" width="19.42578125" style="9" customWidth="1"/>
    <col min="2822" max="2822" width="19.7109375" style="9" customWidth="1"/>
    <col min="2823" max="2823" width="9.140625" style="9"/>
    <col min="2824" max="2824" width="16.7109375" style="9" customWidth="1"/>
    <col min="2825" max="3070" width="9.140625" style="9"/>
    <col min="3071" max="3071" width="6.28515625" style="9" customWidth="1"/>
    <col min="3072" max="3072" width="6.28515625" style="9" bestFit="1" customWidth="1"/>
    <col min="3073" max="3073" width="36" style="9" bestFit="1" customWidth="1"/>
    <col min="3074" max="3074" width="14.140625" style="9" bestFit="1" customWidth="1"/>
    <col min="3075" max="3075" width="19.85546875" style="9" bestFit="1" customWidth="1"/>
    <col min="3076" max="3076" width="19.85546875" style="9" customWidth="1"/>
    <col min="3077" max="3077" width="19.42578125" style="9" customWidth="1"/>
    <col min="3078" max="3078" width="19.7109375" style="9" customWidth="1"/>
    <col min="3079" max="3079" width="9.140625" style="9"/>
    <col min="3080" max="3080" width="16.7109375" style="9" customWidth="1"/>
    <col min="3081" max="3326" width="9.140625" style="9"/>
    <col min="3327" max="3327" width="6.28515625" style="9" customWidth="1"/>
    <col min="3328" max="3328" width="6.28515625" style="9" bestFit="1" customWidth="1"/>
    <col min="3329" max="3329" width="36" style="9" bestFit="1" customWidth="1"/>
    <col min="3330" max="3330" width="14.140625" style="9" bestFit="1" customWidth="1"/>
    <col min="3331" max="3331" width="19.85546875" style="9" bestFit="1" customWidth="1"/>
    <col min="3332" max="3332" width="19.85546875" style="9" customWidth="1"/>
    <col min="3333" max="3333" width="19.42578125" style="9" customWidth="1"/>
    <col min="3334" max="3334" width="19.7109375" style="9" customWidth="1"/>
    <col min="3335" max="3335" width="9.140625" style="9"/>
    <col min="3336" max="3336" width="16.7109375" style="9" customWidth="1"/>
    <col min="3337" max="3582" width="9.140625" style="9"/>
    <col min="3583" max="3583" width="6.28515625" style="9" customWidth="1"/>
    <col min="3584" max="3584" width="6.28515625" style="9" bestFit="1" customWidth="1"/>
    <col min="3585" max="3585" width="36" style="9" bestFit="1" customWidth="1"/>
    <col min="3586" max="3586" width="14.140625" style="9" bestFit="1" customWidth="1"/>
    <col min="3587" max="3587" width="19.85546875" style="9" bestFit="1" customWidth="1"/>
    <col min="3588" max="3588" width="19.85546875" style="9" customWidth="1"/>
    <col min="3589" max="3589" width="19.42578125" style="9" customWidth="1"/>
    <col min="3590" max="3590" width="19.7109375" style="9" customWidth="1"/>
    <col min="3591" max="3591" width="9.140625" style="9"/>
    <col min="3592" max="3592" width="16.7109375" style="9" customWidth="1"/>
    <col min="3593" max="3838" width="9.140625" style="9"/>
    <col min="3839" max="3839" width="6.28515625" style="9" customWidth="1"/>
    <col min="3840" max="3840" width="6.28515625" style="9" bestFit="1" customWidth="1"/>
    <col min="3841" max="3841" width="36" style="9" bestFit="1" customWidth="1"/>
    <col min="3842" max="3842" width="14.140625" style="9" bestFit="1" customWidth="1"/>
    <col min="3843" max="3843" width="19.85546875" style="9" bestFit="1" customWidth="1"/>
    <col min="3844" max="3844" width="19.85546875" style="9" customWidth="1"/>
    <col min="3845" max="3845" width="19.42578125" style="9" customWidth="1"/>
    <col min="3846" max="3846" width="19.7109375" style="9" customWidth="1"/>
    <col min="3847" max="3847" width="9.140625" style="9"/>
    <col min="3848" max="3848" width="16.7109375" style="9" customWidth="1"/>
    <col min="3849" max="4094" width="9.140625" style="9"/>
    <col min="4095" max="4095" width="6.28515625" style="9" customWidth="1"/>
    <col min="4096" max="4096" width="6.28515625" style="9" bestFit="1" customWidth="1"/>
    <col min="4097" max="4097" width="36" style="9" bestFit="1" customWidth="1"/>
    <col min="4098" max="4098" width="14.140625" style="9" bestFit="1" customWidth="1"/>
    <col min="4099" max="4099" width="19.85546875" style="9" bestFit="1" customWidth="1"/>
    <col min="4100" max="4100" width="19.85546875" style="9" customWidth="1"/>
    <col min="4101" max="4101" width="19.42578125" style="9" customWidth="1"/>
    <col min="4102" max="4102" width="19.7109375" style="9" customWidth="1"/>
    <col min="4103" max="4103" width="9.140625" style="9"/>
    <col min="4104" max="4104" width="16.7109375" style="9" customWidth="1"/>
    <col min="4105" max="4350" width="9.140625" style="9"/>
    <col min="4351" max="4351" width="6.28515625" style="9" customWidth="1"/>
    <col min="4352" max="4352" width="6.28515625" style="9" bestFit="1" customWidth="1"/>
    <col min="4353" max="4353" width="36" style="9" bestFit="1" customWidth="1"/>
    <col min="4354" max="4354" width="14.140625" style="9" bestFit="1" customWidth="1"/>
    <col min="4355" max="4355" width="19.85546875" style="9" bestFit="1" customWidth="1"/>
    <col min="4356" max="4356" width="19.85546875" style="9" customWidth="1"/>
    <col min="4357" max="4357" width="19.42578125" style="9" customWidth="1"/>
    <col min="4358" max="4358" width="19.7109375" style="9" customWidth="1"/>
    <col min="4359" max="4359" width="9.140625" style="9"/>
    <col min="4360" max="4360" width="16.7109375" style="9" customWidth="1"/>
    <col min="4361" max="4606" width="9.140625" style="9"/>
    <col min="4607" max="4607" width="6.28515625" style="9" customWidth="1"/>
    <col min="4608" max="4608" width="6.28515625" style="9" bestFit="1" customWidth="1"/>
    <col min="4609" max="4609" width="36" style="9" bestFit="1" customWidth="1"/>
    <col min="4610" max="4610" width="14.140625" style="9" bestFit="1" customWidth="1"/>
    <col min="4611" max="4611" width="19.85546875" style="9" bestFit="1" customWidth="1"/>
    <col min="4612" max="4612" width="19.85546875" style="9" customWidth="1"/>
    <col min="4613" max="4613" width="19.42578125" style="9" customWidth="1"/>
    <col min="4614" max="4614" width="19.7109375" style="9" customWidth="1"/>
    <col min="4615" max="4615" width="9.140625" style="9"/>
    <col min="4616" max="4616" width="16.7109375" style="9" customWidth="1"/>
    <col min="4617" max="4862" width="9.140625" style="9"/>
    <col min="4863" max="4863" width="6.28515625" style="9" customWidth="1"/>
    <col min="4864" max="4864" width="6.28515625" style="9" bestFit="1" customWidth="1"/>
    <col min="4865" max="4865" width="36" style="9" bestFit="1" customWidth="1"/>
    <col min="4866" max="4866" width="14.140625" style="9" bestFit="1" customWidth="1"/>
    <col min="4867" max="4867" width="19.85546875" style="9" bestFit="1" customWidth="1"/>
    <col min="4868" max="4868" width="19.85546875" style="9" customWidth="1"/>
    <col min="4869" max="4869" width="19.42578125" style="9" customWidth="1"/>
    <col min="4870" max="4870" width="19.7109375" style="9" customWidth="1"/>
    <col min="4871" max="4871" width="9.140625" style="9"/>
    <col min="4872" max="4872" width="16.7109375" style="9" customWidth="1"/>
    <col min="4873" max="5118" width="9.140625" style="9"/>
    <col min="5119" max="5119" width="6.28515625" style="9" customWidth="1"/>
    <col min="5120" max="5120" width="6.28515625" style="9" bestFit="1" customWidth="1"/>
    <col min="5121" max="5121" width="36" style="9" bestFit="1" customWidth="1"/>
    <col min="5122" max="5122" width="14.140625" style="9" bestFit="1" customWidth="1"/>
    <col min="5123" max="5123" width="19.85546875" style="9" bestFit="1" customWidth="1"/>
    <col min="5124" max="5124" width="19.85546875" style="9" customWidth="1"/>
    <col min="5125" max="5125" width="19.42578125" style="9" customWidth="1"/>
    <col min="5126" max="5126" width="19.7109375" style="9" customWidth="1"/>
    <col min="5127" max="5127" width="9.140625" style="9"/>
    <col min="5128" max="5128" width="16.7109375" style="9" customWidth="1"/>
    <col min="5129" max="5374" width="9.140625" style="9"/>
    <col min="5375" max="5375" width="6.28515625" style="9" customWidth="1"/>
    <col min="5376" max="5376" width="6.28515625" style="9" bestFit="1" customWidth="1"/>
    <col min="5377" max="5377" width="36" style="9" bestFit="1" customWidth="1"/>
    <col min="5378" max="5378" width="14.140625" style="9" bestFit="1" customWidth="1"/>
    <col min="5379" max="5379" width="19.85546875" style="9" bestFit="1" customWidth="1"/>
    <col min="5380" max="5380" width="19.85546875" style="9" customWidth="1"/>
    <col min="5381" max="5381" width="19.42578125" style="9" customWidth="1"/>
    <col min="5382" max="5382" width="19.7109375" style="9" customWidth="1"/>
    <col min="5383" max="5383" width="9.140625" style="9"/>
    <col min="5384" max="5384" width="16.7109375" style="9" customWidth="1"/>
    <col min="5385" max="5630" width="9.140625" style="9"/>
    <col min="5631" max="5631" width="6.28515625" style="9" customWidth="1"/>
    <col min="5632" max="5632" width="6.28515625" style="9" bestFit="1" customWidth="1"/>
    <col min="5633" max="5633" width="36" style="9" bestFit="1" customWidth="1"/>
    <col min="5634" max="5634" width="14.140625" style="9" bestFit="1" customWidth="1"/>
    <col min="5635" max="5635" width="19.85546875" style="9" bestFit="1" customWidth="1"/>
    <col min="5636" max="5636" width="19.85546875" style="9" customWidth="1"/>
    <col min="5637" max="5637" width="19.42578125" style="9" customWidth="1"/>
    <col min="5638" max="5638" width="19.7109375" style="9" customWidth="1"/>
    <col min="5639" max="5639" width="9.140625" style="9"/>
    <col min="5640" max="5640" width="16.7109375" style="9" customWidth="1"/>
    <col min="5641" max="5886" width="9.140625" style="9"/>
    <col min="5887" max="5887" width="6.28515625" style="9" customWidth="1"/>
    <col min="5888" max="5888" width="6.28515625" style="9" bestFit="1" customWidth="1"/>
    <col min="5889" max="5889" width="36" style="9" bestFit="1" customWidth="1"/>
    <col min="5890" max="5890" width="14.140625" style="9" bestFit="1" customWidth="1"/>
    <col min="5891" max="5891" width="19.85546875" style="9" bestFit="1" customWidth="1"/>
    <col min="5892" max="5892" width="19.85546875" style="9" customWidth="1"/>
    <col min="5893" max="5893" width="19.42578125" style="9" customWidth="1"/>
    <col min="5894" max="5894" width="19.7109375" style="9" customWidth="1"/>
    <col min="5895" max="5895" width="9.140625" style="9"/>
    <col min="5896" max="5896" width="16.7109375" style="9" customWidth="1"/>
    <col min="5897" max="6142" width="9.140625" style="9"/>
    <col min="6143" max="6143" width="6.28515625" style="9" customWidth="1"/>
    <col min="6144" max="6144" width="6.28515625" style="9" bestFit="1" customWidth="1"/>
    <col min="6145" max="6145" width="36" style="9" bestFit="1" customWidth="1"/>
    <col min="6146" max="6146" width="14.140625" style="9" bestFit="1" customWidth="1"/>
    <col min="6147" max="6147" width="19.85546875" style="9" bestFit="1" customWidth="1"/>
    <col min="6148" max="6148" width="19.85546875" style="9" customWidth="1"/>
    <col min="6149" max="6149" width="19.42578125" style="9" customWidth="1"/>
    <col min="6150" max="6150" width="19.7109375" style="9" customWidth="1"/>
    <col min="6151" max="6151" width="9.140625" style="9"/>
    <col min="6152" max="6152" width="16.7109375" style="9" customWidth="1"/>
    <col min="6153" max="6398" width="9.140625" style="9"/>
    <col min="6399" max="6399" width="6.28515625" style="9" customWidth="1"/>
    <col min="6400" max="6400" width="6.28515625" style="9" bestFit="1" customWidth="1"/>
    <col min="6401" max="6401" width="36" style="9" bestFit="1" customWidth="1"/>
    <col min="6402" max="6402" width="14.140625" style="9" bestFit="1" customWidth="1"/>
    <col min="6403" max="6403" width="19.85546875" style="9" bestFit="1" customWidth="1"/>
    <col min="6404" max="6404" width="19.85546875" style="9" customWidth="1"/>
    <col min="6405" max="6405" width="19.42578125" style="9" customWidth="1"/>
    <col min="6406" max="6406" width="19.7109375" style="9" customWidth="1"/>
    <col min="6407" max="6407" width="9.140625" style="9"/>
    <col min="6408" max="6408" width="16.7109375" style="9" customWidth="1"/>
    <col min="6409" max="6654" width="9.140625" style="9"/>
    <col min="6655" max="6655" width="6.28515625" style="9" customWidth="1"/>
    <col min="6656" max="6656" width="6.28515625" style="9" bestFit="1" customWidth="1"/>
    <col min="6657" max="6657" width="36" style="9" bestFit="1" customWidth="1"/>
    <col min="6658" max="6658" width="14.140625" style="9" bestFit="1" customWidth="1"/>
    <col min="6659" max="6659" width="19.85546875" style="9" bestFit="1" customWidth="1"/>
    <col min="6660" max="6660" width="19.85546875" style="9" customWidth="1"/>
    <col min="6661" max="6661" width="19.42578125" style="9" customWidth="1"/>
    <col min="6662" max="6662" width="19.7109375" style="9" customWidth="1"/>
    <col min="6663" max="6663" width="9.140625" style="9"/>
    <col min="6664" max="6664" width="16.7109375" style="9" customWidth="1"/>
    <col min="6665" max="6910" width="9.140625" style="9"/>
    <col min="6911" max="6911" width="6.28515625" style="9" customWidth="1"/>
    <col min="6912" max="6912" width="6.28515625" style="9" bestFit="1" customWidth="1"/>
    <col min="6913" max="6913" width="36" style="9" bestFit="1" customWidth="1"/>
    <col min="6914" max="6914" width="14.140625" style="9" bestFit="1" customWidth="1"/>
    <col min="6915" max="6915" width="19.85546875" style="9" bestFit="1" customWidth="1"/>
    <col min="6916" max="6916" width="19.85546875" style="9" customWidth="1"/>
    <col min="6917" max="6917" width="19.42578125" style="9" customWidth="1"/>
    <col min="6918" max="6918" width="19.7109375" style="9" customWidth="1"/>
    <col min="6919" max="6919" width="9.140625" style="9"/>
    <col min="6920" max="6920" width="16.7109375" style="9" customWidth="1"/>
    <col min="6921" max="7166" width="9.140625" style="9"/>
    <col min="7167" max="7167" width="6.28515625" style="9" customWidth="1"/>
    <col min="7168" max="7168" width="6.28515625" style="9" bestFit="1" customWidth="1"/>
    <col min="7169" max="7169" width="36" style="9" bestFit="1" customWidth="1"/>
    <col min="7170" max="7170" width="14.140625" style="9" bestFit="1" customWidth="1"/>
    <col min="7171" max="7171" width="19.85546875" style="9" bestFit="1" customWidth="1"/>
    <col min="7172" max="7172" width="19.85546875" style="9" customWidth="1"/>
    <col min="7173" max="7173" width="19.42578125" style="9" customWidth="1"/>
    <col min="7174" max="7174" width="19.7109375" style="9" customWidth="1"/>
    <col min="7175" max="7175" width="9.140625" style="9"/>
    <col min="7176" max="7176" width="16.7109375" style="9" customWidth="1"/>
    <col min="7177" max="7422" width="9.140625" style="9"/>
    <col min="7423" max="7423" width="6.28515625" style="9" customWidth="1"/>
    <col min="7424" max="7424" width="6.28515625" style="9" bestFit="1" customWidth="1"/>
    <col min="7425" max="7425" width="36" style="9" bestFit="1" customWidth="1"/>
    <col min="7426" max="7426" width="14.140625" style="9" bestFit="1" customWidth="1"/>
    <col min="7427" max="7427" width="19.85546875" style="9" bestFit="1" customWidth="1"/>
    <col min="7428" max="7428" width="19.85546875" style="9" customWidth="1"/>
    <col min="7429" max="7429" width="19.42578125" style="9" customWidth="1"/>
    <col min="7430" max="7430" width="19.7109375" style="9" customWidth="1"/>
    <col min="7431" max="7431" width="9.140625" style="9"/>
    <col min="7432" max="7432" width="16.7109375" style="9" customWidth="1"/>
    <col min="7433" max="7678" width="9.140625" style="9"/>
    <col min="7679" max="7679" width="6.28515625" style="9" customWidth="1"/>
    <col min="7680" max="7680" width="6.28515625" style="9" bestFit="1" customWidth="1"/>
    <col min="7681" max="7681" width="36" style="9" bestFit="1" customWidth="1"/>
    <col min="7682" max="7682" width="14.140625" style="9" bestFit="1" customWidth="1"/>
    <col min="7683" max="7683" width="19.85546875" style="9" bestFit="1" customWidth="1"/>
    <col min="7684" max="7684" width="19.85546875" style="9" customWidth="1"/>
    <col min="7685" max="7685" width="19.42578125" style="9" customWidth="1"/>
    <col min="7686" max="7686" width="19.7109375" style="9" customWidth="1"/>
    <col min="7687" max="7687" width="9.140625" style="9"/>
    <col min="7688" max="7688" width="16.7109375" style="9" customWidth="1"/>
    <col min="7689" max="7934" width="9.140625" style="9"/>
    <col min="7935" max="7935" width="6.28515625" style="9" customWidth="1"/>
    <col min="7936" max="7936" width="6.28515625" style="9" bestFit="1" customWidth="1"/>
    <col min="7937" max="7937" width="36" style="9" bestFit="1" customWidth="1"/>
    <col min="7938" max="7938" width="14.140625" style="9" bestFit="1" customWidth="1"/>
    <col min="7939" max="7939" width="19.85546875" style="9" bestFit="1" customWidth="1"/>
    <col min="7940" max="7940" width="19.85546875" style="9" customWidth="1"/>
    <col min="7941" max="7941" width="19.42578125" style="9" customWidth="1"/>
    <col min="7942" max="7942" width="19.7109375" style="9" customWidth="1"/>
    <col min="7943" max="7943" width="9.140625" style="9"/>
    <col min="7944" max="7944" width="16.7109375" style="9" customWidth="1"/>
    <col min="7945" max="8190" width="9.140625" style="9"/>
    <col min="8191" max="8191" width="6.28515625" style="9" customWidth="1"/>
    <col min="8192" max="8192" width="6.28515625" style="9" bestFit="1" customWidth="1"/>
    <col min="8193" max="8193" width="36" style="9" bestFit="1" customWidth="1"/>
    <col min="8194" max="8194" width="14.140625" style="9" bestFit="1" customWidth="1"/>
    <col min="8195" max="8195" width="19.85546875" style="9" bestFit="1" customWidth="1"/>
    <col min="8196" max="8196" width="19.85546875" style="9" customWidth="1"/>
    <col min="8197" max="8197" width="19.42578125" style="9" customWidth="1"/>
    <col min="8198" max="8198" width="19.7109375" style="9" customWidth="1"/>
    <col min="8199" max="8199" width="9.140625" style="9"/>
    <col min="8200" max="8200" width="16.7109375" style="9" customWidth="1"/>
    <col min="8201" max="8446" width="9.140625" style="9"/>
    <col min="8447" max="8447" width="6.28515625" style="9" customWidth="1"/>
    <col min="8448" max="8448" width="6.28515625" style="9" bestFit="1" customWidth="1"/>
    <col min="8449" max="8449" width="36" style="9" bestFit="1" customWidth="1"/>
    <col min="8450" max="8450" width="14.140625" style="9" bestFit="1" customWidth="1"/>
    <col min="8451" max="8451" width="19.85546875" style="9" bestFit="1" customWidth="1"/>
    <col min="8452" max="8452" width="19.85546875" style="9" customWidth="1"/>
    <col min="8453" max="8453" width="19.42578125" style="9" customWidth="1"/>
    <col min="8454" max="8454" width="19.7109375" style="9" customWidth="1"/>
    <col min="8455" max="8455" width="9.140625" style="9"/>
    <col min="8456" max="8456" width="16.7109375" style="9" customWidth="1"/>
    <col min="8457" max="8702" width="9.140625" style="9"/>
    <col min="8703" max="8703" width="6.28515625" style="9" customWidth="1"/>
    <col min="8704" max="8704" width="6.28515625" style="9" bestFit="1" customWidth="1"/>
    <col min="8705" max="8705" width="36" style="9" bestFit="1" customWidth="1"/>
    <col min="8706" max="8706" width="14.140625" style="9" bestFit="1" customWidth="1"/>
    <col min="8707" max="8707" width="19.85546875" style="9" bestFit="1" customWidth="1"/>
    <col min="8708" max="8708" width="19.85546875" style="9" customWidth="1"/>
    <col min="8709" max="8709" width="19.42578125" style="9" customWidth="1"/>
    <col min="8710" max="8710" width="19.7109375" style="9" customWidth="1"/>
    <col min="8711" max="8711" width="9.140625" style="9"/>
    <col min="8712" max="8712" width="16.7109375" style="9" customWidth="1"/>
    <col min="8713" max="8958" width="9.140625" style="9"/>
    <col min="8959" max="8959" width="6.28515625" style="9" customWidth="1"/>
    <col min="8960" max="8960" width="6.28515625" style="9" bestFit="1" customWidth="1"/>
    <col min="8961" max="8961" width="36" style="9" bestFit="1" customWidth="1"/>
    <col min="8962" max="8962" width="14.140625" style="9" bestFit="1" customWidth="1"/>
    <col min="8963" max="8963" width="19.85546875" style="9" bestFit="1" customWidth="1"/>
    <col min="8964" max="8964" width="19.85546875" style="9" customWidth="1"/>
    <col min="8965" max="8965" width="19.42578125" style="9" customWidth="1"/>
    <col min="8966" max="8966" width="19.7109375" style="9" customWidth="1"/>
    <col min="8967" max="8967" width="9.140625" style="9"/>
    <col min="8968" max="8968" width="16.7109375" style="9" customWidth="1"/>
    <col min="8969" max="9214" width="9.140625" style="9"/>
    <col min="9215" max="9215" width="6.28515625" style="9" customWidth="1"/>
    <col min="9216" max="9216" width="6.28515625" style="9" bestFit="1" customWidth="1"/>
    <col min="9217" max="9217" width="36" style="9" bestFit="1" customWidth="1"/>
    <col min="9218" max="9218" width="14.140625" style="9" bestFit="1" customWidth="1"/>
    <col min="9219" max="9219" width="19.85546875" style="9" bestFit="1" customWidth="1"/>
    <col min="9220" max="9220" width="19.85546875" style="9" customWidth="1"/>
    <col min="9221" max="9221" width="19.42578125" style="9" customWidth="1"/>
    <col min="9222" max="9222" width="19.7109375" style="9" customWidth="1"/>
    <col min="9223" max="9223" width="9.140625" style="9"/>
    <col min="9224" max="9224" width="16.7109375" style="9" customWidth="1"/>
    <col min="9225" max="9470" width="9.140625" style="9"/>
    <col min="9471" max="9471" width="6.28515625" style="9" customWidth="1"/>
    <col min="9472" max="9472" width="6.28515625" style="9" bestFit="1" customWidth="1"/>
    <col min="9473" max="9473" width="36" style="9" bestFit="1" customWidth="1"/>
    <col min="9474" max="9474" width="14.140625" style="9" bestFit="1" customWidth="1"/>
    <col min="9475" max="9475" width="19.85546875" style="9" bestFit="1" customWidth="1"/>
    <col min="9476" max="9476" width="19.85546875" style="9" customWidth="1"/>
    <col min="9477" max="9477" width="19.42578125" style="9" customWidth="1"/>
    <col min="9478" max="9478" width="19.7109375" style="9" customWidth="1"/>
    <col min="9479" max="9479" width="9.140625" style="9"/>
    <col min="9480" max="9480" width="16.7109375" style="9" customWidth="1"/>
    <col min="9481" max="9726" width="9.140625" style="9"/>
    <col min="9727" max="9727" width="6.28515625" style="9" customWidth="1"/>
    <col min="9728" max="9728" width="6.28515625" style="9" bestFit="1" customWidth="1"/>
    <col min="9729" max="9729" width="36" style="9" bestFit="1" customWidth="1"/>
    <col min="9730" max="9730" width="14.140625" style="9" bestFit="1" customWidth="1"/>
    <col min="9731" max="9731" width="19.85546875" style="9" bestFit="1" customWidth="1"/>
    <col min="9732" max="9732" width="19.85546875" style="9" customWidth="1"/>
    <col min="9733" max="9733" width="19.42578125" style="9" customWidth="1"/>
    <col min="9734" max="9734" width="19.7109375" style="9" customWidth="1"/>
    <col min="9735" max="9735" width="9.140625" style="9"/>
    <col min="9736" max="9736" width="16.7109375" style="9" customWidth="1"/>
    <col min="9737" max="9982" width="9.140625" style="9"/>
    <col min="9983" max="9983" width="6.28515625" style="9" customWidth="1"/>
    <col min="9984" max="9984" width="6.28515625" style="9" bestFit="1" customWidth="1"/>
    <col min="9985" max="9985" width="36" style="9" bestFit="1" customWidth="1"/>
    <col min="9986" max="9986" width="14.140625" style="9" bestFit="1" customWidth="1"/>
    <col min="9987" max="9987" width="19.85546875" style="9" bestFit="1" customWidth="1"/>
    <col min="9988" max="9988" width="19.85546875" style="9" customWidth="1"/>
    <col min="9989" max="9989" width="19.42578125" style="9" customWidth="1"/>
    <col min="9990" max="9990" width="19.7109375" style="9" customWidth="1"/>
    <col min="9991" max="9991" width="9.140625" style="9"/>
    <col min="9992" max="9992" width="16.7109375" style="9" customWidth="1"/>
    <col min="9993" max="10238" width="9.140625" style="9"/>
    <col min="10239" max="10239" width="6.28515625" style="9" customWidth="1"/>
    <col min="10240" max="10240" width="6.28515625" style="9" bestFit="1" customWidth="1"/>
    <col min="10241" max="10241" width="36" style="9" bestFit="1" customWidth="1"/>
    <col min="10242" max="10242" width="14.140625" style="9" bestFit="1" customWidth="1"/>
    <col min="10243" max="10243" width="19.85546875" style="9" bestFit="1" customWidth="1"/>
    <col min="10244" max="10244" width="19.85546875" style="9" customWidth="1"/>
    <col min="10245" max="10245" width="19.42578125" style="9" customWidth="1"/>
    <col min="10246" max="10246" width="19.7109375" style="9" customWidth="1"/>
    <col min="10247" max="10247" width="9.140625" style="9"/>
    <col min="10248" max="10248" width="16.7109375" style="9" customWidth="1"/>
    <col min="10249" max="10494" width="9.140625" style="9"/>
    <col min="10495" max="10495" width="6.28515625" style="9" customWidth="1"/>
    <col min="10496" max="10496" width="6.28515625" style="9" bestFit="1" customWidth="1"/>
    <col min="10497" max="10497" width="36" style="9" bestFit="1" customWidth="1"/>
    <col min="10498" max="10498" width="14.140625" style="9" bestFit="1" customWidth="1"/>
    <col min="10499" max="10499" width="19.85546875" style="9" bestFit="1" customWidth="1"/>
    <col min="10500" max="10500" width="19.85546875" style="9" customWidth="1"/>
    <col min="10501" max="10501" width="19.42578125" style="9" customWidth="1"/>
    <col min="10502" max="10502" width="19.7109375" style="9" customWidth="1"/>
    <col min="10503" max="10503" width="9.140625" style="9"/>
    <col min="10504" max="10504" width="16.7109375" style="9" customWidth="1"/>
    <col min="10505" max="10750" width="9.140625" style="9"/>
    <col min="10751" max="10751" width="6.28515625" style="9" customWidth="1"/>
    <col min="10752" max="10752" width="6.28515625" style="9" bestFit="1" customWidth="1"/>
    <col min="10753" max="10753" width="36" style="9" bestFit="1" customWidth="1"/>
    <col min="10754" max="10754" width="14.140625" style="9" bestFit="1" customWidth="1"/>
    <col min="10755" max="10755" width="19.85546875" style="9" bestFit="1" customWidth="1"/>
    <col min="10756" max="10756" width="19.85546875" style="9" customWidth="1"/>
    <col min="10757" max="10757" width="19.42578125" style="9" customWidth="1"/>
    <col min="10758" max="10758" width="19.7109375" style="9" customWidth="1"/>
    <col min="10759" max="10759" width="9.140625" style="9"/>
    <col min="10760" max="10760" width="16.7109375" style="9" customWidth="1"/>
    <col min="10761" max="11006" width="9.140625" style="9"/>
    <col min="11007" max="11007" width="6.28515625" style="9" customWidth="1"/>
    <col min="11008" max="11008" width="6.28515625" style="9" bestFit="1" customWidth="1"/>
    <col min="11009" max="11009" width="36" style="9" bestFit="1" customWidth="1"/>
    <col min="11010" max="11010" width="14.140625" style="9" bestFit="1" customWidth="1"/>
    <col min="11011" max="11011" width="19.85546875" style="9" bestFit="1" customWidth="1"/>
    <col min="11012" max="11012" width="19.85546875" style="9" customWidth="1"/>
    <col min="11013" max="11013" width="19.42578125" style="9" customWidth="1"/>
    <col min="11014" max="11014" width="19.7109375" style="9" customWidth="1"/>
    <col min="11015" max="11015" width="9.140625" style="9"/>
    <col min="11016" max="11016" width="16.7109375" style="9" customWidth="1"/>
    <col min="11017" max="11262" width="9.140625" style="9"/>
    <col min="11263" max="11263" width="6.28515625" style="9" customWidth="1"/>
    <col min="11264" max="11264" width="6.28515625" style="9" bestFit="1" customWidth="1"/>
    <col min="11265" max="11265" width="36" style="9" bestFit="1" customWidth="1"/>
    <col min="11266" max="11266" width="14.140625" style="9" bestFit="1" customWidth="1"/>
    <col min="11267" max="11267" width="19.85546875" style="9" bestFit="1" customWidth="1"/>
    <col min="11268" max="11268" width="19.85546875" style="9" customWidth="1"/>
    <col min="11269" max="11269" width="19.42578125" style="9" customWidth="1"/>
    <col min="11270" max="11270" width="19.7109375" style="9" customWidth="1"/>
    <col min="11271" max="11271" width="9.140625" style="9"/>
    <col min="11272" max="11272" width="16.7109375" style="9" customWidth="1"/>
    <col min="11273" max="11518" width="9.140625" style="9"/>
    <col min="11519" max="11519" width="6.28515625" style="9" customWidth="1"/>
    <col min="11520" max="11520" width="6.28515625" style="9" bestFit="1" customWidth="1"/>
    <col min="11521" max="11521" width="36" style="9" bestFit="1" customWidth="1"/>
    <col min="11522" max="11522" width="14.140625" style="9" bestFit="1" customWidth="1"/>
    <col min="11523" max="11523" width="19.85546875" style="9" bestFit="1" customWidth="1"/>
    <col min="11524" max="11524" width="19.85546875" style="9" customWidth="1"/>
    <col min="11525" max="11525" width="19.42578125" style="9" customWidth="1"/>
    <col min="11526" max="11526" width="19.7109375" style="9" customWidth="1"/>
    <col min="11527" max="11527" width="9.140625" style="9"/>
    <col min="11528" max="11528" width="16.7109375" style="9" customWidth="1"/>
    <col min="11529" max="11774" width="9.140625" style="9"/>
    <col min="11775" max="11775" width="6.28515625" style="9" customWidth="1"/>
    <col min="11776" max="11776" width="6.28515625" style="9" bestFit="1" customWidth="1"/>
    <col min="11777" max="11777" width="36" style="9" bestFit="1" customWidth="1"/>
    <col min="11778" max="11778" width="14.140625" style="9" bestFit="1" customWidth="1"/>
    <col min="11779" max="11779" width="19.85546875" style="9" bestFit="1" customWidth="1"/>
    <col min="11780" max="11780" width="19.85546875" style="9" customWidth="1"/>
    <col min="11781" max="11781" width="19.42578125" style="9" customWidth="1"/>
    <col min="11782" max="11782" width="19.7109375" style="9" customWidth="1"/>
    <col min="11783" max="11783" width="9.140625" style="9"/>
    <col min="11784" max="11784" width="16.7109375" style="9" customWidth="1"/>
    <col min="11785" max="12030" width="9.140625" style="9"/>
    <col min="12031" max="12031" width="6.28515625" style="9" customWidth="1"/>
    <col min="12032" max="12032" width="6.28515625" style="9" bestFit="1" customWidth="1"/>
    <col min="12033" max="12033" width="36" style="9" bestFit="1" customWidth="1"/>
    <col min="12034" max="12034" width="14.140625" style="9" bestFit="1" customWidth="1"/>
    <col min="12035" max="12035" width="19.85546875" style="9" bestFit="1" customWidth="1"/>
    <col min="12036" max="12036" width="19.85546875" style="9" customWidth="1"/>
    <col min="12037" max="12037" width="19.42578125" style="9" customWidth="1"/>
    <col min="12038" max="12038" width="19.7109375" style="9" customWidth="1"/>
    <col min="12039" max="12039" width="9.140625" style="9"/>
    <col min="12040" max="12040" width="16.7109375" style="9" customWidth="1"/>
    <col min="12041" max="12286" width="9.140625" style="9"/>
    <col min="12287" max="12287" width="6.28515625" style="9" customWidth="1"/>
    <col min="12288" max="12288" width="6.28515625" style="9" bestFit="1" customWidth="1"/>
    <col min="12289" max="12289" width="36" style="9" bestFit="1" customWidth="1"/>
    <col min="12290" max="12290" width="14.140625" style="9" bestFit="1" customWidth="1"/>
    <col min="12291" max="12291" width="19.85546875" style="9" bestFit="1" customWidth="1"/>
    <col min="12292" max="12292" width="19.85546875" style="9" customWidth="1"/>
    <col min="12293" max="12293" width="19.42578125" style="9" customWidth="1"/>
    <col min="12294" max="12294" width="19.7109375" style="9" customWidth="1"/>
    <col min="12295" max="12295" width="9.140625" style="9"/>
    <col min="12296" max="12296" width="16.7109375" style="9" customWidth="1"/>
    <col min="12297" max="12542" width="9.140625" style="9"/>
    <col min="12543" max="12543" width="6.28515625" style="9" customWidth="1"/>
    <col min="12544" max="12544" width="6.28515625" style="9" bestFit="1" customWidth="1"/>
    <col min="12545" max="12545" width="36" style="9" bestFit="1" customWidth="1"/>
    <col min="12546" max="12546" width="14.140625" style="9" bestFit="1" customWidth="1"/>
    <col min="12547" max="12547" width="19.85546875" style="9" bestFit="1" customWidth="1"/>
    <col min="12548" max="12548" width="19.85546875" style="9" customWidth="1"/>
    <col min="12549" max="12549" width="19.42578125" style="9" customWidth="1"/>
    <col min="12550" max="12550" width="19.7109375" style="9" customWidth="1"/>
    <col min="12551" max="12551" width="9.140625" style="9"/>
    <col min="12552" max="12552" width="16.7109375" style="9" customWidth="1"/>
    <col min="12553" max="12798" width="9.140625" style="9"/>
    <col min="12799" max="12799" width="6.28515625" style="9" customWidth="1"/>
    <col min="12800" max="12800" width="6.28515625" style="9" bestFit="1" customWidth="1"/>
    <col min="12801" max="12801" width="36" style="9" bestFit="1" customWidth="1"/>
    <col min="12802" max="12802" width="14.140625" style="9" bestFit="1" customWidth="1"/>
    <col min="12803" max="12803" width="19.85546875" style="9" bestFit="1" customWidth="1"/>
    <col min="12804" max="12804" width="19.85546875" style="9" customWidth="1"/>
    <col min="12805" max="12805" width="19.42578125" style="9" customWidth="1"/>
    <col min="12806" max="12806" width="19.7109375" style="9" customWidth="1"/>
    <col min="12807" max="12807" width="9.140625" style="9"/>
    <col min="12808" max="12808" width="16.7109375" style="9" customWidth="1"/>
    <col min="12809" max="13054" width="9.140625" style="9"/>
    <col min="13055" max="13055" width="6.28515625" style="9" customWidth="1"/>
    <col min="13056" max="13056" width="6.28515625" style="9" bestFit="1" customWidth="1"/>
    <col min="13057" max="13057" width="36" style="9" bestFit="1" customWidth="1"/>
    <col min="13058" max="13058" width="14.140625" style="9" bestFit="1" customWidth="1"/>
    <col min="13059" max="13059" width="19.85546875" style="9" bestFit="1" customWidth="1"/>
    <col min="13060" max="13060" width="19.85546875" style="9" customWidth="1"/>
    <col min="13061" max="13061" width="19.42578125" style="9" customWidth="1"/>
    <col min="13062" max="13062" width="19.7109375" style="9" customWidth="1"/>
    <col min="13063" max="13063" width="9.140625" style="9"/>
    <col min="13064" max="13064" width="16.7109375" style="9" customWidth="1"/>
    <col min="13065" max="13310" width="9.140625" style="9"/>
    <col min="13311" max="13311" width="6.28515625" style="9" customWidth="1"/>
    <col min="13312" max="13312" width="6.28515625" style="9" bestFit="1" customWidth="1"/>
    <col min="13313" max="13313" width="36" style="9" bestFit="1" customWidth="1"/>
    <col min="13314" max="13314" width="14.140625" style="9" bestFit="1" customWidth="1"/>
    <col min="13315" max="13315" width="19.85546875" style="9" bestFit="1" customWidth="1"/>
    <col min="13316" max="13316" width="19.85546875" style="9" customWidth="1"/>
    <col min="13317" max="13317" width="19.42578125" style="9" customWidth="1"/>
    <col min="13318" max="13318" width="19.7109375" style="9" customWidth="1"/>
    <col min="13319" max="13319" width="9.140625" style="9"/>
    <col min="13320" max="13320" width="16.7109375" style="9" customWidth="1"/>
    <col min="13321" max="13566" width="9.140625" style="9"/>
    <col min="13567" max="13567" width="6.28515625" style="9" customWidth="1"/>
    <col min="13568" max="13568" width="6.28515625" style="9" bestFit="1" customWidth="1"/>
    <col min="13569" max="13569" width="36" style="9" bestFit="1" customWidth="1"/>
    <col min="13570" max="13570" width="14.140625" style="9" bestFit="1" customWidth="1"/>
    <col min="13571" max="13571" width="19.85546875" style="9" bestFit="1" customWidth="1"/>
    <col min="13572" max="13572" width="19.85546875" style="9" customWidth="1"/>
    <col min="13573" max="13573" width="19.42578125" style="9" customWidth="1"/>
    <col min="13574" max="13574" width="19.7109375" style="9" customWidth="1"/>
    <col min="13575" max="13575" width="9.140625" style="9"/>
    <col min="13576" max="13576" width="16.7109375" style="9" customWidth="1"/>
    <col min="13577" max="13822" width="9.140625" style="9"/>
    <col min="13823" max="13823" width="6.28515625" style="9" customWidth="1"/>
    <col min="13824" max="13824" width="6.28515625" style="9" bestFit="1" customWidth="1"/>
    <col min="13825" max="13825" width="36" style="9" bestFit="1" customWidth="1"/>
    <col min="13826" max="13826" width="14.140625" style="9" bestFit="1" customWidth="1"/>
    <col min="13827" max="13827" width="19.85546875" style="9" bestFit="1" customWidth="1"/>
    <col min="13828" max="13828" width="19.85546875" style="9" customWidth="1"/>
    <col min="13829" max="13829" width="19.42578125" style="9" customWidth="1"/>
    <col min="13830" max="13830" width="19.7109375" style="9" customWidth="1"/>
    <col min="13831" max="13831" width="9.140625" style="9"/>
    <col min="13832" max="13832" width="16.7109375" style="9" customWidth="1"/>
    <col min="13833" max="14078" width="9.140625" style="9"/>
    <col min="14079" max="14079" width="6.28515625" style="9" customWidth="1"/>
    <col min="14080" max="14080" width="6.28515625" style="9" bestFit="1" customWidth="1"/>
    <col min="14081" max="14081" width="36" style="9" bestFit="1" customWidth="1"/>
    <col min="14082" max="14082" width="14.140625" style="9" bestFit="1" customWidth="1"/>
    <col min="14083" max="14083" width="19.85546875" style="9" bestFit="1" customWidth="1"/>
    <col min="14084" max="14084" width="19.85546875" style="9" customWidth="1"/>
    <col min="14085" max="14085" width="19.42578125" style="9" customWidth="1"/>
    <col min="14086" max="14086" width="19.7109375" style="9" customWidth="1"/>
    <col min="14087" max="14087" width="9.140625" style="9"/>
    <col min="14088" max="14088" width="16.7109375" style="9" customWidth="1"/>
    <col min="14089" max="14334" width="9.140625" style="9"/>
    <col min="14335" max="14335" width="6.28515625" style="9" customWidth="1"/>
    <col min="14336" max="14336" width="6.28515625" style="9" bestFit="1" customWidth="1"/>
    <col min="14337" max="14337" width="36" style="9" bestFit="1" customWidth="1"/>
    <col min="14338" max="14338" width="14.140625" style="9" bestFit="1" customWidth="1"/>
    <col min="14339" max="14339" width="19.85546875" style="9" bestFit="1" customWidth="1"/>
    <col min="14340" max="14340" width="19.85546875" style="9" customWidth="1"/>
    <col min="14341" max="14341" width="19.42578125" style="9" customWidth="1"/>
    <col min="14342" max="14342" width="19.7109375" style="9" customWidth="1"/>
    <col min="14343" max="14343" width="9.140625" style="9"/>
    <col min="14344" max="14344" width="16.7109375" style="9" customWidth="1"/>
    <col min="14345" max="14590" width="9.140625" style="9"/>
    <col min="14591" max="14591" width="6.28515625" style="9" customWidth="1"/>
    <col min="14592" max="14592" width="6.28515625" style="9" bestFit="1" customWidth="1"/>
    <col min="14593" max="14593" width="36" style="9" bestFit="1" customWidth="1"/>
    <col min="14594" max="14594" width="14.140625" style="9" bestFit="1" customWidth="1"/>
    <col min="14595" max="14595" width="19.85546875" style="9" bestFit="1" customWidth="1"/>
    <col min="14596" max="14596" width="19.85546875" style="9" customWidth="1"/>
    <col min="14597" max="14597" width="19.42578125" style="9" customWidth="1"/>
    <col min="14598" max="14598" width="19.7109375" style="9" customWidth="1"/>
    <col min="14599" max="14599" width="9.140625" style="9"/>
    <col min="14600" max="14600" width="16.7109375" style="9" customWidth="1"/>
    <col min="14601" max="14846" width="9.140625" style="9"/>
    <col min="14847" max="14847" width="6.28515625" style="9" customWidth="1"/>
    <col min="14848" max="14848" width="6.28515625" style="9" bestFit="1" customWidth="1"/>
    <col min="14849" max="14849" width="36" style="9" bestFit="1" customWidth="1"/>
    <col min="14850" max="14850" width="14.140625" style="9" bestFit="1" customWidth="1"/>
    <col min="14851" max="14851" width="19.85546875" style="9" bestFit="1" customWidth="1"/>
    <col min="14852" max="14852" width="19.85546875" style="9" customWidth="1"/>
    <col min="14853" max="14853" width="19.42578125" style="9" customWidth="1"/>
    <col min="14854" max="14854" width="19.7109375" style="9" customWidth="1"/>
    <col min="14855" max="14855" width="9.140625" style="9"/>
    <col min="14856" max="14856" width="16.7109375" style="9" customWidth="1"/>
    <col min="14857" max="15102" width="9.140625" style="9"/>
    <col min="15103" max="15103" width="6.28515625" style="9" customWidth="1"/>
    <col min="15104" max="15104" width="6.28515625" style="9" bestFit="1" customWidth="1"/>
    <col min="15105" max="15105" width="36" style="9" bestFit="1" customWidth="1"/>
    <col min="15106" max="15106" width="14.140625" style="9" bestFit="1" customWidth="1"/>
    <col min="15107" max="15107" width="19.85546875" style="9" bestFit="1" customWidth="1"/>
    <col min="15108" max="15108" width="19.85546875" style="9" customWidth="1"/>
    <col min="15109" max="15109" width="19.42578125" style="9" customWidth="1"/>
    <col min="15110" max="15110" width="19.7109375" style="9" customWidth="1"/>
    <col min="15111" max="15111" width="9.140625" style="9"/>
    <col min="15112" max="15112" width="16.7109375" style="9" customWidth="1"/>
    <col min="15113" max="15358" width="9.140625" style="9"/>
    <col min="15359" max="15359" width="6.28515625" style="9" customWidth="1"/>
    <col min="15360" max="15360" width="6.28515625" style="9" bestFit="1" customWidth="1"/>
    <col min="15361" max="15361" width="36" style="9" bestFit="1" customWidth="1"/>
    <col min="15362" max="15362" width="14.140625" style="9" bestFit="1" customWidth="1"/>
    <col min="15363" max="15363" width="19.85546875" style="9" bestFit="1" customWidth="1"/>
    <col min="15364" max="15364" width="19.85546875" style="9" customWidth="1"/>
    <col min="15365" max="15365" width="19.42578125" style="9" customWidth="1"/>
    <col min="15366" max="15366" width="19.7109375" style="9" customWidth="1"/>
    <col min="15367" max="15367" width="9.140625" style="9"/>
    <col min="15368" max="15368" width="16.7109375" style="9" customWidth="1"/>
    <col min="15369" max="15614" width="9.140625" style="9"/>
    <col min="15615" max="15615" width="6.28515625" style="9" customWidth="1"/>
    <col min="15616" max="15616" width="6.28515625" style="9" bestFit="1" customWidth="1"/>
    <col min="15617" max="15617" width="36" style="9" bestFit="1" customWidth="1"/>
    <col min="15618" max="15618" width="14.140625" style="9" bestFit="1" customWidth="1"/>
    <col min="15619" max="15619" width="19.85546875" style="9" bestFit="1" customWidth="1"/>
    <col min="15620" max="15620" width="19.85546875" style="9" customWidth="1"/>
    <col min="15621" max="15621" width="19.42578125" style="9" customWidth="1"/>
    <col min="15622" max="15622" width="19.7109375" style="9" customWidth="1"/>
    <col min="15623" max="15623" width="9.140625" style="9"/>
    <col min="15624" max="15624" width="16.7109375" style="9" customWidth="1"/>
    <col min="15625" max="15870" width="9.140625" style="9"/>
    <col min="15871" max="15871" width="6.28515625" style="9" customWidth="1"/>
    <col min="15872" max="15872" width="6.28515625" style="9" bestFit="1" customWidth="1"/>
    <col min="15873" max="15873" width="36" style="9" bestFit="1" customWidth="1"/>
    <col min="15874" max="15874" width="14.140625" style="9" bestFit="1" customWidth="1"/>
    <col min="15875" max="15875" width="19.85546875" style="9" bestFit="1" customWidth="1"/>
    <col min="15876" max="15876" width="19.85546875" style="9" customWidth="1"/>
    <col min="15877" max="15877" width="19.42578125" style="9" customWidth="1"/>
    <col min="15878" max="15878" width="19.7109375" style="9" customWidth="1"/>
    <col min="15879" max="15879" width="9.140625" style="9"/>
    <col min="15880" max="15880" width="16.7109375" style="9" customWidth="1"/>
    <col min="15881" max="16126" width="9.140625" style="9"/>
    <col min="16127" max="16127" width="6.28515625" style="9" customWidth="1"/>
    <col min="16128" max="16128" width="6.28515625" style="9" bestFit="1" customWidth="1"/>
    <col min="16129" max="16129" width="36" style="9" bestFit="1" customWidth="1"/>
    <col min="16130" max="16130" width="14.140625" style="9" bestFit="1" customWidth="1"/>
    <col min="16131" max="16131" width="19.85546875" style="9" bestFit="1" customWidth="1"/>
    <col min="16132" max="16132" width="19.85546875" style="9" customWidth="1"/>
    <col min="16133" max="16133" width="19.42578125" style="9" customWidth="1"/>
    <col min="16134" max="16134" width="19.7109375" style="9" customWidth="1"/>
    <col min="16135" max="16135" width="9.140625" style="9"/>
    <col min="16136" max="16136" width="16.7109375" style="9" customWidth="1"/>
    <col min="16137" max="16384" width="9.140625" style="9"/>
  </cols>
  <sheetData>
    <row r="1" spans="2:11" ht="14.45" thickBot="1"/>
    <row r="2" spans="2:11" ht="81" customHeight="1" thickBot="1">
      <c r="B2" s="252" t="s">
        <v>0</v>
      </c>
      <c r="C2" s="252"/>
      <c r="D2" s="252"/>
      <c r="E2" s="252"/>
      <c r="F2" s="252"/>
      <c r="G2" s="252"/>
      <c r="H2" s="252"/>
    </row>
    <row r="3" spans="2:11" ht="116.25" customHeight="1" thickBot="1">
      <c r="B3" s="253" t="s">
        <v>1</v>
      </c>
      <c r="C3" s="253"/>
      <c r="D3" s="253"/>
      <c r="E3" s="254"/>
      <c r="F3" s="254"/>
      <c r="G3" s="254"/>
      <c r="H3" s="254"/>
    </row>
    <row r="4" spans="2:11" ht="16.5" customHeight="1" thickBot="1">
      <c r="B4" s="253" t="s">
        <v>2</v>
      </c>
      <c r="C4" s="253"/>
      <c r="D4" s="253"/>
      <c r="E4" s="253" t="s">
        <v>3</v>
      </c>
      <c r="F4" s="253"/>
      <c r="G4" s="253"/>
      <c r="H4" s="253"/>
    </row>
    <row r="5" spans="2:11" ht="16.5" customHeight="1" thickBot="1">
      <c r="B5" s="258" t="s">
        <v>4</v>
      </c>
      <c r="C5" s="258"/>
      <c r="D5" s="258"/>
      <c r="E5" s="258"/>
      <c r="F5" s="258"/>
      <c r="G5" s="258"/>
      <c r="H5" s="258"/>
    </row>
    <row r="6" spans="2:11" ht="14.45" thickBot="1">
      <c r="B6" s="259" t="s">
        <v>5</v>
      </c>
      <c r="C6" s="260"/>
      <c r="D6" s="260"/>
      <c r="E6" s="260"/>
      <c r="F6" s="260"/>
      <c r="G6" s="260"/>
      <c r="H6" s="261"/>
    </row>
    <row r="7" spans="2:11" ht="96" customHeight="1" thickBot="1">
      <c r="B7" s="262" t="s">
        <v>6</v>
      </c>
      <c r="C7" s="263"/>
      <c r="D7" s="263"/>
      <c r="E7" s="263"/>
      <c r="F7" s="263"/>
      <c r="G7" s="263"/>
      <c r="H7" s="263"/>
    </row>
    <row r="8" spans="2:11">
      <c r="B8" s="264" t="s">
        <v>7</v>
      </c>
      <c r="C8" s="264"/>
      <c r="D8" s="264"/>
      <c r="E8" s="264"/>
      <c r="F8" s="264"/>
      <c r="G8" s="264"/>
      <c r="H8" s="264"/>
    </row>
    <row r="9" spans="2:11" s="10" customFormat="1" ht="48" customHeight="1">
      <c r="B9" s="265" t="s">
        <v>8</v>
      </c>
      <c r="C9" s="266"/>
      <c r="D9" s="266"/>
      <c r="E9" s="266"/>
      <c r="F9" s="266"/>
      <c r="G9" s="266"/>
      <c r="H9" s="267"/>
    </row>
    <row r="10" spans="2:11" s="10" customFormat="1" ht="13.9">
      <c r="B10" s="11"/>
      <c r="C10" s="12"/>
      <c r="D10" s="12"/>
      <c r="E10" s="13"/>
      <c r="F10" s="13"/>
      <c r="G10" s="14"/>
      <c r="H10" s="15"/>
      <c r="J10" s="16"/>
      <c r="K10" s="16"/>
    </row>
    <row r="11" spans="2:11" s="10" customFormat="1" ht="15" customHeight="1">
      <c r="B11" s="255" t="s">
        <v>9</v>
      </c>
      <c r="C11" s="256"/>
      <c r="D11" s="256"/>
      <c r="E11" s="256"/>
      <c r="F11" s="256"/>
      <c r="G11" s="256"/>
      <c r="H11" s="257"/>
      <c r="J11" s="16"/>
      <c r="K11" s="16"/>
    </row>
    <row r="12" spans="2:11" s="10" customFormat="1">
      <c r="B12" s="223" t="s">
        <v>10</v>
      </c>
      <c r="C12" s="225" t="s">
        <v>11</v>
      </c>
      <c r="D12" s="225" t="s">
        <v>12</v>
      </c>
      <c r="E12" s="225" t="s">
        <v>13</v>
      </c>
      <c r="F12" s="225" t="s">
        <v>14</v>
      </c>
      <c r="G12" s="225" t="s">
        <v>15</v>
      </c>
      <c r="H12" s="17" t="s">
        <v>16</v>
      </c>
      <c r="J12" s="16"/>
      <c r="K12" s="16"/>
    </row>
    <row r="13" spans="2:11" s="10" customFormat="1">
      <c r="B13" s="224"/>
      <c r="C13" s="226"/>
      <c r="D13" s="226"/>
      <c r="E13" s="226"/>
      <c r="F13" s="226"/>
      <c r="G13" s="226"/>
      <c r="H13" s="18">
        <v>12</v>
      </c>
      <c r="J13" s="16"/>
      <c r="K13" s="16"/>
    </row>
    <row r="14" spans="2:11" s="10" customFormat="1">
      <c r="B14" s="19">
        <v>1</v>
      </c>
      <c r="C14" s="20" t="e">
        <f>RESUMO!#REF!</f>
        <v>#REF!</v>
      </c>
      <c r="D14" s="21">
        <f>RESUMO!I4</f>
        <v>9617.5221377142861</v>
      </c>
      <c r="E14" s="21" t="s">
        <v>17</v>
      </c>
      <c r="F14" s="22">
        <f>RESUMO!E3</f>
        <v>5380</v>
      </c>
      <c r="G14" s="22">
        <f>F14*D14</f>
        <v>51742269.100902863</v>
      </c>
      <c r="H14" s="23">
        <f>G14*12</f>
        <v>620907229.21083438</v>
      </c>
      <c r="J14" s="16"/>
      <c r="K14" s="16"/>
    </row>
    <row r="15" spans="2:11" s="10" customFormat="1">
      <c r="B15" s="19">
        <v>2</v>
      </c>
      <c r="C15" s="20" t="e">
        <f>RESUMO!#REF!</f>
        <v>#REF!</v>
      </c>
      <c r="D15" s="21" t="e">
        <f>RESUMO!#REF!</f>
        <v>#REF!</v>
      </c>
      <c r="E15" s="21" t="s">
        <v>17</v>
      </c>
      <c r="F15" s="22" t="e">
        <f>RESUMO!#REF!</f>
        <v>#REF!</v>
      </c>
      <c r="G15" s="22" t="e">
        <f t="shared" ref="G15:G16" si="0">F15*D15</f>
        <v>#REF!</v>
      </c>
      <c r="H15" s="23" t="e">
        <f t="shared" ref="H15:H16" si="1">G15*12</f>
        <v>#REF!</v>
      </c>
      <c r="J15" s="16"/>
      <c r="K15" s="16"/>
    </row>
    <row r="16" spans="2:11" s="10" customFormat="1">
      <c r="B16" s="19">
        <v>3</v>
      </c>
      <c r="C16" s="20" t="e">
        <f>RESUMO!#REF!</f>
        <v>#REF!</v>
      </c>
      <c r="D16" s="21" t="e">
        <f>RESUMO!#REF!</f>
        <v>#REF!</v>
      </c>
      <c r="E16" s="21" t="s">
        <v>17</v>
      </c>
      <c r="F16" s="22" t="e">
        <f>RESUMO!#REF!</f>
        <v>#REF!</v>
      </c>
      <c r="G16" s="22" t="e">
        <f t="shared" si="0"/>
        <v>#REF!</v>
      </c>
      <c r="H16" s="23" t="e">
        <f t="shared" si="1"/>
        <v>#REF!</v>
      </c>
      <c r="J16" s="16"/>
      <c r="K16" s="16"/>
    </row>
    <row r="17" spans="2:11" s="10" customFormat="1" ht="15" customHeight="1">
      <c r="B17" s="218"/>
      <c r="C17" s="219"/>
      <c r="D17" s="219"/>
      <c r="E17" s="219"/>
      <c r="F17" s="219"/>
      <c r="G17" s="219"/>
      <c r="H17" s="220"/>
      <c r="J17" s="16"/>
      <c r="K17" s="16"/>
    </row>
    <row r="18" spans="2:11" s="10" customFormat="1" ht="15" customHeight="1">
      <c r="B18" s="221" t="s">
        <v>18</v>
      </c>
      <c r="C18" s="222"/>
      <c r="D18" s="222"/>
      <c r="E18" s="222"/>
      <c r="F18" s="222"/>
      <c r="G18" s="222"/>
      <c r="H18" s="24" t="e">
        <f>SUM(G14:G16)</f>
        <v>#REF!</v>
      </c>
      <c r="J18" s="16"/>
      <c r="K18" s="16"/>
    </row>
    <row r="19" spans="2:11" s="10" customFormat="1" ht="13.9">
      <c r="B19" s="221" t="s">
        <v>19</v>
      </c>
      <c r="C19" s="222"/>
      <c r="D19" s="222"/>
      <c r="E19" s="222"/>
      <c r="F19" s="222"/>
      <c r="G19" s="222"/>
      <c r="H19" s="24" t="e">
        <f>SUM(H14:H16)</f>
        <v>#REF!</v>
      </c>
      <c r="J19" s="16"/>
      <c r="K19" s="16"/>
    </row>
    <row r="20" spans="2:11" s="10" customFormat="1" ht="13.9">
      <c r="B20" s="11"/>
      <c r="C20" s="12"/>
      <c r="D20" s="12"/>
      <c r="E20" s="13"/>
      <c r="F20" s="13"/>
      <c r="G20" s="14"/>
      <c r="H20" s="15"/>
      <c r="J20" s="16"/>
      <c r="K20" s="16"/>
    </row>
    <row r="21" spans="2:11" s="10" customFormat="1" ht="14.45" thickBot="1">
      <c r="B21" s="25"/>
      <c r="C21" s="26"/>
      <c r="D21" s="26"/>
      <c r="E21" s="26"/>
      <c r="F21" s="26"/>
      <c r="G21" s="27"/>
      <c r="H21" s="28"/>
      <c r="J21" s="16"/>
      <c r="K21" s="16"/>
    </row>
    <row r="22" spans="2:11" ht="14.45" thickBot="1">
      <c r="B22" s="227"/>
      <c r="C22" s="228"/>
      <c r="D22" s="228"/>
      <c r="E22" s="228"/>
      <c r="F22" s="228"/>
      <c r="G22" s="228"/>
      <c r="H22" s="229"/>
    </row>
    <row r="23" spans="2:11" ht="15.75" customHeight="1" thickBot="1">
      <c r="B23" s="230" t="s">
        <v>20</v>
      </c>
      <c r="C23" s="230"/>
      <c r="D23" s="230"/>
      <c r="E23" s="230"/>
      <c r="F23" s="230"/>
      <c r="G23" s="230"/>
      <c r="H23" s="230"/>
    </row>
    <row r="24" spans="2:11" ht="14.45" thickBot="1">
      <c r="B24" s="231"/>
      <c r="C24" s="232"/>
      <c r="D24" s="232"/>
      <c r="E24" s="232"/>
      <c r="F24" s="232"/>
      <c r="G24" s="232"/>
      <c r="H24" s="232"/>
    </row>
    <row r="25" spans="2:11" ht="30.75" customHeight="1" thickBot="1">
      <c r="B25" s="233" t="s">
        <v>21</v>
      </c>
      <c r="C25" s="234"/>
      <c r="D25" s="235"/>
      <c r="E25" s="234" t="s">
        <v>15</v>
      </c>
      <c r="F25" s="235"/>
      <c r="G25" s="230" t="s">
        <v>22</v>
      </c>
      <c r="H25" s="230"/>
    </row>
    <row r="26" spans="2:11" ht="27.75" customHeight="1" thickBot="1">
      <c r="B26" s="239" t="s">
        <v>23</v>
      </c>
      <c r="C26" s="240"/>
      <c r="D26" s="241"/>
      <c r="E26" s="242" t="e">
        <f>H18</f>
        <v>#REF!</v>
      </c>
      <c r="F26" s="243"/>
      <c r="G26" s="242" t="e">
        <f>H19</f>
        <v>#REF!</v>
      </c>
      <c r="H26" s="243"/>
    </row>
    <row r="27" spans="2:11" ht="14.45" thickBot="1">
      <c r="B27" s="244"/>
      <c r="C27" s="244"/>
      <c r="D27" s="244"/>
      <c r="E27" s="245"/>
      <c r="F27" s="245"/>
      <c r="G27" s="245"/>
      <c r="H27" s="245"/>
    </row>
    <row r="28" spans="2:11" ht="27.95" customHeight="1" thickBot="1">
      <c r="B28" s="246" t="s">
        <v>24</v>
      </c>
      <c r="C28" s="246"/>
      <c r="D28" s="246"/>
      <c r="E28" s="247" t="e">
        <f ca="1">Extenso_Valor(E26)</f>
        <v>#NAME?</v>
      </c>
      <c r="F28" s="247"/>
      <c r="G28" s="247"/>
      <c r="H28" s="247"/>
    </row>
    <row r="29" spans="2:11" ht="27.95" customHeight="1" thickBot="1">
      <c r="B29" s="246" t="s">
        <v>25</v>
      </c>
      <c r="C29" s="246"/>
      <c r="D29" s="246"/>
      <c r="E29" s="247" t="e">
        <f ca="1">Extenso_Valor(G26)</f>
        <v>#NAME?</v>
      </c>
      <c r="F29" s="247"/>
      <c r="G29" s="247"/>
      <c r="H29" s="247"/>
    </row>
    <row r="30" spans="2:11" ht="15.75" thickBot="1">
      <c r="B30" s="248" t="s">
        <v>26</v>
      </c>
      <c r="C30" s="249"/>
      <c r="D30" s="249"/>
      <c r="E30" s="249"/>
      <c r="F30" s="249"/>
      <c r="G30" s="249"/>
      <c r="H30" s="250"/>
    </row>
    <row r="31" spans="2:11" ht="316.5" customHeight="1">
      <c r="B31" s="251" t="s">
        <v>27</v>
      </c>
      <c r="C31" s="238"/>
      <c r="D31" s="238"/>
      <c r="E31" s="238"/>
      <c r="F31" s="238"/>
      <c r="G31" s="238"/>
      <c r="H31" s="238"/>
    </row>
    <row r="32" spans="2:11" ht="13.9">
      <c r="B32" s="236" t="s">
        <v>28</v>
      </c>
      <c r="C32" s="236"/>
      <c r="D32" s="236"/>
      <c r="E32" s="236"/>
      <c r="F32" s="236"/>
      <c r="G32" s="236"/>
      <c r="H32" s="236"/>
    </row>
    <row r="33" spans="2:8" ht="30.75" customHeight="1">
      <c r="B33" s="237" t="s">
        <v>29</v>
      </c>
      <c r="C33" s="238"/>
      <c r="D33" s="238"/>
      <c r="E33" s="238"/>
      <c r="F33" s="238"/>
      <c r="G33" s="238"/>
      <c r="H33" s="238"/>
    </row>
    <row r="34" spans="2:8" ht="63" customHeight="1">
      <c r="B34" s="203" t="s">
        <v>30</v>
      </c>
      <c r="C34" s="204"/>
      <c r="D34" s="204"/>
      <c r="E34" s="204"/>
      <c r="F34" s="204"/>
      <c r="G34" s="204"/>
      <c r="H34" s="205"/>
    </row>
    <row r="35" spans="2:8" ht="15" customHeight="1">
      <c r="B35" s="206" t="s">
        <v>31</v>
      </c>
      <c r="C35" s="207"/>
      <c r="D35" s="207"/>
      <c r="E35" s="207"/>
      <c r="F35" s="207"/>
      <c r="G35" s="207"/>
      <c r="H35" s="208"/>
    </row>
    <row r="36" spans="2:8" ht="52.5" customHeight="1" thickBot="1">
      <c r="B36" s="209" t="s">
        <v>32</v>
      </c>
      <c r="C36" s="210"/>
      <c r="D36" s="210"/>
      <c r="E36" s="210"/>
      <c r="F36" s="210"/>
      <c r="G36" s="210"/>
      <c r="H36" s="211"/>
    </row>
    <row r="37" spans="2:8" ht="15.75" thickBot="1">
      <c r="B37" s="212">
        <f ca="1">TODAY()</f>
        <v>45706</v>
      </c>
      <c r="C37" s="213"/>
      <c r="D37" s="213"/>
      <c r="E37" s="213"/>
      <c r="F37" s="213"/>
      <c r="G37" s="213"/>
      <c r="H37" s="214"/>
    </row>
    <row r="38" spans="2:8" ht="177.75" customHeight="1" thickBot="1">
      <c r="B38" s="215"/>
      <c r="C38" s="216"/>
      <c r="D38" s="216"/>
      <c r="E38" s="216"/>
      <c r="F38" s="216"/>
      <c r="G38" s="216"/>
      <c r="H38" s="217"/>
    </row>
    <row r="47" spans="2:8" ht="15.75" customHeight="1"/>
    <row r="51" ht="15.75" customHeight="1"/>
    <row r="52" ht="15.75" customHeight="1"/>
    <row r="53" ht="15.75" customHeight="1"/>
    <row r="54" ht="16.5" customHeight="1"/>
    <row r="55" ht="15.75" customHeight="1"/>
  </sheetData>
  <sheetProtection selectLockedCells="1"/>
  <mergeCells count="43">
    <mergeCell ref="B11:H11"/>
    <mergeCell ref="G12:G13"/>
    <mergeCell ref="B5:H5"/>
    <mergeCell ref="B6:H6"/>
    <mergeCell ref="B7:H7"/>
    <mergeCell ref="B8:H8"/>
    <mergeCell ref="B9:H9"/>
    <mergeCell ref="B2:H2"/>
    <mergeCell ref="B3:D3"/>
    <mergeCell ref="E3:H3"/>
    <mergeCell ref="B4:D4"/>
    <mergeCell ref="E4:H4"/>
    <mergeCell ref="B32:H32"/>
    <mergeCell ref="B33:H33"/>
    <mergeCell ref="B26:D26"/>
    <mergeCell ref="E26:F26"/>
    <mergeCell ref="G26:H26"/>
    <mergeCell ref="B27:H27"/>
    <mergeCell ref="B28:D28"/>
    <mergeCell ref="E28:H28"/>
    <mergeCell ref="B29:D29"/>
    <mergeCell ref="E29:H29"/>
    <mergeCell ref="B30:H30"/>
    <mergeCell ref="B31:H31"/>
    <mergeCell ref="B22:H22"/>
    <mergeCell ref="B23:H23"/>
    <mergeCell ref="B24:H24"/>
    <mergeCell ref="B25:D25"/>
    <mergeCell ref="E25:F25"/>
    <mergeCell ref="G25:H25"/>
    <mergeCell ref="B17:H17"/>
    <mergeCell ref="B18:G18"/>
    <mergeCell ref="B19:G19"/>
    <mergeCell ref="B12:B13"/>
    <mergeCell ref="C12:C13"/>
    <mergeCell ref="D12:D13"/>
    <mergeCell ref="E12:E13"/>
    <mergeCell ref="F12:F13"/>
    <mergeCell ref="B34:H34"/>
    <mergeCell ref="B35:H35"/>
    <mergeCell ref="B36:H36"/>
    <mergeCell ref="B37:H37"/>
    <mergeCell ref="B38:H38"/>
  </mergeCells>
  <conditionalFormatting sqref="G11">
    <cfRule type="cellIs" dxfId="0" priority="2" stopIfTrue="1" operator="equal">
      <formula>0</formula>
    </cfRule>
  </conditionalFormatting>
  <printOptions horizontalCentered="1" verticalCentered="1"/>
  <pageMargins left="0.51181102362204722" right="0.51181102362204722" top="0.78740157480314965" bottom="0.78740157480314965"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tabColor theme="5" tint="-0.249977111117893"/>
  </sheetPr>
  <dimension ref="B1:N14"/>
  <sheetViews>
    <sheetView showGridLines="0" tabSelected="1" zoomScaleNormal="100" zoomScaleSheetLayoutView="100" workbookViewId="0"/>
  </sheetViews>
  <sheetFormatPr defaultColWidth="32.5703125" defaultRowHeight="12.75"/>
  <cols>
    <col min="1" max="1" width="4" style="1" customWidth="1"/>
    <col min="2" max="2" width="7.5703125" style="2" bestFit="1" customWidth="1"/>
    <col min="3" max="3" width="5.42578125" style="2" bestFit="1" customWidth="1"/>
    <col min="4" max="4" width="26.140625" style="4" bestFit="1" customWidth="1"/>
    <col min="5" max="5" width="7.5703125" style="1" bestFit="1" customWidth="1"/>
    <col min="6" max="6" width="12" style="1" bestFit="1" customWidth="1"/>
    <col min="7" max="7" width="13.140625" style="1" bestFit="1" customWidth="1"/>
    <col min="8" max="8" width="10.7109375" style="1" bestFit="1" customWidth="1"/>
    <col min="9" max="9" width="16.42578125" style="1" bestFit="1" customWidth="1"/>
    <col min="10" max="10" width="14.85546875" style="1" bestFit="1" customWidth="1"/>
    <col min="11" max="11" width="16.42578125" style="1" bestFit="1" customWidth="1"/>
    <col min="12" max="12" width="14.5703125" style="1" bestFit="1" customWidth="1"/>
    <col min="13" max="13" width="11" style="1" bestFit="1" customWidth="1"/>
    <col min="14" max="14" width="7.42578125" style="1" bestFit="1" customWidth="1"/>
    <col min="15" max="16384" width="32.5703125" style="1"/>
  </cols>
  <sheetData>
    <row r="1" spans="2:14" ht="13.5" thickBot="1">
      <c r="B1" s="121"/>
      <c r="C1" s="121"/>
      <c r="D1" s="121"/>
      <c r="E1" s="121"/>
      <c r="F1" s="121"/>
      <c r="G1" s="121"/>
      <c r="H1" s="121"/>
      <c r="I1" s="121"/>
      <c r="J1" s="121"/>
      <c r="K1" s="121"/>
    </row>
    <row r="2" spans="2:14" s="3" customFormat="1" ht="30.75" thickBot="1">
      <c r="B2" s="136" t="s">
        <v>33</v>
      </c>
      <c r="C2" s="137" t="s">
        <v>10</v>
      </c>
      <c r="D2" s="137" t="s">
        <v>34</v>
      </c>
      <c r="E2" s="137" t="s">
        <v>35</v>
      </c>
      <c r="F2" s="137" t="s">
        <v>36</v>
      </c>
      <c r="G2" s="137" t="s">
        <v>37</v>
      </c>
      <c r="H2" s="137" t="s">
        <v>38</v>
      </c>
      <c r="I2" s="137" t="s">
        <v>39</v>
      </c>
      <c r="J2" s="137" t="s">
        <v>40</v>
      </c>
      <c r="K2" s="138" t="s">
        <v>16</v>
      </c>
    </row>
    <row r="3" spans="2:14" ht="15">
      <c r="B3" s="268" t="s">
        <v>41</v>
      </c>
      <c r="C3" s="139">
        <v>1</v>
      </c>
      <c r="D3" s="140" t="s">
        <v>42</v>
      </c>
      <c r="E3" s="29">
        <v>5380</v>
      </c>
      <c r="F3" s="141" t="s">
        <v>43</v>
      </c>
      <c r="G3" s="141">
        <v>53</v>
      </c>
      <c r="H3" s="142">
        <f>'1 Assistente Adm I'!E15</f>
        <v>2574.38</v>
      </c>
      <c r="I3" s="142">
        <f>'1 Assistente Adm I'!E137</f>
        <v>7114.9138817142857</v>
      </c>
      <c r="J3" s="142">
        <f t="shared" ref="J3" si="0">I3*G3</f>
        <v>377090.43573085713</v>
      </c>
      <c r="K3" s="143">
        <f>J3*12</f>
        <v>4525085.2287702858</v>
      </c>
      <c r="L3"/>
      <c r="M3"/>
      <c r="N3"/>
    </row>
    <row r="4" spans="2:14" ht="15">
      <c r="B4" s="268"/>
      <c r="C4" s="139">
        <v>2</v>
      </c>
      <c r="D4" s="140" t="s">
        <v>44</v>
      </c>
      <c r="E4" s="29">
        <v>5380</v>
      </c>
      <c r="F4" s="141" t="s">
        <v>43</v>
      </c>
      <c r="G4" s="141">
        <v>222</v>
      </c>
      <c r="H4" s="142">
        <f>'2 Assistente Adm II'!E15</f>
        <v>3736.06</v>
      </c>
      <c r="I4" s="142">
        <f>'2 Assistente Adm II'!E137</f>
        <v>9617.5221377142861</v>
      </c>
      <c r="J4" s="142">
        <f>I4*G4</f>
        <v>2135089.9145725714</v>
      </c>
      <c r="K4" s="143">
        <f t="shared" ref="K4:K5" si="1">J4*12</f>
        <v>25621078.974870857</v>
      </c>
      <c r="L4"/>
      <c r="M4"/>
      <c r="N4"/>
    </row>
    <row r="5" spans="2:14" ht="38.25" customHeight="1" thickBot="1">
      <c r="B5" s="268"/>
      <c r="C5" s="139">
        <v>3</v>
      </c>
      <c r="D5" s="140" t="s">
        <v>45</v>
      </c>
      <c r="E5" s="29">
        <v>25623</v>
      </c>
      <c r="F5" s="141" t="s">
        <v>43</v>
      </c>
      <c r="G5" s="141">
        <v>1</v>
      </c>
      <c r="H5" s="142">
        <f>'3 Encarregado-Geral'!E15</f>
        <v>4220.33</v>
      </c>
      <c r="I5" s="142">
        <f>'3 Encarregado-Geral'!E137</f>
        <v>10675.098952047023</v>
      </c>
      <c r="J5" s="142">
        <f>I5*G5</f>
        <v>10675.098952047023</v>
      </c>
      <c r="K5" s="143">
        <f t="shared" si="1"/>
        <v>128101.18742456427</v>
      </c>
      <c r="L5"/>
      <c r="M5"/>
      <c r="N5"/>
    </row>
    <row r="6" spans="2:14" ht="15.75" thickBot="1">
      <c r="B6" s="269" t="s">
        <v>46</v>
      </c>
      <c r="C6" s="270"/>
      <c r="D6" s="270"/>
      <c r="E6" s="270"/>
      <c r="F6" s="270"/>
      <c r="G6" s="270"/>
      <c r="H6" s="270"/>
      <c r="I6" s="271"/>
      <c r="J6" s="144">
        <f>SUM(J3:J5)</f>
        <v>2522855.4492554758</v>
      </c>
      <c r="K6" s="145">
        <f>SUM(K3:K5)</f>
        <v>30274265.391065706</v>
      </c>
      <c r="L6"/>
      <c r="M6"/>
      <c r="N6"/>
    </row>
    <row r="7" spans="2:14">
      <c r="K7" s="146"/>
    </row>
    <row r="8" spans="2:14">
      <c r="J8" s="150"/>
      <c r="K8" s="150"/>
    </row>
    <row r="11" spans="2:14">
      <c r="K11" s="150"/>
    </row>
    <row r="14" spans="2:14">
      <c r="K14" s="150"/>
    </row>
  </sheetData>
  <mergeCells count="2">
    <mergeCell ref="B3:B5"/>
    <mergeCell ref="B6:I6"/>
  </mergeCells>
  <printOptions horizontalCentered="1"/>
  <pageMargins left="0.51181102362204722" right="0.51181102362204722" top="0.39370078740157483" bottom="0.39370078740157483" header="0.11811023622047245" footer="0"/>
  <pageSetup paperSize="9" scale="90" fitToWidth="0" fitToHeight="0" orientation="landscape" r:id="rId1"/>
  <headerFooter>
    <oddFooter>&amp;RPg.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00CB-DCE3-41F1-8A55-7A22E5DF5E4A}">
  <dimension ref="A1:G143"/>
  <sheetViews>
    <sheetView topLeftCell="A48" workbookViewId="0">
      <selection sqref="A1:E1"/>
    </sheetView>
  </sheetViews>
  <sheetFormatPr defaultColWidth="9.140625" defaultRowHeight="15"/>
  <cols>
    <col min="1" max="1" width="7.140625" style="5" customWidth="1"/>
    <col min="2" max="2" width="43.140625" style="7" customWidth="1"/>
    <col min="3" max="3" width="15.28515625" style="7" customWidth="1"/>
    <col min="4" max="4" width="13.42578125" style="7" customWidth="1"/>
    <col min="5" max="5" width="26.85546875" style="7" customWidth="1"/>
    <col min="6" max="6" width="9.140625" style="6"/>
    <col min="7" max="7" width="10.7109375" style="8" bestFit="1" customWidth="1"/>
    <col min="8" max="16384" width="9.140625" style="5"/>
  </cols>
  <sheetData>
    <row r="1" spans="1:7">
      <c r="A1" s="283" t="s">
        <v>47</v>
      </c>
      <c r="B1" s="284"/>
      <c r="C1" s="284"/>
      <c r="D1" s="284"/>
      <c r="E1" s="284"/>
      <c r="F1" s="35"/>
      <c r="G1" s="35"/>
    </row>
    <row r="2" spans="1:7">
      <c r="A2" s="283" t="s">
        <v>48</v>
      </c>
      <c r="B2" s="284"/>
      <c r="C2" s="284"/>
      <c r="D2" s="284"/>
      <c r="E2" s="284"/>
      <c r="F2" s="35"/>
      <c r="G2" s="35"/>
    </row>
    <row r="3" spans="1:7">
      <c r="A3" s="283" t="s">
        <v>49</v>
      </c>
      <c r="B3" s="284"/>
      <c r="C3" s="284"/>
      <c r="D3" s="284"/>
      <c r="E3" s="284"/>
      <c r="F3" s="35"/>
      <c r="G3" s="35"/>
    </row>
    <row r="4" spans="1:7">
      <c r="A4" s="283"/>
      <c r="B4" s="284"/>
      <c r="C4" s="284"/>
      <c r="D4" s="284"/>
      <c r="E4" s="284"/>
      <c r="F4" s="35"/>
      <c r="G4" s="35"/>
    </row>
    <row r="5" spans="1:7" ht="15.75" thickBot="1">
      <c r="A5" s="272" t="s">
        <v>50</v>
      </c>
      <c r="B5" s="273"/>
      <c r="C5" s="273"/>
      <c r="D5" s="273"/>
      <c r="E5" s="273"/>
      <c r="F5" s="35"/>
      <c r="G5" s="35"/>
    </row>
    <row r="6" spans="1:7">
      <c r="A6" s="285" t="s">
        <v>51</v>
      </c>
      <c r="B6" s="286"/>
      <c r="C6" s="286"/>
      <c r="D6" s="286"/>
      <c r="E6" s="287"/>
      <c r="F6" s="35"/>
      <c r="G6" s="35"/>
    </row>
    <row r="7" spans="1:7" ht="15.75" thickBot="1">
      <c r="A7" s="272" t="s">
        <v>52</v>
      </c>
      <c r="B7" s="273"/>
      <c r="C7" s="273"/>
      <c r="D7" s="273"/>
      <c r="E7" s="274"/>
      <c r="F7" s="35"/>
      <c r="G7" s="35"/>
    </row>
    <row r="8" spans="1:7" ht="15.75" thickBot="1">
      <c r="A8" s="275" t="s">
        <v>53</v>
      </c>
      <c r="B8" s="276"/>
      <c r="C8" s="276"/>
      <c r="D8" s="276"/>
      <c r="E8" s="276"/>
      <c r="F8" s="35"/>
      <c r="G8" s="35"/>
    </row>
    <row r="9" spans="1:7">
      <c r="A9" s="38" t="s">
        <v>54</v>
      </c>
      <c r="B9" s="277" t="s">
        <v>55</v>
      </c>
      <c r="C9" s="277"/>
      <c r="D9" s="277"/>
      <c r="E9" s="39" t="s">
        <v>56</v>
      </c>
      <c r="F9" s="35"/>
      <c r="G9" s="35"/>
    </row>
    <row r="10" spans="1:7">
      <c r="A10" s="40" t="s">
        <v>57</v>
      </c>
      <c r="B10" s="278" t="s">
        <v>58</v>
      </c>
      <c r="C10" s="278"/>
      <c r="D10" s="278"/>
      <c r="E10" s="41" t="s">
        <v>59</v>
      </c>
      <c r="F10" s="35"/>
      <c r="G10" s="35"/>
    </row>
    <row r="11" spans="1:7" ht="32.25" customHeight="1">
      <c r="A11" s="40" t="s">
        <v>60</v>
      </c>
      <c r="B11" s="279" t="s">
        <v>61</v>
      </c>
      <c r="C11" s="280"/>
      <c r="D11" s="281"/>
      <c r="E11" s="104" t="s">
        <v>62</v>
      </c>
      <c r="F11" s="35"/>
      <c r="G11" s="35"/>
    </row>
    <row r="12" spans="1:7" ht="15.75" thickBot="1">
      <c r="A12" s="42" t="s">
        <v>63</v>
      </c>
      <c r="B12" s="282" t="s">
        <v>64</v>
      </c>
      <c r="C12" s="282"/>
      <c r="D12" s="282"/>
      <c r="E12" s="43">
        <v>12</v>
      </c>
      <c r="F12" s="35"/>
      <c r="G12" s="35"/>
    </row>
    <row r="13" spans="1:7" ht="15.75" thickBot="1">
      <c r="A13" s="297" t="s">
        <v>65</v>
      </c>
      <c r="B13" s="298"/>
      <c r="C13" s="298"/>
      <c r="D13" s="298"/>
      <c r="E13" s="298"/>
      <c r="F13" s="35"/>
      <c r="G13" s="35"/>
    </row>
    <row r="14" spans="1:7">
      <c r="A14" s="122">
        <v>1</v>
      </c>
      <c r="B14" s="299" t="s">
        <v>66</v>
      </c>
      <c r="C14" s="299"/>
      <c r="D14" s="300" t="s">
        <v>67</v>
      </c>
      <c r="E14" s="301"/>
      <c r="F14" s="35"/>
      <c r="G14" s="35"/>
    </row>
    <row r="15" spans="1:7">
      <c r="A15" s="45">
        <v>2</v>
      </c>
      <c r="B15" s="302" t="s">
        <v>68</v>
      </c>
      <c r="C15" s="303"/>
      <c r="D15" s="304"/>
      <c r="E15" s="46">
        <v>2574.38</v>
      </c>
      <c r="F15" s="35"/>
      <c r="G15" s="103"/>
    </row>
    <row r="16" spans="1:7">
      <c r="A16" s="45">
        <v>3</v>
      </c>
      <c r="B16" s="305" t="s">
        <v>69</v>
      </c>
      <c r="C16" s="306"/>
      <c r="D16" s="307"/>
      <c r="E16" s="151" t="s">
        <v>42</v>
      </c>
    </row>
    <row r="17" spans="1:6">
      <c r="A17" s="36">
        <v>4</v>
      </c>
      <c r="B17" s="105" t="s">
        <v>70</v>
      </c>
      <c r="C17" s="114"/>
      <c r="D17" s="108"/>
      <c r="E17" s="107" t="s">
        <v>71</v>
      </c>
    </row>
    <row r="18" spans="1:6" ht="15.75" thickBot="1">
      <c r="A18" s="37">
        <v>5</v>
      </c>
      <c r="B18" s="308" t="s">
        <v>72</v>
      </c>
      <c r="C18" s="309"/>
      <c r="D18" s="310"/>
      <c r="E18" s="106">
        <v>45047</v>
      </c>
    </row>
    <row r="19" spans="1:6" ht="15.75" thickBot="1">
      <c r="A19" s="288" t="s">
        <v>73</v>
      </c>
      <c r="B19" s="289"/>
      <c r="C19" s="289"/>
      <c r="D19" s="289"/>
      <c r="E19" s="289"/>
    </row>
    <row r="20" spans="1:6" ht="15.75" thickBot="1">
      <c r="A20" s="32">
        <v>1</v>
      </c>
      <c r="B20" s="290" t="s">
        <v>74</v>
      </c>
      <c r="C20" s="291"/>
      <c r="D20" s="292"/>
      <c r="E20" s="47" t="s">
        <v>75</v>
      </c>
    </row>
    <row r="21" spans="1:6">
      <c r="A21" s="48" t="s">
        <v>54</v>
      </c>
      <c r="B21" s="293" t="s">
        <v>76</v>
      </c>
      <c r="C21" s="293"/>
      <c r="D21" s="293"/>
      <c r="E21" s="49">
        <f>E15</f>
        <v>2574.38</v>
      </c>
    </row>
    <row r="22" spans="1:6">
      <c r="A22" s="50" t="s">
        <v>57</v>
      </c>
      <c r="B22" s="294" t="s">
        <v>77</v>
      </c>
      <c r="C22" s="295"/>
      <c r="D22" s="51">
        <v>0</v>
      </c>
      <c r="E22" s="52">
        <v>0</v>
      </c>
    </row>
    <row r="23" spans="1:6">
      <c r="A23" s="50" t="s">
        <v>60</v>
      </c>
      <c r="B23" s="296" t="s">
        <v>78</v>
      </c>
      <c r="C23" s="296"/>
      <c r="D23" s="296"/>
      <c r="E23" s="52">
        <v>0</v>
      </c>
    </row>
    <row r="24" spans="1:6">
      <c r="A24" s="50" t="s">
        <v>79</v>
      </c>
      <c r="B24" s="294" t="s">
        <v>80</v>
      </c>
      <c r="C24" s="295"/>
      <c r="D24" s="53">
        <v>0</v>
      </c>
      <c r="E24" s="52">
        <v>0</v>
      </c>
    </row>
    <row r="25" spans="1:6">
      <c r="A25" s="50" t="s">
        <v>81</v>
      </c>
      <c r="B25" s="296" t="s">
        <v>82</v>
      </c>
      <c r="C25" s="296"/>
      <c r="D25" s="296"/>
      <c r="E25" s="52">
        <v>0</v>
      </c>
    </row>
    <row r="26" spans="1:6">
      <c r="A26" s="50" t="s">
        <v>83</v>
      </c>
      <c r="B26" s="296" t="s">
        <v>84</v>
      </c>
      <c r="C26" s="296"/>
      <c r="D26" s="296"/>
      <c r="E26" s="52">
        <v>0</v>
      </c>
    </row>
    <row r="27" spans="1:6">
      <c r="A27" s="54" t="s">
        <v>85</v>
      </c>
      <c r="B27" s="317" t="s">
        <v>86</v>
      </c>
      <c r="C27" s="317"/>
      <c r="D27" s="317"/>
      <c r="E27" s="55">
        <v>0</v>
      </c>
    </row>
    <row r="28" spans="1:6" ht="15.75" thickBot="1">
      <c r="A28" s="318" t="s">
        <v>87</v>
      </c>
      <c r="B28" s="319"/>
      <c r="C28" s="319"/>
      <c r="D28" s="320"/>
      <c r="E28" s="56">
        <f>ROUND(SUM(E21:E27),2)</f>
        <v>2574.38</v>
      </c>
    </row>
    <row r="29" spans="1:6" ht="15.75" thickBot="1">
      <c r="A29" s="99" t="s">
        <v>88</v>
      </c>
      <c r="B29" s="93"/>
      <c r="C29" s="93"/>
      <c r="D29" s="57"/>
      <c r="E29" s="58"/>
    </row>
    <row r="30" spans="1:6" ht="15.75" thickBot="1">
      <c r="A30" s="321" t="s">
        <v>89</v>
      </c>
      <c r="B30" s="322"/>
      <c r="C30" s="322"/>
      <c r="D30" s="322"/>
      <c r="E30" s="323"/>
    </row>
    <row r="31" spans="1:6" ht="15.75" thickBot="1">
      <c r="A31" s="321" t="s">
        <v>90</v>
      </c>
      <c r="B31" s="322"/>
      <c r="C31" s="322"/>
      <c r="D31" s="322"/>
      <c r="E31" s="323"/>
    </row>
    <row r="32" spans="1:6" ht="15.75" thickBot="1">
      <c r="A32" s="123" t="s">
        <v>91</v>
      </c>
      <c r="B32" s="124" t="s">
        <v>92</v>
      </c>
      <c r="C32" s="124"/>
      <c r="D32" s="125" t="s">
        <v>93</v>
      </c>
      <c r="E32" s="126" t="s">
        <v>75</v>
      </c>
      <c r="F32" s="35"/>
    </row>
    <row r="33" spans="1:6">
      <c r="A33" s="129" t="s">
        <v>54</v>
      </c>
      <c r="B33" s="299" t="s">
        <v>94</v>
      </c>
      <c r="C33" s="299"/>
      <c r="D33" s="130">
        <v>8.3299999999999999E-2</v>
      </c>
      <c r="E33" s="131">
        <f>ROUND(E$28*D33,2)</f>
        <v>214.45</v>
      </c>
      <c r="F33" s="35"/>
    </row>
    <row r="34" spans="1:6">
      <c r="A34" s="40" t="s">
        <v>57</v>
      </c>
      <c r="B34" s="278" t="s">
        <v>95</v>
      </c>
      <c r="C34" s="278"/>
      <c r="D34" s="127">
        <v>0.121</v>
      </c>
      <c r="E34" s="132">
        <f>ROUND(E$28*D34,2)</f>
        <v>311.5</v>
      </c>
      <c r="F34" s="35"/>
    </row>
    <row r="35" spans="1:6">
      <c r="A35" s="311" t="s">
        <v>96</v>
      </c>
      <c r="B35" s="312"/>
      <c r="C35" s="312"/>
      <c r="D35" s="128">
        <f>SUM(D33:D34)</f>
        <v>0.20429999999999998</v>
      </c>
      <c r="E35" s="132">
        <f>ROUND(SUM(E33:E34),2)</f>
        <v>525.95000000000005</v>
      </c>
      <c r="F35" s="35"/>
    </row>
    <row r="36" spans="1:6" ht="25.5" customHeight="1">
      <c r="A36" s="40" t="s">
        <v>97</v>
      </c>
      <c r="B36" s="313" t="s">
        <v>98</v>
      </c>
      <c r="C36" s="313"/>
      <c r="D36" s="127">
        <v>7.5200000000000003E-2</v>
      </c>
      <c r="E36" s="132">
        <f>ROUND(E$28*D36,2)</f>
        <v>193.59</v>
      </c>
      <c r="F36" s="100"/>
    </row>
    <row r="37" spans="1:6" ht="15.75" thickBot="1">
      <c r="A37" s="314" t="s">
        <v>99</v>
      </c>
      <c r="B37" s="315"/>
      <c r="C37" s="315"/>
      <c r="D37" s="315"/>
      <c r="E37" s="133">
        <f>SUM(E35:E36)</f>
        <v>719.54000000000008</v>
      </c>
      <c r="F37" s="35"/>
    </row>
    <row r="38" spans="1:6" ht="24.75" customHeight="1">
      <c r="A38" s="316" t="s">
        <v>100</v>
      </c>
      <c r="B38" s="316"/>
      <c r="C38" s="316"/>
      <c r="D38" s="316"/>
      <c r="E38" s="316"/>
      <c r="F38" s="35"/>
    </row>
    <row r="39" spans="1:6" ht="24" customHeight="1">
      <c r="A39" s="316" t="s">
        <v>101</v>
      </c>
      <c r="B39" s="316"/>
      <c r="C39" s="316"/>
      <c r="D39" s="316"/>
      <c r="E39" s="316"/>
      <c r="F39" s="35"/>
    </row>
    <row r="40" spans="1:6" ht="15.75" thickBot="1">
      <c r="A40" s="324"/>
      <c r="B40" s="324"/>
      <c r="C40" s="324"/>
      <c r="D40" s="324"/>
      <c r="E40" s="324"/>
      <c r="F40" s="35"/>
    </row>
    <row r="41" spans="1:6" ht="15.75" thickBot="1">
      <c r="A41" s="325" t="s">
        <v>102</v>
      </c>
      <c r="B41" s="326"/>
      <c r="C41" s="326"/>
      <c r="D41" s="326"/>
      <c r="E41" s="327"/>
      <c r="F41" s="35"/>
    </row>
    <row r="42" spans="1:6" ht="15.75" thickBot="1">
      <c r="A42" s="60" t="s">
        <v>103</v>
      </c>
      <c r="B42" s="328" t="s">
        <v>104</v>
      </c>
      <c r="C42" s="329"/>
      <c r="D42" s="61" t="s">
        <v>93</v>
      </c>
      <c r="E42" s="62" t="s">
        <v>75</v>
      </c>
      <c r="F42" s="35"/>
    </row>
    <row r="43" spans="1:6">
      <c r="A43" s="44" t="s">
        <v>54</v>
      </c>
      <c r="B43" s="330" t="s">
        <v>105</v>
      </c>
      <c r="C43" s="331"/>
      <c r="D43" s="152">
        <v>0.2</v>
      </c>
      <c r="E43" s="153">
        <f>ROUND(E$28*D43,2)</f>
        <v>514.88</v>
      </c>
      <c r="F43" s="35"/>
    </row>
    <row r="44" spans="1:6">
      <c r="A44" s="45" t="s">
        <v>57</v>
      </c>
      <c r="B44" s="294" t="s">
        <v>106</v>
      </c>
      <c r="C44" s="295"/>
      <c r="D44" s="63">
        <v>2.5000000000000001E-2</v>
      </c>
      <c r="E44" s="46">
        <f t="shared" ref="E44:E50" si="0">ROUND(E$28*D44,2)</f>
        <v>64.36</v>
      </c>
      <c r="F44" s="35"/>
    </row>
    <row r="45" spans="1:6">
      <c r="A45" s="45" t="s">
        <v>60</v>
      </c>
      <c r="B45" s="294" t="s">
        <v>107</v>
      </c>
      <c r="C45" s="295"/>
      <c r="D45" s="102">
        <v>0.03</v>
      </c>
      <c r="E45" s="46">
        <f t="shared" si="0"/>
        <v>77.23</v>
      </c>
      <c r="F45" s="35"/>
    </row>
    <row r="46" spans="1:6">
      <c r="A46" s="45" t="s">
        <v>79</v>
      </c>
      <c r="B46" s="294" t="s">
        <v>108</v>
      </c>
      <c r="C46" s="295"/>
      <c r="D46" s="63">
        <v>1.4999999999999999E-2</v>
      </c>
      <c r="E46" s="46">
        <f t="shared" si="0"/>
        <v>38.619999999999997</v>
      </c>
      <c r="F46" s="35"/>
    </row>
    <row r="47" spans="1:6">
      <c r="A47" s="45" t="s">
        <v>81</v>
      </c>
      <c r="B47" s="294" t="s">
        <v>109</v>
      </c>
      <c r="C47" s="295"/>
      <c r="D47" s="63">
        <v>0.01</v>
      </c>
      <c r="E47" s="46">
        <f t="shared" si="0"/>
        <v>25.74</v>
      </c>
      <c r="F47" s="35"/>
    </row>
    <row r="48" spans="1:6">
      <c r="A48" s="45" t="s">
        <v>110</v>
      </c>
      <c r="B48" s="294" t="s">
        <v>111</v>
      </c>
      <c r="C48" s="295"/>
      <c r="D48" s="63">
        <v>6.0000000000000001E-3</v>
      </c>
      <c r="E48" s="46">
        <f t="shared" si="0"/>
        <v>15.45</v>
      </c>
      <c r="F48" s="35"/>
    </row>
    <row r="49" spans="1:6">
      <c r="A49" s="45" t="s">
        <v>83</v>
      </c>
      <c r="B49" s="294" t="s">
        <v>112</v>
      </c>
      <c r="C49" s="295"/>
      <c r="D49" s="63">
        <v>2E-3</v>
      </c>
      <c r="E49" s="46">
        <f t="shared" si="0"/>
        <v>5.15</v>
      </c>
      <c r="F49" s="35"/>
    </row>
    <row r="50" spans="1:6">
      <c r="A50" s="36" t="s">
        <v>85</v>
      </c>
      <c r="B50" s="294" t="s">
        <v>113</v>
      </c>
      <c r="C50" s="295"/>
      <c r="D50" s="63">
        <v>0.08</v>
      </c>
      <c r="E50" s="46">
        <f t="shared" si="0"/>
        <v>205.95</v>
      </c>
      <c r="F50" s="35"/>
    </row>
    <row r="51" spans="1:6" ht="15.75" thickBot="1">
      <c r="A51" s="341" t="s">
        <v>114</v>
      </c>
      <c r="B51" s="342"/>
      <c r="C51" s="343"/>
      <c r="D51" s="64">
        <v>0.36799999999999999</v>
      </c>
      <c r="E51" s="65">
        <f>SUM(E43:E50)</f>
        <v>947.38000000000011</v>
      </c>
      <c r="F51" s="35"/>
    </row>
    <row r="52" spans="1:6">
      <c r="A52" s="95" t="s">
        <v>115</v>
      </c>
      <c r="B52" s="96"/>
      <c r="C52" s="96"/>
      <c r="D52" s="97"/>
      <c r="E52" s="98"/>
      <c r="F52" s="99"/>
    </row>
    <row r="53" spans="1:6">
      <c r="A53" s="95" t="s">
        <v>116</v>
      </c>
      <c r="B53" s="96"/>
      <c r="C53" s="96"/>
      <c r="D53" s="97"/>
      <c r="E53" s="98"/>
      <c r="F53" s="99"/>
    </row>
    <row r="54" spans="1:6" ht="15.75" thickBot="1">
      <c r="A54" s="99" t="s">
        <v>117</v>
      </c>
      <c r="B54" s="96"/>
      <c r="C54" s="96"/>
      <c r="D54" s="97"/>
      <c r="E54" s="98"/>
      <c r="F54" s="99"/>
    </row>
    <row r="55" spans="1:6" ht="15.75" thickBot="1">
      <c r="A55" s="321" t="s">
        <v>118</v>
      </c>
      <c r="B55" s="344"/>
      <c r="C55" s="344"/>
      <c r="D55" s="344"/>
      <c r="E55" s="345"/>
      <c r="F55" s="35"/>
    </row>
    <row r="56" spans="1:6" ht="15.75" thickBot="1">
      <c r="A56" s="32" t="s">
        <v>119</v>
      </c>
      <c r="B56" s="116" t="s">
        <v>120</v>
      </c>
      <c r="C56" s="118" t="s">
        <v>121</v>
      </c>
      <c r="D56" s="118" t="s">
        <v>122</v>
      </c>
      <c r="E56" s="115" t="s">
        <v>75</v>
      </c>
      <c r="F56" s="35"/>
    </row>
    <row r="57" spans="1:6">
      <c r="A57" s="38" t="s">
        <v>54</v>
      </c>
      <c r="B57" s="34" t="s">
        <v>123</v>
      </c>
      <c r="C57" s="117">
        <v>22</v>
      </c>
      <c r="D57" s="134">
        <v>11</v>
      </c>
      <c r="E57" s="49">
        <f>IF(C57*D57&lt;E28*6%,0,C57*D57-E28*6%)</f>
        <v>87.537200000000013</v>
      </c>
      <c r="F57" s="35"/>
    </row>
    <row r="58" spans="1:6" ht="15" customHeight="1">
      <c r="A58" s="40" t="s">
        <v>57</v>
      </c>
      <c r="B58" s="33" t="s">
        <v>124</v>
      </c>
      <c r="C58" s="68">
        <v>22</v>
      </c>
      <c r="D58" s="135">
        <v>44.3</v>
      </c>
      <c r="E58" s="52">
        <f>C58*D58</f>
        <v>974.59999999999991</v>
      </c>
      <c r="F58" s="35"/>
    </row>
    <row r="59" spans="1:6">
      <c r="A59" s="40" t="s">
        <v>97</v>
      </c>
      <c r="B59" s="67" t="s">
        <v>125</v>
      </c>
      <c r="C59" s="67"/>
      <c r="D59" s="68"/>
      <c r="E59" s="66">
        <v>0</v>
      </c>
      <c r="F59" s="35"/>
    </row>
    <row r="60" spans="1:6">
      <c r="A60" s="40" t="s">
        <v>79</v>
      </c>
      <c r="B60" s="69" t="s">
        <v>126</v>
      </c>
      <c r="C60" s="69"/>
      <c r="D60" s="68"/>
      <c r="E60" s="66">
        <v>0</v>
      </c>
      <c r="F60" s="35"/>
    </row>
    <row r="61" spans="1:6">
      <c r="A61" s="38" t="s">
        <v>127</v>
      </c>
      <c r="B61" s="304" t="s">
        <v>128</v>
      </c>
      <c r="C61" s="304"/>
      <c r="D61" s="293"/>
      <c r="E61" s="110">
        <v>3.61</v>
      </c>
      <c r="F61" s="147"/>
    </row>
    <row r="62" spans="1:6">
      <c r="A62" s="40" t="s">
        <v>110</v>
      </c>
      <c r="B62" s="307" t="s">
        <v>129</v>
      </c>
      <c r="C62" s="307"/>
      <c r="D62" s="296"/>
      <c r="E62" s="66">
        <v>0</v>
      </c>
      <c r="F62" s="35"/>
    </row>
    <row r="63" spans="1:6">
      <c r="A63" s="40" t="s">
        <v>130</v>
      </c>
      <c r="B63" s="67" t="s">
        <v>131</v>
      </c>
      <c r="C63" s="67"/>
      <c r="D63" s="68"/>
      <c r="E63" s="66">
        <v>0</v>
      </c>
      <c r="F63" s="35"/>
    </row>
    <row r="64" spans="1:6" ht="15.75" thickBot="1">
      <c r="A64" s="70" t="s">
        <v>110</v>
      </c>
      <c r="B64" s="71" t="s">
        <v>132</v>
      </c>
      <c r="C64" s="71"/>
      <c r="D64" s="72"/>
      <c r="E64" s="73">
        <v>0</v>
      </c>
    </row>
    <row r="65" spans="1:6" ht="15.75" thickBot="1">
      <c r="A65" s="346" t="s">
        <v>133</v>
      </c>
      <c r="B65" s="291" t="s">
        <v>133</v>
      </c>
      <c r="C65" s="291"/>
      <c r="D65" s="291"/>
      <c r="E65" s="74">
        <f>SUM(E57:E64)</f>
        <v>1065.7471999999998</v>
      </c>
    </row>
    <row r="66" spans="1:6">
      <c r="A66" s="95" t="s">
        <v>134</v>
      </c>
      <c r="B66" s="59"/>
      <c r="C66" s="59"/>
      <c r="D66" s="59"/>
      <c r="E66" s="94"/>
    </row>
    <row r="67" spans="1:6" ht="23.25" customHeight="1" thickBot="1">
      <c r="A67" s="347" t="s">
        <v>135</v>
      </c>
      <c r="B67" s="347"/>
      <c r="C67" s="347"/>
      <c r="D67" s="347"/>
      <c r="E67" s="347"/>
    </row>
    <row r="68" spans="1:6" ht="15.75" thickBot="1">
      <c r="A68" s="321" t="s">
        <v>136</v>
      </c>
      <c r="B68" s="322"/>
      <c r="C68" s="322"/>
      <c r="D68" s="322"/>
      <c r="E68" s="323"/>
    </row>
    <row r="69" spans="1:6" ht="15.75" thickBot="1">
      <c r="A69" s="78">
        <v>2</v>
      </c>
      <c r="B69" s="332" t="s">
        <v>137</v>
      </c>
      <c r="C69" s="333"/>
      <c r="D69" s="334"/>
      <c r="E69" s="79" t="s">
        <v>138</v>
      </c>
    </row>
    <row r="70" spans="1:6" ht="15.75" thickBot="1">
      <c r="A70" s="80" t="s">
        <v>91</v>
      </c>
      <c r="B70" s="335" t="s">
        <v>92</v>
      </c>
      <c r="C70" s="336"/>
      <c r="D70" s="337"/>
      <c r="E70" s="81">
        <f>E37</f>
        <v>719.54000000000008</v>
      </c>
    </row>
    <row r="71" spans="1:6" ht="15.75" thickBot="1">
      <c r="A71" s="80" t="s">
        <v>103</v>
      </c>
      <c r="B71" s="335" t="s">
        <v>104</v>
      </c>
      <c r="C71" s="336"/>
      <c r="D71" s="337"/>
      <c r="E71" s="81">
        <f>E51</f>
        <v>947.38000000000011</v>
      </c>
    </row>
    <row r="72" spans="1:6" ht="15.75" thickBot="1">
      <c r="A72" s="80" t="s">
        <v>119</v>
      </c>
      <c r="B72" s="338" t="s">
        <v>120</v>
      </c>
      <c r="C72" s="339"/>
      <c r="D72" s="340"/>
      <c r="E72" s="81">
        <f>E65</f>
        <v>1065.7471999999998</v>
      </c>
    </row>
    <row r="73" spans="1:6" ht="15.75" thickBot="1">
      <c r="A73" s="332" t="s">
        <v>139</v>
      </c>
      <c r="B73" s="333"/>
      <c r="C73" s="333"/>
      <c r="D73" s="334"/>
      <c r="E73" s="82">
        <f>SUM(E70:E72)</f>
        <v>2732.6671999999999</v>
      </c>
    </row>
    <row r="74" spans="1:6" ht="15.75" thickBot="1">
      <c r="A74" s="321" t="s">
        <v>140</v>
      </c>
      <c r="B74" s="322"/>
      <c r="C74" s="322"/>
      <c r="D74" s="322"/>
      <c r="E74" s="323"/>
    </row>
    <row r="75" spans="1:6" ht="15.75" thickBot="1">
      <c r="A75" s="78">
        <v>3</v>
      </c>
      <c r="B75" s="325" t="s">
        <v>141</v>
      </c>
      <c r="C75" s="327"/>
      <c r="D75" s="83" t="s">
        <v>142</v>
      </c>
      <c r="E75" s="79" t="s">
        <v>138</v>
      </c>
    </row>
    <row r="76" spans="1:6" ht="15.75" thickBot="1">
      <c r="A76" s="80" t="s">
        <v>143</v>
      </c>
      <c r="B76" s="348" t="s">
        <v>144</v>
      </c>
      <c r="C76" s="349"/>
      <c r="D76" s="84">
        <v>4.5833333333333334E-3</v>
      </c>
      <c r="E76" s="81">
        <f t="shared" ref="E76:E81" si="1">D76*$E$28</f>
        <v>11.799241666666667</v>
      </c>
    </row>
    <row r="77" spans="1:6" ht="15.75" thickBot="1">
      <c r="A77" s="80" t="s">
        <v>145</v>
      </c>
      <c r="B77" s="348" t="s">
        <v>146</v>
      </c>
      <c r="C77" s="349"/>
      <c r="D77" s="84">
        <v>3.6666666666666667E-4</v>
      </c>
      <c r="E77" s="81">
        <f t="shared" si="1"/>
        <v>0.94393933333333335</v>
      </c>
    </row>
    <row r="78" spans="1:6" ht="27" customHeight="1" thickBot="1">
      <c r="A78" s="80" t="s">
        <v>97</v>
      </c>
      <c r="B78" s="348" t="s">
        <v>147</v>
      </c>
      <c r="C78" s="349"/>
      <c r="D78" s="109">
        <v>3.4799999999999998E-2</v>
      </c>
      <c r="E78" s="81">
        <f t="shared" si="1"/>
        <v>89.588424000000003</v>
      </c>
    </row>
    <row r="79" spans="1:6" ht="15.75" thickBot="1">
      <c r="A79" s="80" t="s">
        <v>63</v>
      </c>
      <c r="B79" s="348" t="s">
        <v>148</v>
      </c>
      <c r="C79" s="349"/>
      <c r="D79" s="84">
        <v>1.9400000000000001E-2</v>
      </c>
      <c r="E79" s="81">
        <f t="shared" si="1"/>
        <v>49.942972000000005</v>
      </c>
    </row>
    <row r="80" spans="1:6" ht="26.25" customHeight="1" thickBot="1">
      <c r="A80" s="80" t="s">
        <v>127</v>
      </c>
      <c r="B80" s="348" t="s">
        <v>149</v>
      </c>
      <c r="C80" s="349"/>
      <c r="D80" s="84">
        <f>D79*D51</f>
        <v>7.1392000000000001E-3</v>
      </c>
      <c r="E80" s="81">
        <f t="shared" si="1"/>
        <v>18.379013696000001</v>
      </c>
      <c r="F80" s="35"/>
    </row>
    <row r="81" spans="1:6" ht="15.75" thickBot="1">
      <c r="A81" s="80" t="s">
        <v>150</v>
      </c>
      <c r="B81" s="119" t="s">
        <v>151</v>
      </c>
      <c r="C81" s="120"/>
      <c r="D81" s="109">
        <v>5.1999999999999998E-3</v>
      </c>
      <c r="E81" s="81">
        <f t="shared" si="1"/>
        <v>13.386775999999999</v>
      </c>
      <c r="F81" s="35"/>
    </row>
    <row r="82" spans="1:6" ht="15.75" thickBot="1">
      <c r="A82" s="332" t="s">
        <v>139</v>
      </c>
      <c r="B82" s="333"/>
      <c r="C82" s="334"/>
      <c r="D82" s="85">
        <v>7.1199999999999999E-2</v>
      </c>
      <c r="E82" s="86">
        <f>ROUND(SUM(E76:E81),2)</f>
        <v>184.04</v>
      </c>
      <c r="F82" s="35"/>
    </row>
    <row r="83" spans="1:6" ht="28.5" customHeight="1" thickBot="1">
      <c r="A83" s="350" t="s">
        <v>152</v>
      </c>
      <c r="B83" s="350"/>
      <c r="C83" s="350"/>
      <c r="D83" s="350"/>
      <c r="E83" s="350"/>
      <c r="F83" s="35"/>
    </row>
    <row r="84" spans="1:6" ht="15.75" thickBot="1">
      <c r="A84" s="321" t="s">
        <v>153</v>
      </c>
      <c r="B84" s="322"/>
      <c r="C84" s="322"/>
      <c r="D84" s="322"/>
      <c r="E84" s="323"/>
      <c r="F84" s="35"/>
    </row>
    <row r="85" spans="1:6" ht="15.75" thickBot="1">
      <c r="A85" s="332" t="s">
        <v>154</v>
      </c>
      <c r="B85" s="333"/>
      <c r="C85" s="333"/>
      <c r="D85" s="333"/>
      <c r="E85" s="334"/>
      <c r="F85" s="35"/>
    </row>
    <row r="86" spans="1:6" ht="15.75" thickBot="1">
      <c r="A86" s="78" t="s">
        <v>155</v>
      </c>
      <c r="B86" s="332" t="s">
        <v>156</v>
      </c>
      <c r="C86" s="334"/>
      <c r="D86" s="78" t="s">
        <v>142</v>
      </c>
      <c r="E86" s="79" t="s">
        <v>138</v>
      </c>
      <c r="F86" s="35"/>
    </row>
    <row r="87" spans="1:6" ht="15.75" thickBot="1">
      <c r="A87" s="80" t="s">
        <v>143</v>
      </c>
      <c r="B87" s="348" t="s">
        <v>157</v>
      </c>
      <c r="C87" s="349"/>
      <c r="D87" s="87">
        <v>9.2999999999999992E-3</v>
      </c>
      <c r="E87" s="88">
        <f t="shared" ref="E87:E92" si="2">D87*$E$28</f>
        <v>23.941734</v>
      </c>
      <c r="F87" s="35"/>
    </row>
    <row r="88" spans="1:6" ht="15.75" thickBot="1">
      <c r="A88" s="80" t="s">
        <v>145</v>
      </c>
      <c r="B88" s="348" t="s">
        <v>158</v>
      </c>
      <c r="C88" s="349"/>
      <c r="D88" s="87">
        <v>2.7000000000000001E-3</v>
      </c>
      <c r="E88" s="88">
        <f t="shared" si="2"/>
        <v>6.9508260000000011</v>
      </c>
      <c r="F88" s="35"/>
    </row>
    <row r="89" spans="1:6" ht="15.75" thickBot="1">
      <c r="A89" s="80" t="s">
        <v>97</v>
      </c>
      <c r="B89" s="348" t="s">
        <v>159</v>
      </c>
      <c r="C89" s="349"/>
      <c r="D89" s="87">
        <v>2.0000000000000001E-4</v>
      </c>
      <c r="E89" s="88">
        <f t="shared" si="2"/>
        <v>0.514876</v>
      </c>
      <c r="F89" s="35"/>
    </row>
    <row r="90" spans="1:6" ht="15.75" thickBot="1">
      <c r="A90" s="80" t="s">
        <v>63</v>
      </c>
      <c r="B90" s="348" t="s">
        <v>160</v>
      </c>
      <c r="C90" s="349"/>
      <c r="D90" s="87">
        <v>4.1999999999999997E-3</v>
      </c>
      <c r="E90" s="88">
        <f t="shared" si="2"/>
        <v>10.812396</v>
      </c>
      <c r="F90" s="35"/>
    </row>
    <row r="91" spans="1:6" ht="15.75" thickBot="1">
      <c r="A91" s="80" t="s">
        <v>127</v>
      </c>
      <c r="B91" s="348" t="s">
        <v>161</v>
      </c>
      <c r="C91" s="349"/>
      <c r="D91" s="87">
        <v>2.0000000000000001E-4</v>
      </c>
      <c r="E91" s="88">
        <f t="shared" si="2"/>
        <v>0.514876</v>
      </c>
      <c r="F91" s="35"/>
    </row>
    <row r="92" spans="1:6" ht="15.75" thickBot="1">
      <c r="A92" s="80" t="s">
        <v>150</v>
      </c>
      <c r="B92" s="348" t="s">
        <v>162</v>
      </c>
      <c r="C92" s="349"/>
      <c r="D92" s="111">
        <f>'M.C.'!E44</f>
        <v>0</v>
      </c>
      <c r="E92" s="88">
        <f t="shared" si="2"/>
        <v>0</v>
      </c>
      <c r="F92" s="113" t="s">
        <v>163</v>
      </c>
    </row>
    <row r="93" spans="1:6" ht="15.75" thickBot="1">
      <c r="A93" s="332" t="s">
        <v>99</v>
      </c>
      <c r="B93" s="333"/>
      <c r="C93" s="31"/>
      <c r="D93" s="89">
        <v>1.2E-2</v>
      </c>
      <c r="E93" s="86">
        <f>SUM(E87:E92)</f>
        <v>42.734708000000005</v>
      </c>
      <c r="F93" s="35"/>
    </row>
    <row r="94" spans="1:6" ht="27.75" customHeight="1" thickBot="1">
      <c r="A94" s="351" t="s">
        <v>164</v>
      </c>
      <c r="B94" s="351"/>
      <c r="C94" s="351"/>
      <c r="D94" s="351"/>
      <c r="E94" s="351"/>
      <c r="F94" s="35"/>
    </row>
    <row r="95" spans="1:6" ht="15.75" thickBot="1">
      <c r="A95" s="321" t="s">
        <v>165</v>
      </c>
      <c r="B95" s="322"/>
      <c r="C95" s="322"/>
      <c r="D95" s="322"/>
      <c r="E95" s="323"/>
      <c r="F95" s="35"/>
    </row>
    <row r="96" spans="1:6" ht="15.75" thickBot="1">
      <c r="A96" s="78" t="s">
        <v>166</v>
      </c>
      <c r="B96" s="332" t="s">
        <v>167</v>
      </c>
      <c r="C96" s="333"/>
      <c r="D96" s="334"/>
      <c r="E96" s="79" t="s">
        <v>138</v>
      </c>
    </row>
    <row r="97" spans="1:6" ht="15.75" thickBot="1">
      <c r="A97" s="80" t="s">
        <v>143</v>
      </c>
      <c r="B97" s="338" t="s">
        <v>168</v>
      </c>
      <c r="C97" s="339"/>
      <c r="D97" s="340"/>
      <c r="E97" s="81">
        <v>0</v>
      </c>
    </row>
    <row r="98" spans="1:6" ht="15.75" thickBot="1">
      <c r="A98" s="332" t="s">
        <v>139</v>
      </c>
      <c r="B98" s="333"/>
      <c r="C98" s="333"/>
      <c r="D98" s="334"/>
      <c r="E98" s="81">
        <v>0</v>
      </c>
    </row>
    <row r="99" spans="1:6" ht="15.75" thickBot="1">
      <c r="A99" s="75"/>
      <c r="B99" s="35"/>
      <c r="C99" s="35"/>
      <c r="D99" s="76"/>
      <c r="E99" s="77"/>
    </row>
    <row r="100" spans="1:6" ht="15.75" thickBot="1">
      <c r="A100" s="321" t="s">
        <v>169</v>
      </c>
      <c r="B100" s="322"/>
      <c r="C100" s="322"/>
      <c r="D100" s="322"/>
      <c r="E100" s="323"/>
    </row>
    <row r="101" spans="1:6" ht="15.75" thickBot="1">
      <c r="A101" s="78">
        <v>4</v>
      </c>
      <c r="B101" s="332" t="s">
        <v>170</v>
      </c>
      <c r="C101" s="333"/>
      <c r="D101" s="334"/>
      <c r="E101" s="79" t="s">
        <v>138</v>
      </c>
    </row>
    <row r="102" spans="1:6" ht="15.75" thickBot="1">
      <c r="A102" s="80" t="s">
        <v>155</v>
      </c>
      <c r="B102" s="338" t="s">
        <v>156</v>
      </c>
      <c r="C102" s="339"/>
      <c r="D102" s="340"/>
      <c r="E102" s="81">
        <f>E93</f>
        <v>42.734708000000005</v>
      </c>
    </row>
    <row r="103" spans="1:6" ht="15.75" thickBot="1">
      <c r="A103" s="80" t="s">
        <v>166</v>
      </c>
      <c r="B103" s="338" t="s">
        <v>167</v>
      </c>
      <c r="C103" s="339"/>
      <c r="D103" s="340"/>
      <c r="E103" s="81">
        <v>0</v>
      </c>
    </row>
    <row r="104" spans="1:6" ht="15.75" thickBot="1">
      <c r="A104" s="332" t="s">
        <v>139</v>
      </c>
      <c r="B104" s="333"/>
      <c r="C104" s="333"/>
      <c r="D104" s="334"/>
      <c r="E104" s="86">
        <f>SUM(E102:E103)</f>
        <v>42.734708000000005</v>
      </c>
    </row>
    <row r="105" spans="1:6" ht="15.75" thickBot="1">
      <c r="A105" s="75"/>
      <c r="B105" s="35"/>
      <c r="C105" s="35"/>
      <c r="D105" s="76"/>
      <c r="E105" s="77"/>
    </row>
    <row r="106" spans="1:6" ht="15.75" thickBot="1">
      <c r="A106" s="321" t="s">
        <v>171</v>
      </c>
      <c r="B106" s="322"/>
      <c r="C106" s="322"/>
      <c r="D106" s="322"/>
      <c r="E106" s="323"/>
    </row>
    <row r="107" spans="1:6" ht="15.75" thickBot="1">
      <c r="A107" s="78">
        <v>5</v>
      </c>
      <c r="B107" s="332" t="s">
        <v>172</v>
      </c>
      <c r="C107" s="333"/>
      <c r="D107" s="334"/>
      <c r="E107" s="79" t="s">
        <v>138</v>
      </c>
    </row>
    <row r="108" spans="1:6" ht="15.75" thickBot="1">
      <c r="A108" s="80" t="s">
        <v>143</v>
      </c>
      <c r="B108" s="338" t="s">
        <v>173</v>
      </c>
      <c r="C108" s="339"/>
      <c r="D108" s="340"/>
      <c r="E108" s="81">
        <v>0</v>
      </c>
    </row>
    <row r="109" spans="1:6" ht="15.75" thickBot="1">
      <c r="A109" s="80" t="s">
        <v>145</v>
      </c>
      <c r="B109" s="338" t="s">
        <v>174</v>
      </c>
      <c r="C109" s="339"/>
      <c r="D109" s="340"/>
      <c r="E109" s="81">
        <v>0</v>
      </c>
    </row>
    <row r="110" spans="1:6" ht="15.75" thickBot="1">
      <c r="A110" s="80" t="s">
        <v>97</v>
      </c>
      <c r="B110" s="338" t="s">
        <v>175</v>
      </c>
      <c r="C110" s="339"/>
      <c r="D110" s="340"/>
      <c r="E110" s="81">
        <v>0</v>
      </c>
    </row>
    <row r="111" spans="1:6" ht="15.75" thickBot="1">
      <c r="A111" s="80" t="s">
        <v>63</v>
      </c>
      <c r="B111" s="338" t="s">
        <v>176</v>
      </c>
      <c r="C111" s="339"/>
      <c r="D111" s="340"/>
      <c r="E111" s="81">
        <v>0</v>
      </c>
    </row>
    <row r="112" spans="1:6" ht="15.75" thickBot="1">
      <c r="A112" s="112" t="s">
        <v>127</v>
      </c>
      <c r="B112" s="338" t="s">
        <v>177</v>
      </c>
      <c r="C112" s="339"/>
      <c r="D112" s="352"/>
      <c r="E112" s="81">
        <v>0</v>
      </c>
      <c r="F112" s="35"/>
    </row>
    <row r="113" spans="1:6" ht="15.75" thickBot="1">
      <c r="A113" s="332" t="s">
        <v>99</v>
      </c>
      <c r="B113" s="333"/>
      <c r="C113" s="333"/>
      <c r="D113" s="334"/>
      <c r="E113" s="82">
        <f>SUM(E108:E112)</f>
        <v>0</v>
      </c>
      <c r="F113" s="35"/>
    </row>
    <row r="114" spans="1:6" ht="15.75" thickBot="1">
      <c r="A114" s="75"/>
      <c r="B114" s="35"/>
      <c r="C114" s="35"/>
      <c r="D114" s="76"/>
      <c r="E114" s="77"/>
      <c r="F114" s="35"/>
    </row>
    <row r="115" spans="1:6" ht="15.75" thickBot="1">
      <c r="A115" s="321" t="s">
        <v>178</v>
      </c>
      <c r="B115" s="322"/>
      <c r="C115" s="322"/>
      <c r="D115" s="322"/>
      <c r="E115" s="323"/>
      <c r="F115" s="35"/>
    </row>
    <row r="116" spans="1:6" ht="15.75" thickBot="1">
      <c r="A116" s="78">
        <v>6</v>
      </c>
      <c r="B116" s="332" t="s">
        <v>179</v>
      </c>
      <c r="C116" s="334"/>
      <c r="D116" s="30" t="s">
        <v>142</v>
      </c>
      <c r="E116" s="79" t="s">
        <v>138</v>
      </c>
      <c r="F116" s="35"/>
    </row>
    <row r="117" spans="1:6" ht="15.75" thickBot="1">
      <c r="A117" s="80" t="s">
        <v>143</v>
      </c>
      <c r="B117" s="348" t="s">
        <v>180</v>
      </c>
      <c r="C117" s="349"/>
      <c r="D117" s="87">
        <v>0.05</v>
      </c>
      <c r="E117" s="81">
        <f>D117*E135</f>
        <v>276.69109539999999</v>
      </c>
      <c r="F117" s="35"/>
    </row>
    <row r="118" spans="1:6" ht="15.75" thickBot="1">
      <c r="A118" s="80" t="s">
        <v>145</v>
      </c>
      <c r="B118" s="348" t="s">
        <v>181</v>
      </c>
      <c r="C118" s="349"/>
      <c r="D118" s="87">
        <v>0.05</v>
      </c>
      <c r="E118" s="81">
        <f>D118*(E135+E117)</f>
        <v>290.52565017000001</v>
      </c>
      <c r="F118" s="35"/>
    </row>
    <row r="119" spans="1:6" ht="15.75" thickBot="1">
      <c r="A119" s="80" t="s">
        <v>97</v>
      </c>
      <c r="B119" s="348" t="s">
        <v>182</v>
      </c>
      <c r="C119" s="349"/>
      <c r="D119" s="87">
        <f>D120+D121+D122</f>
        <v>0.14250000000000002</v>
      </c>
      <c r="E119" s="81">
        <f>((E117+E118+E135)/(1-D119))*D119</f>
        <v>1013.875228144286</v>
      </c>
      <c r="F119" s="101"/>
    </row>
    <row r="120" spans="1:6" ht="15.75" thickBot="1">
      <c r="A120" s="80"/>
      <c r="B120" s="348" t="s">
        <v>183</v>
      </c>
      <c r="C120" s="349"/>
      <c r="D120" s="87">
        <v>9.2499999999999999E-2</v>
      </c>
      <c r="E120" s="81">
        <f>D120*E137</f>
        <v>658.12953405857138</v>
      </c>
      <c r="F120" s="35"/>
    </row>
    <row r="121" spans="1:6" ht="15.75" thickBot="1">
      <c r="A121" s="80"/>
      <c r="B121" s="348" t="s">
        <v>184</v>
      </c>
      <c r="C121" s="349"/>
      <c r="D121" s="149">
        <v>0.05</v>
      </c>
      <c r="E121" s="81">
        <f>D121*E137</f>
        <v>355.74569408571432</v>
      </c>
      <c r="F121" s="148"/>
    </row>
    <row r="122" spans="1:6" ht="15.75" thickBot="1">
      <c r="A122" s="80"/>
      <c r="B122" s="348" t="s">
        <v>185</v>
      </c>
      <c r="C122" s="349"/>
      <c r="D122" s="154">
        <v>0</v>
      </c>
      <c r="E122" s="155">
        <f>($E$135+$E$117+$E$118)/(1-$D$119)*D122</f>
        <v>0</v>
      </c>
      <c r="F122" s="35"/>
    </row>
    <row r="123" spans="1:6" ht="15.75" thickBot="1">
      <c r="A123" s="332" t="s">
        <v>99</v>
      </c>
      <c r="B123" s="333"/>
      <c r="C123" s="334"/>
      <c r="D123" s="89">
        <f>SUM(D117:D119)</f>
        <v>0.24250000000000002</v>
      </c>
      <c r="E123" s="79">
        <f>SUM(E117,E118,E119)</f>
        <v>1581.091973714286</v>
      </c>
      <c r="F123" s="35"/>
    </row>
    <row r="124" spans="1:6">
      <c r="A124" s="95" t="s">
        <v>186</v>
      </c>
      <c r="B124" s="35"/>
      <c r="C124" s="35"/>
      <c r="D124" s="76"/>
      <c r="E124" s="77"/>
      <c r="F124" s="35"/>
    </row>
    <row r="125" spans="1:6">
      <c r="A125" s="353" t="s">
        <v>187</v>
      </c>
      <c r="B125" s="353"/>
      <c r="C125" s="353"/>
      <c r="D125" s="353"/>
      <c r="E125" s="353"/>
      <c r="F125" s="35"/>
    </row>
    <row r="126" spans="1:6">
      <c r="A126" s="95" t="s">
        <v>188</v>
      </c>
      <c r="B126" s="35"/>
      <c r="C126" s="35"/>
      <c r="D126" s="76"/>
      <c r="E126" s="77"/>
      <c r="F126" s="35"/>
    </row>
    <row r="127" spans="1:6" ht="15.75" thickBot="1">
      <c r="A127" s="75"/>
      <c r="B127" s="35"/>
      <c r="C127" s="35"/>
      <c r="D127" s="76"/>
      <c r="E127" s="77"/>
      <c r="F127" s="35"/>
    </row>
    <row r="128" spans="1:6" ht="15.75" thickBot="1">
      <c r="A128" s="321" t="s">
        <v>189</v>
      </c>
      <c r="B128" s="322"/>
      <c r="C128" s="322"/>
      <c r="D128" s="322"/>
      <c r="E128" s="323"/>
    </row>
    <row r="129" spans="1:5" ht="15.75" thickBot="1">
      <c r="A129" s="78"/>
      <c r="B129" s="325" t="s">
        <v>190</v>
      </c>
      <c r="C129" s="326"/>
      <c r="D129" s="327"/>
      <c r="E129" s="79" t="s">
        <v>138</v>
      </c>
    </row>
    <row r="130" spans="1:5" ht="15.75" thickBot="1">
      <c r="A130" s="90" t="s">
        <v>143</v>
      </c>
      <c r="B130" s="335" t="s">
        <v>73</v>
      </c>
      <c r="C130" s="336"/>
      <c r="D130" s="337"/>
      <c r="E130" s="81">
        <f>E28</f>
        <v>2574.38</v>
      </c>
    </row>
    <row r="131" spans="1:5" ht="15.75" thickBot="1">
      <c r="A131" s="90" t="s">
        <v>145</v>
      </c>
      <c r="B131" s="338" t="s">
        <v>89</v>
      </c>
      <c r="C131" s="339"/>
      <c r="D131" s="340"/>
      <c r="E131" s="81">
        <f>E73</f>
        <v>2732.6671999999999</v>
      </c>
    </row>
    <row r="132" spans="1:5" ht="15.75" thickBot="1">
      <c r="A132" s="90" t="s">
        <v>97</v>
      </c>
      <c r="B132" s="338" t="s">
        <v>140</v>
      </c>
      <c r="C132" s="339"/>
      <c r="D132" s="340"/>
      <c r="E132" s="81">
        <f>E82</f>
        <v>184.04</v>
      </c>
    </row>
    <row r="133" spans="1:5" ht="15.75" thickBot="1">
      <c r="A133" s="90" t="s">
        <v>63</v>
      </c>
      <c r="B133" s="338" t="s">
        <v>153</v>
      </c>
      <c r="C133" s="339"/>
      <c r="D133" s="340"/>
      <c r="E133" s="81">
        <f>E93</f>
        <v>42.734708000000005</v>
      </c>
    </row>
    <row r="134" spans="1:5" ht="15.75" thickBot="1">
      <c r="A134" s="90" t="s">
        <v>127</v>
      </c>
      <c r="B134" s="338" t="s">
        <v>171</v>
      </c>
      <c r="C134" s="339"/>
      <c r="D134" s="340"/>
      <c r="E134" s="81">
        <f>E113</f>
        <v>0</v>
      </c>
    </row>
    <row r="135" spans="1:5" ht="15.75" thickBot="1">
      <c r="A135" s="332" t="s">
        <v>191</v>
      </c>
      <c r="B135" s="333"/>
      <c r="C135" s="333"/>
      <c r="D135" s="334"/>
      <c r="E135" s="81">
        <f>SUM(E130:E134)</f>
        <v>5533.8219079999999</v>
      </c>
    </row>
    <row r="136" spans="1:5" ht="15.75" thickBot="1">
      <c r="A136" s="90" t="s">
        <v>150</v>
      </c>
      <c r="B136" s="335" t="s">
        <v>192</v>
      </c>
      <c r="C136" s="336"/>
      <c r="D136" s="337"/>
      <c r="E136" s="91">
        <f>E123</f>
        <v>1581.091973714286</v>
      </c>
    </row>
    <row r="137" spans="1:5" ht="15.75" thickBot="1">
      <c r="A137" s="332" t="s">
        <v>193</v>
      </c>
      <c r="B137" s="333"/>
      <c r="C137" s="333"/>
      <c r="D137" s="334"/>
      <c r="E137" s="92">
        <f>SUM(E135:E136)</f>
        <v>7114.9138817142857</v>
      </c>
    </row>
    <row r="138" spans="1:5">
      <c r="A138" s="354"/>
      <c r="B138" s="354"/>
      <c r="C138" s="354"/>
      <c r="D138" s="354"/>
      <c r="E138" s="354"/>
    </row>
    <row r="139" spans="1:5">
      <c r="A139" s="35"/>
      <c r="B139" s="35"/>
      <c r="C139" s="35"/>
      <c r="D139" s="35"/>
      <c r="E139" s="35"/>
    </row>
    <row r="140" spans="1:5">
      <c r="A140" s="35"/>
      <c r="B140" s="35"/>
      <c r="C140" s="35"/>
      <c r="D140" s="35"/>
      <c r="E140" s="35"/>
    </row>
    <row r="142" spans="1:5">
      <c r="A142" s="35"/>
      <c r="B142" s="35"/>
      <c r="C142" s="35"/>
      <c r="D142" s="35"/>
      <c r="E142" s="35"/>
    </row>
    <row r="143" spans="1:5">
      <c r="A143" s="35"/>
      <c r="B143" s="35"/>
      <c r="C143" s="35"/>
      <c r="D143" s="35"/>
      <c r="E143" s="35"/>
    </row>
  </sheetData>
  <mergeCells count="118">
    <mergeCell ref="A135:D135"/>
    <mergeCell ref="B136:D136"/>
    <mergeCell ref="A137:D137"/>
    <mergeCell ref="A138:E138"/>
    <mergeCell ref="B129:D129"/>
    <mergeCell ref="B130:D130"/>
    <mergeCell ref="B131:D131"/>
    <mergeCell ref="B132:D132"/>
    <mergeCell ref="B133:D133"/>
    <mergeCell ref="B134:D134"/>
    <mergeCell ref="B120:C120"/>
    <mergeCell ref="B121:C121"/>
    <mergeCell ref="B122:C122"/>
    <mergeCell ref="A123:C123"/>
    <mergeCell ref="A125:E125"/>
    <mergeCell ref="A128:E128"/>
    <mergeCell ref="A113:D113"/>
    <mergeCell ref="A115:E115"/>
    <mergeCell ref="B116:C116"/>
    <mergeCell ref="B117:C117"/>
    <mergeCell ref="B118:C118"/>
    <mergeCell ref="B119:C119"/>
    <mergeCell ref="B107:D107"/>
    <mergeCell ref="B108:D108"/>
    <mergeCell ref="B109:D109"/>
    <mergeCell ref="B110:D110"/>
    <mergeCell ref="B111:D111"/>
    <mergeCell ref="B112:D112"/>
    <mergeCell ref="A100:E100"/>
    <mergeCell ref="B101:D101"/>
    <mergeCell ref="B102:D102"/>
    <mergeCell ref="B103:D103"/>
    <mergeCell ref="A104:D104"/>
    <mergeCell ref="A106:E106"/>
    <mergeCell ref="A93:B93"/>
    <mergeCell ref="A94:E94"/>
    <mergeCell ref="A95:E95"/>
    <mergeCell ref="B96:D96"/>
    <mergeCell ref="B97:D97"/>
    <mergeCell ref="A98:D98"/>
    <mergeCell ref="B87:C87"/>
    <mergeCell ref="B88:C88"/>
    <mergeCell ref="B89:C89"/>
    <mergeCell ref="B90:C90"/>
    <mergeCell ref="B91:C91"/>
    <mergeCell ref="B92:C92"/>
    <mergeCell ref="B80:C80"/>
    <mergeCell ref="A82:C82"/>
    <mergeCell ref="A83:E83"/>
    <mergeCell ref="A84:E84"/>
    <mergeCell ref="A85:E85"/>
    <mergeCell ref="B86:C86"/>
    <mergeCell ref="A74:E74"/>
    <mergeCell ref="B75:C75"/>
    <mergeCell ref="B76:C76"/>
    <mergeCell ref="B77:C77"/>
    <mergeCell ref="B78:C78"/>
    <mergeCell ref="B79:C79"/>
    <mergeCell ref="A68:E68"/>
    <mergeCell ref="B69:D69"/>
    <mergeCell ref="B70:D70"/>
    <mergeCell ref="B71:D71"/>
    <mergeCell ref="B72:D72"/>
    <mergeCell ref="A73:D73"/>
    <mergeCell ref="A51:C51"/>
    <mergeCell ref="A55:E55"/>
    <mergeCell ref="B61:D61"/>
    <mergeCell ref="B62:D62"/>
    <mergeCell ref="A65:D65"/>
    <mergeCell ref="A67:E67"/>
    <mergeCell ref="B45:C45"/>
    <mergeCell ref="B46:C46"/>
    <mergeCell ref="B47:C47"/>
    <mergeCell ref="B48:C48"/>
    <mergeCell ref="B49:C49"/>
    <mergeCell ref="B50:C50"/>
    <mergeCell ref="A39:E39"/>
    <mergeCell ref="A40:E40"/>
    <mergeCell ref="A41:E41"/>
    <mergeCell ref="B42:C42"/>
    <mergeCell ref="B43:C43"/>
    <mergeCell ref="B44:C44"/>
    <mergeCell ref="B33:C33"/>
    <mergeCell ref="B34:C34"/>
    <mergeCell ref="A35:C35"/>
    <mergeCell ref="B36:C36"/>
    <mergeCell ref="A37:D37"/>
    <mergeCell ref="A38:E38"/>
    <mergeCell ref="B25:D25"/>
    <mergeCell ref="B26:D26"/>
    <mergeCell ref="B27:D27"/>
    <mergeCell ref="A28:D28"/>
    <mergeCell ref="A30:E30"/>
    <mergeCell ref="A31:E31"/>
    <mergeCell ref="A19:E19"/>
    <mergeCell ref="B20:D20"/>
    <mergeCell ref="B21:D21"/>
    <mergeCell ref="B22:C22"/>
    <mergeCell ref="B23:D23"/>
    <mergeCell ref="B24:C24"/>
    <mergeCell ref="A13:E13"/>
    <mergeCell ref="B14:C14"/>
    <mergeCell ref="D14:E14"/>
    <mergeCell ref="B15:D15"/>
    <mergeCell ref="B16:D16"/>
    <mergeCell ref="B18:D18"/>
    <mergeCell ref="A7:E7"/>
    <mergeCell ref="A8:E8"/>
    <mergeCell ref="B9:D9"/>
    <mergeCell ref="B10:D10"/>
    <mergeCell ref="B11:D11"/>
    <mergeCell ref="B12:D12"/>
    <mergeCell ref="A1:E1"/>
    <mergeCell ref="A2:E2"/>
    <mergeCell ref="A3:E3"/>
    <mergeCell ref="A4:E4"/>
    <mergeCell ref="A5:E5"/>
    <mergeCell ref="A6:E6"/>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5">
    <tabColor rgb="FF002060"/>
  </sheetPr>
  <dimension ref="A1:G143"/>
  <sheetViews>
    <sheetView showGridLines="0" zoomScaleNormal="100" zoomScaleSheetLayoutView="90" workbookViewId="0">
      <selection sqref="A1:E1"/>
    </sheetView>
  </sheetViews>
  <sheetFormatPr defaultColWidth="9.140625" defaultRowHeight="15"/>
  <cols>
    <col min="1" max="1" width="7.140625" style="5" customWidth="1"/>
    <col min="2" max="2" width="43.140625" style="7" customWidth="1"/>
    <col min="3" max="3" width="15.28515625" style="7" customWidth="1"/>
    <col min="4" max="4" width="13.42578125" style="7" customWidth="1"/>
    <col min="5" max="5" width="26.85546875" style="7" customWidth="1"/>
    <col min="6" max="6" width="9.140625" style="6"/>
    <col min="7" max="7" width="10.7109375" style="8" bestFit="1" customWidth="1"/>
    <col min="8" max="16384" width="9.140625" style="5"/>
  </cols>
  <sheetData>
    <row r="1" spans="1:7">
      <c r="A1" s="283" t="s">
        <v>47</v>
      </c>
      <c r="B1" s="284"/>
      <c r="C1" s="284"/>
      <c r="D1" s="284"/>
      <c r="E1" s="284"/>
      <c r="F1" s="35"/>
      <c r="G1" s="35"/>
    </row>
    <row r="2" spans="1:7">
      <c r="A2" s="283" t="s">
        <v>48</v>
      </c>
      <c r="B2" s="284"/>
      <c r="C2" s="284"/>
      <c r="D2" s="284"/>
      <c r="E2" s="284"/>
      <c r="F2" s="35"/>
      <c r="G2" s="35"/>
    </row>
    <row r="3" spans="1:7">
      <c r="A3" s="283" t="s">
        <v>49</v>
      </c>
      <c r="B3" s="284"/>
      <c r="C3" s="284"/>
      <c r="D3" s="284"/>
      <c r="E3" s="284"/>
      <c r="F3" s="35"/>
      <c r="G3" s="35"/>
    </row>
    <row r="4" spans="1:7">
      <c r="A4" s="283"/>
      <c r="B4" s="284"/>
      <c r="C4" s="284"/>
      <c r="D4" s="284"/>
      <c r="E4" s="284"/>
      <c r="F4" s="35"/>
      <c r="G4" s="35"/>
    </row>
    <row r="5" spans="1:7" ht="15.75" thickBot="1">
      <c r="A5" s="272" t="s">
        <v>50</v>
      </c>
      <c r="B5" s="273"/>
      <c r="C5" s="273"/>
      <c r="D5" s="273"/>
      <c r="E5" s="273"/>
      <c r="F5" s="35"/>
      <c r="G5" s="35"/>
    </row>
    <row r="6" spans="1:7">
      <c r="A6" s="285" t="s">
        <v>51</v>
      </c>
      <c r="B6" s="286"/>
      <c r="C6" s="286"/>
      <c r="D6" s="286"/>
      <c r="E6" s="287"/>
      <c r="F6" s="35"/>
      <c r="G6" s="35"/>
    </row>
    <row r="7" spans="1:7" ht="15.75" thickBot="1">
      <c r="A7" s="272" t="s">
        <v>52</v>
      </c>
      <c r="B7" s="273"/>
      <c r="C7" s="273"/>
      <c r="D7" s="273"/>
      <c r="E7" s="274"/>
      <c r="F7" s="35"/>
      <c r="G7" s="35"/>
    </row>
    <row r="8" spans="1:7" ht="15.75" thickBot="1">
      <c r="A8" s="275" t="s">
        <v>53</v>
      </c>
      <c r="B8" s="276"/>
      <c r="C8" s="276"/>
      <c r="D8" s="276"/>
      <c r="E8" s="276"/>
      <c r="F8" s="35"/>
      <c r="G8" s="35"/>
    </row>
    <row r="9" spans="1:7">
      <c r="A9" s="38" t="s">
        <v>54</v>
      </c>
      <c r="B9" s="277" t="s">
        <v>55</v>
      </c>
      <c r="C9" s="277"/>
      <c r="D9" s="277"/>
      <c r="E9" s="39" t="s">
        <v>56</v>
      </c>
      <c r="F9" s="35"/>
      <c r="G9" s="35"/>
    </row>
    <row r="10" spans="1:7">
      <c r="A10" s="40" t="s">
        <v>57</v>
      </c>
      <c r="B10" s="278" t="s">
        <v>58</v>
      </c>
      <c r="C10" s="278"/>
      <c r="D10" s="278"/>
      <c r="E10" s="41" t="s">
        <v>59</v>
      </c>
      <c r="F10" s="35"/>
      <c r="G10" s="35"/>
    </row>
    <row r="11" spans="1:7" ht="32.25" customHeight="1">
      <c r="A11" s="40" t="s">
        <v>60</v>
      </c>
      <c r="B11" s="279" t="s">
        <v>61</v>
      </c>
      <c r="C11" s="280"/>
      <c r="D11" s="281"/>
      <c r="E11" s="104" t="s">
        <v>62</v>
      </c>
      <c r="F11" s="35"/>
      <c r="G11" s="35"/>
    </row>
    <row r="12" spans="1:7" ht="15.75" thickBot="1">
      <c r="A12" s="42" t="s">
        <v>63</v>
      </c>
      <c r="B12" s="282" t="s">
        <v>64</v>
      </c>
      <c r="C12" s="282"/>
      <c r="D12" s="282"/>
      <c r="E12" s="43">
        <v>12</v>
      </c>
      <c r="F12" s="35"/>
      <c r="G12" s="35"/>
    </row>
    <row r="13" spans="1:7" ht="15.75" thickBot="1">
      <c r="A13" s="297" t="s">
        <v>65</v>
      </c>
      <c r="B13" s="298"/>
      <c r="C13" s="298"/>
      <c r="D13" s="298"/>
      <c r="E13" s="298"/>
      <c r="F13" s="35"/>
      <c r="G13" s="35"/>
    </row>
    <row r="14" spans="1:7">
      <c r="A14" s="122">
        <v>1</v>
      </c>
      <c r="B14" s="299" t="s">
        <v>66</v>
      </c>
      <c r="C14" s="299"/>
      <c r="D14" s="300" t="s">
        <v>67</v>
      </c>
      <c r="E14" s="301"/>
      <c r="F14" s="35"/>
      <c r="G14" s="35"/>
    </row>
    <row r="15" spans="1:7">
      <c r="A15" s="45">
        <v>2</v>
      </c>
      <c r="B15" s="302" t="s">
        <v>68</v>
      </c>
      <c r="C15" s="303"/>
      <c r="D15" s="304"/>
      <c r="E15" s="46">
        <v>3736.06</v>
      </c>
      <c r="F15" s="35"/>
      <c r="G15" s="103"/>
    </row>
    <row r="16" spans="1:7">
      <c r="A16" s="45">
        <v>3</v>
      </c>
      <c r="B16" s="305" t="s">
        <v>69</v>
      </c>
      <c r="C16" s="306"/>
      <c r="D16" s="307"/>
      <c r="E16" s="151" t="s">
        <v>44</v>
      </c>
    </row>
    <row r="17" spans="1:6">
      <c r="A17" s="36">
        <v>4</v>
      </c>
      <c r="B17" s="105" t="s">
        <v>70</v>
      </c>
      <c r="C17" s="114"/>
      <c r="D17" s="108"/>
      <c r="E17" s="107" t="s">
        <v>71</v>
      </c>
    </row>
    <row r="18" spans="1:6" ht="15.75" thickBot="1">
      <c r="A18" s="37">
        <v>5</v>
      </c>
      <c r="B18" s="308" t="s">
        <v>72</v>
      </c>
      <c r="C18" s="309"/>
      <c r="D18" s="310"/>
      <c r="E18" s="106">
        <v>45047</v>
      </c>
    </row>
    <row r="19" spans="1:6" ht="15.75" thickBot="1">
      <c r="A19" s="288" t="s">
        <v>73</v>
      </c>
      <c r="B19" s="289"/>
      <c r="C19" s="289"/>
      <c r="D19" s="289"/>
      <c r="E19" s="289"/>
    </row>
    <row r="20" spans="1:6">
      <c r="A20" s="32">
        <v>1</v>
      </c>
      <c r="B20" s="290" t="s">
        <v>74</v>
      </c>
      <c r="C20" s="291"/>
      <c r="D20" s="292"/>
      <c r="E20" s="47" t="s">
        <v>75</v>
      </c>
    </row>
    <row r="21" spans="1:6">
      <c r="A21" s="48" t="s">
        <v>54</v>
      </c>
      <c r="B21" s="293" t="s">
        <v>76</v>
      </c>
      <c r="C21" s="293"/>
      <c r="D21" s="293"/>
      <c r="E21" s="49">
        <f>E15</f>
        <v>3736.06</v>
      </c>
    </row>
    <row r="22" spans="1:6">
      <c r="A22" s="50" t="s">
        <v>57</v>
      </c>
      <c r="B22" s="294" t="s">
        <v>77</v>
      </c>
      <c r="C22" s="295"/>
      <c r="D22" s="51">
        <v>0</v>
      </c>
      <c r="E22" s="52">
        <v>0</v>
      </c>
    </row>
    <row r="23" spans="1:6">
      <c r="A23" s="50" t="s">
        <v>60</v>
      </c>
      <c r="B23" s="296" t="s">
        <v>78</v>
      </c>
      <c r="C23" s="296"/>
      <c r="D23" s="296"/>
      <c r="E23" s="52">
        <v>0</v>
      </c>
    </row>
    <row r="24" spans="1:6">
      <c r="A24" s="50" t="s">
        <v>79</v>
      </c>
      <c r="B24" s="294" t="s">
        <v>80</v>
      </c>
      <c r="C24" s="295"/>
      <c r="D24" s="53">
        <v>0</v>
      </c>
      <c r="E24" s="52">
        <v>0</v>
      </c>
    </row>
    <row r="25" spans="1:6">
      <c r="A25" s="50" t="s">
        <v>81</v>
      </c>
      <c r="B25" s="296" t="s">
        <v>82</v>
      </c>
      <c r="C25" s="296"/>
      <c r="D25" s="296"/>
      <c r="E25" s="52">
        <v>0</v>
      </c>
    </row>
    <row r="26" spans="1:6">
      <c r="A26" s="50" t="s">
        <v>83</v>
      </c>
      <c r="B26" s="296" t="s">
        <v>84</v>
      </c>
      <c r="C26" s="296"/>
      <c r="D26" s="296"/>
      <c r="E26" s="52">
        <v>0</v>
      </c>
    </row>
    <row r="27" spans="1:6">
      <c r="A27" s="54" t="s">
        <v>85</v>
      </c>
      <c r="B27" s="317" t="s">
        <v>86</v>
      </c>
      <c r="C27" s="317"/>
      <c r="D27" s="317"/>
      <c r="E27" s="55">
        <v>0</v>
      </c>
    </row>
    <row r="28" spans="1:6" ht="15.75" thickBot="1">
      <c r="A28" s="318" t="s">
        <v>87</v>
      </c>
      <c r="B28" s="319"/>
      <c r="C28" s="319"/>
      <c r="D28" s="320"/>
      <c r="E28" s="56">
        <f>ROUND(SUM(E21:E27),2)</f>
        <v>3736.06</v>
      </c>
    </row>
    <row r="29" spans="1:6" ht="15.75" thickBot="1">
      <c r="A29" s="99" t="s">
        <v>88</v>
      </c>
      <c r="B29" s="93"/>
      <c r="C29" s="93"/>
      <c r="D29" s="57"/>
      <c r="E29" s="58"/>
    </row>
    <row r="30" spans="1:6" ht="15.75" thickBot="1">
      <c r="A30" s="321" t="s">
        <v>89</v>
      </c>
      <c r="B30" s="322"/>
      <c r="C30" s="322"/>
      <c r="D30" s="322"/>
      <c r="E30" s="323"/>
    </row>
    <row r="31" spans="1:6" ht="15.75" thickBot="1">
      <c r="A31" s="321" t="s">
        <v>90</v>
      </c>
      <c r="B31" s="322"/>
      <c r="C31" s="322"/>
      <c r="D31" s="322"/>
      <c r="E31" s="323"/>
    </row>
    <row r="32" spans="1:6" ht="15.75" thickBot="1">
      <c r="A32" s="123" t="s">
        <v>91</v>
      </c>
      <c r="B32" s="124" t="s">
        <v>92</v>
      </c>
      <c r="C32" s="124"/>
      <c r="D32" s="125" t="s">
        <v>93</v>
      </c>
      <c r="E32" s="126" t="s">
        <v>75</v>
      </c>
      <c r="F32" s="35"/>
    </row>
    <row r="33" spans="1:6">
      <c r="A33" s="129" t="s">
        <v>54</v>
      </c>
      <c r="B33" s="299" t="s">
        <v>94</v>
      </c>
      <c r="C33" s="299"/>
      <c r="D33" s="130">
        <v>8.3299999999999999E-2</v>
      </c>
      <c r="E33" s="131">
        <f>ROUND(E$28*D33,2)</f>
        <v>311.20999999999998</v>
      </c>
      <c r="F33" s="35"/>
    </row>
    <row r="34" spans="1:6">
      <c r="A34" s="40" t="s">
        <v>57</v>
      </c>
      <c r="B34" s="278" t="s">
        <v>95</v>
      </c>
      <c r="C34" s="278"/>
      <c r="D34" s="127">
        <v>0.121</v>
      </c>
      <c r="E34" s="132">
        <f>ROUND(E$28*D34,2)</f>
        <v>452.06</v>
      </c>
      <c r="F34" s="35"/>
    </row>
    <row r="35" spans="1:6">
      <c r="A35" s="311" t="s">
        <v>96</v>
      </c>
      <c r="B35" s="312"/>
      <c r="C35" s="312"/>
      <c r="D35" s="128">
        <f>SUM(D33:D34)</f>
        <v>0.20429999999999998</v>
      </c>
      <c r="E35" s="132">
        <f>ROUND(SUM(E33:E34),2)</f>
        <v>763.27</v>
      </c>
      <c r="F35" s="35"/>
    </row>
    <row r="36" spans="1:6" ht="25.5" customHeight="1">
      <c r="A36" s="40" t="s">
        <v>97</v>
      </c>
      <c r="B36" s="313" t="s">
        <v>98</v>
      </c>
      <c r="C36" s="313"/>
      <c r="D36" s="127">
        <v>7.5200000000000003E-2</v>
      </c>
      <c r="E36" s="132">
        <f>ROUND(E$28*D36,2)</f>
        <v>280.95</v>
      </c>
      <c r="F36" s="100"/>
    </row>
    <row r="37" spans="1:6" ht="15.75" thickBot="1">
      <c r="A37" s="314" t="s">
        <v>99</v>
      </c>
      <c r="B37" s="315"/>
      <c r="C37" s="315"/>
      <c r="D37" s="315"/>
      <c r="E37" s="133">
        <f>SUM(E35:E36)</f>
        <v>1044.22</v>
      </c>
      <c r="F37" s="35"/>
    </row>
    <row r="38" spans="1:6" ht="24.75" customHeight="1">
      <c r="A38" s="316" t="s">
        <v>100</v>
      </c>
      <c r="B38" s="316"/>
      <c r="C38" s="316"/>
      <c r="D38" s="316"/>
      <c r="E38" s="316"/>
      <c r="F38" s="35"/>
    </row>
    <row r="39" spans="1:6" ht="24" customHeight="1">
      <c r="A39" s="316" t="s">
        <v>101</v>
      </c>
      <c r="B39" s="316"/>
      <c r="C39" s="316"/>
      <c r="D39" s="316"/>
      <c r="E39" s="316"/>
      <c r="F39" s="35"/>
    </row>
    <row r="40" spans="1:6" ht="15.75" thickBot="1">
      <c r="A40" s="324"/>
      <c r="B40" s="324"/>
      <c r="C40" s="324"/>
      <c r="D40" s="324"/>
      <c r="E40" s="324"/>
      <c r="F40" s="35"/>
    </row>
    <row r="41" spans="1:6" ht="15.75" thickBot="1">
      <c r="A41" s="325" t="s">
        <v>102</v>
      </c>
      <c r="B41" s="326"/>
      <c r="C41" s="326"/>
      <c r="D41" s="326"/>
      <c r="E41" s="327"/>
      <c r="F41" s="35"/>
    </row>
    <row r="42" spans="1:6" ht="15.75" thickBot="1">
      <c r="A42" s="60" t="s">
        <v>103</v>
      </c>
      <c r="B42" s="328" t="s">
        <v>104</v>
      </c>
      <c r="C42" s="329"/>
      <c r="D42" s="61" t="s">
        <v>93</v>
      </c>
      <c r="E42" s="62" t="s">
        <v>75</v>
      </c>
      <c r="F42" s="35"/>
    </row>
    <row r="43" spans="1:6">
      <c r="A43" s="44" t="s">
        <v>54</v>
      </c>
      <c r="B43" s="330" t="s">
        <v>105</v>
      </c>
      <c r="C43" s="331"/>
      <c r="D43" s="152">
        <v>0.2</v>
      </c>
      <c r="E43" s="153">
        <f>ROUND(E$28*D43,2)</f>
        <v>747.21</v>
      </c>
      <c r="F43" s="35"/>
    </row>
    <row r="44" spans="1:6">
      <c r="A44" s="45" t="s">
        <v>57</v>
      </c>
      <c r="B44" s="294" t="s">
        <v>106</v>
      </c>
      <c r="C44" s="295"/>
      <c r="D44" s="63">
        <v>2.5000000000000001E-2</v>
      </c>
      <c r="E44" s="46">
        <f t="shared" ref="E44:E50" si="0">ROUND(E$28*D44,2)</f>
        <v>93.4</v>
      </c>
      <c r="F44" s="35"/>
    </row>
    <row r="45" spans="1:6">
      <c r="A45" s="45" t="s">
        <v>60</v>
      </c>
      <c r="B45" s="294" t="s">
        <v>107</v>
      </c>
      <c r="C45" s="295"/>
      <c r="D45" s="102">
        <v>0.03</v>
      </c>
      <c r="E45" s="46">
        <f t="shared" si="0"/>
        <v>112.08</v>
      </c>
      <c r="F45" s="35"/>
    </row>
    <row r="46" spans="1:6">
      <c r="A46" s="45" t="s">
        <v>79</v>
      </c>
      <c r="B46" s="294" t="s">
        <v>108</v>
      </c>
      <c r="C46" s="295"/>
      <c r="D46" s="63">
        <v>1.4999999999999999E-2</v>
      </c>
      <c r="E46" s="46">
        <f t="shared" si="0"/>
        <v>56.04</v>
      </c>
      <c r="F46" s="35"/>
    </row>
    <row r="47" spans="1:6">
      <c r="A47" s="45" t="s">
        <v>81</v>
      </c>
      <c r="B47" s="294" t="s">
        <v>109</v>
      </c>
      <c r="C47" s="295"/>
      <c r="D47" s="63">
        <v>0.01</v>
      </c>
      <c r="E47" s="46">
        <f t="shared" si="0"/>
        <v>37.36</v>
      </c>
      <c r="F47" s="35"/>
    </row>
    <row r="48" spans="1:6">
      <c r="A48" s="45" t="s">
        <v>110</v>
      </c>
      <c r="B48" s="294" t="s">
        <v>111</v>
      </c>
      <c r="C48" s="295"/>
      <c r="D48" s="63">
        <v>6.0000000000000001E-3</v>
      </c>
      <c r="E48" s="46">
        <f t="shared" si="0"/>
        <v>22.42</v>
      </c>
      <c r="F48" s="35"/>
    </row>
    <row r="49" spans="1:6">
      <c r="A49" s="45" t="s">
        <v>83</v>
      </c>
      <c r="B49" s="294" t="s">
        <v>112</v>
      </c>
      <c r="C49" s="295"/>
      <c r="D49" s="63">
        <v>2E-3</v>
      </c>
      <c r="E49" s="46">
        <f t="shared" si="0"/>
        <v>7.47</v>
      </c>
      <c r="F49" s="35"/>
    </row>
    <row r="50" spans="1:6">
      <c r="A50" s="36" t="s">
        <v>85</v>
      </c>
      <c r="B50" s="294" t="s">
        <v>113</v>
      </c>
      <c r="C50" s="295"/>
      <c r="D50" s="63">
        <v>0.08</v>
      </c>
      <c r="E50" s="46">
        <f t="shared" si="0"/>
        <v>298.88</v>
      </c>
      <c r="F50" s="35"/>
    </row>
    <row r="51" spans="1:6" ht="15.75" thickBot="1">
      <c r="A51" s="341" t="s">
        <v>114</v>
      </c>
      <c r="B51" s="342"/>
      <c r="C51" s="343"/>
      <c r="D51" s="64">
        <v>0.36799999999999999</v>
      </c>
      <c r="E51" s="65">
        <f>SUM(E43:E50)</f>
        <v>1374.8600000000001</v>
      </c>
      <c r="F51" s="35"/>
    </row>
    <row r="52" spans="1:6">
      <c r="A52" s="95" t="s">
        <v>115</v>
      </c>
      <c r="B52" s="96"/>
      <c r="C52" s="96"/>
      <c r="D52" s="97"/>
      <c r="E52" s="98"/>
      <c r="F52" s="99"/>
    </row>
    <row r="53" spans="1:6">
      <c r="A53" s="95" t="s">
        <v>116</v>
      </c>
      <c r="B53" s="96"/>
      <c r="C53" s="96"/>
      <c r="D53" s="97"/>
      <c r="E53" s="98"/>
      <c r="F53" s="99"/>
    </row>
    <row r="54" spans="1:6" ht="15.75" thickBot="1">
      <c r="A54" s="99" t="s">
        <v>117</v>
      </c>
      <c r="B54" s="96"/>
      <c r="C54" s="96"/>
      <c r="D54" s="97"/>
      <c r="E54" s="98"/>
      <c r="F54" s="99"/>
    </row>
    <row r="55" spans="1:6" ht="15.75" thickBot="1">
      <c r="A55" s="321" t="s">
        <v>118</v>
      </c>
      <c r="B55" s="344"/>
      <c r="C55" s="344"/>
      <c r="D55" s="344"/>
      <c r="E55" s="345"/>
      <c r="F55" s="35"/>
    </row>
    <row r="56" spans="1:6" ht="15.75" thickBot="1">
      <c r="A56" s="32" t="s">
        <v>119</v>
      </c>
      <c r="B56" s="116" t="s">
        <v>120</v>
      </c>
      <c r="C56" s="118" t="s">
        <v>121</v>
      </c>
      <c r="D56" s="118" t="s">
        <v>122</v>
      </c>
      <c r="E56" s="115" t="s">
        <v>75</v>
      </c>
      <c r="F56" s="35"/>
    </row>
    <row r="57" spans="1:6">
      <c r="A57" s="38" t="s">
        <v>54</v>
      </c>
      <c r="B57" s="34" t="s">
        <v>123</v>
      </c>
      <c r="C57" s="117">
        <v>22</v>
      </c>
      <c r="D57" s="134">
        <v>11</v>
      </c>
      <c r="E57" s="49">
        <f>IF(C57*D57&lt;E28*6%,0,C57*D57-E28*6%)</f>
        <v>17.836399999999998</v>
      </c>
      <c r="F57" s="35"/>
    </row>
    <row r="58" spans="1:6" ht="15" customHeight="1">
      <c r="A58" s="40" t="s">
        <v>57</v>
      </c>
      <c r="B58" s="33" t="s">
        <v>124</v>
      </c>
      <c r="C58" s="68">
        <v>22</v>
      </c>
      <c r="D58" s="135">
        <v>44.3</v>
      </c>
      <c r="E58" s="52">
        <f>C58*D58</f>
        <v>974.59999999999991</v>
      </c>
      <c r="F58" s="35"/>
    </row>
    <row r="59" spans="1:6">
      <c r="A59" s="40" t="s">
        <v>97</v>
      </c>
      <c r="B59" s="67" t="s">
        <v>125</v>
      </c>
      <c r="C59" s="67"/>
      <c r="D59" s="68"/>
      <c r="E59" s="66">
        <v>0</v>
      </c>
      <c r="F59" s="35"/>
    </row>
    <row r="60" spans="1:6">
      <c r="A60" s="40" t="s">
        <v>79</v>
      </c>
      <c r="B60" s="69" t="s">
        <v>126</v>
      </c>
      <c r="C60" s="69"/>
      <c r="D60" s="68"/>
      <c r="E60" s="66">
        <v>0</v>
      </c>
      <c r="F60" s="35"/>
    </row>
    <row r="61" spans="1:6">
      <c r="A61" s="38" t="s">
        <v>127</v>
      </c>
      <c r="B61" s="304" t="s">
        <v>128</v>
      </c>
      <c r="C61" s="304"/>
      <c r="D61" s="293"/>
      <c r="E61" s="110">
        <v>3.61</v>
      </c>
      <c r="F61" s="147"/>
    </row>
    <row r="62" spans="1:6">
      <c r="A62" s="40" t="s">
        <v>110</v>
      </c>
      <c r="B62" s="307" t="s">
        <v>129</v>
      </c>
      <c r="C62" s="307"/>
      <c r="D62" s="296"/>
      <c r="E62" s="66">
        <v>0</v>
      </c>
      <c r="F62" s="35"/>
    </row>
    <row r="63" spans="1:6">
      <c r="A63" s="40" t="s">
        <v>130</v>
      </c>
      <c r="B63" s="67" t="s">
        <v>131</v>
      </c>
      <c r="C63" s="67"/>
      <c r="D63" s="68"/>
      <c r="E63" s="66">
        <v>0</v>
      </c>
      <c r="F63" s="35"/>
    </row>
    <row r="64" spans="1:6" ht="15.75" thickBot="1">
      <c r="A64" s="70" t="s">
        <v>110</v>
      </c>
      <c r="B64" s="71" t="s">
        <v>132</v>
      </c>
      <c r="C64" s="71"/>
      <c r="D64" s="72"/>
      <c r="E64" s="73">
        <v>0</v>
      </c>
    </row>
    <row r="65" spans="1:6" ht="15.75" thickBot="1">
      <c r="A65" s="346" t="s">
        <v>133</v>
      </c>
      <c r="B65" s="291" t="s">
        <v>133</v>
      </c>
      <c r="C65" s="291"/>
      <c r="D65" s="291"/>
      <c r="E65" s="74">
        <f>SUM(E57:E64)</f>
        <v>996.04639999999995</v>
      </c>
    </row>
    <row r="66" spans="1:6">
      <c r="A66" s="95" t="s">
        <v>134</v>
      </c>
      <c r="B66" s="59"/>
      <c r="C66" s="59"/>
      <c r="D66" s="59"/>
      <c r="E66" s="94"/>
    </row>
    <row r="67" spans="1:6" ht="23.25" customHeight="1" thickBot="1">
      <c r="A67" s="347" t="s">
        <v>135</v>
      </c>
      <c r="B67" s="347"/>
      <c r="C67" s="347"/>
      <c r="D67" s="347"/>
      <c r="E67" s="347"/>
    </row>
    <row r="68" spans="1:6" ht="15.75" thickBot="1">
      <c r="A68" s="321" t="s">
        <v>136</v>
      </c>
      <c r="B68" s="322"/>
      <c r="C68" s="322"/>
      <c r="D68" s="322"/>
      <c r="E68" s="323"/>
    </row>
    <row r="69" spans="1:6" ht="15.75" thickBot="1">
      <c r="A69" s="78">
        <v>2</v>
      </c>
      <c r="B69" s="332" t="s">
        <v>137</v>
      </c>
      <c r="C69" s="333"/>
      <c r="D69" s="334"/>
      <c r="E69" s="79" t="s">
        <v>138</v>
      </c>
    </row>
    <row r="70" spans="1:6" ht="15.75" thickBot="1">
      <c r="A70" s="80" t="s">
        <v>91</v>
      </c>
      <c r="B70" s="335" t="s">
        <v>92</v>
      </c>
      <c r="C70" s="336"/>
      <c r="D70" s="337"/>
      <c r="E70" s="81">
        <f>E37</f>
        <v>1044.22</v>
      </c>
    </row>
    <row r="71" spans="1:6" ht="15.75" thickBot="1">
      <c r="A71" s="80" t="s">
        <v>103</v>
      </c>
      <c r="B71" s="335" t="s">
        <v>104</v>
      </c>
      <c r="C71" s="336"/>
      <c r="D71" s="337"/>
      <c r="E71" s="81">
        <f>E51</f>
        <v>1374.8600000000001</v>
      </c>
    </row>
    <row r="72" spans="1:6" ht="15.75" thickBot="1">
      <c r="A72" s="80" t="s">
        <v>119</v>
      </c>
      <c r="B72" s="338" t="s">
        <v>120</v>
      </c>
      <c r="C72" s="339"/>
      <c r="D72" s="340"/>
      <c r="E72" s="81">
        <f>E65</f>
        <v>996.04639999999995</v>
      </c>
    </row>
    <row r="73" spans="1:6" ht="15.75" thickBot="1">
      <c r="A73" s="332" t="s">
        <v>139</v>
      </c>
      <c r="B73" s="333"/>
      <c r="C73" s="333"/>
      <c r="D73" s="334"/>
      <c r="E73" s="82">
        <f>SUM(E70:E72)</f>
        <v>3415.1264000000001</v>
      </c>
    </row>
    <row r="74" spans="1:6" ht="15.75" thickBot="1">
      <c r="A74" s="321" t="s">
        <v>140</v>
      </c>
      <c r="B74" s="322"/>
      <c r="C74" s="322"/>
      <c r="D74" s="322"/>
      <c r="E74" s="323"/>
    </row>
    <row r="75" spans="1:6" ht="15.75" thickBot="1">
      <c r="A75" s="78">
        <v>3</v>
      </c>
      <c r="B75" s="325" t="s">
        <v>141</v>
      </c>
      <c r="C75" s="327"/>
      <c r="D75" s="83" t="s">
        <v>142</v>
      </c>
      <c r="E75" s="79" t="s">
        <v>138</v>
      </c>
    </row>
    <row r="76" spans="1:6" ht="15.75" thickBot="1">
      <c r="A76" s="80" t="s">
        <v>143</v>
      </c>
      <c r="B76" s="348" t="s">
        <v>144</v>
      </c>
      <c r="C76" s="349"/>
      <c r="D76" s="84">
        <v>4.5833333333333334E-3</v>
      </c>
      <c r="E76" s="81">
        <f t="shared" ref="E76:E81" si="1">D76*$E$28</f>
        <v>17.123608333333333</v>
      </c>
    </row>
    <row r="77" spans="1:6" ht="15.75" thickBot="1">
      <c r="A77" s="80" t="s">
        <v>145</v>
      </c>
      <c r="B77" s="348" t="s">
        <v>146</v>
      </c>
      <c r="C77" s="349"/>
      <c r="D77" s="84">
        <v>3.6666666666666667E-4</v>
      </c>
      <c r="E77" s="81">
        <f t="shared" si="1"/>
        <v>1.3698886666666668</v>
      </c>
    </row>
    <row r="78" spans="1:6" ht="27" customHeight="1" thickBot="1">
      <c r="A78" s="80" t="s">
        <v>97</v>
      </c>
      <c r="B78" s="348" t="s">
        <v>147</v>
      </c>
      <c r="C78" s="349"/>
      <c r="D78" s="109">
        <v>3.4799999999999998E-2</v>
      </c>
      <c r="E78" s="81">
        <f t="shared" si="1"/>
        <v>130.01488799999998</v>
      </c>
    </row>
    <row r="79" spans="1:6" ht="15.75" thickBot="1">
      <c r="A79" s="80" t="s">
        <v>63</v>
      </c>
      <c r="B79" s="348" t="s">
        <v>148</v>
      </c>
      <c r="C79" s="349"/>
      <c r="D79" s="84">
        <v>1.9400000000000001E-2</v>
      </c>
      <c r="E79" s="81">
        <f t="shared" si="1"/>
        <v>72.479563999999996</v>
      </c>
    </row>
    <row r="80" spans="1:6" ht="26.25" customHeight="1" thickBot="1">
      <c r="A80" s="80" t="s">
        <v>127</v>
      </c>
      <c r="B80" s="348" t="s">
        <v>149</v>
      </c>
      <c r="C80" s="349"/>
      <c r="D80" s="84">
        <f>D79*D51</f>
        <v>7.1392000000000001E-3</v>
      </c>
      <c r="E80" s="81">
        <f t="shared" si="1"/>
        <v>26.672479551999999</v>
      </c>
      <c r="F80" s="35"/>
    </row>
    <row r="81" spans="1:6" ht="15.75" thickBot="1">
      <c r="A81" s="80" t="s">
        <v>150</v>
      </c>
      <c r="B81" s="119" t="s">
        <v>151</v>
      </c>
      <c r="C81" s="120"/>
      <c r="D81" s="109">
        <v>5.1999999999999998E-3</v>
      </c>
      <c r="E81" s="81">
        <f t="shared" si="1"/>
        <v>19.427512</v>
      </c>
      <c r="F81" s="35"/>
    </row>
    <row r="82" spans="1:6" ht="15.75" thickBot="1">
      <c r="A82" s="332" t="s">
        <v>139</v>
      </c>
      <c r="B82" s="333"/>
      <c r="C82" s="334"/>
      <c r="D82" s="85">
        <v>7.1199999999999999E-2</v>
      </c>
      <c r="E82" s="86">
        <f>ROUND(SUM(E76:E81),2)</f>
        <v>267.08999999999997</v>
      </c>
      <c r="F82" s="35"/>
    </row>
    <row r="83" spans="1:6" ht="28.5" customHeight="1" thickBot="1">
      <c r="A83" s="350" t="s">
        <v>152</v>
      </c>
      <c r="B83" s="350"/>
      <c r="C83" s="350"/>
      <c r="D83" s="350"/>
      <c r="E83" s="350"/>
      <c r="F83" s="35"/>
    </row>
    <row r="84" spans="1:6" ht="15.75" thickBot="1">
      <c r="A84" s="321" t="s">
        <v>153</v>
      </c>
      <c r="B84" s="322"/>
      <c r="C84" s="322"/>
      <c r="D84" s="322"/>
      <c r="E84" s="323"/>
      <c r="F84" s="35"/>
    </row>
    <row r="85" spans="1:6" ht="15.75" thickBot="1">
      <c r="A85" s="332" t="s">
        <v>154</v>
      </c>
      <c r="B85" s="333"/>
      <c r="C85" s="333"/>
      <c r="D85" s="333"/>
      <c r="E85" s="334"/>
      <c r="F85" s="35"/>
    </row>
    <row r="86" spans="1:6" ht="15.75" thickBot="1">
      <c r="A86" s="78" t="s">
        <v>155</v>
      </c>
      <c r="B86" s="332" t="s">
        <v>156</v>
      </c>
      <c r="C86" s="334"/>
      <c r="D86" s="78" t="s">
        <v>142</v>
      </c>
      <c r="E86" s="79" t="s">
        <v>138</v>
      </c>
      <c r="F86" s="35"/>
    </row>
    <row r="87" spans="1:6" ht="15.75" thickBot="1">
      <c r="A87" s="80" t="s">
        <v>143</v>
      </c>
      <c r="B87" s="348" t="s">
        <v>157</v>
      </c>
      <c r="C87" s="349"/>
      <c r="D87" s="87">
        <v>9.2999999999999992E-3</v>
      </c>
      <c r="E87" s="88">
        <f t="shared" ref="E87:E92" si="2">D87*$E$28</f>
        <v>34.745357999999996</v>
      </c>
      <c r="F87" s="35"/>
    </row>
    <row r="88" spans="1:6" ht="15.75" thickBot="1">
      <c r="A88" s="80" t="s">
        <v>145</v>
      </c>
      <c r="B88" s="348" t="s">
        <v>158</v>
      </c>
      <c r="C88" s="349"/>
      <c r="D88" s="87">
        <v>2.7000000000000001E-3</v>
      </c>
      <c r="E88" s="88">
        <f t="shared" si="2"/>
        <v>10.087362000000001</v>
      </c>
      <c r="F88" s="35"/>
    </row>
    <row r="89" spans="1:6" ht="15.75" thickBot="1">
      <c r="A89" s="80" t="s">
        <v>97</v>
      </c>
      <c r="B89" s="348" t="s">
        <v>159</v>
      </c>
      <c r="C89" s="349"/>
      <c r="D89" s="87">
        <v>2.0000000000000001E-4</v>
      </c>
      <c r="E89" s="88">
        <f t="shared" si="2"/>
        <v>0.74721199999999999</v>
      </c>
      <c r="F89" s="35"/>
    </row>
    <row r="90" spans="1:6" ht="15.75" thickBot="1">
      <c r="A90" s="80" t="s">
        <v>63</v>
      </c>
      <c r="B90" s="348" t="s">
        <v>160</v>
      </c>
      <c r="C90" s="349"/>
      <c r="D90" s="87">
        <v>4.1999999999999997E-3</v>
      </c>
      <c r="E90" s="88">
        <f t="shared" si="2"/>
        <v>15.691451999999998</v>
      </c>
      <c r="F90" s="35"/>
    </row>
    <row r="91" spans="1:6" ht="15.75" thickBot="1">
      <c r="A91" s="80" t="s">
        <v>127</v>
      </c>
      <c r="B91" s="348" t="s">
        <v>161</v>
      </c>
      <c r="C91" s="349"/>
      <c r="D91" s="87">
        <v>2.0000000000000001E-4</v>
      </c>
      <c r="E91" s="88">
        <f t="shared" si="2"/>
        <v>0.74721199999999999</v>
      </c>
      <c r="F91" s="35"/>
    </row>
    <row r="92" spans="1:6" ht="15.75" thickBot="1">
      <c r="A92" s="80" t="s">
        <v>150</v>
      </c>
      <c r="B92" s="348" t="s">
        <v>162</v>
      </c>
      <c r="C92" s="349"/>
      <c r="D92" s="111">
        <f>'M.C.'!E44</f>
        <v>0</v>
      </c>
      <c r="E92" s="88">
        <f t="shared" si="2"/>
        <v>0</v>
      </c>
      <c r="F92" s="113" t="s">
        <v>163</v>
      </c>
    </row>
    <row r="93" spans="1:6">
      <c r="A93" s="332" t="s">
        <v>99</v>
      </c>
      <c r="B93" s="333"/>
      <c r="C93" s="31"/>
      <c r="D93" s="89">
        <v>1.2E-2</v>
      </c>
      <c r="E93" s="86">
        <f>SUM(E87:E92)</f>
        <v>62.018595999999988</v>
      </c>
      <c r="F93" s="35"/>
    </row>
    <row r="94" spans="1:6" ht="27.75" customHeight="1" thickBot="1">
      <c r="A94" s="351" t="s">
        <v>164</v>
      </c>
      <c r="B94" s="351"/>
      <c r="C94" s="351"/>
      <c r="D94" s="351"/>
      <c r="E94" s="351"/>
      <c r="F94" s="35"/>
    </row>
    <row r="95" spans="1:6" ht="15.75" thickBot="1">
      <c r="A95" s="321" t="s">
        <v>165</v>
      </c>
      <c r="B95" s="322"/>
      <c r="C95" s="322"/>
      <c r="D95" s="322"/>
      <c r="E95" s="323"/>
      <c r="F95" s="35"/>
    </row>
    <row r="96" spans="1:6" ht="15.75" thickBot="1">
      <c r="A96" s="78" t="s">
        <v>166</v>
      </c>
      <c r="B96" s="332" t="s">
        <v>167</v>
      </c>
      <c r="C96" s="333"/>
      <c r="D96" s="334"/>
      <c r="E96" s="79" t="s">
        <v>138</v>
      </c>
    </row>
    <row r="97" spans="1:6" ht="15.75" thickBot="1">
      <c r="A97" s="80" t="s">
        <v>143</v>
      </c>
      <c r="B97" s="338" t="s">
        <v>168</v>
      </c>
      <c r="C97" s="339"/>
      <c r="D97" s="340"/>
      <c r="E97" s="81">
        <v>0</v>
      </c>
    </row>
    <row r="98" spans="1:6" ht="15.75" thickBot="1">
      <c r="A98" s="332" t="s">
        <v>139</v>
      </c>
      <c r="B98" s="333"/>
      <c r="C98" s="333"/>
      <c r="D98" s="334"/>
      <c r="E98" s="81">
        <v>0</v>
      </c>
    </row>
    <row r="99" spans="1:6" ht="15.75" thickBot="1">
      <c r="A99" s="75"/>
      <c r="B99" s="35"/>
      <c r="C99" s="35"/>
      <c r="D99" s="76"/>
      <c r="E99" s="77"/>
    </row>
    <row r="100" spans="1:6" ht="15.75" thickBot="1">
      <c r="A100" s="321" t="s">
        <v>169</v>
      </c>
      <c r="B100" s="322"/>
      <c r="C100" s="322"/>
      <c r="D100" s="322"/>
      <c r="E100" s="323"/>
    </row>
    <row r="101" spans="1:6" ht="15.75" thickBot="1">
      <c r="A101" s="78">
        <v>4</v>
      </c>
      <c r="B101" s="332" t="s">
        <v>170</v>
      </c>
      <c r="C101" s="333"/>
      <c r="D101" s="334"/>
      <c r="E101" s="79" t="s">
        <v>138</v>
      </c>
    </row>
    <row r="102" spans="1:6" ht="15.75" thickBot="1">
      <c r="A102" s="80" t="s">
        <v>155</v>
      </c>
      <c r="B102" s="338" t="s">
        <v>156</v>
      </c>
      <c r="C102" s="339"/>
      <c r="D102" s="340"/>
      <c r="E102" s="81">
        <f>E93</f>
        <v>62.018595999999988</v>
      </c>
    </row>
    <row r="103" spans="1:6" ht="15.75" thickBot="1">
      <c r="A103" s="80" t="s">
        <v>166</v>
      </c>
      <c r="B103" s="338" t="s">
        <v>167</v>
      </c>
      <c r="C103" s="339"/>
      <c r="D103" s="340"/>
      <c r="E103" s="81">
        <v>0</v>
      </c>
    </row>
    <row r="104" spans="1:6" ht="15.75" thickBot="1">
      <c r="A104" s="332" t="s">
        <v>139</v>
      </c>
      <c r="B104" s="333"/>
      <c r="C104" s="333"/>
      <c r="D104" s="334"/>
      <c r="E104" s="86">
        <f>SUM(E102:E103)</f>
        <v>62.018595999999988</v>
      </c>
    </row>
    <row r="105" spans="1:6" ht="15.75" thickBot="1">
      <c r="A105" s="75"/>
      <c r="B105" s="35"/>
      <c r="C105" s="35"/>
      <c r="D105" s="76"/>
      <c r="E105" s="77"/>
    </row>
    <row r="106" spans="1:6" ht="15.75" thickBot="1">
      <c r="A106" s="321" t="s">
        <v>171</v>
      </c>
      <c r="B106" s="322"/>
      <c r="C106" s="322"/>
      <c r="D106" s="322"/>
      <c r="E106" s="323"/>
    </row>
    <row r="107" spans="1:6" ht="15.75" thickBot="1">
      <c r="A107" s="78">
        <v>5</v>
      </c>
      <c r="B107" s="332" t="s">
        <v>172</v>
      </c>
      <c r="C107" s="333"/>
      <c r="D107" s="334"/>
      <c r="E107" s="79" t="s">
        <v>138</v>
      </c>
    </row>
    <row r="108" spans="1:6" ht="15.75" thickBot="1">
      <c r="A108" s="80" t="s">
        <v>143</v>
      </c>
      <c r="B108" s="338" t="s">
        <v>173</v>
      </c>
      <c r="C108" s="339"/>
      <c r="D108" s="340"/>
      <c r="E108" s="81">
        <v>0</v>
      </c>
    </row>
    <row r="109" spans="1:6" ht="15.75" thickBot="1">
      <c r="A109" s="80" t="s">
        <v>145</v>
      </c>
      <c r="B109" s="338" t="s">
        <v>174</v>
      </c>
      <c r="C109" s="339"/>
      <c r="D109" s="340"/>
      <c r="E109" s="81">
        <v>0</v>
      </c>
    </row>
    <row r="110" spans="1:6" ht="15.75" thickBot="1">
      <c r="A110" s="80" t="s">
        <v>97</v>
      </c>
      <c r="B110" s="338" t="s">
        <v>175</v>
      </c>
      <c r="C110" s="339"/>
      <c r="D110" s="340"/>
      <c r="E110" s="81">
        <v>0</v>
      </c>
    </row>
    <row r="111" spans="1:6" ht="15.75" thickBot="1">
      <c r="A111" s="80" t="s">
        <v>63</v>
      </c>
      <c r="B111" s="338" t="s">
        <v>176</v>
      </c>
      <c r="C111" s="339"/>
      <c r="D111" s="340"/>
      <c r="E111" s="81">
        <v>0</v>
      </c>
    </row>
    <row r="112" spans="1:6" ht="15.75" thickBot="1">
      <c r="A112" s="112" t="s">
        <v>127</v>
      </c>
      <c r="B112" s="338" t="s">
        <v>177</v>
      </c>
      <c r="C112" s="339"/>
      <c r="D112" s="352"/>
      <c r="E112" s="81">
        <v>0</v>
      </c>
      <c r="F112" s="35"/>
    </row>
    <row r="113" spans="1:6" ht="15.75" thickBot="1">
      <c r="A113" s="332" t="s">
        <v>99</v>
      </c>
      <c r="B113" s="333"/>
      <c r="C113" s="333"/>
      <c r="D113" s="334"/>
      <c r="E113" s="82">
        <f>SUM(E108:E112)</f>
        <v>0</v>
      </c>
      <c r="F113" s="35"/>
    </row>
    <row r="114" spans="1:6" ht="15.75" thickBot="1">
      <c r="A114" s="75"/>
      <c r="B114" s="35"/>
      <c r="C114" s="35"/>
      <c r="D114" s="76"/>
      <c r="E114" s="77"/>
      <c r="F114" s="35"/>
    </row>
    <row r="115" spans="1:6" ht="15.75" thickBot="1">
      <c r="A115" s="321" t="s">
        <v>178</v>
      </c>
      <c r="B115" s="322"/>
      <c r="C115" s="322"/>
      <c r="D115" s="322"/>
      <c r="E115" s="323"/>
      <c r="F115" s="35"/>
    </row>
    <row r="116" spans="1:6" ht="15.75" thickBot="1">
      <c r="A116" s="78">
        <v>6</v>
      </c>
      <c r="B116" s="332" t="s">
        <v>179</v>
      </c>
      <c r="C116" s="334"/>
      <c r="D116" s="30" t="s">
        <v>142</v>
      </c>
      <c r="E116" s="79" t="s">
        <v>138</v>
      </c>
      <c r="F116" s="35"/>
    </row>
    <row r="117" spans="1:6" ht="15.75" thickBot="1">
      <c r="A117" s="80" t="s">
        <v>143</v>
      </c>
      <c r="B117" s="348" t="s">
        <v>180</v>
      </c>
      <c r="C117" s="349"/>
      <c r="D117" s="87">
        <v>0.05</v>
      </c>
      <c r="E117" s="81">
        <f>D117*E135</f>
        <v>374.01474980000006</v>
      </c>
      <c r="F117" s="35"/>
    </row>
    <row r="118" spans="1:6" ht="15.75" thickBot="1">
      <c r="A118" s="80" t="s">
        <v>145</v>
      </c>
      <c r="B118" s="348" t="s">
        <v>181</v>
      </c>
      <c r="C118" s="349"/>
      <c r="D118" s="87">
        <v>0.05</v>
      </c>
      <c r="E118" s="81">
        <f>D118*(E135+E117)</f>
        <v>392.71548729000006</v>
      </c>
      <c r="F118" s="35"/>
    </row>
    <row r="119" spans="1:6">
      <c r="A119" s="80" t="s">
        <v>97</v>
      </c>
      <c r="B119" s="348" t="s">
        <v>182</v>
      </c>
      <c r="C119" s="349"/>
      <c r="D119" s="87">
        <f>D120+D121+D122</f>
        <v>0.14250000000000002</v>
      </c>
      <c r="E119" s="81">
        <f>((E117+E118+E135)/(1-D119))*D119</f>
        <v>1370.4969046242859</v>
      </c>
      <c r="F119" s="101"/>
    </row>
    <row r="120" spans="1:6" ht="15.75" thickBot="1">
      <c r="A120" s="80"/>
      <c r="B120" s="348" t="s">
        <v>183</v>
      </c>
      <c r="C120" s="349"/>
      <c r="D120" s="87">
        <v>9.2499999999999999E-2</v>
      </c>
      <c r="E120" s="81">
        <f>D120*E137</f>
        <v>889.62079773857147</v>
      </c>
      <c r="F120" s="35"/>
    </row>
    <row r="121" spans="1:6" ht="15.75" thickBot="1">
      <c r="A121" s="80"/>
      <c r="B121" s="348" t="s">
        <v>184</v>
      </c>
      <c r="C121" s="349"/>
      <c r="D121" s="149">
        <v>0.05</v>
      </c>
      <c r="E121" s="81">
        <f>D121*E137</f>
        <v>480.87610688571431</v>
      </c>
      <c r="F121" s="148"/>
    </row>
    <row r="122" spans="1:6" ht="15.75" thickBot="1">
      <c r="A122" s="80"/>
      <c r="B122" s="348" t="s">
        <v>185</v>
      </c>
      <c r="C122" s="349"/>
      <c r="D122" s="154">
        <v>0</v>
      </c>
      <c r="E122" s="155">
        <f>($E$135+$E$117+$E$118)/(1-$D$119)*D122</f>
        <v>0</v>
      </c>
      <c r="F122" s="35"/>
    </row>
    <row r="123" spans="1:6" ht="15.75" thickBot="1">
      <c r="A123" s="332" t="s">
        <v>99</v>
      </c>
      <c r="B123" s="333"/>
      <c r="C123" s="334"/>
      <c r="D123" s="89">
        <f>SUM(D117:D119)</f>
        <v>0.24250000000000002</v>
      </c>
      <c r="E123" s="79">
        <f>SUM(E117,E118,E119)</f>
        <v>2137.2271417142861</v>
      </c>
      <c r="F123" s="35"/>
    </row>
    <row r="124" spans="1:6">
      <c r="A124" s="95" t="s">
        <v>186</v>
      </c>
      <c r="B124" s="35"/>
      <c r="C124" s="35"/>
      <c r="D124" s="76"/>
      <c r="E124" s="77"/>
      <c r="F124" s="35"/>
    </row>
    <row r="125" spans="1:6">
      <c r="A125" s="353" t="s">
        <v>187</v>
      </c>
      <c r="B125" s="353"/>
      <c r="C125" s="353"/>
      <c r="D125" s="353"/>
      <c r="E125" s="353"/>
      <c r="F125" s="35"/>
    </row>
    <row r="126" spans="1:6">
      <c r="A126" s="95" t="s">
        <v>188</v>
      </c>
      <c r="B126" s="35"/>
      <c r="C126" s="35"/>
      <c r="D126" s="76"/>
      <c r="E126" s="77"/>
      <c r="F126" s="35"/>
    </row>
    <row r="127" spans="1:6" ht="15.75" thickBot="1">
      <c r="A127" s="75"/>
      <c r="B127" s="35"/>
      <c r="C127" s="35"/>
      <c r="D127" s="76"/>
      <c r="E127" s="77"/>
      <c r="F127" s="35"/>
    </row>
    <row r="128" spans="1:6" ht="15.75" thickBot="1">
      <c r="A128" s="321" t="s">
        <v>189</v>
      </c>
      <c r="B128" s="322"/>
      <c r="C128" s="322"/>
      <c r="D128" s="322"/>
      <c r="E128" s="323"/>
    </row>
    <row r="129" spans="1:5" ht="15.75" thickBot="1">
      <c r="A129" s="78"/>
      <c r="B129" s="325" t="s">
        <v>190</v>
      </c>
      <c r="C129" s="326"/>
      <c r="D129" s="327"/>
      <c r="E129" s="79" t="s">
        <v>138</v>
      </c>
    </row>
    <row r="130" spans="1:5" ht="15.75" thickBot="1">
      <c r="A130" s="90" t="s">
        <v>143</v>
      </c>
      <c r="B130" s="335" t="s">
        <v>73</v>
      </c>
      <c r="C130" s="336"/>
      <c r="D130" s="337"/>
      <c r="E130" s="81">
        <f>E28</f>
        <v>3736.06</v>
      </c>
    </row>
    <row r="131" spans="1:5" ht="15.75" thickBot="1">
      <c r="A131" s="90" t="s">
        <v>145</v>
      </c>
      <c r="B131" s="338" t="s">
        <v>89</v>
      </c>
      <c r="C131" s="339"/>
      <c r="D131" s="340"/>
      <c r="E131" s="81">
        <f>E73</f>
        <v>3415.1264000000001</v>
      </c>
    </row>
    <row r="132" spans="1:5" ht="15.75" thickBot="1">
      <c r="A132" s="90" t="s">
        <v>97</v>
      </c>
      <c r="B132" s="338" t="s">
        <v>140</v>
      </c>
      <c r="C132" s="339"/>
      <c r="D132" s="340"/>
      <c r="E132" s="81">
        <f>E82</f>
        <v>267.08999999999997</v>
      </c>
    </row>
    <row r="133" spans="1:5" ht="15.75" thickBot="1">
      <c r="A133" s="90" t="s">
        <v>63</v>
      </c>
      <c r="B133" s="338" t="s">
        <v>153</v>
      </c>
      <c r="C133" s="339"/>
      <c r="D133" s="340"/>
      <c r="E133" s="81">
        <f>E93</f>
        <v>62.018595999999988</v>
      </c>
    </row>
    <row r="134" spans="1:5" ht="15.75" thickBot="1">
      <c r="A134" s="90" t="s">
        <v>127</v>
      </c>
      <c r="B134" s="338" t="s">
        <v>171</v>
      </c>
      <c r="C134" s="339"/>
      <c r="D134" s="340"/>
      <c r="E134" s="81">
        <f>E113</f>
        <v>0</v>
      </c>
    </row>
    <row r="135" spans="1:5" ht="15.75" thickBot="1">
      <c r="A135" s="332" t="s">
        <v>191</v>
      </c>
      <c r="B135" s="333"/>
      <c r="C135" s="333"/>
      <c r="D135" s="334"/>
      <c r="E135" s="81">
        <f>SUM(E130:E134)</f>
        <v>7480.2949960000005</v>
      </c>
    </row>
    <row r="136" spans="1:5" ht="15.75" thickBot="1">
      <c r="A136" s="90" t="s">
        <v>150</v>
      </c>
      <c r="B136" s="335" t="s">
        <v>192</v>
      </c>
      <c r="C136" s="336"/>
      <c r="D136" s="337"/>
      <c r="E136" s="91">
        <f>E123</f>
        <v>2137.2271417142861</v>
      </c>
    </row>
    <row r="137" spans="1:5" ht="15.75" thickBot="1">
      <c r="A137" s="332" t="s">
        <v>193</v>
      </c>
      <c r="B137" s="333"/>
      <c r="C137" s="333"/>
      <c r="D137" s="334"/>
      <c r="E137" s="92">
        <f>SUM(E135:E136)</f>
        <v>9617.5221377142861</v>
      </c>
    </row>
    <row r="138" spans="1:5">
      <c r="A138" s="354"/>
      <c r="B138" s="354"/>
      <c r="C138" s="354"/>
      <c r="D138" s="354"/>
      <c r="E138" s="354"/>
    </row>
    <row r="139" spans="1:5">
      <c r="A139" s="35"/>
      <c r="B139" s="35"/>
      <c r="C139" s="35"/>
      <c r="D139" s="35"/>
      <c r="E139" s="35"/>
    </row>
    <row r="140" spans="1:5">
      <c r="A140" s="35"/>
      <c r="B140" s="35"/>
      <c r="C140" s="35"/>
      <c r="D140" s="35"/>
      <c r="E140" s="35"/>
    </row>
    <row r="142" spans="1:5">
      <c r="A142" s="35"/>
      <c r="B142" s="35"/>
      <c r="C142" s="35"/>
      <c r="D142" s="35"/>
      <c r="E142" s="35"/>
    </row>
    <row r="143" spans="1:5">
      <c r="A143" s="35"/>
      <c r="B143" s="35"/>
      <c r="C143" s="35"/>
      <c r="D143" s="35"/>
      <c r="E143" s="35"/>
    </row>
  </sheetData>
  <mergeCells count="118">
    <mergeCell ref="B14:C14"/>
    <mergeCell ref="B117:C117"/>
    <mergeCell ref="B116:C116"/>
    <mergeCell ref="B118:C118"/>
    <mergeCell ref="B87:C87"/>
    <mergeCell ref="B88:C88"/>
    <mergeCell ref="B89:C89"/>
    <mergeCell ref="B90:C90"/>
    <mergeCell ref="B91:C91"/>
    <mergeCell ref="A98:D98"/>
    <mergeCell ref="A100:E100"/>
    <mergeCell ref="B101:D101"/>
    <mergeCell ref="B102:D102"/>
    <mergeCell ref="A82:C82"/>
    <mergeCell ref="B48:C48"/>
    <mergeCell ref="B49:C49"/>
    <mergeCell ref="B50:C50"/>
    <mergeCell ref="A51:C51"/>
    <mergeCell ref="B76:C76"/>
    <mergeCell ref="B75:C75"/>
    <mergeCell ref="B92:C92"/>
    <mergeCell ref="B86:C86"/>
    <mergeCell ref="B33:C33"/>
    <mergeCell ref="B34:C34"/>
    <mergeCell ref="A35:C35"/>
    <mergeCell ref="B36:C36"/>
    <mergeCell ref="B43:C43"/>
    <mergeCell ref="A135:D135"/>
    <mergeCell ref="B111:D111"/>
    <mergeCell ref="A113:D113"/>
    <mergeCell ref="A104:D104"/>
    <mergeCell ref="A106:E106"/>
    <mergeCell ref="B107:D107"/>
    <mergeCell ref="B108:D108"/>
    <mergeCell ref="B119:C119"/>
    <mergeCell ref="B120:C120"/>
    <mergeCell ref="B121:C121"/>
    <mergeCell ref="B122:C122"/>
    <mergeCell ref="A123:C123"/>
    <mergeCell ref="B133:D133"/>
    <mergeCell ref="B134:D134"/>
    <mergeCell ref="A125:E125"/>
    <mergeCell ref="A37:D37"/>
    <mergeCell ref="B109:D109"/>
    <mergeCell ref="B110:D110"/>
    <mergeCell ref="A84:E84"/>
    <mergeCell ref="B44:C44"/>
    <mergeCell ref="B45:C45"/>
    <mergeCell ref="B46:C46"/>
    <mergeCell ref="B47:C47"/>
    <mergeCell ref="A128:E128"/>
    <mergeCell ref="B129:D129"/>
    <mergeCell ref="B130:D130"/>
    <mergeCell ref="B131:D131"/>
    <mergeCell ref="B132:D132"/>
    <mergeCell ref="A93:B93"/>
    <mergeCell ref="A95:E95"/>
    <mergeCell ref="B96:D96"/>
    <mergeCell ref="B97:D97"/>
    <mergeCell ref="A94:E94"/>
    <mergeCell ref="B71:D71"/>
    <mergeCell ref="B72:D72"/>
    <mergeCell ref="A73:D73"/>
    <mergeCell ref="B61:D61"/>
    <mergeCell ref="B62:D62"/>
    <mergeCell ref="A65:D65"/>
    <mergeCell ref="A68:E68"/>
    <mergeCell ref="B78:C78"/>
    <mergeCell ref="B79:C79"/>
    <mergeCell ref="B80:C80"/>
    <mergeCell ref="A41:E41"/>
    <mergeCell ref="A138:E138"/>
    <mergeCell ref="A5:E5"/>
    <mergeCell ref="A6:E6"/>
    <mergeCell ref="B12:D12"/>
    <mergeCell ref="B20:D20"/>
    <mergeCell ref="B21:D21"/>
    <mergeCell ref="B23:D23"/>
    <mergeCell ref="A13:E13"/>
    <mergeCell ref="D14:E14"/>
    <mergeCell ref="A7:E7"/>
    <mergeCell ref="A8:E8"/>
    <mergeCell ref="B9:D9"/>
    <mergeCell ref="B10:D10"/>
    <mergeCell ref="B11:D11"/>
    <mergeCell ref="A74:E74"/>
    <mergeCell ref="B112:D112"/>
    <mergeCell ref="A38:E38"/>
    <mergeCell ref="A39:E39"/>
    <mergeCell ref="A40:E40"/>
    <mergeCell ref="A83:E83"/>
    <mergeCell ref="A67:E67"/>
    <mergeCell ref="B69:D69"/>
    <mergeCell ref="B70:D70"/>
    <mergeCell ref="B136:D136"/>
    <mergeCell ref="A137:D137"/>
    <mergeCell ref="A115:E115"/>
    <mergeCell ref="A55:E55"/>
    <mergeCell ref="A1:E1"/>
    <mergeCell ref="A2:E2"/>
    <mergeCell ref="A3:E3"/>
    <mergeCell ref="A4:E4"/>
    <mergeCell ref="B15:D15"/>
    <mergeCell ref="B16:D16"/>
    <mergeCell ref="B18:D18"/>
    <mergeCell ref="A19:E19"/>
    <mergeCell ref="B25:D25"/>
    <mergeCell ref="B22:C22"/>
    <mergeCell ref="B24:C24"/>
    <mergeCell ref="B26:D26"/>
    <mergeCell ref="B27:D27"/>
    <mergeCell ref="A28:D28"/>
    <mergeCell ref="A30:E30"/>
    <mergeCell ref="A31:E31"/>
    <mergeCell ref="B103:D103"/>
    <mergeCell ref="A85:E85"/>
    <mergeCell ref="B77:C77"/>
    <mergeCell ref="B42:C42"/>
  </mergeCells>
  <printOptions horizontalCentered="1"/>
  <pageMargins left="0.31496062992125984" right="0.31496062992125984" top="0.39370078740157483" bottom="0.39370078740157483" header="0.11811023622047245" footer="0"/>
  <pageSetup paperSize="9" scale="65" fitToHeight="2" orientation="portrait" horizontalDpi="4294967292" r:id="rId1"/>
  <headerFooter>
    <oddFooter>&amp;RPg.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9955C-3566-4477-AC1B-E3FAF2C73F9A}">
  <dimension ref="A1:G143"/>
  <sheetViews>
    <sheetView workbookViewId="0">
      <selection sqref="A1:E1"/>
    </sheetView>
  </sheetViews>
  <sheetFormatPr defaultColWidth="9.140625" defaultRowHeight="15"/>
  <cols>
    <col min="1" max="1" width="7.140625" style="5" customWidth="1"/>
    <col min="2" max="2" width="43.140625" style="7" customWidth="1"/>
    <col min="3" max="3" width="14.5703125" style="7" customWidth="1"/>
    <col min="4" max="4" width="13.42578125" style="7" customWidth="1"/>
    <col min="5" max="5" width="26.85546875" style="7" customWidth="1"/>
    <col min="6" max="6" width="9.140625" style="6"/>
    <col min="7" max="7" width="10.7109375" style="8" bestFit="1" customWidth="1"/>
    <col min="8" max="16384" width="9.140625" style="5"/>
  </cols>
  <sheetData>
    <row r="1" spans="1:7">
      <c r="A1" s="283" t="s">
        <v>47</v>
      </c>
      <c r="B1" s="284"/>
      <c r="C1" s="284"/>
      <c r="D1" s="284"/>
      <c r="E1" s="284"/>
      <c r="F1" s="35"/>
      <c r="G1" s="35"/>
    </row>
    <row r="2" spans="1:7">
      <c r="A2" s="283" t="s">
        <v>48</v>
      </c>
      <c r="B2" s="284"/>
      <c r="C2" s="284"/>
      <c r="D2" s="284"/>
      <c r="E2" s="284"/>
      <c r="F2" s="35"/>
      <c r="G2" s="35"/>
    </row>
    <row r="3" spans="1:7">
      <c r="A3" s="283" t="s">
        <v>49</v>
      </c>
      <c r="B3" s="284"/>
      <c r="C3" s="284"/>
      <c r="D3" s="284"/>
      <c r="E3" s="284"/>
      <c r="F3" s="35"/>
      <c r="G3" s="35"/>
    </row>
    <row r="4" spans="1:7">
      <c r="A4" s="283"/>
      <c r="B4" s="284"/>
      <c r="C4" s="284"/>
      <c r="D4" s="284"/>
      <c r="E4" s="284"/>
      <c r="F4" s="35"/>
      <c r="G4" s="35"/>
    </row>
    <row r="5" spans="1:7" ht="15.75" thickBot="1">
      <c r="A5" s="272" t="s">
        <v>50</v>
      </c>
      <c r="B5" s="273"/>
      <c r="C5" s="273"/>
      <c r="D5" s="273"/>
      <c r="E5" s="273"/>
      <c r="F5" s="35"/>
      <c r="G5" s="35"/>
    </row>
    <row r="6" spans="1:7">
      <c r="A6" s="285" t="s">
        <v>51</v>
      </c>
      <c r="B6" s="286"/>
      <c r="C6" s="286"/>
      <c r="D6" s="286"/>
      <c r="E6" s="287"/>
      <c r="F6" s="35"/>
      <c r="G6" s="35"/>
    </row>
    <row r="7" spans="1:7" ht="15.75" thickBot="1">
      <c r="A7" s="272" t="s">
        <v>52</v>
      </c>
      <c r="B7" s="273"/>
      <c r="C7" s="273"/>
      <c r="D7" s="273"/>
      <c r="E7" s="274"/>
      <c r="F7" s="35"/>
      <c r="G7" s="35"/>
    </row>
    <row r="8" spans="1:7" ht="15.75" thickBot="1">
      <c r="A8" s="275" t="s">
        <v>53</v>
      </c>
      <c r="B8" s="276"/>
      <c r="C8" s="276"/>
      <c r="D8" s="276"/>
      <c r="E8" s="276"/>
      <c r="F8" s="35"/>
      <c r="G8" s="35"/>
    </row>
    <row r="9" spans="1:7">
      <c r="A9" s="38" t="s">
        <v>54</v>
      </c>
      <c r="B9" s="277" t="s">
        <v>55</v>
      </c>
      <c r="C9" s="277"/>
      <c r="D9" s="277"/>
      <c r="E9" s="39" t="s">
        <v>56</v>
      </c>
      <c r="F9" s="35"/>
      <c r="G9" s="35"/>
    </row>
    <row r="10" spans="1:7">
      <c r="A10" s="40" t="s">
        <v>57</v>
      </c>
      <c r="B10" s="278" t="s">
        <v>58</v>
      </c>
      <c r="C10" s="278"/>
      <c r="D10" s="278"/>
      <c r="E10" s="41" t="s">
        <v>59</v>
      </c>
      <c r="F10" s="35"/>
      <c r="G10" s="35"/>
    </row>
    <row r="11" spans="1:7" ht="32.25" customHeight="1">
      <c r="A11" s="40" t="s">
        <v>60</v>
      </c>
      <c r="B11" s="279" t="s">
        <v>61</v>
      </c>
      <c r="C11" s="280"/>
      <c r="D11" s="281"/>
      <c r="E11" s="104" t="s">
        <v>62</v>
      </c>
      <c r="F11" s="35"/>
      <c r="G11" s="35"/>
    </row>
    <row r="12" spans="1:7" ht="15.75" thickBot="1">
      <c r="A12" s="42" t="s">
        <v>63</v>
      </c>
      <c r="B12" s="282" t="s">
        <v>64</v>
      </c>
      <c r="C12" s="282"/>
      <c r="D12" s="282"/>
      <c r="E12" s="43">
        <v>12</v>
      </c>
      <c r="F12" s="35"/>
      <c r="G12" s="35"/>
    </row>
    <row r="13" spans="1:7" ht="15.75" thickBot="1">
      <c r="A13" s="297" t="s">
        <v>65</v>
      </c>
      <c r="B13" s="298"/>
      <c r="C13" s="298"/>
      <c r="D13" s="298"/>
      <c r="E13" s="298"/>
      <c r="F13" s="35"/>
      <c r="G13" s="35"/>
    </row>
    <row r="14" spans="1:7">
      <c r="A14" s="122">
        <v>1</v>
      </c>
      <c r="B14" s="299" t="s">
        <v>66</v>
      </c>
      <c r="C14" s="299"/>
      <c r="D14" s="300" t="s">
        <v>194</v>
      </c>
      <c r="E14" s="301"/>
      <c r="F14" s="35"/>
      <c r="G14" s="35"/>
    </row>
    <row r="15" spans="1:7">
      <c r="A15" s="45">
        <v>2</v>
      </c>
      <c r="B15" s="302" t="s">
        <v>68</v>
      </c>
      <c r="C15" s="303"/>
      <c r="D15" s="304"/>
      <c r="E15" s="46">
        <v>4220.33</v>
      </c>
      <c r="F15" s="35"/>
      <c r="G15" s="103"/>
    </row>
    <row r="16" spans="1:7">
      <c r="A16" s="45">
        <v>3</v>
      </c>
      <c r="B16" s="305" t="s">
        <v>69</v>
      </c>
      <c r="C16" s="306"/>
      <c r="D16" s="307"/>
      <c r="E16" s="151" t="s">
        <v>195</v>
      </c>
    </row>
    <row r="17" spans="1:6">
      <c r="A17" s="36">
        <v>4</v>
      </c>
      <c r="B17" s="105" t="s">
        <v>70</v>
      </c>
      <c r="C17" s="114"/>
      <c r="D17" s="108"/>
      <c r="E17" s="107" t="s">
        <v>71</v>
      </c>
    </row>
    <row r="18" spans="1:6" ht="15.75" thickBot="1">
      <c r="A18" s="37">
        <v>5</v>
      </c>
      <c r="B18" s="308" t="s">
        <v>72</v>
      </c>
      <c r="C18" s="309"/>
      <c r="D18" s="310"/>
      <c r="E18" s="106">
        <v>45047</v>
      </c>
    </row>
    <row r="19" spans="1:6" ht="15.75" thickBot="1">
      <c r="A19" s="288" t="s">
        <v>73</v>
      </c>
      <c r="B19" s="289"/>
      <c r="C19" s="289"/>
      <c r="D19" s="289"/>
      <c r="E19" s="289"/>
    </row>
    <row r="20" spans="1:6" ht="15.75" thickBot="1">
      <c r="A20" s="32">
        <v>1</v>
      </c>
      <c r="B20" s="290" t="s">
        <v>74</v>
      </c>
      <c r="C20" s="291"/>
      <c r="D20" s="292"/>
      <c r="E20" s="47" t="s">
        <v>75</v>
      </c>
    </row>
    <row r="21" spans="1:6">
      <c r="A21" s="48" t="s">
        <v>54</v>
      </c>
      <c r="B21" s="293" t="s">
        <v>76</v>
      </c>
      <c r="C21" s="293"/>
      <c r="D21" s="293"/>
      <c r="E21" s="49">
        <f>E15</f>
        <v>4220.33</v>
      </c>
    </row>
    <row r="22" spans="1:6">
      <c r="A22" s="50" t="s">
        <v>57</v>
      </c>
      <c r="B22" s="294" t="s">
        <v>77</v>
      </c>
      <c r="C22" s="295"/>
      <c r="D22" s="51">
        <v>0</v>
      </c>
      <c r="E22" s="52">
        <v>0</v>
      </c>
    </row>
    <row r="23" spans="1:6">
      <c r="A23" s="50" t="s">
        <v>60</v>
      </c>
      <c r="B23" s="296" t="s">
        <v>78</v>
      </c>
      <c r="C23" s="296"/>
      <c r="D23" s="296"/>
      <c r="E23" s="52">
        <v>0</v>
      </c>
    </row>
    <row r="24" spans="1:6">
      <c r="A24" s="50" t="s">
        <v>79</v>
      </c>
      <c r="B24" s="294" t="s">
        <v>80</v>
      </c>
      <c r="C24" s="295"/>
      <c r="D24" s="53">
        <v>0</v>
      </c>
      <c r="E24" s="52">
        <v>0</v>
      </c>
    </row>
    <row r="25" spans="1:6">
      <c r="A25" s="50" t="s">
        <v>81</v>
      </c>
      <c r="B25" s="296" t="s">
        <v>82</v>
      </c>
      <c r="C25" s="296"/>
      <c r="D25" s="296"/>
      <c r="E25" s="52">
        <v>0</v>
      </c>
    </row>
    <row r="26" spans="1:6">
      <c r="A26" s="50" t="s">
        <v>83</v>
      </c>
      <c r="B26" s="296" t="s">
        <v>84</v>
      </c>
      <c r="C26" s="296"/>
      <c r="D26" s="296"/>
      <c r="E26" s="52">
        <v>0</v>
      </c>
    </row>
    <row r="27" spans="1:6">
      <c r="A27" s="54" t="s">
        <v>85</v>
      </c>
      <c r="B27" s="317" t="s">
        <v>86</v>
      </c>
      <c r="C27" s="317"/>
      <c r="D27" s="317"/>
      <c r="E27" s="55">
        <v>0</v>
      </c>
    </row>
    <row r="28" spans="1:6" ht="15.75" thickBot="1">
      <c r="A28" s="318" t="s">
        <v>87</v>
      </c>
      <c r="B28" s="319"/>
      <c r="C28" s="319"/>
      <c r="D28" s="320"/>
      <c r="E28" s="56">
        <f>ROUND(SUM(E21:E27),2)</f>
        <v>4220.33</v>
      </c>
    </row>
    <row r="29" spans="1:6" ht="15.75" thickBot="1">
      <c r="A29" s="99" t="s">
        <v>88</v>
      </c>
      <c r="B29" s="93"/>
      <c r="C29" s="93"/>
      <c r="D29" s="57"/>
      <c r="E29" s="58"/>
    </row>
    <row r="30" spans="1:6" ht="15.75" thickBot="1">
      <c r="A30" s="321" t="s">
        <v>89</v>
      </c>
      <c r="B30" s="322"/>
      <c r="C30" s="322"/>
      <c r="D30" s="322"/>
      <c r="E30" s="323"/>
    </row>
    <row r="31" spans="1:6" ht="15.75" thickBot="1">
      <c r="A31" s="321" t="s">
        <v>90</v>
      </c>
      <c r="B31" s="322"/>
      <c r="C31" s="322"/>
      <c r="D31" s="322"/>
      <c r="E31" s="323"/>
    </row>
    <row r="32" spans="1:6" ht="15.75" thickBot="1">
      <c r="A32" s="123" t="s">
        <v>91</v>
      </c>
      <c r="B32" s="124" t="s">
        <v>92</v>
      </c>
      <c r="C32" s="124"/>
      <c r="D32" s="125" t="s">
        <v>93</v>
      </c>
      <c r="E32" s="126" t="s">
        <v>75</v>
      </c>
      <c r="F32" s="35"/>
    </row>
    <row r="33" spans="1:6">
      <c r="A33" s="129" t="s">
        <v>54</v>
      </c>
      <c r="B33" s="299" t="s">
        <v>94</v>
      </c>
      <c r="C33" s="299"/>
      <c r="D33" s="130">
        <v>8.3299999999999999E-2</v>
      </c>
      <c r="E33" s="131">
        <f>ROUND(E$28*D33,2)</f>
        <v>351.55</v>
      </c>
      <c r="F33" s="35"/>
    </row>
    <row r="34" spans="1:6">
      <c r="A34" s="40" t="s">
        <v>57</v>
      </c>
      <c r="B34" s="278" t="s">
        <v>95</v>
      </c>
      <c r="C34" s="278"/>
      <c r="D34" s="127">
        <v>0.121</v>
      </c>
      <c r="E34" s="132">
        <f>ROUND(E$28*D34,2)</f>
        <v>510.66</v>
      </c>
      <c r="F34" s="35"/>
    </row>
    <row r="35" spans="1:6">
      <c r="A35" s="311" t="s">
        <v>96</v>
      </c>
      <c r="B35" s="312"/>
      <c r="C35" s="312"/>
      <c r="D35" s="128">
        <f>SUM(D33:D34)</f>
        <v>0.20429999999999998</v>
      </c>
      <c r="E35" s="202">
        <f>ROUND(SUM(E33:E34),2)</f>
        <v>862.21</v>
      </c>
      <c r="F35" s="35"/>
    </row>
    <row r="36" spans="1:6" ht="25.5" customHeight="1">
      <c r="A36" s="40" t="s">
        <v>97</v>
      </c>
      <c r="B36" s="313" t="s">
        <v>98</v>
      </c>
      <c r="C36" s="313"/>
      <c r="D36" s="127">
        <v>7.5200000000000003E-2</v>
      </c>
      <c r="E36" s="132">
        <f>ROUND(E$28*D36,2)</f>
        <v>317.37</v>
      </c>
      <c r="F36" s="100"/>
    </row>
    <row r="37" spans="1:6" ht="15.75" thickBot="1">
      <c r="A37" s="314" t="s">
        <v>99</v>
      </c>
      <c r="B37" s="315"/>
      <c r="C37" s="315"/>
      <c r="D37" s="315"/>
      <c r="E37" s="65">
        <f>SUM(E35:E36)</f>
        <v>1179.58</v>
      </c>
      <c r="F37" s="35"/>
    </row>
    <row r="38" spans="1:6" ht="24.75" customHeight="1">
      <c r="A38" s="316" t="s">
        <v>100</v>
      </c>
      <c r="B38" s="316"/>
      <c r="C38" s="316"/>
      <c r="D38" s="316"/>
      <c r="E38" s="316"/>
      <c r="F38" s="35"/>
    </row>
    <row r="39" spans="1:6" ht="24" customHeight="1">
      <c r="A39" s="316" t="s">
        <v>101</v>
      </c>
      <c r="B39" s="316"/>
      <c r="C39" s="316"/>
      <c r="D39" s="316"/>
      <c r="E39" s="316"/>
      <c r="F39" s="35"/>
    </row>
    <row r="40" spans="1:6" ht="33.75" customHeight="1" thickBot="1">
      <c r="A40" s="324" t="s">
        <v>196</v>
      </c>
      <c r="B40" s="324"/>
      <c r="C40" s="324"/>
      <c r="D40" s="324"/>
      <c r="E40" s="324"/>
      <c r="F40" s="35"/>
    </row>
    <row r="41" spans="1:6" ht="15.75" thickBot="1">
      <c r="A41" s="325" t="s">
        <v>102</v>
      </c>
      <c r="B41" s="326"/>
      <c r="C41" s="326"/>
      <c r="D41" s="326"/>
      <c r="E41" s="327"/>
      <c r="F41" s="35"/>
    </row>
    <row r="42" spans="1:6" ht="15.75" thickBot="1">
      <c r="A42" s="60" t="s">
        <v>103</v>
      </c>
      <c r="B42" s="328" t="s">
        <v>104</v>
      </c>
      <c r="C42" s="329"/>
      <c r="D42" s="61" t="s">
        <v>93</v>
      </c>
      <c r="E42" s="62" t="s">
        <v>75</v>
      </c>
      <c r="F42" s="35"/>
    </row>
    <row r="43" spans="1:6">
      <c r="A43" s="44" t="s">
        <v>54</v>
      </c>
      <c r="B43" s="330" t="s">
        <v>105</v>
      </c>
      <c r="C43" s="331"/>
      <c r="D43" s="152">
        <v>0.2</v>
      </c>
      <c r="E43" s="153">
        <f>ROUND(E$28*D43,2)</f>
        <v>844.07</v>
      </c>
      <c r="F43" s="35"/>
    </row>
    <row r="44" spans="1:6">
      <c r="A44" s="45" t="s">
        <v>57</v>
      </c>
      <c r="B44" s="294" t="s">
        <v>106</v>
      </c>
      <c r="C44" s="295"/>
      <c r="D44" s="63">
        <v>2.5000000000000001E-2</v>
      </c>
      <c r="E44" s="46">
        <f t="shared" ref="E44:E50" si="0">ROUND(E$28*D44,2)</f>
        <v>105.51</v>
      </c>
      <c r="F44" s="35"/>
    </row>
    <row r="45" spans="1:6">
      <c r="A45" s="45" t="s">
        <v>60</v>
      </c>
      <c r="B45" s="294" t="s">
        <v>107</v>
      </c>
      <c r="C45" s="295"/>
      <c r="D45" s="102">
        <v>0.03</v>
      </c>
      <c r="E45" s="46">
        <f t="shared" si="0"/>
        <v>126.61</v>
      </c>
      <c r="F45" s="35"/>
    </row>
    <row r="46" spans="1:6">
      <c r="A46" s="45" t="s">
        <v>79</v>
      </c>
      <c r="B46" s="294" t="s">
        <v>108</v>
      </c>
      <c r="C46" s="295"/>
      <c r="D46" s="63">
        <v>1.4999999999999999E-2</v>
      </c>
      <c r="E46" s="46">
        <f t="shared" si="0"/>
        <v>63.3</v>
      </c>
      <c r="F46" s="35"/>
    </row>
    <row r="47" spans="1:6">
      <c r="A47" s="45" t="s">
        <v>81</v>
      </c>
      <c r="B47" s="294" t="s">
        <v>109</v>
      </c>
      <c r="C47" s="295"/>
      <c r="D47" s="63">
        <v>0.01</v>
      </c>
      <c r="E47" s="46">
        <f t="shared" si="0"/>
        <v>42.2</v>
      </c>
      <c r="F47" s="35"/>
    </row>
    <row r="48" spans="1:6">
      <c r="A48" s="45" t="s">
        <v>110</v>
      </c>
      <c r="B48" s="294" t="s">
        <v>111</v>
      </c>
      <c r="C48" s="295"/>
      <c r="D48" s="63">
        <v>6.0000000000000001E-3</v>
      </c>
      <c r="E48" s="46">
        <f t="shared" si="0"/>
        <v>25.32</v>
      </c>
      <c r="F48" s="35"/>
    </row>
    <row r="49" spans="1:6">
      <c r="A49" s="45" t="s">
        <v>83</v>
      </c>
      <c r="B49" s="294" t="s">
        <v>112</v>
      </c>
      <c r="C49" s="295"/>
      <c r="D49" s="63">
        <v>2E-3</v>
      </c>
      <c r="E49" s="46">
        <f t="shared" si="0"/>
        <v>8.44</v>
      </c>
      <c r="F49" s="35"/>
    </row>
    <row r="50" spans="1:6">
      <c r="A50" s="36" t="s">
        <v>85</v>
      </c>
      <c r="B50" s="294" t="s">
        <v>113</v>
      </c>
      <c r="C50" s="295"/>
      <c r="D50" s="63">
        <v>0.08</v>
      </c>
      <c r="E50" s="46">
        <f t="shared" si="0"/>
        <v>337.63</v>
      </c>
      <c r="F50" s="35"/>
    </row>
    <row r="51" spans="1:6" ht="15.75" thickBot="1">
      <c r="A51" s="341" t="s">
        <v>114</v>
      </c>
      <c r="B51" s="342"/>
      <c r="C51" s="343"/>
      <c r="D51" s="64">
        <v>0.36799999999999999</v>
      </c>
      <c r="E51" s="65">
        <f>SUM(E43:E50)</f>
        <v>1553.08</v>
      </c>
      <c r="F51" s="35"/>
    </row>
    <row r="52" spans="1:6">
      <c r="A52" s="95" t="s">
        <v>115</v>
      </c>
      <c r="B52" s="96"/>
      <c r="C52" s="96"/>
      <c r="D52" s="97"/>
      <c r="E52" s="98"/>
      <c r="F52" s="99"/>
    </row>
    <row r="53" spans="1:6">
      <c r="A53" s="95" t="s">
        <v>116</v>
      </c>
      <c r="B53" s="96"/>
      <c r="C53" s="96"/>
      <c r="D53" s="97"/>
      <c r="E53" s="98"/>
      <c r="F53" s="99"/>
    </row>
    <row r="54" spans="1:6" ht="15.75" thickBot="1">
      <c r="A54" s="99" t="s">
        <v>117</v>
      </c>
      <c r="B54" s="96"/>
      <c r="C54" s="96"/>
      <c r="D54" s="97"/>
      <c r="E54" s="98"/>
      <c r="F54" s="99"/>
    </row>
    <row r="55" spans="1:6" ht="15.75" thickBot="1">
      <c r="A55" s="321" t="s">
        <v>118</v>
      </c>
      <c r="B55" s="344"/>
      <c r="C55" s="344"/>
      <c r="D55" s="344"/>
      <c r="E55" s="345"/>
      <c r="F55" s="35"/>
    </row>
    <row r="56" spans="1:6" ht="15.75" thickBot="1">
      <c r="A56" s="32" t="s">
        <v>119</v>
      </c>
      <c r="B56" s="116" t="s">
        <v>120</v>
      </c>
      <c r="C56" s="118" t="s">
        <v>121</v>
      </c>
      <c r="D56" s="118" t="s">
        <v>122</v>
      </c>
      <c r="E56" s="115" t="s">
        <v>75</v>
      </c>
      <c r="F56" s="35"/>
    </row>
    <row r="57" spans="1:6">
      <c r="A57" s="38" t="s">
        <v>54</v>
      </c>
      <c r="B57" s="34" t="s">
        <v>123</v>
      </c>
      <c r="C57" s="117">
        <v>22</v>
      </c>
      <c r="D57" s="134">
        <v>11</v>
      </c>
      <c r="E57" s="49">
        <f>IF(C57*D57&lt;E28*6%,0,C57*D57-E28*6%)</f>
        <v>0</v>
      </c>
      <c r="F57" s="35"/>
    </row>
    <row r="58" spans="1:6" ht="15" customHeight="1">
      <c r="A58" s="40" t="s">
        <v>57</v>
      </c>
      <c r="B58" s="33" t="s">
        <v>124</v>
      </c>
      <c r="C58" s="68">
        <v>22</v>
      </c>
      <c r="D58" s="135">
        <v>44.3</v>
      </c>
      <c r="E58" s="52">
        <f>C58*D58</f>
        <v>974.59999999999991</v>
      </c>
      <c r="F58" s="35"/>
    </row>
    <row r="59" spans="1:6">
      <c r="A59" s="40" t="s">
        <v>97</v>
      </c>
      <c r="B59" s="67" t="s">
        <v>125</v>
      </c>
      <c r="C59" s="67"/>
      <c r="D59" s="68"/>
      <c r="E59" s="66">
        <v>0</v>
      </c>
      <c r="F59" s="35"/>
    </row>
    <row r="60" spans="1:6">
      <c r="A60" s="40" t="s">
        <v>79</v>
      </c>
      <c r="B60" s="69" t="s">
        <v>126</v>
      </c>
      <c r="C60" s="69"/>
      <c r="D60" s="68"/>
      <c r="E60" s="66">
        <v>0</v>
      </c>
      <c r="F60" s="35"/>
    </row>
    <row r="61" spans="1:6">
      <c r="A61" s="38" t="s">
        <v>127</v>
      </c>
      <c r="B61" s="304" t="s">
        <v>128</v>
      </c>
      <c r="C61" s="304"/>
      <c r="D61" s="293"/>
      <c r="E61" s="110">
        <v>3.61</v>
      </c>
      <c r="F61" s="147"/>
    </row>
    <row r="62" spans="1:6">
      <c r="A62" s="40" t="s">
        <v>110</v>
      </c>
      <c r="B62" s="307" t="s">
        <v>129</v>
      </c>
      <c r="C62" s="307"/>
      <c r="D62" s="296"/>
      <c r="E62" s="66">
        <v>0</v>
      </c>
      <c r="F62" s="35"/>
    </row>
    <row r="63" spans="1:6">
      <c r="A63" s="40" t="s">
        <v>130</v>
      </c>
      <c r="B63" s="67" t="s">
        <v>131</v>
      </c>
      <c r="C63" s="67"/>
      <c r="D63" s="68"/>
      <c r="E63" s="66">
        <v>0</v>
      </c>
      <c r="F63" s="35"/>
    </row>
    <row r="64" spans="1:6" ht="15.75" thickBot="1">
      <c r="A64" s="70" t="s">
        <v>110</v>
      </c>
      <c r="B64" s="71" t="s">
        <v>132</v>
      </c>
      <c r="C64" s="71"/>
      <c r="D64" s="72"/>
      <c r="E64" s="73">
        <v>0</v>
      </c>
    </row>
    <row r="65" spans="1:6" ht="15.75" thickBot="1">
      <c r="A65" s="346" t="s">
        <v>133</v>
      </c>
      <c r="B65" s="291" t="s">
        <v>133</v>
      </c>
      <c r="C65" s="291"/>
      <c r="D65" s="291"/>
      <c r="E65" s="74">
        <f>SUM(E57:E64)</f>
        <v>978.20999999999992</v>
      </c>
    </row>
    <row r="66" spans="1:6">
      <c r="A66" s="95" t="s">
        <v>134</v>
      </c>
      <c r="B66" s="59"/>
      <c r="C66" s="59"/>
      <c r="D66" s="59"/>
      <c r="E66" s="94"/>
    </row>
    <row r="67" spans="1:6" ht="23.25" customHeight="1" thickBot="1">
      <c r="A67" s="347" t="s">
        <v>135</v>
      </c>
      <c r="B67" s="347"/>
      <c r="C67" s="347"/>
      <c r="D67" s="347"/>
      <c r="E67" s="347"/>
    </row>
    <row r="68" spans="1:6" ht="15.75" thickBot="1">
      <c r="A68" s="321" t="s">
        <v>136</v>
      </c>
      <c r="B68" s="322"/>
      <c r="C68" s="322"/>
      <c r="D68" s="322"/>
      <c r="E68" s="323"/>
    </row>
    <row r="69" spans="1:6" ht="15.75" thickBot="1">
      <c r="A69" s="78">
        <v>2</v>
      </c>
      <c r="B69" s="332" t="s">
        <v>137</v>
      </c>
      <c r="C69" s="333"/>
      <c r="D69" s="334"/>
      <c r="E69" s="79" t="s">
        <v>138</v>
      </c>
    </row>
    <row r="70" spans="1:6" ht="15.75" thickBot="1">
      <c r="A70" s="80" t="s">
        <v>91</v>
      </c>
      <c r="B70" s="335" t="s">
        <v>92</v>
      </c>
      <c r="C70" s="336"/>
      <c r="D70" s="337"/>
      <c r="E70" s="81">
        <f>E37</f>
        <v>1179.58</v>
      </c>
    </row>
    <row r="71" spans="1:6" ht="15.75" thickBot="1">
      <c r="A71" s="80" t="s">
        <v>103</v>
      </c>
      <c r="B71" s="335" t="s">
        <v>104</v>
      </c>
      <c r="C71" s="336"/>
      <c r="D71" s="337"/>
      <c r="E71" s="81">
        <f>E51</f>
        <v>1553.08</v>
      </c>
    </row>
    <row r="72" spans="1:6" ht="15.75" thickBot="1">
      <c r="A72" s="80" t="s">
        <v>119</v>
      </c>
      <c r="B72" s="338" t="s">
        <v>120</v>
      </c>
      <c r="C72" s="339"/>
      <c r="D72" s="340"/>
      <c r="E72" s="81">
        <f>E65</f>
        <v>978.20999999999992</v>
      </c>
    </row>
    <row r="73" spans="1:6" ht="15.75" thickBot="1">
      <c r="A73" s="332" t="s">
        <v>139</v>
      </c>
      <c r="B73" s="333"/>
      <c r="C73" s="333"/>
      <c r="D73" s="334"/>
      <c r="E73" s="82">
        <f>SUM(E70:E72)</f>
        <v>3710.87</v>
      </c>
    </row>
    <row r="74" spans="1:6" ht="15.75" thickBot="1">
      <c r="A74" s="321" t="s">
        <v>140</v>
      </c>
      <c r="B74" s="322"/>
      <c r="C74" s="322"/>
      <c r="D74" s="322"/>
      <c r="E74" s="323"/>
    </row>
    <row r="75" spans="1:6" ht="15.75" thickBot="1">
      <c r="A75" s="78">
        <v>3</v>
      </c>
      <c r="B75" s="325" t="s">
        <v>141</v>
      </c>
      <c r="C75" s="327"/>
      <c r="D75" s="83" t="s">
        <v>142</v>
      </c>
      <c r="E75" s="79" t="s">
        <v>138</v>
      </c>
    </row>
    <row r="76" spans="1:6" ht="15.75" thickBot="1">
      <c r="A76" s="80" t="s">
        <v>143</v>
      </c>
      <c r="B76" s="348" t="s">
        <v>144</v>
      </c>
      <c r="C76" s="349"/>
      <c r="D76" s="84">
        <v>4.5833333333333334E-3</v>
      </c>
      <c r="E76" s="81">
        <f t="shared" ref="E76:E81" si="1">D76*$E$28</f>
        <v>19.343179166666665</v>
      </c>
    </row>
    <row r="77" spans="1:6" ht="15.75" thickBot="1">
      <c r="A77" s="80" t="s">
        <v>145</v>
      </c>
      <c r="B77" s="348" t="s">
        <v>146</v>
      </c>
      <c r="C77" s="349"/>
      <c r="D77" s="84">
        <v>3.6666666666666667E-4</v>
      </c>
      <c r="E77" s="81">
        <f t="shared" si="1"/>
        <v>1.5474543333333333</v>
      </c>
    </row>
    <row r="78" spans="1:6" ht="27" customHeight="1" thickBot="1">
      <c r="A78" s="80" t="s">
        <v>97</v>
      </c>
      <c r="B78" s="348" t="s">
        <v>147</v>
      </c>
      <c r="C78" s="349"/>
      <c r="D78" s="109">
        <v>3.4799999999999998E-2</v>
      </c>
      <c r="E78" s="81">
        <f t="shared" si="1"/>
        <v>146.86748399999999</v>
      </c>
    </row>
    <row r="79" spans="1:6" ht="15.75" thickBot="1">
      <c r="A79" s="80" t="s">
        <v>63</v>
      </c>
      <c r="B79" s="348" t="s">
        <v>148</v>
      </c>
      <c r="C79" s="349"/>
      <c r="D79" s="84">
        <v>1.9400000000000001E-2</v>
      </c>
      <c r="E79" s="81">
        <f t="shared" si="1"/>
        <v>81.874402000000003</v>
      </c>
    </row>
    <row r="80" spans="1:6" ht="26.25" customHeight="1" thickBot="1">
      <c r="A80" s="80" t="s">
        <v>127</v>
      </c>
      <c r="B80" s="348" t="s">
        <v>149</v>
      </c>
      <c r="C80" s="349"/>
      <c r="D80" s="84">
        <f>D79*D51</f>
        <v>7.1392000000000001E-3</v>
      </c>
      <c r="E80" s="81">
        <f t="shared" si="1"/>
        <v>30.129779935999998</v>
      </c>
      <c r="F80" s="35"/>
    </row>
    <row r="81" spans="1:6" ht="15.75" thickBot="1">
      <c r="A81" s="80" t="s">
        <v>150</v>
      </c>
      <c r="B81" s="119" t="s">
        <v>151</v>
      </c>
      <c r="C81" s="120"/>
      <c r="D81" s="109">
        <v>5.1999999999999998E-3</v>
      </c>
      <c r="E81" s="81">
        <f t="shared" si="1"/>
        <v>21.945715999999997</v>
      </c>
      <c r="F81" s="35"/>
    </row>
    <row r="82" spans="1:6" ht="15.75" thickBot="1">
      <c r="A82" s="332" t="s">
        <v>139</v>
      </c>
      <c r="B82" s="333"/>
      <c r="C82" s="334"/>
      <c r="D82" s="85">
        <v>7.1199999999999999E-2</v>
      </c>
      <c r="E82" s="86">
        <f>ROUND(SUM(E76:E81),2)</f>
        <v>301.70999999999998</v>
      </c>
      <c r="F82" s="35"/>
    </row>
    <row r="83" spans="1:6" ht="28.5" customHeight="1" thickBot="1">
      <c r="A83" s="350" t="s">
        <v>152</v>
      </c>
      <c r="B83" s="350"/>
      <c r="C83" s="350"/>
      <c r="D83" s="350"/>
      <c r="E83" s="350"/>
      <c r="F83" s="35"/>
    </row>
    <row r="84" spans="1:6" ht="15.75" thickBot="1">
      <c r="A84" s="321" t="s">
        <v>153</v>
      </c>
      <c r="B84" s="322"/>
      <c r="C84" s="322"/>
      <c r="D84" s="322"/>
      <c r="E84" s="323"/>
      <c r="F84" s="35"/>
    </row>
    <row r="85" spans="1:6" ht="15.75" thickBot="1">
      <c r="A85" s="332" t="s">
        <v>154</v>
      </c>
      <c r="B85" s="333"/>
      <c r="C85" s="333"/>
      <c r="D85" s="333"/>
      <c r="E85" s="334"/>
      <c r="F85" s="35"/>
    </row>
    <row r="86" spans="1:6" ht="15.75" thickBot="1">
      <c r="A86" s="78" t="s">
        <v>155</v>
      </c>
      <c r="B86" s="332" t="s">
        <v>156</v>
      </c>
      <c r="C86" s="334"/>
      <c r="D86" s="78" t="s">
        <v>142</v>
      </c>
      <c r="E86" s="79" t="s">
        <v>138</v>
      </c>
      <c r="F86" s="35"/>
    </row>
    <row r="87" spans="1:6" ht="15.75" thickBot="1">
      <c r="A87" s="80" t="s">
        <v>143</v>
      </c>
      <c r="B87" s="348" t="s">
        <v>157</v>
      </c>
      <c r="C87" s="349"/>
      <c r="D87" s="87">
        <v>9.2592592592592587E-3</v>
      </c>
      <c r="E87" s="88">
        <f t="shared" ref="E87:E92" si="2">D87*$E$28</f>
        <v>39.077129629629624</v>
      </c>
      <c r="F87" s="35"/>
    </row>
    <row r="88" spans="1:6" ht="15.75" thickBot="1">
      <c r="A88" s="80" t="s">
        <v>145</v>
      </c>
      <c r="B88" s="348" t="s">
        <v>158</v>
      </c>
      <c r="C88" s="349"/>
      <c r="D88" s="87">
        <v>2.7222222222222218E-3</v>
      </c>
      <c r="E88" s="88">
        <f t="shared" si="2"/>
        <v>11.48867611111111</v>
      </c>
      <c r="F88" s="35"/>
    </row>
    <row r="89" spans="1:6" ht="15.75" thickBot="1">
      <c r="A89" s="80" t="s">
        <v>97</v>
      </c>
      <c r="B89" s="348" t="s">
        <v>159</v>
      </c>
      <c r="C89" s="349"/>
      <c r="D89" s="87">
        <v>2.3000000000000001E-4</v>
      </c>
      <c r="E89" s="88">
        <f t="shared" si="2"/>
        <v>0.97067590000000004</v>
      </c>
      <c r="F89" s="35"/>
    </row>
    <row r="90" spans="1:6" ht="15.75" thickBot="1">
      <c r="A90" s="80" t="s">
        <v>63</v>
      </c>
      <c r="B90" s="348" t="s">
        <v>160</v>
      </c>
      <c r="C90" s="349"/>
      <c r="D90" s="87">
        <v>4.1999999999999997E-3</v>
      </c>
      <c r="E90" s="88">
        <f t="shared" si="2"/>
        <v>17.725386</v>
      </c>
      <c r="F90" s="35"/>
    </row>
    <row r="91" spans="1:6" ht="15.75" thickBot="1">
      <c r="A91" s="80" t="s">
        <v>127</v>
      </c>
      <c r="B91" s="348" t="s">
        <v>161</v>
      </c>
      <c r="C91" s="349"/>
      <c r="D91" s="87">
        <v>1.6180555555555555E-4</v>
      </c>
      <c r="E91" s="88">
        <f t="shared" si="2"/>
        <v>0.68287284027777773</v>
      </c>
      <c r="F91" s="35"/>
    </row>
    <row r="92" spans="1:6" ht="15.75" thickBot="1">
      <c r="A92" s="80" t="s">
        <v>150</v>
      </c>
      <c r="B92" s="348" t="s">
        <v>162</v>
      </c>
      <c r="C92" s="349"/>
      <c r="D92" s="111">
        <v>0</v>
      </c>
      <c r="E92" s="88">
        <f t="shared" si="2"/>
        <v>0</v>
      </c>
      <c r="F92" s="113" t="s">
        <v>163</v>
      </c>
    </row>
    <row r="93" spans="1:6" ht="15.75" thickBot="1">
      <c r="A93" s="332" t="s">
        <v>99</v>
      </c>
      <c r="B93" s="333"/>
      <c r="C93" s="31"/>
      <c r="D93" s="89">
        <v>1.2E-2</v>
      </c>
      <c r="E93" s="86">
        <f>SUM(E87:E92)</f>
        <v>69.944740481018528</v>
      </c>
      <c r="F93" s="35"/>
    </row>
    <row r="94" spans="1:6" ht="27.75" customHeight="1" thickBot="1">
      <c r="A94" s="351" t="s">
        <v>164</v>
      </c>
      <c r="B94" s="351"/>
      <c r="C94" s="351"/>
      <c r="D94" s="351"/>
      <c r="E94" s="351"/>
      <c r="F94" s="35"/>
    </row>
    <row r="95" spans="1:6" ht="15.75" thickBot="1">
      <c r="A95" s="321" t="s">
        <v>165</v>
      </c>
      <c r="B95" s="322"/>
      <c r="C95" s="322"/>
      <c r="D95" s="322"/>
      <c r="E95" s="323"/>
      <c r="F95" s="35"/>
    </row>
    <row r="96" spans="1:6" ht="15.75" thickBot="1">
      <c r="A96" s="78" t="s">
        <v>166</v>
      </c>
      <c r="B96" s="332" t="s">
        <v>167</v>
      </c>
      <c r="C96" s="333"/>
      <c r="D96" s="334"/>
      <c r="E96" s="79" t="s">
        <v>138</v>
      </c>
    </row>
    <row r="97" spans="1:6" ht="15.75" thickBot="1">
      <c r="A97" s="80" t="s">
        <v>143</v>
      </c>
      <c r="B97" s="338" t="s">
        <v>168</v>
      </c>
      <c r="C97" s="339"/>
      <c r="D97" s="340"/>
      <c r="E97" s="81">
        <v>0</v>
      </c>
    </row>
    <row r="98" spans="1:6" ht="15.75" thickBot="1">
      <c r="A98" s="332" t="s">
        <v>139</v>
      </c>
      <c r="B98" s="333"/>
      <c r="C98" s="333"/>
      <c r="D98" s="334"/>
      <c r="E98" s="81">
        <v>0</v>
      </c>
    </row>
    <row r="99" spans="1:6" ht="15.75" thickBot="1">
      <c r="A99" s="75"/>
      <c r="B99" s="35"/>
      <c r="C99" s="35"/>
      <c r="D99" s="76"/>
      <c r="E99" s="77"/>
    </row>
    <row r="100" spans="1:6" ht="15.75" thickBot="1">
      <c r="A100" s="321" t="s">
        <v>169</v>
      </c>
      <c r="B100" s="322"/>
      <c r="C100" s="322"/>
      <c r="D100" s="322"/>
      <c r="E100" s="323"/>
    </row>
    <row r="101" spans="1:6" ht="15.75" thickBot="1">
      <c r="A101" s="78">
        <v>4</v>
      </c>
      <c r="B101" s="332" t="s">
        <v>170</v>
      </c>
      <c r="C101" s="333"/>
      <c r="D101" s="334"/>
      <c r="E101" s="79" t="s">
        <v>138</v>
      </c>
    </row>
    <row r="102" spans="1:6" ht="15.75" thickBot="1">
      <c r="A102" s="80" t="s">
        <v>155</v>
      </c>
      <c r="B102" s="338" t="s">
        <v>156</v>
      </c>
      <c r="C102" s="339"/>
      <c r="D102" s="340"/>
      <c r="E102" s="81">
        <f>E93</f>
        <v>69.944740481018528</v>
      </c>
    </row>
    <row r="103" spans="1:6" ht="15.75" thickBot="1">
      <c r="A103" s="80" t="s">
        <v>166</v>
      </c>
      <c r="B103" s="338" t="s">
        <v>167</v>
      </c>
      <c r="C103" s="339"/>
      <c r="D103" s="340"/>
      <c r="E103" s="81">
        <v>0</v>
      </c>
    </row>
    <row r="104" spans="1:6" ht="15.75" thickBot="1">
      <c r="A104" s="332" t="s">
        <v>139</v>
      </c>
      <c r="B104" s="333"/>
      <c r="C104" s="333"/>
      <c r="D104" s="334"/>
      <c r="E104" s="86">
        <f>SUM(E102:E103)</f>
        <v>69.944740481018528</v>
      </c>
    </row>
    <row r="105" spans="1:6" ht="15.75" thickBot="1">
      <c r="A105" s="75"/>
      <c r="B105" s="35"/>
      <c r="C105" s="35"/>
      <c r="D105" s="76"/>
      <c r="E105" s="77"/>
    </row>
    <row r="106" spans="1:6" ht="15.75" thickBot="1">
      <c r="A106" s="321" t="s">
        <v>171</v>
      </c>
      <c r="B106" s="322"/>
      <c r="C106" s="322"/>
      <c r="D106" s="322"/>
      <c r="E106" s="323"/>
    </row>
    <row r="107" spans="1:6" ht="15.75" thickBot="1">
      <c r="A107" s="78">
        <v>5</v>
      </c>
      <c r="B107" s="332" t="s">
        <v>172</v>
      </c>
      <c r="C107" s="333"/>
      <c r="D107" s="334"/>
      <c r="E107" s="79" t="s">
        <v>138</v>
      </c>
    </row>
    <row r="108" spans="1:6" ht="15.75" thickBot="1">
      <c r="A108" s="80" t="s">
        <v>143</v>
      </c>
      <c r="B108" s="338" t="s">
        <v>173</v>
      </c>
      <c r="C108" s="339"/>
      <c r="D108" s="340"/>
      <c r="E108" s="81">
        <v>0</v>
      </c>
    </row>
    <row r="109" spans="1:6" ht="15.75" thickBot="1">
      <c r="A109" s="80" t="s">
        <v>145</v>
      </c>
      <c r="B109" s="338" t="s">
        <v>174</v>
      </c>
      <c r="C109" s="339"/>
      <c r="D109" s="340"/>
      <c r="E109" s="81">
        <v>0</v>
      </c>
    </row>
    <row r="110" spans="1:6" ht="15.75" thickBot="1">
      <c r="A110" s="80" t="s">
        <v>97</v>
      </c>
      <c r="B110" s="338" t="s">
        <v>175</v>
      </c>
      <c r="C110" s="339"/>
      <c r="D110" s="340"/>
      <c r="E110" s="81">
        <v>0</v>
      </c>
    </row>
    <row r="111" spans="1:6" ht="15.75" thickBot="1">
      <c r="A111" s="80" t="s">
        <v>63</v>
      </c>
      <c r="B111" s="338" t="s">
        <v>176</v>
      </c>
      <c r="C111" s="339"/>
      <c r="D111" s="340"/>
      <c r="E111" s="81">
        <v>0</v>
      </c>
    </row>
    <row r="112" spans="1:6" ht="15.75" thickBot="1">
      <c r="A112" s="112" t="s">
        <v>127</v>
      </c>
      <c r="B112" s="338" t="s">
        <v>177</v>
      </c>
      <c r="C112" s="339"/>
      <c r="D112" s="352"/>
      <c r="E112" s="81">
        <v>0</v>
      </c>
      <c r="F112" s="35"/>
    </row>
    <row r="113" spans="1:6" ht="15.75" thickBot="1">
      <c r="A113" s="332" t="s">
        <v>99</v>
      </c>
      <c r="B113" s="333"/>
      <c r="C113" s="333"/>
      <c r="D113" s="334"/>
      <c r="E113" s="82">
        <f>SUM(E108:E112)</f>
        <v>0</v>
      </c>
      <c r="F113" s="35"/>
    </row>
    <row r="114" spans="1:6" ht="15.75" thickBot="1">
      <c r="A114" s="75"/>
      <c r="B114" s="35"/>
      <c r="C114" s="35"/>
      <c r="D114" s="76"/>
      <c r="E114" s="77"/>
      <c r="F114" s="35"/>
    </row>
    <row r="115" spans="1:6" ht="15.75" thickBot="1">
      <c r="A115" s="321" t="s">
        <v>178</v>
      </c>
      <c r="B115" s="322"/>
      <c r="C115" s="322"/>
      <c r="D115" s="322"/>
      <c r="E115" s="323"/>
      <c r="F115" s="35"/>
    </row>
    <row r="116" spans="1:6" ht="15.75" thickBot="1">
      <c r="A116" s="78">
        <v>6</v>
      </c>
      <c r="B116" s="332" t="s">
        <v>179</v>
      </c>
      <c r="C116" s="334"/>
      <c r="D116" s="30" t="s">
        <v>142</v>
      </c>
      <c r="E116" s="79" t="s">
        <v>138</v>
      </c>
      <c r="F116" s="35"/>
    </row>
    <row r="117" spans="1:6" ht="15.75" thickBot="1">
      <c r="A117" s="80" t="s">
        <v>143</v>
      </c>
      <c r="B117" s="348" t="s">
        <v>180</v>
      </c>
      <c r="C117" s="349"/>
      <c r="D117" s="87">
        <v>0.05</v>
      </c>
      <c r="E117" s="81">
        <f>D117*E135</f>
        <v>415.14273702405092</v>
      </c>
      <c r="F117" s="35"/>
    </row>
    <row r="118" spans="1:6" ht="15.75" thickBot="1">
      <c r="A118" s="80" t="s">
        <v>145</v>
      </c>
      <c r="B118" s="348" t="s">
        <v>181</v>
      </c>
      <c r="C118" s="349"/>
      <c r="D118" s="87">
        <v>0.05</v>
      </c>
      <c r="E118" s="81">
        <f>D118*(E135+E117)</f>
        <v>435.89987387525343</v>
      </c>
      <c r="F118" s="35"/>
    </row>
    <row r="119" spans="1:6" ht="15.75" thickBot="1">
      <c r="A119" s="80" t="s">
        <v>97</v>
      </c>
      <c r="B119" s="348" t="s">
        <v>182</v>
      </c>
      <c r="C119" s="349"/>
      <c r="D119" s="87">
        <f>D120+D121+D122</f>
        <v>0.14250000000000002</v>
      </c>
      <c r="E119" s="81">
        <f>((E117+E118+E135)/(1-D119))*D119</f>
        <v>1521.2016006667011</v>
      </c>
      <c r="F119" s="101"/>
    </row>
    <row r="120" spans="1:6" ht="15.75" thickBot="1">
      <c r="A120" s="80"/>
      <c r="B120" s="348" t="s">
        <v>183</v>
      </c>
      <c r="C120" s="349"/>
      <c r="D120" s="87">
        <v>9.2499999999999999E-2</v>
      </c>
      <c r="E120" s="81">
        <f>D120*E137</f>
        <v>987.44665306434956</v>
      </c>
      <c r="F120" s="35"/>
    </row>
    <row r="121" spans="1:6" ht="15.75" thickBot="1">
      <c r="A121" s="80"/>
      <c r="B121" s="348" t="s">
        <v>184</v>
      </c>
      <c r="C121" s="349"/>
      <c r="D121" s="149">
        <v>0.05</v>
      </c>
      <c r="E121" s="81">
        <f>D121*E137</f>
        <v>533.75494760235119</v>
      </c>
      <c r="F121" s="148"/>
    </row>
    <row r="122" spans="1:6" ht="15.75" thickBot="1">
      <c r="A122" s="80"/>
      <c r="B122" s="348" t="s">
        <v>185</v>
      </c>
      <c r="C122" s="349"/>
      <c r="D122" s="154">
        <v>0</v>
      </c>
      <c r="E122" s="155">
        <f>($E$135+$E$117+$E$118)/(1-$D$119)*D122</f>
        <v>0</v>
      </c>
      <c r="F122" s="35"/>
    </row>
    <row r="123" spans="1:6" ht="15.75" thickBot="1">
      <c r="A123" s="332" t="s">
        <v>99</v>
      </c>
      <c r="B123" s="333"/>
      <c r="C123" s="334"/>
      <c r="D123" s="89">
        <f>SUM(D117:D119)</f>
        <v>0.24250000000000002</v>
      </c>
      <c r="E123" s="79">
        <f>SUM(E117,E118,E119)</f>
        <v>2372.2442115660056</v>
      </c>
      <c r="F123" s="35"/>
    </row>
    <row r="124" spans="1:6">
      <c r="A124" s="95" t="s">
        <v>186</v>
      </c>
      <c r="B124" s="35"/>
      <c r="C124" s="35"/>
      <c r="D124" s="76"/>
      <c r="E124" s="77"/>
      <c r="F124" s="35"/>
    </row>
    <row r="125" spans="1:6">
      <c r="A125" s="353" t="s">
        <v>187</v>
      </c>
      <c r="B125" s="353"/>
      <c r="C125" s="353"/>
      <c r="D125" s="353"/>
      <c r="E125" s="353"/>
      <c r="F125" s="35"/>
    </row>
    <row r="126" spans="1:6">
      <c r="A126" s="95" t="s">
        <v>188</v>
      </c>
      <c r="B126" s="35"/>
      <c r="C126" s="35"/>
      <c r="D126" s="76"/>
      <c r="E126" s="77"/>
      <c r="F126" s="35"/>
    </row>
    <row r="127" spans="1:6" ht="15.75" thickBot="1">
      <c r="A127" s="75"/>
      <c r="B127" s="35"/>
      <c r="C127" s="35"/>
      <c r="D127" s="76"/>
      <c r="E127" s="77"/>
      <c r="F127" s="35"/>
    </row>
    <row r="128" spans="1:6" ht="15.75" thickBot="1">
      <c r="A128" s="321" t="s">
        <v>189</v>
      </c>
      <c r="B128" s="322"/>
      <c r="C128" s="322"/>
      <c r="D128" s="322"/>
      <c r="E128" s="323"/>
    </row>
    <row r="129" spans="1:5" ht="15.75" thickBot="1">
      <c r="A129" s="78"/>
      <c r="B129" s="325" t="s">
        <v>190</v>
      </c>
      <c r="C129" s="326"/>
      <c r="D129" s="327"/>
      <c r="E129" s="79" t="s">
        <v>138</v>
      </c>
    </row>
    <row r="130" spans="1:5" ht="15.75" thickBot="1">
      <c r="A130" s="90" t="s">
        <v>143</v>
      </c>
      <c r="B130" s="335" t="s">
        <v>73</v>
      </c>
      <c r="C130" s="336"/>
      <c r="D130" s="337"/>
      <c r="E130" s="81">
        <f>E28</f>
        <v>4220.33</v>
      </c>
    </row>
    <row r="131" spans="1:5" ht="15.75" thickBot="1">
      <c r="A131" s="90" t="s">
        <v>145</v>
      </c>
      <c r="B131" s="338" t="s">
        <v>89</v>
      </c>
      <c r="C131" s="339"/>
      <c r="D131" s="340"/>
      <c r="E131" s="81">
        <f>E73</f>
        <v>3710.87</v>
      </c>
    </row>
    <row r="132" spans="1:5" ht="15.75" thickBot="1">
      <c r="A132" s="90" t="s">
        <v>97</v>
      </c>
      <c r="B132" s="338" t="s">
        <v>140</v>
      </c>
      <c r="C132" s="339"/>
      <c r="D132" s="340"/>
      <c r="E132" s="81">
        <f>E82</f>
        <v>301.70999999999998</v>
      </c>
    </row>
    <row r="133" spans="1:5" ht="15.75" thickBot="1">
      <c r="A133" s="90" t="s">
        <v>63</v>
      </c>
      <c r="B133" s="338" t="s">
        <v>153</v>
      </c>
      <c r="C133" s="339"/>
      <c r="D133" s="340"/>
      <c r="E133" s="81">
        <f>E93</f>
        <v>69.944740481018528</v>
      </c>
    </row>
    <row r="134" spans="1:5" ht="15.75" thickBot="1">
      <c r="A134" s="90" t="s">
        <v>127</v>
      </c>
      <c r="B134" s="338" t="s">
        <v>171</v>
      </c>
      <c r="C134" s="339"/>
      <c r="D134" s="340"/>
      <c r="E134" s="81">
        <f>E113</f>
        <v>0</v>
      </c>
    </row>
    <row r="135" spans="1:5" ht="15.75" thickBot="1">
      <c r="A135" s="332" t="s">
        <v>191</v>
      </c>
      <c r="B135" s="333"/>
      <c r="C135" s="333"/>
      <c r="D135" s="334"/>
      <c r="E135" s="81">
        <f>SUM(E130:E134)</f>
        <v>8302.8547404810179</v>
      </c>
    </row>
    <row r="136" spans="1:5" ht="15.75" thickBot="1">
      <c r="A136" s="90" t="s">
        <v>150</v>
      </c>
      <c r="B136" s="335" t="s">
        <v>192</v>
      </c>
      <c r="C136" s="336"/>
      <c r="D136" s="337"/>
      <c r="E136" s="91">
        <f>E123</f>
        <v>2372.2442115660056</v>
      </c>
    </row>
    <row r="137" spans="1:5" ht="15.75" thickBot="1">
      <c r="A137" s="332" t="s">
        <v>193</v>
      </c>
      <c r="B137" s="333"/>
      <c r="C137" s="333"/>
      <c r="D137" s="334"/>
      <c r="E137" s="92">
        <f>SUM(E135:E136)</f>
        <v>10675.098952047023</v>
      </c>
    </row>
    <row r="138" spans="1:5">
      <c r="A138" s="354"/>
      <c r="B138" s="354"/>
      <c r="C138" s="354"/>
      <c r="D138" s="354"/>
      <c r="E138" s="354"/>
    </row>
    <row r="139" spans="1:5">
      <c r="A139" s="35"/>
      <c r="B139" s="35"/>
      <c r="C139" s="35"/>
      <c r="D139" s="35"/>
      <c r="E139" s="35"/>
    </row>
    <row r="140" spans="1:5">
      <c r="A140" s="35"/>
      <c r="B140" s="35"/>
      <c r="C140" s="35"/>
      <c r="D140" s="35"/>
      <c r="E140" s="35"/>
    </row>
    <row r="142" spans="1:5">
      <c r="A142" s="35"/>
      <c r="B142" s="35"/>
      <c r="C142" s="35"/>
      <c r="D142" s="35"/>
      <c r="E142" s="35"/>
    </row>
    <row r="143" spans="1:5">
      <c r="A143" s="35"/>
      <c r="B143" s="35"/>
      <c r="C143" s="35"/>
      <c r="D143" s="35"/>
      <c r="E143" s="35"/>
    </row>
  </sheetData>
  <mergeCells count="118">
    <mergeCell ref="A135:D135"/>
    <mergeCell ref="B136:D136"/>
    <mergeCell ref="A137:D137"/>
    <mergeCell ref="A138:E138"/>
    <mergeCell ref="B129:D129"/>
    <mergeCell ref="B130:D130"/>
    <mergeCell ref="B131:D131"/>
    <mergeCell ref="B132:D132"/>
    <mergeCell ref="B133:D133"/>
    <mergeCell ref="B134:D134"/>
    <mergeCell ref="B120:C120"/>
    <mergeCell ref="B121:C121"/>
    <mergeCell ref="B122:C122"/>
    <mergeCell ref="A123:C123"/>
    <mergeCell ref="A125:E125"/>
    <mergeCell ref="A128:E128"/>
    <mergeCell ref="A113:D113"/>
    <mergeCell ref="A115:E115"/>
    <mergeCell ref="B116:C116"/>
    <mergeCell ref="B117:C117"/>
    <mergeCell ref="B118:C118"/>
    <mergeCell ref="B119:C119"/>
    <mergeCell ref="B107:D107"/>
    <mergeCell ref="B108:D108"/>
    <mergeCell ref="B109:D109"/>
    <mergeCell ref="B110:D110"/>
    <mergeCell ref="B111:D111"/>
    <mergeCell ref="B112:D112"/>
    <mergeCell ref="A100:E100"/>
    <mergeCell ref="B101:D101"/>
    <mergeCell ref="B102:D102"/>
    <mergeCell ref="B103:D103"/>
    <mergeCell ref="A104:D104"/>
    <mergeCell ref="A106:E106"/>
    <mergeCell ref="A93:B93"/>
    <mergeCell ref="A94:E94"/>
    <mergeCell ref="A95:E95"/>
    <mergeCell ref="B96:D96"/>
    <mergeCell ref="B97:D97"/>
    <mergeCell ref="A98:D98"/>
    <mergeCell ref="B87:C87"/>
    <mergeCell ref="B88:C88"/>
    <mergeCell ref="B89:C89"/>
    <mergeCell ref="B90:C90"/>
    <mergeCell ref="B91:C91"/>
    <mergeCell ref="B92:C92"/>
    <mergeCell ref="B80:C80"/>
    <mergeCell ref="A82:C82"/>
    <mergeCell ref="A83:E83"/>
    <mergeCell ref="A84:E84"/>
    <mergeCell ref="A85:E85"/>
    <mergeCell ref="B86:C86"/>
    <mergeCell ref="A74:E74"/>
    <mergeCell ref="B75:C75"/>
    <mergeCell ref="B76:C76"/>
    <mergeCell ref="B77:C77"/>
    <mergeCell ref="B78:C78"/>
    <mergeCell ref="B79:C79"/>
    <mergeCell ref="A68:E68"/>
    <mergeCell ref="B69:D69"/>
    <mergeCell ref="B70:D70"/>
    <mergeCell ref="B71:D71"/>
    <mergeCell ref="B72:D72"/>
    <mergeCell ref="A73:D73"/>
    <mergeCell ref="A51:C51"/>
    <mergeCell ref="A55:E55"/>
    <mergeCell ref="B61:D61"/>
    <mergeCell ref="B62:D62"/>
    <mergeCell ref="A65:D65"/>
    <mergeCell ref="A67:E67"/>
    <mergeCell ref="B45:C45"/>
    <mergeCell ref="B46:C46"/>
    <mergeCell ref="B47:C47"/>
    <mergeCell ref="B48:C48"/>
    <mergeCell ref="B49:C49"/>
    <mergeCell ref="B50:C50"/>
    <mergeCell ref="A39:E39"/>
    <mergeCell ref="A40:E40"/>
    <mergeCell ref="A41:E41"/>
    <mergeCell ref="B42:C42"/>
    <mergeCell ref="B43:C43"/>
    <mergeCell ref="B44:C44"/>
    <mergeCell ref="B33:C33"/>
    <mergeCell ref="B34:C34"/>
    <mergeCell ref="A35:C35"/>
    <mergeCell ref="B36:C36"/>
    <mergeCell ref="A37:D37"/>
    <mergeCell ref="A38:E38"/>
    <mergeCell ref="B25:D25"/>
    <mergeCell ref="B26:D26"/>
    <mergeCell ref="B27:D27"/>
    <mergeCell ref="A28:D28"/>
    <mergeCell ref="A30:E30"/>
    <mergeCell ref="A31:E31"/>
    <mergeCell ref="A19:E19"/>
    <mergeCell ref="B20:D20"/>
    <mergeCell ref="B21:D21"/>
    <mergeCell ref="B22:C22"/>
    <mergeCell ref="B23:D23"/>
    <mergeCell ref="B24:C24"/>
    <mergeCell ref="A13:E13"/>
    <mergeCell ref="B14:C14"/>
    <mergeCell ref="D14:E14"/>
    <mergeCell ref="B15:D15"/>
    <mergeCell ref="B16:D16"/>
    <mergeCell ref="B18:D18"/>
    <mergeCell ref="A7:E7"/>
    <mergeCell ref="A8:E8"/>
    <mergeCell ref="B9:D9"/>
    <mergeCell ref="B10:D10"/>
    <mergeCell ref="B11:D11"/>
    <mergeCell ref="B12:D12"/>
    <mergeCell ref="A1:E1"/>
    <mergeCell ref="A2:E2"/>
    <mergeCell ref="A3:E3"/>
    <mergeCell ref="A4:E4"/>
    <mergeCell ref="A5:E5"/>
    <mergeCell ref="A6:E6"/>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24">
    <tabColor theme="0" tint="-0.14999847407452621"/>
  </sheetPr>
  <dimension ref="A1:D50"/>
  <sheetViews>
    <sheetView showGridLines="0" zoomScaleNormal="100" zoomScaleSheetLayoutView="100" workbookViewId="0">
      <selection activeCell="D25" sqref="D25"/>
    </sheetView>
  </sheetViews>
  <sheetFormatPr defaultColWidth="9.140625" defaultRowHeight="12.75"/>
  <cols>
    <col min="1" max="1" width="5.7109375" style="156" customWidth="1"/>
    <col min="2" max="2" width="47.28515625" style="156" bestFit="1" customWidth="1"/>
    <col min="3" max="3" width="9.140625" style="156" customWidth="1"/>
    <col min="4" max="4" width="123.140625" style="156" customWidth="1"/>
    <col min="5" max="16384" width="9.140625" style="156"/>
  </cols>
  <sheetData>
    <row r="1" spans="1:4" ht="13.5" thickBot="1">
      <c r="A1" s="355" t="s">
        <v>73</v>
      </c>
      <c r="B1" s="356"/>
      <c r="C1" s="356"/>
      <c r="D1" s="356"/>
    </row>
    <row r="2" spans="1:4" ht="13.5" thickBot="1">
      <c r="A2" s="157">
        <v>1</v>
      </c>
      <c r="B2" s="357" t="s">
        <v>74</v>
      </c>
      <c r="C2" s="358"/>
      <c r="D2" s="47" t="s">
        <v>197</v>
      </c>
    </row>
    <row r="3" spans="1:4">
      <c r="A3" s="158" t="s">
        <v>54</v>
      </c>
      <c r="B3" s="359" t="s">
        <v>76</v>
      </c>
      <c r="C3" s="359"/>
      <c r="D3" s="159" t="s">
        <v>198</v>
      </c>
    </row>
    <row r="4" spans="1:4" ht="13.5" thickBot="1">
      <c r="A4" s="160" t="s">
        <v>127</v>
      </c>
      <c r="B4" s="161" t="s">
        <v>199</v>
      </c>
      <c r="C4" s="162"/>
      <c r="D4" s="163" t="s">
        <v>200</v>
      </c>
    </row>
    <row r="5" spans="1:4" ht="13.5" thickBot="1">
      <c r="A5" s="355" t="s">
        <v>89</v>
      </c>
      <c r="B5" s="356"/>
      <c r="C5" s="356"/>
      <c r="D5" s="356"/>
    </row>
    <row r="6" spans="1:4" ht="13.5" thickBot="1">
      <c r="A6" s="355" t="s">
        <v>90</v>
      </c>
      <c r="B6" s="356"/>
      <c r="C6" s="356"/>
      <c r="D6" s="356"/>
    </row>
    <row r="7" spans="1:4" ht="13.5" thickBot="1">
      <c r="A7" s="164" t="s">
        <v>91</v>
      </c>
      <c r="B7" s="165" t="s">
        <v>92</v>
      </c>
      <c r="C7" s="166" t="s">
        <v>93</v>
      </c>
      <c r="D7" s="167" t="s">
        <v>197</v>
      </c>
    </row>
    <row r="8" spans="1:4">
      <c r="A8" s="168" t="s">
        <v>54</v>
      </c>
      <c r="B8" s="169" t="s">
        <v>94</v>
      </c>
      <c r="C8" s="170">
        <v>8.3299999999999999E-2</v>
      </c>
      <c r="D8" s="171" t="s">
        <v>201</v>
      </c>
    </row>
    <row r="9" spans="1:4" ht="13.5" customHeight="1">
      <c r="A9" s="172" t="s">
        <v>57</v>
      </c>
      <c r="B9" s="173" t="s">
        <v>95</v>
      </c>
      <c r="C9" s="63">
        <v>0.121</v>
      </c>
      <c r="D9" s="46" t="s">
        <v>202</v>
      </c>
    </row>
    <row r="10" spans="1:4" ht="26.25" customHeight="1" thickBot="1">
      <c r="A10" s="174" t="s">
        <v>97</v>
      </c>
      <c r="B10" s="175" t="s">
        <v>98</v>
      </c>
      <c r="C10" s="176">
        <v>7.3099999999999998E-2</v>
      </c>
      <c r="D10" s="177" t="s">
        <v>203</v>
      </c>
    </row>
    <row r="11" spans="1:4" ht="13.5" thickBot="1">
      <c r="A11" s="360" t="s">
        <v>102</v>
      </c>
      <c r="B11" s="361"/>
      <c r="C11" s="361"/>
      <c r="D11" s="361"/>
    </row>
    <row r="12" spans="1:4" ht="13.5" thickBot="1">
      <c r="A12" s="164" t="s">
        <v>103</v>
      </c>
      <c r="B12" s="179" t="s">
        <v>104</v>
      </c>
      <c r="C12" s="166" t="s">
        <v>93</v>
      </c>
      <c r="D12" s="167" t="s">
        <v>197</v>
      </c>
    </row>
    <row r="13" spans="1:4">
      <c r="A13" s="180" t="s">
        <v>54</v>
      </c>
      <c r="B13" s="181" t="s">
        <v>204</v>
      </c>
      <c r="C13" s="182">
        <v>0.2</v>
      </c>
      <c r="D13" s="46" t="s">
        <v>205</v>
      </c>
    </row>
    <row r="14" spans="1:4">
      <c r="A14" s="180" t="s">
        <v>145</v>
      </c>
      <c r="B14" s="181" t="s">
        <v>206</v>
      </c>
      <c r="C14" s="63">
        <v>2.5000000000000001E-2</v>
      </c>
      <c r="D14" s="46" t="s">
        <v>207</v>
      </c>
    </row>
    <row r="15" spans="1:4" ht="38.25">
      <c r="A15" s="180" t="s">
        <v>97</v>
      </c>
      <c r="B15" s="181" t="s">
        <v>208</v>
      </c>
      <c r="C15" s="102">
        <v>0.03</v>
      </c>
      <c r="D15" s="183" t="s">
        <v>209</v>
      </c>
    </row>
    <row r="16" spans="1:4">
      <c r="A16" s="180" t="s">
        <v>63</v>
      </c>
      <c r="B16" s="181" t="s">
        <v>210</v>
      </c>
      <c r="C16" s="63">
        <v>1.4999999999999999E-2</v>
      </c>
      <c r="D16" s="46" t="s">
        <v>211</v>
      </c>
    </row>
    <row r="17" spans="1:4">
      <c r="A17" s="180" t="s">
        <v>127</v>
      </c>
      <c r="B17" s="181" t="s">
        <v>212</v>
      </c>
      <c r="C17" s="63">
        <v>0.01</v>
      </c>
      <c r="D17" s="184" t="s">
        <v>213</v>
      </c>
    </row>
    <row r="18" spans="1:4">
      <c r="A18" s="180" t="s">
        <v>150</v>
      </c>
      <c r="B18" s="181" t="s">
        <v>214</v>
      </c>
      <c r="C18" s="63">
        <v>6.0000000000000001E-3</v>
      </c>
      <c r="D18" s="46" t="s">
        <v>215</v>
      </c>
    </row>
    <row r="19" spans="1:4">
      <c r="A19" s="172" t="s">
        <v>130</v>
      </c>
      <c r="B19" s="181" t="s">
        <v>112</v>
      </c>
      <c r="C19" s="63">
        <v>2E-3</v>
      </c>
      <c r="D19" s="46" t="s">
        <v>216</v>
      </c>
    </row>
    <row r="20" spans="1:4" ht="13.5" thickBot="1">
      <c r="A20" s="172" t="s">
        <v>217</v>
      </c>
      <c r="B20" s="181" t="s">
        <v>113</v>
      </c>
      <c r="C20" s="63">
        <v>0.08</v>
      </c>
      <c r="D20" s="46" t="s">
        <v>218</v>
      </c>
    </row>
    <row r="21" spans="1:4" ht="13.5" thickBot="1">
      <c r="A21" s="355" t="s">
        <v>118</v>
      </c>
      <c r="B21" s="356"/>
      <c r="C21" s="356"/>
      <c r="D21" s="356"/>
    </row>
    <row r="22" spans="1:4" ht="13.5" thickBot="1">
      <c r="A22" s="164" t="s">
        <v>119</v>
      </c>
      <c r="B22" s="362" t="s">
        <v>120</v>
      </c>
      <c r="C22" s="363"/>
      <c r="D22" s="167" t="s">
        <v>197</v>
      </c>
    </row>
    <row r="23" spans="1:4">
      <c r="A23" s="185" t="s">
        <v>54</v>
      </c>
      <c r="B23" s="364" t="s">
        <v>123</v>
      </c>
      <c r="C23" s="365"/>
      <c r="D23" s="49" t="s">
        <v>219</v>
      </c>
    </row>
    <row r="24" spans="1:4">
      <c r="A24" s="186" t="s">
        <v>57</v>
      </c>
      <c r="B24" s="366" t="s">
        <v>124</v>
      </c>
      <c r="C24" s="367"/>
      <c r="D24" s="49" t="s">
        <v>220</v>
      </c>
    </row>
    <row r="25" spans="1:4">
      <c r="A25" s="186" t="s">
        <v>97</v>
      </c>
      <c r="B25" s="187" t="s">
        <v>125</v>
      </c>
      <c r="C25" s="188"/>
      <c r="D25" s="49" t="s">
        <v>221</v>
      </c>
    </row>
    <row r="26" spans="1:4">
      <c r="A26" s="186" t="s">
        <v>79</v>
      </c>
      <c r="B26" s="189" t="s">
        <v>126</v>
      </c>
      <c r="C26" s="188"/>
      <c r="D26" s="49" t="s">
        <v>222</v>
      </c>
    </row>
    <row r="27" spans="1:4" ht="13.5" thickBot="1">
      <c r="A27" s="185" t="s">
        <v>127</v>
      </c>
      <c r="B27" s="364" t="s">
        <v>128</v>
      </c>
      <c r="C27" s="365"/>
      <c r="D27" s="49" t="s">
        <v>223</v>
      </c>
    </row>
    <row r="28" spans="1:4" ht="13.5" thickBot="1">
      <c r="A28" s="355" t="s">
        <v>140</v>
      </c>
      <c r="B28" s="356"/>
      <c r="C28" s="356"/>
      <c r="D28" s="356"/>
    </row>
    <row r="29" spans="1:4" ht="13.5" thickBot="1">
      <c r="A29" s="190">
        <v>3</v>
      </c>
      <c r="B29" s="179" t="s">
        <v>141</v>
      </c>
      <c r="C29" s="191" t="s">
        <v>142</v>
      </c>
      <c r="D29" s="79" t="s">
        <v>197</v>
      </c>
    </row>
    <row r="30" spans="1:4" ht="13.5" thickBot="1">
      <c r="A30" s="192" t="s">
        <v>143</v>
      </c>
      <c r="B30" s="193" t="s">
        <v>144</v>
      </c>
      <c r="C30" s="84">
        <v>4.1999999999999997E-3</v>
      </c>
      <c r="D30" s="194" t="s">
        <v>224</v>
      </c>
    </row>
    <row r="31" spans="1:4" ht="13.5" thickBot="1">
      <c r="A31" s="192" t="s">
        <v>145</v>
      </c>
      <c r="B31" s="193" t="s">
        <v>146</v>
      </c>
      <c r="C31" s="84">
        <f>8%*C30</f>
        <v>3.3599999999999998E-4</v>
      </c>
      <c r="D31" s="194" t="s">
        <v>225</v>
      </c>
    </row>
    <row r="32" spans="1:4" ht="13.5" thickBot="1">
      <c r="A32" s="192" t="s">
        <v>97</v>
      </c>
      <c r="B32" s="193" t="s">
        <v>226</v>
      </c>
      <c r="C32" s="109">
        <v>3.9800000000000002E-2</v>
      </c>
      <c r="D32" s="153" t="s">
        <v>227</v>
      </c>
    </row>
    <row r="33" spans="1:4" ht="13.5" thickBot="1">
      <c r="A33" s="192" t="s">
        <v>63</v>
      </c>
      <c r="B33" s="193" t="s">
        <v>148</v>
      </c>
      <c r="C33" s="84">
        <v>1.9400000000000001E-2</v>
      </c>
      <c r="D33" s="46" t="s">
        <v>228</v>
      </c>
    </row>
    <row r="34" spans="1:4" ht="26.25" thickBot="1">
      <c r="A34" s="192" t="s">
        <v>127</v>
      </c>
      <c r="B34" s="193" t="s">
        <v>149</v>
      </c>
      <c r="C34" s="84">
        <f>1*36.8%*C33</f>
        <v>7.1392000000000001E-3</v>
      </c>
      <c r="D34" s="46" t="s">
        <v>229</v>
      </c>
    </row>
    <row r="35" spans="1:4" ht="13.5" thickBot="1">
      <c r="A35" s="192" t="s">
        <v>150</v>
      </c>
      <c r="B35" s="193" t="s">
        <v>151</v>
      </c>
      <c r="C35" s="109">
        <v>2.0000000000000001E-4</v>
      </c>
      <c r="D35" s="46" t="s">
        <v>230</v>
      </c>
    </row>
    <row r="36" spans="1:4" ht="13.5" thickBot="1">
      <c r="A36" s="355" t="s">
        <v>153</v>
      </c>
      <c r="B36" s="356"/>
      <c r="C36" s="356"/>
      <c r="D36" s="356"/>
    </row>
    <row r="37" spans="1:4" ht="13.5" thickBot="1">
      <c r="A37" s="190" t="s">
        <v>155</v>
      </c>
      <c r="B37" s="178" t="s">
        <v>156</v>
      </c>
      <c r="C37" s="190" t="s">
        <v>142</v>
      </c>
      <c r="D37" s="79" t="s">
        <v>197</v>
      </c>
    </row>
    <row r="38" spans="1:4" ht="18.75" customHeight="1" thickBot="1">
      <c r="A38" s="192" t="s">
        <v>143</v>
      </c>
      <c r="B38" s="193" t="s">
        <v>157</v>
      </c>
      <c r="C38" s="87">
        <v>0</v>
      </c>
      <c r="D38" s="46" t="s">
        <v>231</v>
      </c>
    </row>
    <row r="39" spans="1:4" ht="13.5" thickBot="1">
      <c r="A39" s="192" t="s">
        <v>145</v>
      </c>
      <c r="B39" s="193" t="s">
        <v>158</v>
      </c>
      <c r="C39" s="87">
        <v>4.1999999999999997E-3</v>
      </c>
      <c r="D39" s="49" t="s">
        <v>232</v>
      </c>
    </row>
    <row r="40" spans="1:4" ht="13.5" thickBot="1">
      <c r="A40" s="192" t="s">
        <v>97</v>
      </c>
      <c r="B40" s="193" t="s">
        <v>159</v>
      </c>
      <c r="C40" s="87">
        <v>2.0000000000000001E-4</v>
      </c>
      <c r="D40" s="49" t="s">
        <v>233</v>
      </c>
    </row>
    <row r="41" spans="1:4" ht="26.25" thickBot="1">
      <c r="A41" s="192" t="s">
        <v>63</v>
      </c>
      <c r="B41" s="193" t="s">
        <v>160</v>
      </c>
      <c r="C41" s="87">
        <v>4.1999999999999997E-3</v>
      </c>
      <c r="D41" s="195" t="s">
        <v>234</v>
      </c>
    </row>
    <row r="42" spans="1:4" ht="13.5" thickBot="1">
      <c r="A42" s="192" t="s">
        <v>127</v>
      </c>
      <c r="B42" s="193" t="s">
        <v>235</v>
      </c>
      <c r="C42" s="87">
        <v>2.0000000000000001E-4</v>
      </c>
      <c r="D42" s="49" t="s">
        <v>236</v>
      </c>
    </row>
    <row r="43" spans="1:4" ht="13.5" thickBot="1">
      <c r="A43" s="196" t="s">
        <v>150</v>
      </c>
      <c r="B43" s="193" t="s">
        <v>237</v>
      </c>
      <c r="C43" s="197">
        <v>3.2000000000000002E-3</v>
      </c>
      <c r="D43" s="49" t="s">
        <v>238</v>
      </c>
    </row>
    <row r="44" spans="1:4" ht="13.5" thickBot="1">
      <c r="A44" s="355" t="s">
        <v>178</v>
      </c>
      <c r="B44" s="356"/>
      <c r="C44" s="356"/>
      <c r="D44" s="356"/>
    </row>
    <row r="45" spans="1:4" ht="26.25" thickBot="1">
      <c r="A45" s="190">
        <v>6</v>
      </c>
      <c r="B45" s="198" t="s">
        <v>179</v>
      </c>
      <c r="C45" s="179" t="s">
        <v>239</v>
      </c>
      <c r="D45" s="79" t="s">
        <v>138</v>
      </c>
    </row>
    <row r="46" spans="1:4" ht="13.5" thickBot="1">
      <c r="A46" s="192" t="s">
        <v>143</v>
      </c>
      <c r="B46" s="199" t="s">
        <v>180</v>
      </c>
      <c r="C46" s="200">
        <v>0.05</v>
      </c>
      <c r="D46" s="194" t="s">
        <v>240</v>
      </c>
    </row>
    <row r="47" spans="1:4" ht="13.5" thickBot="1">
      <c r="A47" s="192" t="s">
        <v>145</v>
      </c>
      <c r="B47" s="199" t="s">
        <v>181</v>
      </c>
      <c r="C47" s="200">
        <v>0.05</v>
      </c>
      <c r="D47" s="194" t="s">
        <v>240</v>
      </c>
    </row>
    <row r="48" spans="1:4" ht="13.5" thickBot="1">
      <c r="A48" s="192" t="s">
        <v>97</v>
      </c>
      <c r="B48" s="199" t="s">
        <v>182</v>
      </c>
      <c r="C48" s="87">
        <v>0.14249999999999999</v>
      </c>
      <c r="D48" s="81"/>
    </row>
    <row r="49" spans="1:4" ht="39" thickBot="1">
      <c r="A49" s="192"/>
      <c r="B49" s="199" t="s">
        <v>183</v>
      </c>
      <c r="C49" s="87">
        <f>7.6%+1.65%</f>
        <v>9.2499999999999999E-2</v>
      </c>
      <c r="D49" s="201" t="s">
        <v>241</v>
      </c>
    </row>
    <row r="50" spans="1:4" ht="13.5" thickBot="1">
      <c r="A50" s="192"/>
      <c r="B50" s="199" t="s">
        <v>184</v>
      </c>
      <c r="C50" s="200">
        <v>0.05</v>
      </c>
      <c r="D50" s="194" t="s">
        <v>242</v>
      </c>
    </row>
  </sheetData>
  <mergeCells count="14">
    <mergeCell ref="A11:D11"/>
    <mergeCell ref="A21:D21"/>
    <mergeCell ref="B22:C22"/>
    <mergeCell ref="A36:D36"/>
    <mergeCell ref="A44:D44"/>
    <mergeCell ref="B23:C23"/>
    <mergeCell ref="B24:C24"/>
    <mergeCell ref="B27:C27"/>
    <mergeCell ref="A28:D28"/>
    <mergeCell ref="A1:D1"/>
    <mergeCell ref="B2:C2"/>
    <mergeCell ref="B3:C3"/>
    <mergeCell ref="A5:D5"/>
    <mergeCell ref="A6:D6"/>
  </mergeCells>
  <phoneticPr fontId="53" type="noConversion"/>
  <pageMargins left="0.511811024" right="0.511811024" top="0.78740157499999996" bottom="0.78740157499999996" header="0.31496062000000002" footer="0.31496062000000002"/>
  <pageSetup paperSize="9" scale="4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Props1.xml><?xml version="1.0" encoding="utf-8"?>
<ds:datastoreItem xmlns:ds="http://schemas.openxmlformats.org/officeDocument/2006/customXml" ds:itemID="{F40F7156-DE0A-4B70-B292-146F7BDB6BF9}"/>
</file>

<file path=customXml/itemProps2.xml><?xml version="1.0" encoding="utf-8"?>
<ds:datastoreItem xmlns:ds="http://schemas.openxmlformats.org/officeDocument/2006/customXml" ds:itemID="{EB884CD3-C875-474E-ABDF-78C05871B89B}"/>
</file>

<file path=customXml/itemProps3.xml><?xml version="1.0" encoding="utf-8"?>
<ds:datastoreItem xmlns:ds="http://schemas.openxmlformats.org/officeDocument/2006/customXml" ds:itemID="{8CD4DFF4-19A3-4332-9C92-875DBC8218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Davalos Avelino</dc:creator>
  <cp:keywords/>
  <dc:description/>
  <cp:lastModifiedBy/>
  <cp:revision/>
  <dcterms:created xsi:type="dcterms:W3CDTF">2016-01-26T14:18:59Z</dcterms:created>
  <dcterms:modified xsi:type="dcterms:W3CDTF">2025-02-18T13:47:36Z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0x010100CFBC6976DDB00B4AAF6A7F96EE23545A</vt:lpwstr>
  </property>
</Properties>
</file>