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cbrasil-my.sharepoint.com/personal/telianabezerra_mec_gov_br/Documents/Área de Trabalho/90002/"/>
    </mc:Choice>
  </mc:AlternateContent>
  <xr:revisionPtr revIDLastSave="0" documentId="8_{95421457-F348-44AF-937F-8E26207733A1}" xr6:coauthVersionLast="47" xr6:coauthVersionMax="47" xr10:uidLastSave="{00000000-0000-0000-0000-000000000000}"/>
  <bookViews>
    <workbookView xWindow="28680" yWindow="-120" windowWidth="24240" windowHeight="13020" tabRatio="790" xr2:uid="{00000000-000D-0000-FFFF-FFFF00000000}"/>
  </bookViews>
  <sheets>
    <sheet name="Quadro Geral" sheetId="38" r:id="rId1"/>
    <sheet name="1 - Encarregado Geral" sheetId="21" r:id="rId2"/>
    <sheet name="2 - Cozinheiro" sheetId="31" r:id="rId3"/>
    <sheet name="3 - Copeiro" sheetId="32" r:id="rId4"/>
    <sheet name="4 - Garçom" sheetId="33" r:id="rId5"/>
    <sheet name="5 - Recepcionista" sheetId="41" r:id="rId6"/>
    <sheet name="6 - Carregador" sheetId="42" r:id="rId7"/>
    <sheet name="Memória de Cálculo e Fundamento" sheetId="29" r:id="rId8"/>
    <sheet name="Uniformes" sheetId="37" r:id="rId9"/>
    <sheet name="Materiais e Equipamentos" sheetId="48" r:id="rId10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8" l="1"/>
  <c r="D59" i="42" l="1"/>
  <c r="D59" i="41"/>
  <c r="D59" i="33"/>
  <c r="D59" i="32"/>
  <c r="D59" i="31"/>
  <c r="D59" i="21"/>
  <c r="F65" i="48" l="1"/>
  <c r="F66" i="48" s="1"/>
  <c r="G15" i="38" s="1"/>
  <c r="F15" i="38" s="1"/>
  <c r="H58" i="48"/>
  <c r="F58" i="48"/>
  <c r="I58" i="48" s="1"/>
  <c r="H57" i="48"/>
  <c r="F57" i="48"/>
  <c r="I57" i="48" s="1"/>
  <c r="H56" i="48"/>
  <c r="F56" i="48"/>
  <c r="I56" i="48" s="1"/>
  <c r="H55" i="48"/>
  <c r="F55" i="48"/>
  <c r="I55" i="48" s="1"/>
  <c r="H54" i="48"/>
  <c r="F54" i="48"/>
  <c r="I54" i="48" s="1"/>
  <c r="I53" i="48"/>
  <c r="H53" i="48"/>
  <c r="F53" i="48"/>
  <c r="H52" i="48"/>
  <c r="F52" i="48"/>
  <c r="I52" i="48" s="1"/>
  <c r="H51" i="48"/>
  <c r="F51" i="48"/>
  <c r="I51" i="48" s="1"/>
  <c r="H50" i="48"/>
  <c r="F50" i="48"/>
  <c r="I50" i="48" s="1"/>
  <c r="H49" i="48"/>
  <c r="F49" i="48"/>
  <c r="I49" i="48" s="1"/>
  <c r="H48" i="48"/>
  <c r="F48" i="48"/>
  <c r="I48" i="48" s="1"/>
  <c r="H47" i="48"/>
  <c r="F47" i="48"/>
  <c r="I47" i="48" s="1"/>
  <c r="H46" i="48"/>
  <c r="F46" i="48"/>
  <c r="I46" i="48" s="1"/>
  <c r="H45" i="48"/>
  <c r="F45" i="48"/>
  <c r="I45" i="48" s="1"/>
  <c r="I44" i="48"/>
  <c r="H44" i="48"/>
  <c r="F44" i="48"/>
  <c r="H43" i="48"/>
  <c r="F43" i="48"/>
  <c r="I43" i="48" s="1"/>
  <c r="H42" i="48"/>
  <c r="F42" i="48"/>
  <c r="I42" i="48" s="1"/>
  <c r="H41" i="48"/>
  <c r="F41" i="48"/>
  <c r="I41" i="48" s="1"/>
  <c r="H40" i="48"/>
  <c r="F40" i="48"/>
  <c r="I40" i="48" s="1"/>
  <c r="H39" i="48"/>
  <c r="F39" i="48"/>
  <c r="I39" i="48" s="1"/>
  <c r="H38" i="48"/>
  <c r="F38" i="48"/>
  <c r="I38" i="48" s="1"/>
  <c r="H37" i="48"/>
  <c r="F37" i="48"/>
  <c r="I37" i="48" s="1"/>
  <c r="H36" i="48"/>
  <c r="F36" i="48"/>
  <c r="I36" i="48" s="1"/>
  <c r="H35" i="48"/>
  <c r="F35" i="48"/>
  <c r="I35" i="48" s="1"/>
  <c r="H34" i="48"/>
  <c r="F34" i="48"/>
  <c r="I34" i="48" s="1"/>
  <c r="H33" i="48"/>
  <c r="F33" i="48"/>
  <c r="I33" i="48" s="1"/>
  <c r="I32" i="48"/>
  <c r="H32" i="48"/>
  <c r="F32" i="48"/>
  <c r="H31" i="48"/>
  <c r="F31" i="48"/>
  <c r="I31" i="48" s="1"/>
  <c r="H30" i="48"/>
  <c r="F30" i="48"/>
  <c r="I30" i="48" s="1"/>
  <c r="H29" i="48"/>
  <c r="F29" i="48"/>
  <c r="I29" i="48" s="1"/>
  <c r="H28" i="48"/>
  <c r="F28" i="48"/>
  <c r="I28" i="48" s="1"/>
  <c r="H27" i="48"/>
  <c r="F27" i="48"/>
  <c r="I27" i="48" s="1"/>
  <c r="H26" i="48"/>
  <c r="F26" i="48"/>
  <c r="I26" i="48" s="1"/>
  <c r="H25" i="48"/>
  <c r="F25" i="48"/>
  <c r="I25" i="48" s="1"/>
  <c r="B25" i="48"/>
  <c r="B26" i="48" s="1"/>
  <c r="B27" i="48" s="1"/>
  <c r="B28" i="48" s="1"/>
  <c r="B29" i="48" s="1"/>
  <c r="B30" i="48" s="1"/>
  <c r="B31" i="48" s="1"/>
  <c r="B32" i="48" s="1"/>
  <c r="B33" i="48" s="1"/>
  <c r="B34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H24" i="48"/>
  <c r="F24" i="48"/>
  <c r="I24" i="48" s="1"/>
  <c r="B24" i="48"/>
  <c r="I23" i="48"/>
  <c r="H23" i="48"/>
  <c r="F23" i="48"/>
  <c r="I17" i="48"/>
  <c r="H16" i="48"/>
  <c r="F16" i="48"/>
  <c r="I16" i="48" s="1"/>
  <c r="H15" i="48"/>
  <c r="F15" i="48"/>
  <c r="I15" i="48" s="1"/>
  <c r="H14" i="48"/>
  <c r="F14" i="48"/>
  <c r="I14" i="48" s="1"/>
  <c r="H13" i="48"/>
  <c r="F13" i="48"/>
  <c r="I13" i="48" s="1"/>
  <c r="H12" i="48"/>
  <c r="F12" i="48"/>
  <c r="I12" i="48" s="1"/>
  <c r="H11" i="48"/>
  <c r="F11" i="48"/>
  <c r="I11" i="48" s="1"/>
  <c r="H10" i="48"/>
  <c r="F10" i="48"/>
  <c r="I10" i="48" s="1"/>
  <c r="H9" i="48"/>
  <c r="F9" i="48"/>
  <c r="I9" i="48" s="1"/>
  <c r="H8" i="48"/>
  <c r="F8" i="48"/>
  <c r="I8" i="48" s="1"/>
  <c r="H7" i="48"/>
  <c r="F7" i="48"/>
  <c r="I7" i="48" s="1"/>
  <c r="H6" i="48"/>
  <c r="F6" i="48"/>
  <c r="I6" i="48" s="1"/>
  <c r="H5" i="48"/>
  <c r="F5" i="48"/>
  <c r="I5" i="48" s="1"/>
  <c r="H4" i="48"/>
  <c r="F4" i="48"/>
  <c r="I4" i="48" s="1"/>
  <c r="I59" i="48" l="1"/>
  <c r="H18" i="48"/>
  <c r="I18" i="48"/>
  <c r="I19" i="48" s="1"/>
  <c r="I61" i="48" s="1"/>
  <c r="G14" i="38" s="1"/>
  <c r="E15" i="38"/>
  <c r="H59" i="48"/>
  <c r="I60" i="48"/>
  <c r="E68" i="48" l="1"/>
  <c r="F14" i="38"/>
  <c r="G16" i="38"/>
  <c r="D9" i="37"/>
  <c r="D8" i="37"/>
  <c r="D7" i="37"/>
  <c r="D6" i="37"/>
  <c r="D5" i="37"/>
  <c r="D4" i="37"/>
  <c r="AC11" i="37"/>
  <c r="I9" i="37"/>
  <c r="I8" i="37"/>
  <c r="N8" i="37"/>
  <c r="I11" i="37"/>
  <c r="AC10" i="37"/>
  <c r="X9" i="37"/>
  <c r="S9" i="37"/>
  <c r="N10" i="37"/>
  <c r="AC9" i="37"/>
  <c r="X8" i="37"/>
  <c r="S8" i="37"/>
  <c r="N9" i="37"/>
  <c r="I10" i="37"/>
  <c r="AC7" i="37"/>
  <c r="X7" i="37"/>
  <c r="S7" i="37"/>
  <c r="N7" i="37"/>
  <c r="I7" i="37"/>
  <c r="AC6" i="37"/>
  <c r="X6" i="37"/>
  <c r="S6" i="37"/>
  <c r="N6" i="37"/>
  <c r="I6" i="37"/>
  <c r="AC5" i="37"/>
  <c r="X5" i="37"/>
  <c r="S5" i="37"/>
  <c r="N5" i="37"/>
  <c r="I5" i="37"/>
  <c r="AC4" i="37"/>
  <c r="X4" i="37"/>
  <c r="S4" i="37"/>
  <c r="N4" i="37"/>
  <c r="I4" i="37"/>
  <c r="E14" i="38" l="1"/>
  <c r="F16" i="38"/>
  <c r="N13" i="37"/>
  <c r="N14" i="37" s="1"/>
  <c r="D109" i="32" s="1"/>
  <c r="I13" i="37"/>
  <c r="I14" i="37" s="1"/>
  <c r="D109" i="31" s="1"/>
  <c r="D13" i="37"/>
  <c r="D14" i="37" s="1"/>
  <c r="D109" i="21" s="1"/>
  <c r="AC13" i="37"/>
  <c r="AC14" i="37" s="1"/>
  <c r="D109" i="42" s="1"/>
  <c r="X13" i="37"/>
  <c r="X14" i="37" s="1"/>
  <c r="D109" i="41" s="1"/>
  <c r="S13" i="37"/>
  <c r="S14" i="37" s="1"/>
  <c r="D109" i="33" s="1"/>
  <c r="C33" i="29" l="1"/>
  <c r="C30" i="29"/>
  <c r="C81" i="42"/>
  <c r="C78" i="42"/>
  <c r="C81" i="41"/>
  <c r="C78" i="41"/>
  <c r="C81" i="33"/>
  <c r="C78" i="33"/>
  <c r="C81" i="32"/>
  <c r="C78" i="32"/>
  <c r="C81" i="31"/>
  <c r="C78" i="31"/>
  <c r="C81" i="21"/>
  <c r="C88" i="42"/>
  <c r="C88" i="41"/>
  <c r="C88" i="33"/>
  <c r="C88" i="32"/>
  <c r="C88" i="21"/>
  <c r="C88" i="31" s="1"/>
  <c r="D12" i="31"/>
  <c r="D12" i="32" s="1"/>
  <c r="D12" i="33" s="1"/>
  <c r="D12" i="41" s="1"/>
  <c r="D12" i="42" s="1"/>
  <c r="D12" i="38" l="1"/>
  <c r="D114" i="42" l="1"/>
  <c r="D114" i="33"/>
  <c r="D114" i="21" l="1"/>
  <c r="D114" i="31" l="1"/>
  <c r="D114" i="41"/>
  <c r="C120" i="42" l="1"/>
  <c r="C124" i="42" s="1"/>
  <c r="D135" i="42"/>
  <c r="D99" i="42"/>
  <c r="D104" i="42" s="1"/>
  <c r="C52" i="42"/>
  <c r="C93" i="42" s="1"/>
  <c r="C94" i="42" s="1"/>
  <c r="C36" i="42"/>
  <c r="D22" i="42"/>
  <c r="D58" i="42" s="1"/>
  <c r="C83" i="42" l="1"/>
  <c r="D114" i="32"/>
  <c r="C37" i="42"/>
  <c r="D26" i="42"/>
  <c r="D66" i="42"/>
  <c r="D73" i="42" s="1"/>
  <c r="D23" i="42"/>
  <c r="D29" i="42" s="1"/>
  <c r="C78" i="21"/>
  <c r="D92" i="42" l="1"/>
  <c r="D88" i="42"/>
  <c r="D51" i="42"/>
  <c r="D47" i="42"/>
  <c r="D77" i="42"/>
  <c r="D49" i="42"/>
  <c r="D131" i="42"/>
  <c r="D91" i="42"/>
  <c r="D50" i="42"/>
  <c r="D46" i="42"/>
  <c r="D37" i="42"/>
  <c r="D35" i="42"/>
  <c r="D80" i="42"/>
  <c r="D45" i="42"/>
  <c r="D34" i="42"/>
  <c r="D82" i="42"/>
  <c r="D48" i="42"/>
  <c r="D44" i="42"/>
  <c r="D90" i="42"/>
  <c r="D89" i="42"/>
  <c r="D79" i="42"/>
  <c r="D93" i="42"/>
  <c r="D81" i="42"/>
  <c r="D78" i="42"/>
  <c r="D36" i="42" l="1"/>
  <c r="D38" i="42" s="1"/>
  <c r="D71" i="42" s="1"/>
  <c r="D52" i="42"/>
  <c r="D72" i="42" s="1"/>
  <c r="D94" i="42"/>
  <c r="D103" i="42" s="1"/>
  <c r="D105" i="42" s="1"/>
  <c r="D134" i="42" s="1"/>
  <c r="D83" i="42"/>
  <c r="D133" i="42" s="1"/>
  <c r="D74" i="42" l="1"/>
  <c r="D132" i="42" s="1"/>
  <c r="D136" i="42" s="1"/>
  <c r="D118" i="42" s="1"/>
  <c r="D119" i="42" l="1"/>
  <c r="D120" i="42" s="1"/>
  <c r="D124" i="42" s="1"/>
  <c r="D137" i="42" s="1"/>
  <c r="D138" i="42" s="1"/>
  <c r="E6" i="38" s="1"/>
  <c r="F6" i="38" s="1"/>
  <c r="G6" i="38" s="1"/>
  <c r="D121" i="42" l="1"/>
  <c r="D122" i="42"/>
  <c r="D123" i="42"/>
  <c r="C120" i="41" l="1"/>
  <c r="C124" i="41" s="1"/>
  <c r="D99" i="41"/>
  <c r="D104" i="41" s="1"/>
  <c r="C52" i="41"/>
  <c r="C93" i="41" s="1"/>
  <c r="C94" i="41" s="1"/>
  <c r="C36" i="41"/>
  <c r="C37" i="41" s="1"/>
  <c r="D22" i="41"/>
  <c r="D58" i="41" s="1"/>
  <c r="D66" i="41" l="1"/>
  <c r="D73" i="41" s="1"/>
  <c r="D23" i="41"/>
  <c r="D26" i="41"/>
  <c r="C83" i="41"/>
  <c r="D29" i="41" l="1"/>
  <c r="D77" i="41" l="1"/>
  <c r="D82" i="41"/>
  <c r="D79" i="41"/>
  <c r="D80" i="41"/>
  <c r="D78" i="41"/>
  <c r="D81" i="41"/>
  <c r="D92" i="41"/>
  <c r="D34" i="41"/>
  <c r="D45" i="41"/>
  <c r="D50" i="41"/>
  <c r="D131" i="41"/>
  <c r="D44" i="41"/>
  <c r="D90" i="41"/>
  <c r="D35" i="41"/>
  <c r="D48" i="41"/>
  <c r="D37" i="41"/>
  <c r="D89" i="41"/>
  <c r="D91" i="41"/>
  <c r="D47" i="41"/>
  <c r="D93" i="41"/>
  <c r="D88" i="41"/>
  <c r="D51" i="41"/>
  <c r="D49" i="41"/>
  <c r="D46" i="41"/>
  <c r="D94" i="41" l="1"/>
  <c r="D103" i="41" s="1"/>
  <c r="D105" i="41" s="1"/>
  <c r="D134" i="41" s="1"/>
  <c r="D52" i="41"/>
  <c r="D72" i="41" s="1"/>
  <c r="D36" i="41"/>
  <c r="D38" i="41" s="1"/>
  <c r="D71" i="41" s="1"/>
  <c r="D83" i="41"/>
  <c r="D133" i="41" s="1"/>
  <c r="D74" i="41" l="1"/>
  <c r="D132" i="41" s="1"/>
  <c r="C120" i="33" l="1"/>
  <c r="C124" i="33" s="1"/>
  <c r="D99" i="33"/>
  <c r="D104" i="33" s="1"/>
  <c r="C52" i="33"/>
  <c r="C93" i="33" s="1"/>
  <c r="C94" i="33" s="1"/>
  <c r="C36" i="33"/>
  <c r="D22" i="33"/>
  <c r="D58" i="33" s="1"/>
  <c r="C120" i="32"/>
  <c r="C124" i="32" s="1"/>
  <c r="D99" i="32"/>
  <c r="D104" i="32" s="1"/>
  <c r="C52" i="32"/>
  <c r="C93" i="32" s="1"/>
  <c r="C94" i="32" s="1"/>
  <c r="C36" i="32"/>
  <c r="D22" i="32"/>
  <c r="D58" i="32" s="1"/>
  <c r="C120" i="31"/>
  <c r="C124" i="31" s="1"/>
  <c r="D99" i="31"/>
  <c r="D104" i="31" s="1"/>
  <c r="C52" i="31"/>
  <c r="C93" i="31" s="1"/>
  <c r="C94" i="31" s="1"/>
  <c r="C36" i="31"/>
  <c r="D22" i="31"/>
  <c r="D58" i="31" s="1"/>
  <c r="D22" i="21"/>
  <c r="D58" i="21" s="1"/>
  <c r="D23" i="31" l="1"/>
  <c r="D66" i="31"/>
  <c r="D73" i="31" s="1"/>
  <c r="D23" i="33"/>
  <c r="D66" i="33"/>
  <c r="D73" i="33" s="1"/>
  <c r="C37" i="33"/>
  <c r="D26" i="32"/>
  <c r="D66" i="32"/>
  <c r="D73" i="32" s="1"/>
  <c r="C37" i="32"/>
  <c r="C37" i="31"/>
  <c r="D26" i="33"/>
  <c r="D135" i="41"/>
  <c r="D136" i="41" s="1"/>
  <c r="D118" i="41" s="1"/>
  <c r="C83" i="33"/>
  <c r="C83" i="32"/>
  <c r="D23" i="32"/>
  <c r="D26" i="31"/>
  <c r="C83" i="31"/>
  <c r="D29" i="31" l="1"/>
  <c r="D90" i="31" s="1"/>
  <c r="D29" i="32"/>
  <c r="D45" i="32" s="1"/>
  <c r="D29" i="33"/>
  <c r="D78" i="33" s="1"/>
  <c r="D119" i="41"/>
  <c r="D120" i="41" s="1"/>
  <c r="D124" i="41" s="1"/>
  <c r="D137" i="41" s="1"/>
  <c r="D138" i="41" s="1"/>
  <c r="E11" i="38" s="1"/>
  <c r="F11" i="38" s="1"/>
  <c r="G11" i="38" s="1"/>
  <c r="D135" i="32"/>
  <c r="D93" i="32"/>
  <c r="D79" i="32"/>
  <c r="D92" i="32"/>
  <c r="D51" i="32"/>
  <c r="D35" i="32"/>
  <c r="D77" i="32"/>
  <c r="D89" i="32"/>
  <c r="D88" i="32"/>
  <c r="D47" i="32"/>
  <c r="D91" i="32"/>
  <c r="D46" i="32"/>
  <c r="D131" i="32"/>
  <c r="D48" i="32"/>
  <c r="D90" i="32"/>
  <c r="D82" i="32"/>
  <c r="D44" i="32"/>
  <c r="D81" i="32"/>
  <c r="D80" i="32"/>
  <c r="D37" i="32"/>
  <c r="D50" i="32"/>
  <c r="D49" i="32"/>
  <c r="D34" i="32"/>
  <c r="D78" i="32"/>
  <c r="C36" i="21"/>
  <c r="D92" i="31" l="1"/>
  <c r="D89" i="31"/>
  <c r="D35" i="31"/>
  <c r="D82" i="31"/>
  <c r="D81" i="31"/>
  <c r="D46" i="31"/>
  <c r="D78" i="31"/>
  <c r="D47" i="31"/>
  <c r="D79" i="31"/>
  <c r="D77" i="31"/>
  <c r="D83" i="31" s="1"/>
  <c r="D133" i="31" s="1"/>
  <c r="D34" i="31"/>
  <c r="D36" i="31" s="1"/>
  <c r="D38" i="31" s="1"/>
  <c r="D71" i="31" s="1"/>
  <c r="D44" i="31"/>
  <c r="D52" i="31" s="1"/>
  <c r="D72" i="31" s="1"/>
  <c r="D93" i="31"/>
  <c r="D48" i="31"/>
  <c r="D131" i="31"/>
  <c r="D49" i="31"/>
  <c r="D91" i="31"/>
  <c r="D51" i="31"/>
  <c r="D50" i="31"/>
  <c r="D80" i="31"/>
  <c r="D37" i="31"/>
  <c r="D88" i="31"/>
  <c r="D94" i="31" s="1"/>
  <c r="D103" i="31" s="1"/>
  <c r="D105" i="31" s="1"/>
  <c r="D134" i="31" s="1"/>
  <c r="D45" i="31"/>
  <c r="D79" i="33"/>
  <c r="D48" i="33"/>
  <c r="D77" i="33"/>
  <c r="D34" i="33"/>
  <c r="D45" i="33"/>
  <c r="D90" i="33"/>
  <c r="D91" i="33"/>
  <c r="D131" i="33"/>
  <c r="D46" i="33"/>
  <c r="D88" i="33"/>
  <c r="D89" i="33"/>
  <c r="D49" i="33"/>
  <c r="D50" i="33"/>
  <c r="D80" i="33"/>
  <c r="D37" i="33"/>
  <c r="D35" i="33"/>
  <c r="D44" i="33"/>
  <c r="D93" i="33"/>
  <c r="D51" i="33"/>
  <c r="D47" i="33"/>
  <c r="D81" i="33"/>
  <c r="D92" i="33"/>
  <c r="D82" i="33"/>
  <c r="D121" i="41"/>
  <c r="D123" i="41"/>
  <c r="D122" i="41"/>
  <c r="D52" i="32"/>
  <c r="D72" i="32" s="1"/>
  <c r="D36" i="32"/>
  <c r="D38" i="32" s="1"/>
  <c r="D71" i="32" s="1"/>
  <c r="D94" i="32"/>
  <c r="D103" i="32" s="1"/>
  <c r="D105" i="32" s="1"/>
  <c r="D134" i="32" s="1"/>
  <c r="D83" i="32"/>
  <c r="D133" i="32" s="1"/>
  <c r="F11" i="29"/>
  <c r="D36" i="33" l="1"/>
  <c r="D38" i="33" s="1"/>
  <c r="D71" i="33" s="1"/>
  <c r="D83" i="33"/>
  <c r="D133" i="33" s="1"/>
  <c r="D52" i="33"/>
  <c r="D72" i="33" s="1"/>
  <c r="D94" i="33"/>
  <c r="D103" i="33" s="1"/>
  <c r="D105" i="33" s="1"/>
  <c r="D134" i="33" s="1"/>
  <c r="D74" i="32"/>
  <c r="D132" i="32" s="1"/>
  <c r="D136" i="32" s="1"/>
  <c r="D118" i="32" s="1"/>
  <c r="D74" i="31"/>
  <c r="D132" i="31" s="1"/>
  <c r="D74" i="33" l="1"/>
  <c r="D132" i="33" s="1"/>
  <c r="D119" i="32"/>
  <c r="D120" i="32" s="1"/>
  <c r="D124" i="32" l="1"/>
  <c r="D137" i="32" s="1"/>
  <c r="D138" i="32" s="1"/>
  <c r="E7" i="38" s="1"/>
  <c r="F7" i="38" s="1"/>
  <c r="G7" i="38" s="1"/>
  <c r="D121" i="32" l="1"/>
  <c r="D123" i="32"/>
  <c r="D122" i="32"/>
  <c r="C47" i="29" l="1"/>
  <c r="D135" i="21" l="1"/>
  <c r="C120" i="21"/>
  <c r="C124" i="21" s="1"/>
  <c r="D99" i="21"/>
  <c r="D104" i="21" s="1"/>
  <c r="C52" i="21"/>
  <c r="C93" i="21" s="1"/>
  <c r="C37" i="21" l="1"/>
  <c r="C94" i="21"/>
  <c r="C83" i="21"/>
  <c r="D23" i="21"/>
  <c r="D66" i="21"/>
  <c r="D73" i="21" s="1"/>
  <c r="D26" i="21"/>
  <c r="D29" i="21" l="1"/>
  <c r="D82" i="21" l="1"/>
  <c r="D91" i="21"/>
  <c r="D79" i="21"/>
  <c r="D78" i="21"/>
  <c r="D92" i="21"/>
  <c r="D81" i="21"/>
  <c r="D90" i="21"/>
  <c r="D88" i="21"/>
  <c r="D80" i="21"/>
  <c r="D89" i="21"/>
  <c r="D77" i="21"/>
  <c r="D37" i="21"/>
  <c r="D131" i="21"/>
  <c r="D93" i="21"/>
  <c r="D45" i="21"/>
  <c r="D49" i="21"/>
  <c r="D34" i="21"/>
  <c r="D48" i="21"/>
  <c r="D46" i="21"/>
  <c r="D50" i="21"/>
  <c r="D47" i="21"/>
  <c r="D51" i="21"/>
  <c r="D35" i="21"/>
  <c r="D44" i="21"/>
  <c r="D36" i="21" l="1"/>
  <c r="D38" i="21" s="1"/>
  <c r="D71" i="21" s="1"/>
  <c r="D52" i="21"/>
  <c r="D72" i="21" s="1"/>
  <c r="D94" i="21"/>
  <c r="D83" i="21"/>
  <c r="D133" i="21" s="1"/>
  <c r="D103" i="21" l="1"/>
  <c r="D105" i="21" s="1"/>
  <c r="D134" i="21" s="1"/>
  <c r="D74" i="21"/>
  <c r="D132" i="21" s="1"/>
  <c r="D136" i="21" l="1"/>
  <c r="D118" i="21" s="1"/>
  <c r="D119" i="21" s="1"/>
  <c r="D120" i="21" s="1"/>
  <c r="D124" i="21" s="1"/>
  <c r="D137" i="21" s="1"/>
  <c r="D138" i="21" l="1"/>
  <c r="E9" i="38" l="1"/>
  <c r="F9" i="38" s="1"/>
  <c r="D121" i="21"/>
  <c r="D123" i="21"/>
  <c r="D122" i="21"/>
  <c r="D135" i="33"/>
  <c r="D136" i="33" s="1"/>
  <c r="D135" i="31"/>
  <c r="D136" i="31" s="1"/>
  <c r="G9" i="38" l="1"/>
  <c r="D118" i="31"/>
  <c r="D118" i="33"/>
  <c r="D119" i="33" l="1"/>
  <c r="D120" i="33" s="1"/>
  <c r="D124" i="33" s="1"/>
  <c r="D137" i="33" s="1"/>
  <c r="D138" i="33" s="1"/>
  <c r="E10" i="38" s="1"/>
  <c r="F10" i="38" s="1"/>
  <c r="G10" i="38" s="1"/>
  <c r="D119" i="31"/>
  <c r="D120" i="31" s="1"/>
  <c r="D124" i="31" l="1"/>
  <c r="D137" i="31" s="1"/>
  <c r="D138" i="31" s="1"/>
  <c r="D122" i="33"/>
  <c r="D121" i="33"/>
  <c r="D123" i="33"/>
  <c r="D122" i="31" l="1"/>
  <c r="E8" i="38"/>
  <c r="F8" i="38" s="1"/>
  <c r="D123" i="31"/>
  <c r="D121" i="31"/>
  <c r="G8" i="38" l="1"/>
  <c r="F12" i="38"/>
  <c r="G12" i="38" s="1"/>
  <c r="G17" i="38" s="1"/>
  <c r="F17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57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  <comment ref="A86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Na IN5 de 2017 os títulos de 4,1 tem nome diferente, como férias se utiliza Substituto de férias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Itamar Rodrigues Silva Filho</author>
  </authors>
  <commentList>
    <comment ref="B21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Itamar Rodrigues Silva Filho:</t>
        </r>
        <r>
          <rPr>
            <sz val="9"/>
            <color indexed="81"/>
            <rFont val="Segoe UI"/>
            <family val="2"/>
          </rPr>
          <t xml:space="preserve">
Faltam complementos conforme planilha indicada BASE</t>
        </r>
      </text>
    </comment>
  </commentList>
</comments>
</file>

<file path=xl/sharedStrings.xml><?xml version="1.0" encoding="utf-8"?>
<sst xmlns="http://schemas.openxmlformats.org/spreadsheetml/2006/main" count="1709" uniqueCount="357">
  <si>
    <t>QUADRO GERAL</t>
  </si>
  <si>
    <t>GRUPO</t>
  </si>
  <si>
    <t>ITEM</t>
  </si>
  <si>
    <t>SERVIÇOS</t>
  </si>
  <si>
    <t>QTD</t>
  </si>
  <si>
    <t>Valor Unitário máximo</t>
  </si>
  <si>
    <t>Valor Mensal Máximo</t>
  </si>
  <si>
    <t>Valor Anual Máximo</t>
  </si>
  <si>
    <t>Carregador</t>
  </si>
  <si>
    <t>Copeiro</t>
  </si>
  <si>
    <t>Cozinheiro</t>
  </si>
  <si>
    <t>Encarregado Geral</t>
  </si>
  <si>
    <t>Garçom</t>
  </si>
  <si>
    <t>Recepcionista</t>
  </si>
  <si>
    <t>SUBTOTAL 1</t>
  </si>
  <si>
    <t>Fornecimento de materiais de consumo/utensilios e Equipamentos</t>
  </si>
  <si>
    <t>Manutenção e Reparo de Aparelhos Eletrodomésticos*</t>
  </si>
  <si>
    <t>TOTAL MENSAL</t>
  </si>
  <si>
    <t>VALOR TOTAL ANUAL</t>
  </si>
  <si>
    <t>*O item Manutenção e Reparo de Aparelhos Eletrodomésticos, não será objeto de lance.</t>
  </si>
  <si>
    <t>SECRETARIA EXECUTIVA</t>
  </si>
  <si>
    <t>SUBSECRETARIA DE ASSUNTOS ADMINISTRATIVOS</t>
  </si>
  <si>
    <t>COORDENAÇÃO-GERAL DE GESTÃO ADMINISTRATIVA</t>
  </si>
  <si>
    <t>COORDENAÇÃO DE MODERNIZAÇÃO E ELABORAÇÃO DE PROJETOS</t>
  </si>
  <si>
    <t>PLANILHA DE CUSTOS E FORMAÇÃO DE CUSTOS</t>
  </si>
  <si>
    <t xml:space="preserve">INSTRUÇÃO NORMATIVA Nº 5, DE 26 DE MAIO DE 2017 (Atualizada) e </t>
  </si>
  <si>
    <t>INSTRUÇÃO NORMATIVA Nº 7, DE 20 DE SETEMBRO DE 2018.</t>
  </si>
  <si>
    <t>Discriminação dos Serviços (dados referentes à contratação)</t>
  </si>
  <si>
    <t xml:space="preserve">A </t>
  </si>
  <si>
    <t xml:space="preserve">Data de apresentação da proposta (dia/mês/ano) </t>
  </si>
  <si>
    <t>DD/MM/2024</t>
  </si>
  <si>
    <t xml:space="preserve">B </t>
  </si>
  <si>
    <t xml:space="preserve">Município/UF </t>
  </si>
  <si>
    <t>Brasília/DF</t>
  </si>
  <si>
    <t xml:space="preserve">C </t>
  </si>
  <si>
    <t xml:space="preserve">Ano Acordo, Convenção ou Sentença Normativa em Dissídio Coletivo, Nº do registro no MTE </t>
  </si>
  <si>
    <t>DF000015/2022 - SINDSERVIÇOS</t>
  </si>
  <si>
    <t>D</t>
  </si>
  <si>
    <t xml:space="preserve">Nº de meses de execução contratual </t>
  </si>
  <si>
    <t xml:space="preserve">Dados complementares para composição dos custos referente à mão-de-obra </t>
  </si>
  <si>
    <t>Tipo de serviço (mesmo serviço com características distintas)</t>
  </si>
  <si>
    <t>ENCARREGADO GERAL</t>
  </si>
  <si>
    <t>Salário Normativo da Categoria Profissional</t>
  </si>
  <si>
    <t xml:space="preserve">Categoria profissional (vinculada à execução contratual) </t>
  </si>
  <si>
    <t>SUPERVISOR</t>
  </si>
  <si>
    <t>Classificação Brasileira de Ocupações (CBO):</t>
  </si>
  <si>
    <t>CBO (4101-05)</t>
  </si>
  <si>
    <t xml:space="preserve">Data base da categoria (dia/mês/ano) </t>
  </si>
  <si>
    <t>Módulo 1 - Composição da Remuneração</t>
  </si>
  <si>
    <t xml:space="preserve">Composição da remuneração </t>
  </si>
  <si>
    <t xml:space="preserve">Valor (R$) </t>
  </si>
  <si>
    <t xml:space="preserve">Salário Base </t>
  </si>
  <si>
    <t>Adicional de Periculosidade</t>
  </si>
  <si>
    <t xml:space="preserve">Adicional de insalubridade </t>
  </si>
  <si>
    <t xml:space="preserve">D </t>
  </si>
  <si>
    <t xml:space="preserve">Adicional noturno </t>
  </si>
  <si>
    <t xml:space="preserve">E </t>
  </si>
  <si>
    <t>Adicional de Hora Noturna reduzida</t>
  </si>
  <si>
    <t xml:space="preserve">G </t>
  </si>
  <si>
    <t xml:space="preserve">Intervalo Intrajornada </t>
  </si>
  <si>
    <t xml:space="preserve">H </t>
  </si>
  <si>
    <t>Descanso Semanal Remunerado</t>
  </si>
  <si>
    <t xml:space="preserve">Total da Remuneração </t>
  </si>
  <si>
    <t>Nota 1: O Módulo 1 refere-se ao valor mensal devido ao empregado pela prestação do serviço no período de 12 meses.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</si>
  <si>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</si>
  <si>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</si>
  <si>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</si>
  <si>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</si>
  <si>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 xml:space="preserve">% </t>
  </si>
  <si>
    <t xml:space="preserve">13 º Salário </t>
  </si>
  <si>
    <t>Férias e Adicional de Férias</t>
  </si>
  <si>
    <t xml:space="preserve">Subtotal </t>
  </si>
  <si>
    <t>C</t>
  </si>
  <si>
    <t>Incidência dos encargos previstos no Submódulo 2.2 sobre 13º Salário, Férias e Adicional de Férias</t>
  </si>
  <si>
    <t xml:space="preserve">Total </t>
  </si>
  <si>
    <t>Nota 1: Como a planilha de custos e formação de preços é calculada mensalmente, provisiona-se proporcionalmente 1/12 (um doze avos) dos valores referentes a gratificação natalina, férias e adicional de férias. (Redação dada pela Instrução Normativa nº 7, de 2018)</t>
  </si>
  <si>
    <t>Nota 2: O adicional de férias contido no Submódulo 2.1 corresponde a 1/3 (um terço) da remuneração que por sua vez é divido por 12 (doze) conforme Nota 1 acima.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</si>
  <si>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</si>
  <si>
    <t>Submódulo 2.2 - Encargos Previdenciários (GPS), Fundo de Garantia por Tempo de Serviço (FGTS) e outras contribuições.</t>
  </si>
  <si>
    <t>2.2</t>
  </si>
  <si>
    <t>GPS, FGTS e outras contribuições</t>
  </si>
  <si>
    <t xml:space="preserve">INSS </t>
  </si>
  <si>
    <t xml:space="preserve">Salário Educação </t>
  </si>
  <si>
    <t>SAT</t>
  </si>
  <si>
    <t>SESC ou SESI</t>
  </si>
  <si>
    <t>SENAI - SENAC</t>
  </si>
  <si>
    <t xml:space="preserve">F </t>
  </si>
  <si>
    <t xml:space="preserve">SEBRAE </t>
  </si>
  <si>
    <t>INCRA</t>
  </si>
  <si>
    <t>FGTS</t>
  </si>
  <si>
    <t xml:space="preserve">TOTAL 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</si>
  <si>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</si>
  <si>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</si>
  <si>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 Esses percentuais incidem sobre o Módulo 1, o Submódulo 2.1. (Redação dada pela Instrução Normativa nº 7, de 2018)</t>
  </si>
  <si>
    <t>Submódulo 2.3 - Benefícios Mensais e Diários.</t>
  </si>
  <si>
    <t>2.3</t>
  </si>
  <si>
    <t>Benefícios Mensais e Diários</t>
  </si>
  <si>
    <t xml:space="preserve">Transporte </t>
  </si>
  <si>
    <t>Auxílio- Refeição/ Alimentação  (Vales, Cestas básicas, etc)</t>
  </si>
  <si>
    <t xml:space="preserve">Fundo Social Odontológico </t>
  </si>
  <si>
    <t>Plano de Saúde</t>
  </si>
  <si>
    <t>E</t>
  </si>
  <si>
    <t>Seguro de vida, invalidez e funeral</t>
  </si>
  <si>
    <t>Auxílio creche</t>
  </si>
  <si>
    <t>G</t>
  </si>
  <si>
    <t>Contribuição Negocial</t>
  </si>
  <si>
    <t>Processamento em folha</t>
  </si>
  <si>
    <t xml:space="preserve">Total de Benefícios mensais e diários </t>
  </si>
  <si>
    <t>Nota 1: O valor informado deverá ser o custo real do benefício (descontado o valor eventualmente pago pelo posto).</t>
  </si>
  <si>
    <t>Nota 2: Observar a previsão dos benefícios contidos em Acordos, Convenções e Dissídios Coletivos de Trabalho e atentar-se ao disposto no art. 6º desta Instrução Normativa SEGES Nº 05/2017.</t>
  </si>
  <si>
    <t>Quadro-Resumo do Módulo 2 - Encargos e Benefícios anuais, mensais e diários</t>
  </si>
  <si>
    <t>Encargos e Benefícios Anuais, Mensais e Diários</t>
  </si>
  <si>
    <t>Valor (R$)</t>
  </si>
  <si>
    <t>Total</t>
  </si>
  <si>
    <t>Módulo 3 - Provisão para Rescisão</t>
  </si>
  <si>
    <t>Provisão para Rescisão</t>
  </si>
  <si>
    <t>%</t>
  </si>
  <si>
    <t>A</t>
  </si>
  <si>
    <t>Aviso Prévio Indenizado</t>
  </si>
  <si>
    <t>B</t>
  </si>
  <si>
    <t>Incidência do FGTS sobre o Aviso Prévio Indenizado</t>
  </si>
  <si>
    <t>Multa do FGTS sobre o Aviso Prévio Indenizado</t>
  </si>
  <si>
    <t>Aviso Prévio Trabalhado</t>
  </si>
  <si>
    <t>Incidência de GPS, FGTS e outras contribuições sobre o Aviso Prévio Trabalhado</t>
  </si>
  <si>
    <t>F</t>
  </si>
  <si>
    <t>Multa do FGTS sobre o Aviso Prévio Trabalhado</t>
  </si>
  <si>
    <t>Nota 1: O somatório dos percentuais referentes a Multa do FGTS e contribuição social sobre o Aviso Prévio Indenizado e a Multa do FGTS e contribuição social sobre o Aviso Prévio Trabalhado não deverão ultrapassar a 5% conforme o Anexo XI da IN 05/2017-SG/MPDG</t>
  </si>
  <si>
    <t>Módulo 4 -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</si>
  <si>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</si>
  <si>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</si>
  <si>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</si>
  <si>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</si>
  <si>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Substituto na cobertura de Ausências Legais por doença</t>
  </si>
  <si>
    <t>Substituto na cobertura de Licença-Paternidade</t>
  </si>
  <si>
    <t>Substituto na cobertura de Ausência por acidente de trabalho</t>
  </si>
  <si>
    <t>Substituto na cobertura de Afastamento Maternidade</t>
  </si>
  <si>
    <t>Incidência do submódulo 2.2 sobre o somatório do submódulo 2.1 e sobre as alíneas A, B, C, D e E do submódulo 4.1</t>
  </si>
  <si>
    <t xml:space="preserve">                                                </t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</si>
  <si>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</si>
  <si>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</si>
  <si>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</si>
  <si>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</si>
  <si>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</si>
  <si>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</si>
  <si>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</si>
  <si>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</si>
  <si>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</si>
  <si>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</si>
  <si>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</si>
  <si>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</si>
  <si>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Utensílios</t>
  </si>
  <si>
    <t>Insumos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</si>
  <si>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</si>
  <si>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</si>
  <si>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</si>
  <si>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</si>
  <si>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</si>
  <si>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(PIS, COFINS)</t>
  </si>
  <si>
    <t>C.2. Tributos Estaduais (ISS)</t>
  </si>
  <si>
    <t>C.3. Tributos Municipais (especificar)</t>
  </si>
  <si>
    <t>Nota 1: Custos Indiretos, Tributos e Lucro por empregado.</t>
  </si>
  <si>
    <t>Nota 2: Os percentuais de Custos Indiretos (5%) e de Lucro (5%) por posto indicados acima estão menores que os máximos aceitáveis, de acordo com o Acórdão 2.369/2011- TCU – Plenário.</t>
  </si>
  <si>
    <t>Nota 3: O orçamento dos custos dos serviços foi estimado levando-se em consideração empresas optantes pelo Lucro Real.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</si>
  <si>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</si>
  <si>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</si>
  <si>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</si>
  <si>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</si>
  <si>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</si>
  <si>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DD/MM/2022</t>
  </si>
  <si>
    <t>COZINHEIRO</t>
  </si>
  <si>
    <t>CBO (5132-05)</t>
  </si>
  <si>
    <t>Multa do FGTS  sobre o Aviso Prévio Trabalhado</t>
  </si>
  <si>
    <t>COPEIRO</t>
  </si>
  <si>
    <t>CBO (5134-25)</t>
  </si>
  <si>
    <t>GARÇOM</t>
  </si>
  <si>
    <t>CBO (5134-05)</t>
  </si>
  <si>
    <t>RECEPCIONISTA</t>
  </si>
  <si>
    <t>CBO (4221-05)</t>
  </si>
  <si>
    <t>CARREGADOR</t>
  </si>
  <si>
    <t>BASE LEGAL</t>
  </si>
  <si>
    <t>Cláusula 3ª - CCT 2021 - DF 000038/2021 - SINDISERVIÇOS</t>
  </si>
  <si>
    <t>Cálculo: [(1/12)x100] - Art 7 º, inciso VIII, da Constituição Federal, Lei nº 4 090 62 e Lei nº 787/89</t>
  </si>
  <si>
    <t>Item 14 - anexo VII, IN 05/2017 - MP e Art 8º da IN CJF nº 001/2013 - Cáculo: Férias - [(1/11) x 100] = 9,09 e 1/3 constitucional - [(1/3) x (1/11) x 100]=3,03%</t>
  </si>
  <si>
    <t>Item 14 - anexo VII, da IN 05/2017, IN nº 05/2017 - Anexo VII-D; IN nº 07/2018</t>
  </si>
  <si>
    <t>INSS</t>
  </si>
  <si>
    <t>Art. 2°, § 3º, da Lei 11.457, de 16 de março de 2007.</t>
  </si>
  <si>
    <t>SALÁRIO EDUCAÇÃO</t>
  </si>
  <si>
    <t>Art. 3º, Inciso I, Decreto 87.043, de 22 de março de 1982.</t>
  </si>
  <si>
    <t>SEGURO ACIDENTE DE TRABALHO= SAT X FAP</t>
  </si>
  <si>
    <t>RAT - 1% - Serviços combinados de escritório e apoio administrativo – código 8211-3/00, todos do Anexo V do Decreto nº 3.048/1999); - FAP: 2 (padrão) . Observação: A licitante deve preencher o item A.08 das planilhas de composição de custos e formação de preços com o valor de seu FAP, a ser comprovado no envio de sua proposta adequada ao lance vencedor, mediante apresentação da GFIP ou outro documento apto a fazêlo.</t>
  </si>
  <si>
    <t>SESI/SESC</t>
  </si>
  <si>
    <t>Art. 30, Lei 8.036, de 11 de maio de 1990.</t>
  </si>
  <si>
    <t>SENAI/SENAC</t>
  </si>
  <si>
    <t>Art. 1º, caput, Decreto-Lei 6.246, de 1944 (SENAI) e art. 4º, caput do Decreto-Lei 8.621, de 1946 (SENAC).</t>
  </si>
  <si>
    <t>SEBRAE</t>
  </si>
  <si>
    <t>Art. 8º, Lei 8.029, de 12 de abril de 1990.</t>
  </si>
  <si>
    <t>Art. 1°, I, 2 c/c art. 3°, ambos do Decreto-Lei 1.146, de 31 de dezembro de 1970.</t>
  </si>
  <si>
    <t>H</t>
  </si>
  <si>
    <t>Art. 15, Lei nº 8.036/90 e Art. 7º, III, CF.</t>
  </si>
  <si>
    <t>Vale Transporte, Decreto Distrital 40.392 (a partir de 20/01/2020)</t>
  </si>
  <si>
    <t>Cláusula 16ª - CCT 2022 - DF 000012/2024</t>
  </si>
  <si>
    <t>Cláusula 19ª - CCT 2022 - DF 000012/2024</t>
  </si>
  <si>
    <t>Cláusula 18ª - CCT 2022 - DF 000012/2024</t>
  </si>
  <si>
    <t>Cláusula 20ª - CCT 2022 - DF 000012/2024</t>
  </si>
  <si>
    <t>Cálculo: {[0,0555x(1/12)]x100} = 0,42% - Art. 7º, XXI, CF/88, 477, 487 e ss. CLT e Nota Técnica CGAC/CISET nº 2/2018</t>
  </si>
  <si>
    <t>INSTRUÇÃO NORMATIVA MTE/SIT Nº 25, DE 20 DE DEZEMBRO DE 2001</t>
  </si>
  <si>
    <t xml:space="preserve">Item 14 - anexo VII, IN 05/2017 - MP - Art. 18, §1º da Lei 8.036/90 e Art 1º da Complementar nº 110/01 + Art. 12º da Lei 13.932/2019. </t>
  </si>
  <si>
    <t>Cálculo: [(100% / 30) x 7] / 12 = 1,944% - Acórdão 3.006/2010 – Plenário e Art. 7º, XXI, CF/88, 477, 487 e ss. da CLT</t>
  </si>
  <si>
    <t>Acórdão 2.217/2010 – Plenário</t>
  </si>
  <si>
    <t>Cálculo: 0,08 x 0,4] x [% Incidência dos Encargos do Submódulo 2.2] = 0,02 % - Lei nº 13.932, de 11 de dezembro de 2019</t>
  </si>
  <si>
    <t xml:space="preserve"> IN 7/2018 - SEGES</t>
  </si>
  <si>
    <t>Substituto na cobertura de Ausências Legais</t>
  </si>
  <si>
    <t>Cálculo: [(100% / 30) x 1,4947] / 12 = 0,42 - Art. 473 da CLT</t>
  </si>
  <si>
    <t>Cálculo: {[(5/30)/12]x0,015}x 100, considerando 5 dias de afastamento e que 1% dos homens - Art. 7º inc XIX da CF terão direito a licença</t>
  </si>
  <si>
    <t>Cálculo: {[(100% /30) x 15] / 12} x (nºCAT/População INSS CAT) = 0,051% - Art. 19 a 23 da Lei
nº 8.213/91</t>
  </si>
  <si>
    <t xml:space="preserve"> Substituto na cobertura de Afastamento Maternidade</t>
  </si>
  <si>
    <t xml:space="preserve">Cálculo: {[(4/12]*0,0005}x100, considerando que 0,05% dos empregados utilizarão a licença. - Art. 7º inc XVIII, CF, Lei 8.213/91, art 72 da lei 11.770/2008 </t>
  </si>
  <si>
    <t>Percentual (%)</t>
  </si>
  <si>
    <t>CILT nos valores limites para contratação conforme Planilha do Ministério do Planejamento - IN 05/2017</t>
  </si>
  <si>
    <t>Artigo 2º da Lei nº 10.637/02 e Art.2º da Lei 10.833, de 29 de dezembro de 2003. Os tributos (COFINS e PIS) foram definidos utilizando o regime de tributação de Lucro REAL. A licitante deve elaborar sua proposta e, por conseguinte, sua planilha com base no regime de tributação ao qual estará submetida durante a execução do contrato.</t>
  </si>
  <si>
    <t xml:space="preserve">Lei Complementar nº 116, de 31 de julho de 2003 </t>
  </si>
  <si>
    <t>I. SUPERVISOR</t>
  </si>
  <si>
    <t>II. COZINHEIRO</t>
  </si>
  <si>
    <t>III. COPEIRO</t>
  </si>
  <si>
    <t>IV. GARÇOM</t>
  </si>
  <si>
    <t>V. RECEPCIONISTA</t>
  </si>
  <si>
    <t>VI. CARREGADOR</t>
  </si>
  <si>
    <t>V. UNIFORME</t>
  </si>
  <si>
    <t>VALOR UNITÁRIO</t>
  </si>
  <si>
    <t>VALOR TOTAL</t>
  </si>
  <si>
    <t>II. UNIFORME</t>
  </si>
  <si>
    <t>III. UNIFORME</t>
  </si>
  <si>
    <t>IV. UNIFORME</t>
  </si>
  <si>
    <t>VI. UNIFORME</t>
  </si>
  <si>
    <t>Blazer em tecido Oxford 100 % Poliester</t>
  </si>
  <si>
    <t>Dolmã </t>
  </si>
  <si>
    <t>Camisa social manga curta Branca</t>
  </si>
  <si>
    <t>Terno Preto Completo (incluído paletó e calça) em tecido Oxford 100% poliester </t>
  </si>
  <si>
    <t>Camiseta malha fria com gola polo com a logomarca da empresa</t>
  </si>
  <si>
    <t>Camisa social manga  3/4 Algodão/poliester</t>
  </si>
  <si>
    <t>Touca na cor branca 100% poliester</t>
  </si>
  <si>
    <t>Calça social cós alta com bolso ou Saia sarja cor preta (com comprimento de até os joelhos)</t>
  </si>
  <si>
    <t>Camisa social manga longa com gola colarinho Algodão/poliester</t>
  </si>
  <si>
    <t>Calça Brin com elastano - Estilo Jeans </t>
  </si>
  <si>
    <t>Lenço de Pescoço em Gabardine na cor da empresa</t>
  </si>
  <si>
    <t>Camisa social manga curta Algodão/poliester</t>
  </si>
  <si>
    <t>Meia Calça Escura (para conjunto com a saia) </t>
  </si>
  <si>
    <t>Par de sapatos em couro macio, salto baixo, com solado emborrachado antiderrapante</t>
  </si>
  <si>
    <t>Casaco de frio</t>
  </si>
  <si>
    <t>Calça social cós alta com bolso ou Saia sarja cor preta (com comprimento até os joelhos)</t>
  </si>
  <si>
    <t>Calça Social em tecido Oxford 100% Poliester</t>
  </si>
  <si>
    <t>Pares Meia Social Algodão/Poliester na cor preta</t>
  </si>
  <si>
    <t>Meia grossa</t>
  </si>
  <si>
    <t>Par de sapatos em couro macio, salto baixo, com solado emborrachado antiderrapante, salto 5 cm</t>
  </si>
  <si>
    <t>Sapatilha preta</t>
  </si>
  <si>
    <t>Cinto de Fivela em couro na cor preta</t>
  </si>
  <si>
    <t>Luvas proteção com a parte da palma da mão com material antiderrapante (Não sendo de raspa)</t>
  </si>
  <si>
    <t>Avental</t>
  </si>
  <si>
    <t>Touca com aba e filó na cor preta 100% poliester</t>
  </si>
  <si>
    <t>Gravata borboleta na cor preta</t>
  </si>
  <si>
    <t>Cinta de proteção lombar </t>
  </si>
  <si>
    <t>Meias</t>
  </si>
  <si>
    <t>Avental composto com material Impermeável e antitérmico com amarração no pescoço e na cintura</t>
  </si>
  <si>
    <t>Bota com proteção bico PVC</t>
  </si>
  <si>
    <t>Sapatilha</t>
  </si>
  <si>
    <t> </t>
  </si>
  <si>
    <t>CUSTO TOTAL PARA SUPERVISOR</t>
  </si>
  <si>
    <t>CUSTO TOTAL PARA O COZINHEIRO</t>
  </si>
  <si>
    <t>CUSTO TOTAL PARA COPEIRO</t>
  </si>
  <si>
    <t>CUSTO TOTAL PARA GARÇOM</t>
  </si>
  <si>
    <t>CUSTO TOTAL PARA RECEPCIONISTA</t>
  </si>
  <si>
    <t>CUSTO TOTAL PARA CARREGADOR</t>
  </si>
  <si>
    <t>CUSTO MENSAL POR SUPERVISOR = CUSTO TOTAL/6 MESES</t>
  </si>
  <si>
    <t>CUSTO MENSAL POR COZINHEIRO = CUSTO TOTAL/6 MESES</t>
  </si>
  <si>
    <t>CUSTO MENSAL POR COPEIRO = CUSTO TOTAL/6 MESES</t>
  </si>
  <si>
    <t>CUSTO MENSAL POR GARÇOM = CUSTO TOTAL/6 MESES</t>
  </si>
  <si>
    <t>CUSTO MENSAL POR RECEPCIONISTA = CUSTO TOTAL/6 MESES</t>
  </si>
  <si>
    <t>CUSTO MENSAL POR CARREGADOR = CUSTO TOTAL/6 MESES</t>
  </si>
  <si>
    <t>RELAÇÃO DE UTENSÍLIOS E EQUIPAMENTOS</t>
  </si>
  <si>
    <t>DISCRIMINAÇÃO DOS MATERIAIS  E EQUIPAMENTOS - SERVIÇO DE COPEIRAGEM</t>
  </si>
  <si>
    <t>UND</t>
  </si>
  <si>
    <t>Qtd. Estimada Mensal</t>
  </si>
  <si>
    <t>Qtd. Estimada Anual</t>
  </si>
  <si>
    <t>Valor Unitário</t>
  </si>
  <si>
    <t>Valor Mensal
Estimado</t>
  </si>
  <si>
    <t>Valor Anual
Estimado</t>
  </si>
  <si>
    <t>Açucareiro em aço inoxidável.</t>
  </si>
  <si>
    <t>Unidade</t>
  </si>
  <si>
    <t>Balde de plástico 10 litros para limpeza em geral.</t>
  </si>
  <si>
    <t>Bandeja Quadrada: em aço Inox medidas de 37x27cm.</t>
  </si>
  <si>
    <t>Bandeja Redonda: em aço Inox com antiderrapante (emborrachada) medida mínima de 40 cm de diâmetro.</t>
  </si>
  <si>
    <t>Bule para Café com bico: em aço Inox.</t>
  </si>
  <si>
    <t>Colher de pau: com no mínimo 42cm de comprimento.</t>
  </si>
  <si>
    <t>Panela (ou jarra) de alumínio (Copo): com volume interno de 4 litros para manipulação de café ou água quente.</t>
  </si>
  <si>
    <t>Coador de flanela grande para cafeteiras elétricas.</t>
  </si>
  <si>
    <t>Jarra: em aço Inox capacidade 1,5 litros.</t>
  </si>
  <si>
    <t>Garrafa térmica, com corpo externo em aço inox, ampola com capacidade para 1000 ml, com fechamento em pressão, alça móvel em polipropileno.</t>
  </si>
  <si>
    <t>Garrafa térmica, com corpo externo em aço inox, ampola com capacidade para 2000 ml, com fechamento em pressão, alça móvel em polipropileno.</t>
  </si>
  <si>
    <t>Garrafa térmica, com corpo externo em aço inox, ampola com capacidade para 3000 ml, com fechamento em pressão, alça móvel em polipropileno.</t>
  </si>
  <si>
    <t>Lata para mantimentos em inox.</t>
  </si>
  <si>
    <t>Máquinas de café - Com duas cubas com capacidade de 10 litros cada, bivolt, automática, equipamento com indicação de consumo de energia com selo ANEEL - 23 Inicial e 1 Reserva, deverá estar patrimoniada em nome da empresa vencedora do contrato. A empresa deverá repor no prazo de 02 (duas) horas os equipamentos com problemas ou danificados.</t>
  </si>
  <si>
    <t xml:space="preserve"> Provisão para itens eventualmente necessários e não contemplados nesta relação (10%) .</t>
  </si>
  <si>
    <t>TOTAL GERAL</t>
  </si>
  <si>
    <t xml:space="preserve">RELAÇÃO DE MATERIAIS DE CONSUMO </t>
  </si>
  <si>
    <t>DISCRIMINAÇÃO DOS MATERIAIS DE CONSUMO</t>
  </si>
  <si>
    <t>Açúcar: Açúcar Refinado Natural – Extra Fino – Pacote de 1 kg, na cor branca, sacarose de cana de açúcar, embalagem de polietileno, contendo data de fabricação e prazo de validade (Com validade mínima de 12 meses.), produto deverá ter registro no Ministério da Saúde e atender a Portaria nº 451/97 do Ministério da Saúde e a Resolução nº 12/78 da Comissão Nacional de Normas e Padrões para Alimentos – CNNPA. Entregue sem impurezas no seu conteúdo, contendo na sua embalagem o nome do produtor, a data de empacotamento e o prazo de validade. Deverá o produto manter suas características inalteradas, quando estocado em local seco, por um período mínimo de 06 (seis) meses, a partir da data de entrega. O material de embalagem utilizado não deve alterar as características físicas, químicas e organolépticas do produto nem ser por este alterado. As embalagens de papel tipo Kraft ou as flexíveis (polietileno atóxico e inodoro), que sejam utilizadas para acondicionamento do produto, deverão ser invioláveis (coladas, soldadas ou costuradas), sem manchas, borrões, furos, rasgos e outros defeitos.  As características de acondicionamento devem permitir a conservação do produto em condições higiênicas, evitando sua contaminação e deterioração, devendo constar: nome do produto; nome do fabricante e endereço; data de fabricação ou número do lote; prazo de validade; peso líquido e recomendações para armazenagem.</t>
  </si>
  <si>
    <t>Kg.</t>
  </si>
  <si>
    <t>Adoçante: Tipo líquido límpido transparente, ingredientes: água, edulcorantes artificiais, quais sejam: ciclamato de sódio, sucarina sódica e acesulfame de potássio; conservantes: metilparabeno e propilparabeno; acidulante: ácido cítrico tipo dietético, com bico dosador (100ml).</t>
  </si>
  <si>
    <t>Água sanitária</t>
  </si>
  <si>
    <t>Litro</t>
  </si>
  <si>
    <t>Álcool Gel 70 %</t>
  </si>
  <si>
    <t>Álcool  líquido 70%</t>
  </si>
  <si>
    <t>Café em pó de alta qualidade: Café, em pó homogêneo, torrado e moído, embalado a vácuo, devido ao maior tempo de validade (Com validade mínima de 12 meses.), constituído por grãos de café 100 % arábica, dos tipos 2 e 4, segundo Classificação Oficial Brasileira, com ausência, de grãos com defeitos pretos, verdes e ardidos, preto verdes e fermentados. No tocante à Nota de Qualidade Global, deverá o café apresentar-se na faixa 7.3 a 10, fazendo uso da escala de 0 a 10 para Qualidade Global. Por fim, cabe ressaltar que a classificação de qualidade do café deverá ser comprovada por laudo técnico emitido por instituição especializada.</t>
  </si>
  <si>
    <t>Colher de café: em aço Inox</t>
  </si>
  <si>
    <t>Colher de sobremesa: em aço Inox</t>
  </si>
  <si>
    <t>Colher de sopa: em aço Inox</t>
  </si>
  <si>
    <t>Copo Descartável para Água de 200 ml, Biodegradável, feito da matéria prima de polipropileno, produto normatizado conforme NBR 14865, cor verde translucido. A caixa contém 25 pacotes com 100 unidades cada, totalizando 2500 unidades</t>
  </si>
  <si>
    <t>Caixa</t>
  </si>
  <si>
    <t>Copo Descartável para café de 50 ml, Biodegradável, feito da matéria prima de polipropileno, produto normatizado conforme NBR 14865, cor verde translucido. A caixa contém 50 pacotes com 100 unidades cada, totalizando 5000 unidades</t>
  </si>
  <si>
    <t>Copo liso: em vidro transparente para agua, com 400ml de capacidade interna.</t>
  </si>
  <si>
    <t>Detergente biodegradável neutro para lavagem de louças em geral, com 500 ml</t>
  </si>
  <si>
    <t>Esponja de lã de aço (pacote com 8 unidades)</t>
  </si>
  <si>
    <t>Pacote com 8 unidades</t>
  </si>
  <si>
    <t>Esponja dupla face macia</t>
  </si>
  <si>
    <t>Faca com serra: em aço Inox</t>
  </si>
  <si>
    <t>Faca para sobremesa : em aço Inox</t>
  </si>
  <si>
    <t>Flanela macia 40cmx60cm</t>
  </si>
  <si>
    <t>Garfo Almoço: em aço Inox.</t>
  </si>
  <si>
    <t>Garfo sobremessa: em aço Inox</t>
  </si>
  <si>
    <t>Guardanapo de Papel, 23,80 x 21, Gramatura: 17 a 19 g/m², pacote com 50 unidades</t>
  </si>
  <si>
    <t>Pacote com 50 unidades</t>
  </si>
  <si>
    <t>Limpador multiuso instantâneo embalagem com 500 ml</t>
  </si>
  <si>
    <t>Mexedor De Café, Madeira ou acrilico</t>
  </si>
  <si>
    <t>Pano de prato em algodão</t>
  </si>
  <si>
    <t>Porta adoçanete : em aço Inox</t>
  </si>
  <si>
    <t>Unidae</t>
  </si>
  <si>
    <t>Porta copos: em aço Inox</t>
  </si>
  <si>
    <t>Prato para almoço na cor branca (cerâmica ou porcelana)</t>
  </si>
  <si>
    <t>Prato para sobremesa na cor branca (cerâmica ou porcelana)</t>
  </si>
  <si>
    <t>Rodo com 2 borrachas - 40 cm de largura, com cabo</t>
  </si>
  <si>
    <t>Sabão em barra  glicerinado 200 g</t>
  </si>
  <si>
    <t>Sabão em pó caixa 1 Kg</t>
  </si>
  <si>
    <t>Saco alvejado 100 cm x 70 cm</t>
  </si>
  <si>
    <t>Sacos plásticos reforçados para acondicionar borra de café na cor Marron 40 litros - Fardo com 100 unidades</t>
  </si>
  <si>
    <t>Fardo com 100 unidades</t>
  </si>
  <si>
    <t>Sacos plásticos reforçados para acondicionar lixo 100 litros - Fardo com 100 unidades.</t>
  </si>
  <si>
    <t xml:space="preserve">Vassoura  40 Cm </t>
  </si>
  <si>
    <t>Xícara (50 ml): com pires, toda em porcelana branca.</t>
  </si>
  <si>
    <t xml:space="preserve"> Provisão para itens eventualmente necessários e não contemplados nesta relação (10%) </t>
  </si>
  <si>
    <t>TOTAL GERAL UTENSILIOS E EQUIPAMENTO/MATERIAIS DE CONSUMO</t>
  </si>
  <si>
    <t>SERVIÇOS DE MANUTENÇÃO DE ELETRODOMÉSTICOS</t>
  </si>
  <si>
    <t xml:space="preserve">DISCRIMINAÇÃO DOS SERVIÇO </t>
  </si>
  <si>
    <t>Valor Mensal Estimado</t>
  </si>
  <si>
    <t>Valor Anual Estimado</t>
  </si>
  <si>
    <t>Manutenção e Reparo de Aparelhos Eletrodomésticos</t>
  </si>
  <si>
    <t>* Serviços executado sob demanda e por forma de ressarcimentoà contratada. Não será objeto de lance.</t>
  </si>
  <si>
    <t>TOTAL GERAL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</si>
</sst>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00%"/>
    <numFmt numFmtId="166" formatCode="_-* #,##0_-;\-* #,##0_-;_-* &quot;-&quot;??_-;_-@_-"/>
    <numFmt numFmtId="167" formatCode="&quot;R$&quot;\ 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sz val="11"/>
      <color theme="3" tint="-0.499984740745262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2" tint="-0.749992370372631"/>
      <name val="Calibri"/>
      <family val="2"/>
    </font>
    <font>
      <b/>
      <sz val="11"/>
      <color theme="2" tint="-0.74999237037263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286">
    <xf numFmtId="0" fontId="0" fillId="0" borderId="0" xfId="0"/>
    <xf numFmtId="0" fontId="7" fillId="0" borderId="5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64" fontId="7" fillId="0" borderId="23" xfId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64" fontId="7" fillId="0" borderId="4" xfId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1" applyNumberFormat="1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164" fontId="7" fillId="0" borderId="28" xfId="1" applyFont="1" applyFill="1" applyBorder="1" applyAlignment="1">
      <alignment vertical="center" shrinkToFit="1"/>
    </xf>
    <xf numFmtId="164" fontId="7" fillId="0" borderId="30" xfId="1" applyFont="1" applyFill="1" applyBorder="1" applyAlignment="1">
      <alignment horizontal="center" vertical="center" shrinkToFit="1"/>
    </xf>
    <xf numFmtId="0" fontId="7" fillId="0" borderId="0" xfId="0" applyFont="1"/>
    <xf numFmtId="164" fontId="6" fillId="0" borderId="17" xfId="1" applyFont="1" applyFill="1" applyBorder="1" applyAlignment="1">
      <alignment vertical="center" shrinkToFit="1"/>
    </xf>
    <xf numFmtId="0" fontId="7" fillId="0" borderId="37" xfId="0" applyFont="1" applyBorder="1" applyAlignment="1">
      <alignment horizontal="center" vertical="center" shrinkToFit="1"/>
    </xf>
    <xf numFmtId="164" fontId="7" fillId="0" borderId="39" xfId="1" applyFont="1" applyFill="1" applyBorder="1" applyAlignment="1">
      <alignment vertical="center" shrinkToFit="1"/>
    </xf>
    <xf numFmtId="0" fontId="7" fillId="0" borderId="40" xfId="0" applyFont="1" applyBorder="1" applyAlignment="1">
      <alignment horizontal="center" vertical="center" shrinkToFit="1"/>
    </xf>
    <xf numFmtId="9" fontId="7" fillId="0" borderId="41" xfId="0" applyNumberFormat="1" applyFont="1" applyBorder="1" applyAlignment="1">
      <alignment horizontal="center" vertical="center" shrinkToFit="1"/>
    </xf>
    <xf numFmtId="164" fontId="7" fillId="0" borderId="42" xfId="1" applyFont="1" applyFill="1" applyBorder="1" applyAlignment="1">
      <alignment vertical="center" shrinkToFit="1"/>
    </xf>
    <xf numFmtId="10" fontId="7" fillId="0" borderId="41" xfId="0" applyNumberFormat="1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164" fontId="7" fillId="0" borderId="45" xfId="1" applyFont="1" applyFill="1" applyBorder="1" applyAlignment="1">
      <alignment vertical="center" shrinkToFit="1"/>
    </xf>
    <xf numFmtId="164" fontId="6" fillId="0" borderId="34" xfId="1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64" fontId="7" fillId="0" borderId="0" xfId="1" applyFont="1" applyFill="1" applyBorder="1" applyAlignment="1">
      <alignment vertical="center" shrinkToFit="1"/>
    </xf>
    <xf numFmtId="0" fontId="6" fillId="0" borderId="0" xfId="0" applyFont="1" applyAlignment="1">
      <alignment horizontal="justify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center" vertical="center" shrinkToFit="1"/>
    </xf>
    <xf numFmtId="164" fontId="6" fillId="0" borderId="50" xfId="1" applyFont="1" applyFill="1" applyBorder="1" applyAlignment="1">
      <alignment vertical="center" shrinkToFit="1"/>
    </xf>
    <xf numFmtId="0" fontId="7" fillId="0" borderId="38" xfId="0" applyFont="1" applyBorder="1" applyAlignment="1">
      <alignment horizontal="left" vertical="center" shrinkToFit="1"/>
    </xf>
    <xf numFmtId="10" fontId="7" fillId="0" borderId="38" xfId="2" applyNumberFormat="1" applyFont="1" applyFill="1" applyBorder="1" applyAlignment="1" applyProtection="1">
      <alignment horizontal="center" vertical="center" shrinkToFit="1"/>
    </xf>
    <xf numFmtId="0" fontId="7" fillId="0" borderId="41" xfId="0" applyFont="1" applyBorder="1" applyAlignment="1">
      <alignment horizontal="left" vertical="center" shrinkToFit="1"/>
    </xf>
    <xf numFmtId="10" fontId="7" fillId="0" borderId="41" xfId="2" applyNumberFormat="1" applyFont="1" applyFill="1" applyBorder="1" applyAlignment="1" applyProtection="1">
      <alignment horizontal="center" vertical="center" shrinkToFit="1"/>
    </xf>
    <xf numFmtId="0" fontId="7" fillId="0" borderId="44" xfId="0" applyFont="1" applyBorder="1" applyAlignment="1">
      <alignment horizontal="left" vertical="center" shrinkToFit="1"/>
    </xf>
    <xf numFmtId="10" fontId="6" fillId="0" borderId="32" xfId="2" applyNumberFormat="1" applyFont="1" applyFill="1" applyBorder="1" applyAlignment="1" applyProtection="1">
      <alignment horizontal="center" vertical="center" shrinkToFit="1"/>
    </xf>
    <xf numFmtId="164" fontId="6" fillId="0" borderId="9" xfId="1" applyFont="1" applyFill="1" applyBorder="1" applyAlignment="1">
      <alignment vertical="center" shrinkToFit="1"/>
    </xf>
    <xf numFmtId="164" fontId="6" fillId="0" borderId="50" xfId="1" applyFont="1" applyFill="1" applyBorder="1" applyAlignment="1">
      <alignment horizontal="center" vertical="center" shrinkToFit="1"/>
    </xf>
    <xf numFmtId="164" fontId="7" fillId="0" borderId="30" xfId="1" applyFont="1" applyFill="1" applyBorder="1" applyAlignment="1">
      <alignment vertical="center" shrinkToFit="1"/>
    </xf>
    <xf numFmtId="0" fontId="7" fillId="0" borderId="53" xfId="0" applyFont="1" applyBorder="1" applyAlignment="1">
      <alignment horizontal="justify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 shrinkToFit="1"/>
    </xf>
    <xf numFmtId="164" fontId="7" fillId="0" borderId="52" xfId="1" applyFont="1" applyFill="1" applyBorder="1" applyAlignment="1">
      <alignment vertical="center" shrinkToFit="1"/>
    </xf>
    <xf numFmtId="164" fontId="6" fillId="0" borderId="14" xfId="1" applyFont="1" applyFill="1" applyBorder="1" applyAlignment="1">
      <alignment vertical="center" shrinkToFit="1"/>
    </xf>
    <xf numFmtId="0" fontId="7" fillId="0" borderId="5" xfId="0" applyFont="1" applyBorder="1"/>
    <xf numFmtId="0" fontId="7" fillId="0" borderId="0" xfId="0" applyFont="1" applyAlignment="1">
      <alignment horizontal="center"/>
    </xf>
    <xf numFmtId="164" fontId="7" fillId="0" borderId="0" xfId="1" applyFont="1" applyFill="1" applyBorder="1"/>
    <xf numFmtId="0" fontId="6" fillId="0" borderId="14" xfId="0" applyFont="1" applyBorder="1" applyAlignment="1">
      <alignment horizontal="center" vertical="center" wrapText="1"/>
    </xf>
    <xf numFmtId="164" fontId="6" fillId="0" borderId="17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7" fillId="0" borderId="20" xfId="1" applyFont="1" applyFill="1" applyBorder="1" applyAlignment="1">
      <alignment horizontal="center" vertical="center" wrapText="1"/>
    </xf>
    <xf numFmtId="164" fontId="6" fillId="0" borderId="20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justify" vertical="center" wrapText="1"/>
    </xf>
    <xf numFmtId="10" fontId="7" fillId="0" borderId="14" xfId="2" applyNumberFormat="1" applyFont="1" applyFill="1" applyBorder="1" applyAlignment="1">
      <alignment horizontal="center" vertical="center" shrinkToFit="1"/>
    </xf>
    <xf numFmtId="10" fontId="6" fillId="0" borderId="15" xfId="2" applyNumberFormat="1" applyFont="1" applyFill="1" applyBorder="1" applyAlignment="1">
      <alignment horizontal="center" vertical="center" shrinkToFit="1"/>
    </xf>
    <xf numFmtId="164" fontId="6" fillId="0" borderId="14" xfId="1" applyFont="1" applyFill="1" applyBorder="1" applyAlignment="1">
      <alignment horizontal="center" vertical="center" wrapText="1"/>
    </xf>
    <xf numFmtId="10" fontId="7" fillId="0" borderId="20" xfId="2" applyNumberFormat="1" applyFont="1" applyFill="1" applyBorder="1" applyAlignment="1">
      <alignment horizontal="center" vertical="center" wrapText="1"/>
    </xf>
    <xf numFmtId="43" fontId="7" fillId="0" borderId="20" xfId="0" applyNumberFormat="1" applyFont="1" applyBorder="1" applyAlignment="1">
      <alignment horizontal="justify" vertical="center" wrapText="1"/>
    </xf>
    <xf numFmtId="10" fontId="6" fillId="0" borderId="14" xfId="2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9" fontId="7" fillId="0" borderId="20" xfId="2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7" fillId="0" borderId="14" xfId="1" applyFont="1" applyFill="1" applyBorder="1" applyAlignment="1">
      <alignment horizontal="center" vertical="center" wrapText="1"/>
    </xf>
    <xf numFmtId="164" fontId="6" fillId="0" borderId="15" xfId="1" applyFont="1" applyFill="1" applyBorder="1" applyAlignment="1">
      <alignment horizontal="center" vertical="center" wrapText="1"/>
    </xf>
    <xf numFmtId="164" fontId="7" fillId="0" borderId="28" xfId="1" applyFont="1" applyFill="1" applyBorder="1" applyAlignment="1">
      <alignment vertical="center" wrapText="1" shrinkToFit="1"/>
    </xf>
    <xf numFmtId="164" fontId="7" fillId="0" borderId="20" xfId="1" applyFont="1" applyFill="1" applyBorder="1" applyAlignment="1">
      <alignment horizontal="left" vertical="center" wrapText="1"/>
    </xf>
    <xf numFmtId="49" fontId="7" fillId="0" borderId="28" xfId="1" applyNumberFormat="1" applyFont="1" applyFill="1" applyBorder="1" applyAlignment="1">
      <alignment vertical="center" wrapText="1" shrinkToFit="1"/>
    </xf>
    <xf numFmtId="49" fontId="7" fillId="0" borderId="20" xfId="1" applyNumberFormat="1" applyFont="1" applyFill="1" applyBorder="1" applyAlignment="1">
      <alignment horizontal="left" vertical="center" wrapText="1"/>
    </xf>
    <xf numFmtId="164" fontId="7" fillId="0" borderId="39" xfId="1" applyFont="1" applyFill="1" applyBorder="1" applyAlignment="1">
      <alignment vertical="center" wrapText="1" shrinkToFit="1"/>
    </xf>
    <xf numFmtId="0" fontId="9" fillId="0" borderId="0" xfId="0" applyFont="1" applyAlignment="1">
      <alignment horizontal="left" vertical="center" shrinkToFit="1"/>
    </xf>
    <xf numFmtId="164" fontId="6" fillId="0" borderId="0" xfId="1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justify" vertical="center" shrinkToFit="1"/>
    </xf>
    <xf numFmtId="10" fontId="6" fillId="0" borderId="62" xfId="0" applyNumberFormat="1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left" vertical="center" wrapText="1"/>
    </xf>
    <xf numFmtId="10" fontId="7" fillId="0" borderId="44" xfId="2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justify" vertical="center" shrinkToFit="1"/>
    </xf>
    <xf numFmtId="10" fontId="12" fillId="0" borderId="0" xfId="2" applyNumberFormat="1" applyFont="1" applyFill="1" applyBorder="1" applyAlignment="1" applyProtection="1">
      <alignment horizontal="center" vertical="center" shrinkToFit="1"/>
    </xf>
    <xf numFmtId="164" fontId="12" fillId="0" borderId="0" xfId="1" applyFont="1" applyFill="1" applyBorder="1" applyAlignment="1">
      <alignment vertical="center" shrinkToFit="1"/>
    </xf>
    <xf numFmtId="0" fontId="11" fillId="0" borderId="0" xfId="0" applyFont="1"/>
    <xf numFmtId="0" fontId="7" fillId="0" borderId="63" xfId="0" applyFont="1" applyBorder="1" applyAlignment="1">
      <alignment horizontal="left" vertical="center" wrapText="1" shrinkToFit="1"/>
    </xf>
    <xf numFmtId="0" fontId="7" fillId="0" borderId="64" xfId="0" applyFont="1" applyBorder="1" applyAlignment="1">
      <alignment horizontal="left" vertical="center" shrinkToFit="1"/>
    </xf>
    <xf numFmtId="10" fontId="7" fillId="0" borderId="64" xfId="2" applyNumberFormat="1" applyFont="1" applyFill="1" applyBorder="1" applyAlignment="1" applyProtection="1">
      <alignment horizontal="center" vertical="center" shrinkToFit="1"/>
    </xf>
    <xf numFmtId="164" fontId="7" fillId="0" borderId="65" xfId="1" applyFont="1" applyFill="1" applyBorder="1" applyAlignment="1">
      <alignment vertical="center" shrinkToFit="1"/>
    </xf>
    <xf numFmtId="0" fontId="7" fillId="0" borderId="19" xfId="0" applyFont="1" applyBorder="1" applyAlignment="1">
      <alignment horizontal="center" vertical="center" shrinkToFit="1"/>
    </xf>
    <xf numFmtId="10" fontId="7" fillId="0" borderId="10" xfId="2" applyNumberFormat="1" applyFont="1" applyFill="1" applyBorder="1" applyAlignment="1" applyProtection="1">
      <alignment horizontal="center" vertical="center" shrinkToFit="1"/>
    </xf>
    <xf numFmtId="164" fontId="7" fillId="0" borderId="66" xfId="1" applyFont="1" applyFill="1" applyBorder="1" applyAlignment="1">
      <alignment vertical="center" shrinkToFit="1"/>
    </xf>
    <xf numFmtId="0" fontId="7" fillId="2" borderId="0" xfId="0" applyFont="1" applyFill="1"/>
    <xf numFmtId="43" fontId="7" fillId="0" borderId="0" xfId="0" applyNumberFormat="1" applyFont="1"/>
    <xf numFmtId="10" fontId="7" fillId="2" borderId="41" xfId="2" applyNumberFormat="1" applyFont="1" applyFill="1" applyBorder="1" applyAlignment="1" applyProtection="1">
      <alignment horizontal="center" vertical="center" shrinkToFi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2" fillId="0" borderId="0" xfId="0" applyFont="1"/>
    <xf numFmtId="4" fontId="3" fillId="0" borderId="0" xfId="0" applyNumberFormat="1" applyFont="1"/>
    <xf numFmtId="164" fontId="7" fillId="0" borderId="4" xfId="1" applyFont="1" applyFill="1" applyBorder="1" applyAlignment="1">
      <alignment horizontal="center" vertical="center" wrapText="1" shrinkToFit="1"/>
    </xf>
    <xf numFmtId="0" fontId="7" fillId="0" borderId="57" xfId="0" applyFont="1" applyBorder="1" applyAlignment="1">
      <alignment horizontal="justify" vertical="center" shrinkToFit="1"/>
    </xf>
    <xf numFmtId="14" fontId="7" fillId="0" borderId="34" xfId="1" applyNumberFormat="1" applyFont="1" applyFill="1" applyBorder="1" applyAlignment="1">
      <alignment horizontal="center" vertical="center" shrinkToFit="1"/>
    </xf>
    <xf numFmtId="164" fontId="7" fillId="0" borderId="52" xfId="1" applyFont="1" applyFill="1" applyBorder="1" applyAlignment="1">
      <alignment horizontal="center" vertical="center" shrinkToFit="1"/>
    </xf>
    <xf numFmtId="14" fontId="7" fillId="0" borderId="71" xfId="1" applyNumberFormat="1" applyFont="1" applyFill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72" xfId="0" applyFont="1" applyBorder="1" applyAlignment="1">
      <alignment horizontal="justify" vertical="center" shrinkToFit="1"/>
    </xf>
    <xf numFmtId="0" fontId="7" fillId="0" borderId="4" xfId="0" applyFont="1" applyBorder="1" applyAlignment="1">
      <alignment horizontal="center" vertical="center" shrinkToFit="1"/>
    </xf>
    <xf numFmtId="0" fontId="19" fillId="0" borderId="0" xfId="0" applyFont="1"/>
    <xf numFmtId="0" fontId="18" fillId="2" borderId="0" xfId="0" applyFont="1" applyFill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justify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justify" vertical="center" shrinkToFit="1"/>
    </xf>
    <xf numFmtId="10" fontId="7" fillId="2" borderId="14" xfId="2" applyNumberFormat="1" applyFont="1" applyFill="1" applyBorder="1" applyAlignment="1">
      <alignment horizontal="center" vertical="center" shrinkToFit="1"/>
    </xf>
    <xf numFmtId="165" fontId="7" fillId="0" borderId="20" xfId="2" applyNumberFormat="1" applyFont="1" applyFill="1" applyBorder="1" applyAlignment="1">
      <alignment horizontal="center" vertical="center" wrapText="1"/>
    </xf>
    <xf numFmtId="164" fontId="7" fillId="2" borderId="28" xfId="1" applyFont="1" applyFill="1" applyBorder="1" applyAlignment="1">
      <alignment vertical="center" shrinkToFit="1"/>
    </xf>
    <xf numFmtId="3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4" fontId="7" fillId="0" borderId="28" xfId="1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 wrapText="1"/>
    </xf>
    <xf numFmtId="44" fontId="6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165" fontId="7" fillId="2" borderId="20" xfId="2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5" fillId="4" borderId="6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7" fillId="2" borderId="1" xfId="1" applyNumberFormat="1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quotePrefix="1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4" fontId="7" fillId="2" borderId="0" xfId="0" applyNumberFormat="1" applyFont="1" applyFill="1" applyAlignment="1">
      <alignment vertical="center"/>
    </xf>
    <xf numFmtId="43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horizontal="center" vertical="center"/>
    </xf>
    <xf numFmtId="164" fontId="7" fillId="0" borderId="0" xfId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6" fillId="3" borderId="1" xfId="0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horizontal="center" vertical="center" wrapText="1"/>
    </xf>
    <xf numFmtId="0" fontId="26" fillId="4" borderId="76" xfId="0" applyFont="1" applyFill="1" applyBorder="1" applyAlignment="1">
      <alignment horizontal="center" vertical="center" wrapText="1"/>
    </xf>
    <xf numFmtId="0" fontId="26" fillId="4" borderId="77" xfId="0" applyFont="1" applyFill="1" applyBorder="1" applyAlignment="1">
      <alignment horizontal="center" vertical="center" wrapText="1"/>
    </xf>
    <xf numFmtId="0" fontId="26" fillId="4" borderId="78" xfId="0" applyFont="1" applyFill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left" vertical="center" wrapText="1"/>
    </xf>
    <xf numFmtId="166" fontId="27" fillId="0" borderId="79" xfId="4" applyNumberFormat="1" applyFont="1" applyBorder="1" applyAlignment="1">
      <alignment horizontal="center" vertical="center" wrapText="1"/>
    </xf>
    <xf numFmtId="164" fontId="27" fillId="0" borderId="79" xfId="1" applyFont="1" applyBorder="1" applyAlignment="1">
      <alignment horizontal="center" vertical="center" wrapText="1"/>
    </xf>
    <xf numFmtId="0" fontId="28" fillId="0" borderId="0" xfId="0" applyFont="1"/>
    <xf numFmtId="0" fontId="29" fillId="4" borderId="80" xfId="0" applyFont="1" applyFill="1" applyBorder="1" applyAlignment="1">
      <alignment vertical="center" wrapText="1"/>
    </xf>
    <xf numFmtId="44" fontId="29" fillId="4" borderId="84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left" vertical="center" wrapText="1"/>
    </xf>
    <xf numFmtId="44" fontId="32" fillId="4" borderId="84" xfId="0" applyNumberFormat="1" applyFont="1" applyFill="1" applyBorder="1" applyAlignment="1">
      <alignment vertical="center" wrapText="1"/>
    </xf>
    <xf numFmtId="0" fontId="30" fillId="0" borderId="85" xfId="0" applyFont="1" applyBorder="1" applyAlignment="1">
      <alignment horizontal="left" vertical="center" wrapText="1"/>
    </xf>
    <xf numFmtId="44" fontId="26" fillId="4" borderId="78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7" fillId="0" borderId="0" xfId="0" applyNumberFormat="1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1" fillId="2" borderId="0" xfId="4" applyFont="1" applyFill="1" applyBorder="1" applyAlignment="1">
      <alignment horizontal="center" vertical="center"/>
    </xf>
    <xf numFmtId="43" fontId="1" fillId="0" borderId="0" xfId="0" applyNumberFormat="1" applyFont="1" applyAlignment="1">
      <alignment vertical="center"/>
    </xf>
    <xf numFmtId="43" fontId="1" fillId="0" borderId="0" xfId="0" applyNumberFormat="1" applyFont="1"/>
    <xf numFmtId="0" fontId="1" fillId="2" borderId="0" xfId="0" applyFont="1" applyFill="1"/>
    <xf numFmtId="4" fontId="1" fillId="2" borderId="0" xfId="0" applyNumberFormat="1" applyFont="1" applyFill="1"/>
    <xf numFmtId="43" fontId="1" fillId="2" borderId="0" xfId="0" applyNumberFormat="1" applyFont="1" applyFill="1"/>
    <xf numFmtId="44" fontId="0" fillId="0" borderId="0" xfId="0" applyNumberFormat="1"/>
    <xf numFmtId="167" fontId="17" fillId="2" borderId="1" xfId="4" applyNumberFormat="1" applyFont="1" applyFill="1" applyBorder="1" applyAlignment="1">
      <alignment horizontal="center" vertical="center"/>
    </xf>
    <xf numFmtId="167" fontId="1" fillId="2" borderId="1" xfId="4" applyNumberFormat="1" applyFont="1" applyFill="1" applyBorder="1" applyAlignment="1">
      <alignment horizontal="center" vertical="center"/>
    </xf>
    <xf numFmtId="167" fontId="1" fillId="0" borderId="1" xfId="4" applyNumberFormat="1" applyFont="1" applyFill="1" applyBorder="1" applyAlignment="1">
      <alignment horizontal="center" vertical="center"/>
    </xf>
    <xf numFmtId="167" fontId="17" fillId="2" borderId="3" xfId="4" applyNumberFormat="1" applyFont="1" applyFill="1" applyBorder="1" applyAlignment="1">
      <alignment horizontal="center" vertical="center"/>
    </xf>
    <xf numFmtId="167" fontId="14" fillId="4" borderId="1" xfId="0" applyNumberFormat="1" applyFont="1" applyFill="1" applyBorder="1"/>
    <xf numFmtId="0" fontId="14" fillId="4" borderId="1" xfId="0" applyFont="1" applyFill="1" applyBorder="1" applyAlignment="1">
      <alignment horizontal="center"/>
    </xf>
    <xf numFmtId="0" fontId="16" fillId="0" borderId="6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3" fillId="4" borderId="3" xfId="0" applyFont="1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justify" wrapText="1"/>
    </xf>
    <xf numFmtId="0" fontId="6" fillId="0" borderId="46" xfId="0" applyFont="1" applyBorder="1" applyAlignment="1">
      <alignment horizontal="justify" vertical="center" shrinkToFit="1"/>
    </xf>
    <xf numFmtId="0" fontId="6" fillId="0" borderId="33" xfId="0" applyFont="1" applyBorder="1" applyAlignment="1">
      <alignment horizontal="justify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shrinkToFit="1"/>
    </xf>
    <xf numFmtId="0" fontId="7" fillId="0" borderId="38" xfId="0" applyFont="1" applyBorder="1" applyAlignment="1">
      <alignment horizontal="justify" vertical="center" shrinkToFit="1"/>
    </xf>
    <xf numFmtId="0" fontId="10" fillId="0" borderId="56" xfId="0" applyFont="1" applyBorder="1" applyAlignment="1">
      <alignment horizontal="justify" vertical="justify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justify" vertical="center" shrinkToFit="1"/>
    </xf>
    <xf numFmtId="0" fontId="7" fillId="0" borderId="29" xfId="0" applyFont="1" applyBorder="1" applyAlignment="1">
      <alignment horizontal="justify" vertical="center" shrinkToFit="1"/>
    </xf>
    <xf numFmtId="0" fontId="7" fillId="0" borderId="32" xfId="0" applyFont="1" applyBorder="1" applyAlignment="1">
      <alignment horizontal="justify" vertical="center" shrinkToFit="1"/>
    </xf>
    <xf numFmtId="0" fontId="7" fillId="0" borderId="33" xfId="0" applyFont="1" applyBorder="1" applyAlignment="1">
      <alignment horizontal="justify" vertical="center" shrinkToFit="1"/>
    </xf>
    <xf numFmtId="0" fontId="6" fillId="0" borderId="1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41" xfId="0" applyFont="1" applyBorder="1" applyAlignment="1">
      <alignment horizontal="justify" vertical="center" shrinkToFit="1"/>
    </xf>
    <xf numFmtId="0" fontId="7" fillId="0" borderId="44" xfId="0" applyFont="1" applyBorder="1" applyAlignment="1">
      <alignment horizontal="justify" vertical="center" shrinkToFit="1"/>
    </xf>
    <xf numFmtId="0" fontId="6" fillId="0" borderId="47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left" vertical="center" wrapText="1"/>
    </xf>
    <xf numFmtId="0" fontId="11" fillId="0" borderId="56" xfId="3" applyFont="1" applyFill="1" applyBorder="1" applyAlignment="1">
      <alignment horizontal="left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justify" vertical="center" shrinkToFit="1"/>
    </xf>
    <xf numFmtId="0" fontId="6" fillId="0" borderId="36" xfId="0" applyFont="1" applyBorder="1" applyAlignment="1">
      <alignment horizontal="justify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60" xfId="0" applyFont="1" applyBorder="1" applyAlignment="1">
      <alignment horizontal="center" vertical="center" wrapText="1" shrinkToFit="1"/>
    </xf>
    <xf numFmtId="0" fontId="6" fillId="0" borderId="6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justify" vertical="center" wrapText="1" shrinkToFit="1"/>
    </xf>
    <xf numFmtId="0" fontId="7" fillId="0" borderId="2" xfId="0" applyFont="1" applyBorder="1" applyAlignment="1">
      <alignment horizontal="justify" vertical="center" wrapText="1" shrinkToFit="1"/>
    </xf>
    <xf numFmtId="0" fontId="0" fillId="0" borderId="17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justify" vertical="center" shrinkToFit="1"/>
    </xf>
    <xf numFmtId="0" fontId="6" fillId="0" borderId="18" xfId="0" applyFont="1" applyBorder="1" applyAlignment="1">
      <alignment horizontal="justify" vertical="center" shrinkToFit="1"/>
    </xf>
    <xf numFmtId="0" fontId="7" fillId="0" borderId="19" xfId="0" applyFont="1" applyBorder="1" applyAlignment="1">
      <alignment horizontal="justify" vertical="center" shrinkToFit="1"/>
    </xf>
    <xf numFmtId="0" fontId="7" fillId="0" borderId="70" xfId="0" applyFont="1" applyBorder="1" applyAlignment="1">
      <alignment horizontal="justify" vertical="center" shrinkToFit="1"/>
    </xf>
    <xf numFmtId="0" fontId="7" fillId="0" borderId="40" xfId="0" applyFont="1" applyBorder="1" applyAlignment="1">
      <alignment horizontal="justify" vertical="center" shrinkToFit="1"/>
    </xf>
    <xf numFmtId="0" fontId="7" fillId="0" borderId="43" xfId="0" applyFont="1" applyBorder="1" applyAlignment="1">
      <alignment horizontal="justify" vertical="center" shrinkToFit="1"/>
    </xf>
    <xf numFmtId="0" fontId="7" fillId="0" borderId="21" xfId="0" applyFont="1" applyBorder="1" applyAlignment="1">
      <alignment horizontal="justify" vertical="center" shrinkToFit="1"/>
    </xf>
    <xf numFmtId="0" fontId="7" fillId="0" borderId="7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9" fontId="27" fillId="0" borderId="82" xfId="0" applyNumberFormat="1" applyFont="1" applyBorder="1" applyAlignment="1">
      <alignment horizontal="center" vertical="center" wrapText="1"/>
    </xf>
    <xf numFmtId="9" fontId="27" fillId="0" borderId="83" xfId="0" applyNumberFormat="1" applyFont="1" applyBorder="1" applyAlignment="1">
      <alignment horizontal="center" vertical="center" wrapText="1"/>
    </xf>
    <xf numFmtId="0" fontId="25" fillId="3" borderId="74" xfId="0" applyFont="1" applyFill="1" applyBorder="1" applyAlignment="1">
      <alignment horizontal="center" vertical="center" wrapText="1"/>
    </xf>
    <xf numFmtId="0" fontId="25" fillId="3" borderId="75" xfId="0" applyFont="1" applyFill="1" applyBorder="1" applyAlignment="1">
      <alignment horizontal="center" vertical="center" wrapText="1"/>
    </xf>
    <xf numFmtId="166" fontId="27" fillId="0" borderId="80" xfId="4" applyNumberFormat="1" applyFont="1" applyBorder="1" applyAlignment="1">
      <alignment horizontal="center" vertical="center" wrapText="1"/>
    </xf>
    <xf numFmtId="166" fontId="27" fillId="0" borderId="81" xfId="4" applyNumberFormat="1" applyFont="1" applyBorder="1" applyAlignment="1">
      <alignment horizontal="center" vertical="center" wrapText="1"/>
    </xf>
    <xf numFmtId="0" fontId="29" fillId="4" borderId="80" xfId="0" applyFont="1" applyFill="1" applyBorder="1" applyAlignment="1">
      <alignment horizontal="center" vertical="center" wrapText="1"/>
    </xf>
    <xf numFmtId="0" fontId="29" fillId="4" borderId="84" xfId="0" applyFont="1" applyFill="1" applyBorder="1" applyAlignment="1">
      <alignment horizontal="center" vertical="center" wrapText="1"/>
    </xf>
    <xf numFmtId="0" fontId="29" fillId="4" borderId="81" xfId="0" applyFont="1" applyFill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center" vertical="center" wrapText="1"/>
    </xf>
    <xf numFmtId="0" fontId="26" fillId="4" borderId="87" xfId="0" applyFont="1" applyFill="1" applyBorder="1" applyAlignment="1">
      <alignment horizontal="center" vertical="center" wrapText="1"/>
    </xf>
    <xf numFmtId="0" fontId="26" fillId="4" borderId="88" xfId="0" applyFont="1" applyFill="1" applyBorder="1" applyAlignment="1">
      <alignment horizontal="center" vertical="center" wrapText="1"/>
    </xf>
    <xf numFmtId="0" fontId="0" fillId="0" borderId="83" xfId="0" applyBorder="1" applyAlignment="1">
      <alignment horizontal="left"/>
    </xf>
    <xf numFmtId="0" fontId="21" fillId="3" borderId="1" xfId="0" applyFont="1" applyFill="1" applyBorder="1" applyAlignment="1">
      <alignment horizontal="center"/>
    </xf>
    <xf numFmtId="44" fontId="21" fillId="3" borderId="1" xfId="0" applyNumberFormat="1" applyFont="1" applyFill="1" applyBorder="1" applyAlignment="1">
      <alignment horizontal="center"/>
    </xf>
  </cellXfs>
  <cellStyles count="5">
    <cellStyle name="Hiperlink" xfId="3" builtinId="8"/>
    <cellStyle name="Moeda" xfId="1" builtinId="4"/>
    <cellStyle name="Normal" xfId="0" builtinId="0"/>
    <cellStyle name="Porcentagem" xfId="2" builtinId="5"/>
    <cellStyle name="Vírgula" xfId="4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topLeftCell="A3" workbookViewId="0">
      <selection activeCell="M26" sqref="M26"/>
    </sheetView>
  </sheetViews>
  <sheetFormatPr defaultRowHeight="15" x14ac:dyDescent="0.25"/>
  <cols>
    <col min="1" max="1" width="7.140625" style="99" customWidth="1"/>
    <col min="2" max="2" width="8.85546875" style="99" customWidth="1"/>
    <col min="3" max="3" width="22.5703125" style="99" customWidth="1"/>
    <col min="4" max="4" width="9.85546875" style="99" customWidth="1"/>
    <col min="5" max="5" width="15.85546875" style="99" customWidth="1"/>
    <col min="6" max="6" width="16.42578125" style="99" customWidth="1"/>
    <col min="7" max="7" width="17" style="99" customWidth="1"/>
    <col min="8" max="8" width="13.28515625" style="99" bestFit="1" customWidth="1"/>
    <col min="9" max="9" width="0.140625" style="99" customWidth="1"/>
    <col min="10" max="10" width="14.140625" style="99" customWidth="1"/>
    <col min="11" max="253" width="9.140625" style="99"/>
    <col min="254" max="254" width="7.140625" style="99" customWidth="1"/>
    <col min="255" max="255" width="8.85546875" style="99" customWidth="1"/>
    <col min="256" max="256" width="30.28515625" style="99" customWidth="1"/>
    <col min="257" max="257" width="13.140625" style="99" bestFit="1" customWidth="1"/>
    <col min="258" max="258" width="14.140625" style="99" bestFit="1" customWidth="1"/>
    <col min="259" max="259" width="15" style="99" bestFit="1" customWidth="1"/>
    <col min="260" max="260" width="14.28515625" style="99" customWidth="1"/>
    <col min="261" max="261" width="14.140625" style="99" customWidth="1"/>
    <col min="262" max="262" width="11.5703125" style="99" customWidth="1"/>
    <col min="263" max="264" width="11.42578125" style="99" customWidth="1"/>
    <col min="265" max="265" width="0.140625" style="99" customWidth="1"/>
    <col min="266" max="266" width="14.140625" style="99" customWidth="1"/>
    <col min="267" max="509" width="9.140625" style="99"/>
    <col min="510" max="510" width="7.140625" style="99" customWidth="1"/>
    <col min="511" max="511" width="8.85546875" style="99" customWidth="1"/>
    <col min="512" max="512" width="30.28515625" style="99" customWidth="1"/>
    <col min="513" max="513" width="13.140625" style="99" bestFit="1" customWidth="1"/>
    <col min="514" max="514" width="14.140625" style="99" bestFit="1" customWidth="1"/>
    <col min="515" max="515" width="15" style="99" bestFit="1" customWidth="1"/>
    <col min="516" max="516" width="14.28515625" style="99" customWidth="1"/>
    <col min="517" max="517" width="14.140625" style="99" customWidth="1"/>
    <col min="518" max="518" width="11.5703125" style="99" customWidth="1"/>
    <col min="519" max="520" width="11.42578125" style="99" customWidth="1"/>
    <col min="521" max="521" width="0.140625" style="99" customWidth="1"/>
    <col min="522" max="522" width="14.140625" style="99" customWidth="1"/>
    <col min="523" max="765" width="9.140625" style="99"/>
    <col min="766" max="766" width="7.140625" style="99" customWidth="1"/>
    <col min="767" max="767" width="8.85546875" style="99" customWidth="1"/>
    <col min="768" max="768" width="30.28515625" style="99" customWidth="1"/>
    <col min="769" max="769" width="13.140625" style="99" bestFit="1" customWidth="1"/>
    <col min="770" max="770" width="14.140625" style="99" bestFit="1" customWidth="1"/>
    <col min="771" max="771" width="15" style="99" bestFit="1" customWidth="1"/>
    <col min="772" max="772" width="14.28515625" style="99" customWidth="1"/>
    <col min="773" max="773" width="14.140625" style="99" customWidth="1"/>
    <col min="774" max="774" width="11.5703125" style="99" customWidth="1"/>
    <col min="775" max="776" width="11.42578125" style="99" customWidth="1"/>
    <col min="777" max="777" width="0.140625" style="99" customWidth="1"/>
    <col min="778" max="778" width="14.140625" style="99" customWidth="1"/>
    <col min="779" max="1021" width="9.140625" style="99"/>
    <col min="1022" max="1022" width="7.140625" style="99" customWidth="1"/>
    <col min="1023" max="1023" width="8.85546875" style="99" customWidth="1"/>
    <col min="1024" max="1024" width="30.28515625" style="99" customWidth="1"/>
    <col min="1025" max="1025" width="13.140625" style="99" bestFit="1" customWidth="1"/>
    <col min="1026" max="1026" width="14.140625" style="99" bestFit="1" customWidth="1"/>
    <col min="1027" max="1027" width="15" style="99" bestFit="1" customWidth="1"/>
    <col min="1028" max="1028" width="14.28515625" style="99" customWidth="1"/>
    <col min="1029" max="1029" width="14.140625" style="99" customWidth="1"/>
    <col min="1030" max="1030" width="11.5703125" style="99" customWidth="1"/>
    <col min="1031" max="1032" width="11.42578125" style="99" customWidth="1"/>
    <col min="1033" max="1033" width="0.140625" style="99" customWidth="1"/>
    <col min="1034" max="1034" width="14.140625" style="99" customWidth="1"/>
    <col min="1035" max="1277" width="9.140625" style="99"/>
    <col min="1278" max="1278" width="7.140625" style="99" customWidth="1"/>
    <col min="1279" max="1279" width="8.85546875" style="99" customWidth="1"/>
    <col min="1280" max="1280" width="30.28515625" style="99" customWidth="1"/>
    <col min="1281" max="1281" width="13.140625" style="99" bestFit="1" customWidth="1"/>
    <col min="1282" max="1282" width="14.140625" style="99" bestFit="1" customWidth="1"/>
    <col min="1283" max="1283" width="15" style="99" bestFit="1" customWidth="1"/>
    <col min="1284" max="1284" width="14.28515625" style="99" customWidth="1"/>
    <col min="1285" max="1285" width="14.140625" style="99" customWidth="1"/>
    <col min="1286" max="1286" width="11.5703125" style="99" customWidth="1"/>
    <col min="1287" max="1288" width="11.42578125" style="99" customWidth="1"/>
    <col min="1289" max="1289" width="0.140625" style="99" customWidth="1"/>
    <col min="1290" max="1290" width="14.140625" style="99" customWidth="1"/>
    <col min="1291" max="1533" width="9.140625" style="99"/>
    <col min="1534" max="1534" width="7.140625" style="99" customWidth="1"/>
    <col min="1535" max="1535" width="8.85546875" style="99" customWidth="1"/>
    <col min="1536" max="1536" width="30.28515625" style="99" customWidth="1"/>
    <col min="1537" max="1537" width="13.140625" style="99" bestFit="1" customWidth="1"/>
    <col min="1538" max="1538" width="14.140625" style="99" bestFit="1" customWidth="1"/>
    <col min="1539" max="1539" width="15" style="99" bestFit="1" customWidth="1"/>
    <col min="1540" max="1540" width="14.28515625" style="99" customWidth="1"/>
    <col min="1541" max="1541" width="14.140625" style="99" customWidth="1"/>
    <col min="1542" max="1542" width="11.5703125" style="99" customWidth="1"/>
    <col min="1543" max="1544" width="11.42578125" style="99" customWidth="1"/>
    <col min="1545" max="1545" width="0.140625" style="99" customWidth="1"/>
    <col min="1546" max="1546" width="14.140625" style="99" customWidth="1"/>
    <col min="1547" max="1789" width="9.140625" style="99"/>
    <col min="1790" max="1790" width="7.140625" style="99" customWidth="1"/>
    <col min="1791" max="1791" width="8.85546875" style="99" customWidth="1"/>
    <col min="1792" max="1792" width="30.28515625" style="99" customWidth="1"/>
    <col min="1793" max="1793" width="13.140625" style="99" bestFit="1" customWidth="1"/>
    <col min="1794" max="1794" width="14.140625" style="99" bestFit="1" customWidth="1"/>
    <col min="1795" max="1795" width="15" style="99" bestFit="1" customWidth="1"/>
    <col min="1796" max="1796" width="14.28515625" style="99" customWidth="1"/>
    <col min="1797" max="1797" width="14.140625" style="99" customWidth="1"/>
    <col min="1798" max="1798" width="11.5703125" style="99" customWidth="1"/>
    <col min="1799" max="1800" width="11.42578125" style="99" customWidth="1"/>
    <col min="1801" max="1801" width="0.140625" style="99" customWidth="1"/>
    <col min="1802" max="1802" width="14.140625" style="99" customWidth="1"/>
    <col min="1803" max="2045" width="9.140625" style="99"/>
    <col min="2046" max="2046" width="7.140625" style="99" customWidth="1"/>
    <col min="2047" max="2047" width="8.85546875" style="99" customWidth="1"/>
    <col min="2048" max="2048" width="30.28515625" style="99" customWidth="1"/>
    <col min="2049" max="2049" width="13.140625" style="99" bestFit="1" customWidth="1"/>
    <col min="2050" max="2050" width="14.140625" style="99" bestFit="1" customWidth="1"/>
    <col min="2051" max="2051" width="15" style="99" bestFit="1" customWidth="1"/>
    <col min="2052" max="2052" width="14.28515625" style="99" customWidth="1"/>
    <col min="2053" max="2053" width="14.140625" style="99" customWidth="1"/>
    <col min="2054" max="2054" width="11.5703125" style="99" customWidth="1"/>
    <col min="2055" max="2056" width="11.42578125" style="99" customWidth="1"/>
    <col min="2057" max="2057" width="0.140625" style="99" customWidth="1"/>
    <col min="2058" max="2058" width="14.140625" style="99" customWidth="1"/>
    <col min="2059" max="2301" width="9.140625" style="99"/>
    <col min="2302" max="2302" width="7.140625" style="99" customWidth="1"/>
    <col min="2303" max="2303" width="8.85546875" style="99" customWidth="1"/>
    <col min="2304" max="2304" width="30.28515625" style="99" customWidth="1"/>
    <col min="2305" max="2305" width="13.140625" style="99" bestFit="1" customWidth="1"/>
    <col min="2306" max="2306" width="14.140625" style="99" bestFit="1" customWidth="1"/>
    <col min="2307" max="2307" width="15" style="99" bestFit="1" customWidth="1"/>
    <col min="2308" max="2308" width="14.28515625" style="99" customWidth="1"/>
    <col min="2309" max="2309" width="14.140625" style="99" customWidth="1"/>
    <col min="2310" max="2310" width="11.5703125" style="99" customWidth="1"/>
    <col min="2311" max="2312" width="11.42578125" style="99" customWidth="1"/>
    <col min="2313" max="2313" width="0.140625" style="99" customWidth="1"/>
    <col min="2314" max="2314" width="14.140625" style="99" customWidth="1"/>
    <col min="2315" max="2557" width="9.140625" style="99"/>
    <col min="2558" max="2558" width="7.140625" style="99" customWidth="1"/>
    <col min="2559" max="2559" width="8.85546875" style="99" customWidth="1"/>
    <col min="2560" max="2560" width="30.28515625" style="99" customWidth="1"/>
    <col min="2561" max="2561" width="13.140625" style="99" bestFit="1" customWidth="1"/>
    <col min="2562" max="2562" width="14.140625" style="99" bestFit="1" customWidth="1"/>
    <col min="2563" max="2563" width="15" style="99" bestFit="1" customWidth="1"/>
    <col min="2564" max="2564" width="14.28515625" style="99" customWidth="1"/>
    <col min="2565" max="2565" width="14.140625" style="99" customWidth="1"/>
    <col min="2566" max="2566" width="11.5703125" style="99" customWidth="1"/>
    <col min="2567" max="2568" width="11.42578125" style="99" customWidth="1"/>
    <col min="2569" max="2569" width="0.140625" style="99" customWidth="1"/>
    <col min="2570" max="2570" width="14.140625" style="99" customWidth="1"/>
    <col min="2571" max="2813" width="9.140625" style="99"/>
    <col min="2814" max="2814" width="7.140625" style="99" customWidth="1"/>
    <col min="2815" max="2815" width="8.85546875" style="99" customWidth="1"/>
    <col min="2816" max="2816" width="30.28515625" style="99" customWidth="1"/>
    <col min="2817" max="2817" width="13.140625" style="99" bestFit="1" customWidth="1"/>
    <col min="2818" max="2818" width="14.140625" style="99" bestFit="1" customWidth="1"/>
    <col min="2819" max="2819" width="15" style="99" bestFit="1" customWidth="1"/>
    <col min="2820" max="2820" width="14.28515625" style="99" customWidth="1"/>
    <col min="2821" max="2821" width="14.140625" style="99" customWidth="1"/>
    <col min="2822" max="2822" width="11.5703125" style="99" customWidth="1"/>
    <col min="2823" max="2824" width="11.42578125" style="99" customWidth="1"/>
    <col min="2825" max="2825" width="0.140625" style="99" customWidth="1"/>
    <col min="2826" max="2826" width="14.140625" style="99" customWidth="1"/>
    <col min="2827" max="3069" width="9.140625" style="99"/>
    <col min="3070" max="3070" width="7.140625" style="99" customWidth="1"/>
    <col min="3071" max="3071" width="8.85546875" style="99" customWidth="1"/>
    <col min="3072" max="3072" width="30.28515625" style="99" customWidth="1"/>
    <col min="3073" max="3073" width="13.140625" style="99" bestFit="1" customWidth="1"/>
    <col min="3074" max="3074" width="14.140625" style="99" bestFit="1" customWidth="1"/>
    <col min="3075" max="3075" width="15" style="99" bestFit="1" customWidth="1"/>
    <col min="3076" max="3076" width="14.28515625" style="99" customWidth="1"/>
    <col min="3077" max="3077" width="14.140625" style="99" customWidth="1"/>
    <col min="3078" max="3078" width="11.5703125" style="99" customWidth="1"/>
    <col min="3079" max="3080" width="11.42578125" style="99" customWidth="1"/>
    <col min="3081" max="3081" width="0.140625" style="99" customWidth="1"/>
    <col min="3082" max="3082" width="14.140625" style="99" customWidth="1"/>
    <col min="3083" max="3325" width="9.140625" style="99"/>
    <col min="3326" max="3326" width="7.140625" style="99" customWidth="1"/>
    <col min="3327" max="3327" width="8.85546875" style="99" customWidth="1"/>
    <col min="3328" max="3328" width="30.28515625" style="99" customWidth="1"/>
    <col min="3329" max="3329" width="13.140625" style="99" bestFit="1" customWidth="1"/>
    <col min="3330" max="3330" width="14.140625" style="99" bestFit="1" customWidth="1"/>
    <col min="3331" max="3331" width="15" style="99" bestFit="1" customWidth="1"/>
    <col min="3332" max="3332" width="14.28515625" style="99" customWidth="1"/>
    <col min="3333" max="3333" width="14.140625" style="99" customWidth="1"/>
    <col min="3334" max="3334" width="11.5703125" style="99" customWidth="1"/>
    <col min="3335" max="3336" width="11.42578125" style="99" customWidth="1"/>
    <col min="3337" max="3337" width="0.140625" style="99" customWidth="1"/>
    <col min="3338" max="3338" width="14.140625" style="99" customWidth="1"/>
    <col min="3339" max="3581" width="9.140625" style="99"/>
    <col min="3582" max="3582" width="7.140625" style="99" customWidth="1"/>
    <col min="3583" max="3583" width="8.85546875" style="99" customWidth="1"/>
    <col min="3584" max="3584" width="30.28515625" style="99" customWidth="1"/>
    <col min="3585" max="3585" width="13.140625" style="99" bestFit="1" customWidth="1"/>
    <col min="3586" max="3586" width="14.140625" style="99" bestFit="1" customWidth="1"/>
    <col min="3587" max="3587" width="15" style="99" bestFit="1" customWidth="1"/>
    <col min="3588" max="3588" width="14.28515625" style="99" customWidth="1"/>
    <col min="3589" max="3589" width="14.140625" style="99" customWidth="1"/>
    <col min="3590" max="3590" width="11.5703125" style="99" customWidth="1"/>
    <col min="3591" max="3592" width="11.42578125" style="99" customWidth="1"/>
    <col min="3593" max="3593" width="0.140625" style="99" customWidth="1"/>
    <col min="3594" max="3594" width="14.140625" style="99" customWidth="1"/>
    <col min="3595" max="3837" width="9.140625" style="99"/>
    <col min="3838" max="3838" width="7.140625" style="99" customWidth="1"/>
    <col min="3839" max="3839" width="8.85546875" style="99" customWidth="1"/>
    <col min="3840" max="3840" width="30.28515625" style="99" customWidth="1"/>
    <col min="3841" max="3841" width="13.140625" style="99" bestFit="1" customWidth="1"/>
    <col min="3842" max="3842" width="14.140625" style="99" bestFit="1" customWidth="1"/>
    <col min="3843" max="3843" width="15" style="99" bestFit="1" customWidth="1"/>
    <col min="3844" max="3844" width="14.28515625" style="99" customWidth="1"/>
    <col min="3845" max="3845" width="14.140625" style="99" customWidth="1"/>
    <col min="3846" max="3846" width="11.5703125" style="99" customWidth="1"/>
    <col min="3847" max="3848" width="11.42578125" style="99" customWidth="1"/>
    <col min="3849" max="3849" width="0.140625" style="99" customWidth="1"/>
    <col min="3850" max="3850" width="14.140625" style="99" customWidth="1"/>
    <col min="3851" max="4093" width="9.140625" style="99"/>
    <col min="4094" max="4094" width="7.140625" style="99" customWidth="1"/>
    <col min="4095" max="4095" width="8.85546875" style="99" customWidth="1"/>
    <col min="4096" max="4096" width="30.28515625" style="99" customWidth="1"/>
    <col min="4097" max="4097" width="13.140625" style="99" bestFit="1" customWidth="1"/>
    <col min="4098" max="4098" width="14.140625" style="99" bestFit="1" customWidth="1"/>
    <col min="4099" max="4099" width="15" style="99" bestFit="1" customWidth="1"/>
    <col min="4100" max="4100" width="14.28515625" style="99" customWidth="1"/>
    <col min="4101" max="4101" width="14.140625" style="99" customWidth="1"/>
    <col min="4102" max="4102" width="11.5703125" style="99" customWidth="1"/>
    <col min="4103" max="4104" width="11.42578125" style="99" customWidth="1"/>
    <col min="4105" max="4105" width="0.140625" style="99" customWidth="1"/>
    <col min="4106" max="4106" width="14.140625" style="99" customWidth="1"/>
    <col min="4107" max="4349" width="9.140625" style="99"/>
    <col min="4350" max="4350" width="7.140625" style="99" customWidth="1"/>
    <col min="4351" max="4351" width="8.85546875" style="99" customWidth="1"/>
    <col min="4352" max="4352" width="30.28515625" style="99" customWidth="1"/>
    <col min="4353" max="4353" width="13.140625" style="99" bestFit="1" customWidth="1"/>
    <col min="4354" max="4354" width="14.140625" style="99" bestFit="1" customWidth="1"/>
    <col min="4355" max="4355" width="15" style="99" bestFit="1" customWidth="1"/>
    <col min="4356" max="4356" width="14.28515625" style="99" customWidth="1"/>
    <col min="4357" max="4357" width="14.140625" style="99" customWidth="1"/>
    <col min="4358" max="4358" width="11.5703125" style="99" customWidth="1"/>
    <col min="4359" max="4360" width="11.42578125" style="99" customWidth="1"/>
    <col min="4361" max="4361" width="0.140625" style="99" customWidth="1"/>
    <col min="4362" max="4362" width="14.140625" style="99" customWidth="1"/>
    <col min="4363" max="4605" width="9.140625" style="99"/>
    <col min="4606" max="4606" width="7.140625" style="99" customWidth="1"/>
    <col min="4607" max="4607" width="8.85546875" style="99" customWidth="1"/>
    <col min="4608" max="4608" width="30.28515625" style="99" customWidth="1"/>
    <col min="4609" max="4609" width="13.140625" style="99" bestFit="1" customWidth="1"/>
    <col min="4610" max="4610" width="14.140625" style="99" bestFit="1" customWidth="1"/>
    <col min="4611" max="4611" width="15" style="99" bestFit="1" customWidth="1"/>
    <col min="4612" max="4612" width="14.28515625" style="99" customWidth="1"/>
    <col min="4613" max="4613" width="14.140625" style="99" customWidth="1"/>
    <col min="4614" max="4614" width="11.5703125" style="99" customWidth="1"/>
    <col min="4615" max="4616" width="11.42578125" style="99" customWidth="1"/>
    <col min="4617" max="4617" width="0.140625" style="99" customWidth="1"/>
    <col min="4618" max="4618" width="14.140625" style="99" customWidth="1"/>
    <col min="4619" max="4861" width="9.140625" style="99"/>
    <col min="4862" max="4862" width="7.140625" style="99" customWidth="1"/>
    <col min="4863" max="4863" width="8.85546875" style="99" customWidth="1"/>
    <col min="4864" max="4864" width="30.28515625" style="99" customWidth="1"/>
    <col min="4865" max="4865" width="13.140625" style="99" bestFit="1" customWidth="1"/>
    <col min="4866" max="4866" width="14.140625" style="99" bestFit="1" customWidth="1"/>
    <col min="4867" max="4867" width="15" style="99" bestFit="1" customWidth="1"/>
    <col min="4868" max="4868" width="14.28515625" style="99" customWidth="1"/>
    <col min="4869" max="4869" width="14.140625" style="99" customWidth="1"/>
    <col min="4870" max="4870" width="11.5703125" style="99" customWidth="1"/>
    <col min="4871" max="4872" width="11.42578125" style="99" customWidth="1"/>
    <col min="4873" max="4873" width="0.140625" style="99" customWidth="1"/>
    <col min="4874" max="4874" width="14.140625" style="99" customWidth="1"/>
    <col min="4875" max="5117" width="9.140625" style="99"/>
    <col min="5118" max="5118" width="7.140625" style="99" customWidth="1"/>
    <col min="5119" max="5119" width="8.85546875" style="99" customWidth="1"/>
    <col min="5120" max="5120" width="30.28515625" style="99" customWidth="1"/>
    <col min="5121" max="5121" width="13.140625" style="99" bestFit="1" customWidth="1"/>
    <col min="5122" max="5122" width="14.140625" style="99" bestFit="1" customWidth="1"/>
    <col min="5123" max="5123" width="15" style="99" bestFit="1" customWidth="1"/>
    <col min="5124" max="5124" width="14.28515625" style="99" customWidth="1"/>
    <col min="5125" max="5125" width="14.140625" style="99" customWidth="1"/>
    <col min="5126" max="5126" width="11.5703125" style="99" customWidth="1"/>
    <col min="5127" max="5128" width="11.42578125" style="99" customWidth="1"/>
    <col min="5129" max="5129" width="0.140625" style="99" customWidth="1"/>
    <col min="5130" max="5130" width="14.140625" style="99" customWidth="1"/>
    <col min="5131" max="5373" width="9.140625" style="99"/>
    <col min="5374" max="5374" width="7.140625" style="99" customWidth="1"/>
    <col min="5375" max="5375" width="8.85546875" style="99" customWidth="1"/>
    <col min="5376" max="5376" width="30.28515625" style="99" customWidth="1"/>
    <col min="5377" max="5377" width="13.140625" style="99" bestFit="1" customWidth="1"/>
    <col min="5378" max="5378" width="14.140625" style="99" bestFit="1" customWidth="1"/>
    <col min="5379" max="5379" width="15" style="99" bestFit="1" customWidth="1"/>
    <col min="5380" max="5380" width="14.28515625" style="99" customWidth="1"/>
    <col min="5381" max="5381" width="14.140625" style="99" customWidth="1"/>
    <col min="5382" max="5382" width="11.5703125" style="99" customWidth="1"/>
    <col min="5383" max="5384" width="11.42578125" style="99" customWidth="1"/>
    <col min="5385" max="5385" width="0.140625" style="99" customWidth="1"/>
    <col min="5386" max="5386" width="14.140625" style="99" customWidth="1"/>
    <col min="5387" max="5629" width="9.140625" style="99"/>
    <col min="5630" max="5630" width="7.140625" style="99" customWidth="1"/>
    <col min="5631" max="5631" width="8.85546875" style="99" customWidth="1"/>
    <col min="5632" max="5632" width="30.28515625" style="99" customWidth="1"/>
    <col min="5633" max="5633" width="13.140625" style="99" bestFit="1" customWidth="1"/>
    <col min="5634" max="5634" width="14.140625" style="99" bestFit="1" customWidth="1"/>
    <col min="5635" max="5635" width="15" style="99" bestFit="1" customWidth="1"/>
    <col min="5636" max="5636" width="14.28515625" style="99" customWidth="1"/>
    <col min="5637" max="5637" width="14.140625" style="99" customWidth="1"/>
    <col min="5638" max="5638" width="11.5703125" style="99" customWidth="1"/>
    <col min="5639" max="5640" width="11.42578125" style="99" customWidth="1"/>
    <col min="5641" max="5641" width="0.140625" style="99" customWidth="1"/>
    <col min="5642" max="5642" width="14.140625" style="99" customWidth="1"/>
    <col min="5643" max="5885" width="9.140625" style="99"/>
    <col min="5886" max="5886" width="7.140625" style="99" customWidth="1"/>
    <col min="5887" max="5887" width="8.85546875" style="99" customWidth="1"/>
    <col min="5888" max="5888" width="30.28515625" style="99" customWidth="1"/>
    <col min="5889" max="5889" width="13.140625" style="99" bestFit="1" customWidth="1"/>
    <col min="5890" max="5890" width="14.140625" style="99" bestFit="1" customWidth="1"/>
    <col min="5891" max="5891" width="15" style="99" bestFit="1" customWidth="1"/>
    <col min="5892" max="5892" width="14.28515625" style="99" customWidth="1"/>
    <col min="5893" max="5893" width="14.140625" style="99" customWidth="1"/>
    <col min="5894" max="5894" width="11.5703125" style="99" customWidth="1"/>
    <col min="5895" max="5896" width="11.42578125" style="99" customWidth="1"/>
    <col min="5897" max="5897" width="0.140625" style="99" customWidth="1"/>
    <col min="5898" max="5898" width="14.140625" style="99" customWidth="1"/>
    <col min="5899" max="6141" width="9.140625" style="99"/>
    <col min="6142" max="6142" width="7.140625" style="99" customWidth="1"/>
    <col min="6143" max="6143" width="8.85546875" style="99" customWidth="1"/>
    <col min="6144" max="6144" width="30.28515625" style="99" customWidth="1"/>
    <col min="6145" max="6145" width="13.140625" style="99" bestFit="1" customWidth="1"/>
    <col min="6146" max="6146" width="14.140625" style="99" bestFit="1" customWidth="1"/>
    <col min="6147" max="6147" width="15" style="99" bestFit="1" customWidth="1"/>
    <col min="6148" max="6148" width="14.28515625" style="99" customWidth="1"/>
    <col min="6149" max="6149" width="14.140625" style="99" customWidth="1"/>
    <col min="6150" max="6150" width="11.5703125" style="99" customWidth="1"/>
    <col min="6151" max="6152" width="11.42578125" style="99" customWidth="1"/>
    <col min="6153" max="6153" width="0.140625" style="99" customWidth="1"/>
    <col min="6154" max="6154" width="14.140625" style="99" customWidth="1"/>
    <col min="6155" max="6397" width="9.140625" style="99"/>
    <col min="6398" max="6398" width="7.140625" style="99" customWidth="1"/>
    <col min="6399" max="6399" width="8.85546875" style="99" customWidth="1"/>
    <col min="6400" max="6400" width="30.28515625" style="99" customWidth="1"/>
    <col min="6401" max="6401" width="13.140625" style="99" bestFit="1" customWidth="1"/>
    <col min="6402" max="6402" width="14.140625" style="99" bestFit="1" customWidth="1"/>
    <col min="6403" max="6403" width="15" style="99" bestFit="1" customWidth="1"/>
    <col min="6404" max="6404" width="14.28515625" style="99" customWidth="1"/>
    <col min="6405" max="6405" width="14.140625" style="99" customWidth="1"/>
    <col min="6406" max="6406" width="11.5703125" style="99" customWidth="1"/>
    <col min="6407" max="6408" width="11.42578125" style="99" customWidth="1"/>
    <col min="6409" max="6409" width="0.140625" style="99" customWidth="1"/>
    <col min="6410" max="6410" width="14.140625" style="99" customWidth="1"/>
    <col min="6411" max="6653" width="9.140625" style="99"/>
    <col min="6654" max="6654" width="7.140625" style="99" customWidth="1"/>
    <col min="6655" max="6655" width="8.85546875" style="99" customWidth="1"/>
    <col min="6656" max="6656" width="30.28515625" style="99" customWidth="1"/>
    <col min="6657" max="6657" width="13.140625" style="99" bestFit="1" customWidth="1"/>
    <col min="6658" max="6658" width="14.140625" style="99" bestFit="1" customWidth="1"/>
    <col min="6659" max="6659" width="15" style="99" bestFit="1" customWidth="1"/>
    <col min="6660" max="6660" width="14.28515625" style="99" customWidth="1"/>
    <col min="6661" max="6661" width="14.140625" style="99" customWidth="1"/>
    <col min="6662" max="6662" width="11.5703125" style="99" customWidth="1"/>
    <col min="6663" max="6664" width="11.42578125" style="99" customWidth="1"/>
    <col min="6665" max="6665" width="0.140625" style="99" customWidth="1"/>
    <col min="6666" max="6666" width="14.140625" style="99" customWidth="1"/>
    <col min="6667" max="6909" width="9.140625" style="99"/>
    <col min="6910" max="6910" width="7.140625" style="99" customWidth="1"/>
    <col min="6911" max="6911" width="8.85546875" style="99" customWidth="1"/>
    <col min="6912" max="6912" width="30.28515625" style="99" customWidth="1"/>
    <col min="6913" max="6913" width="13.140625" style="99" bestFit="1" customWidth="1"/>
    <col min="6914" max="6914" width="14.140625" style="99" bestFit="1" customWidth="1"/>
    <col min="6915" max="6915" width="15" style="99" bestFit="1" customWidth="1"/>
    <col min="6916" max="6916" width="14.28515625" style="99" customWidth="1"/>
    <col min="6917" max="6917" width="14.140625" style="99" customWidth="1"/>
    <col min="6918" max="6918" width="11.5703125" style="99" customWidth="1"/>
    <col min="6919" max="6920" width="11.42578125" style="99" customWidth="1"/>
    <col min="6921" max="6921" width="0.140625" style="99" customWidth="1"/>
    <col min="6922" max="6922" width="14.140625" style="99" customWidth="1"/>
    <col min="6923" max="7165" width="9.140625" style="99"/>
    <col min="7166" max="7166" width="7.140625" style="99" customWidth="1"/>
    <col min="7167" max="7167" width="8.85546875" style="99" customWidth="1"/>
    <col min="7168" max="7168" width="30.28515625" style="99" customWidth="1"/>
    <col min="7169" max="7169" width="13.140625" style="99" bestFit="1" customWidth="1"/>
    <col min="7170" max="7170" width="14.140625" style="99" bestFit="1" customWidth="1"/>
    <col min="7171" max="7171" width="15" style="99" bestFit="1" customWidth="1"/>
    <col min="7172" max="7172" width="14.28515625" style="99" customWidth="1"/>
    <col min="7173" max="7173" width="14.140625" style="99" customWidth="1"/>
    <col min="7174" max="7174" width="11.5703125" style="99" customWidth="1"/>
    <col min="7175" max="7176" width="11.42578125" style="99" customWidth="1"/>
    <col min="7177" max="7177" width="0.140625" style="99" customWidth="1"/>
    <col min="7178" max="7178" width="14.140625" style="99" customWidth="1"/>
    <col min="7179" max="7421" width="9.140625" style="99"/>
    <col min="7422" max="7422" width="7.140625" style="99" customWidth="1"/>
    <col min="7423" max="7423" width="8.85546875" style="99" customWidth="1"/>
    <col min="7424" max="7424" width="30.28515625" style="99" customWidth="1"/>
    <col min="7425" max="7425" width="13.140625" style="99" bestFit="1" customWidth="1"/>
    <col min="7426" max="7426" width="14.140625" style="99" bestFit="1" customWidth="1"/>
    <col min="7427" max="7427" width="15" style="99" bestFit="1" customWidth="1"/>
    <col min="7428" max="7428" width="14.28515625" style="99" customWidth="1"/>
    <col min="7429" max="7429" width="14.140625" style="99" customWidth="1"/>
    <col min="7430" max="7430" width="11.5703125" style="99" customWidth="1"/>
    <col min="7431" max="7432" width="11.42578125" style="99" customWidth="1"/>
    <col min="7433" max="7433" width="0.140625" style="99" customWidth="1"/>
    <col min="7434" max="7434" width="14.140625" style="99" customWidth="1"/>
    <col min="7435" max="7677" width="9.140625" style="99"/>
    <col min="7678" max="7678" width="7.140625" style="99" customWidth="1"/>
    <col min="7679" max="7679" width="8.85546875" style="99" customWidth="1"/>
    <col min="7680" max="7680" width="30.28515625" style="99" customWidth="1"/>
    <col min="7681" max="7681" width="13.140625" style="99" bestFit="1" customWidth="1"/>
    <col min="7682" max="7682" width="14.140625" style="99" bestFit="1" customWidth="1"/>
    <col min="7683" max="7683" width="15" style="99" bestFit="1" customWidth="1"/>
    <col min="7684" max="7684" width="14.28515625" style="99" customWidth="1"/>
    <col min="7685" max="7685" width="14.140625" style="99" customWidth="1"/>
    <col min="7686" max="7686" width="11.5703125" style="99" customWidth="1"/>
    <col min="7687" max="7688" width="11.42578125" style="99" customWidth="1"/>
    <col min="7689" max="7689" width="0.140625" style="99" customWidth="1"/>
    <col min="7690" max="7690" width="14.140625" style="99" customWidth="1"/>
    <col min="7691" max="7933" width="9.140625" style="99"/>
    <col min="7934" max="7934" width="7.140625" style="99" customWidth="1"/>
    <col min="7935" max="7935" width="8.85546875" style="99" customWidth="1"/>
    <col min="7936" max="7936" width="30.28515625" style="99" customWidth="1"/>
    <col min="7937" max="7937" width="13.140625" style="99" bestFit="1" customWidth="1"/>
    <col min="7938" max="7938" width="14.140625" style="99" bestFit="1" customWidth="1"/>
    <col min="7939" max="7939" width="15" style="99" bestFit="1" customWidth="1"/>
    <col min="7940" max="7940" width="14.28515625" style="99" customWidth="1"/>
    <col min="7941" max="7941" width="14.140625" style="99" customWidth="1"/>
    <col min="7942" max="7942" width="11.5703125" style="99" customWidth="1"/>
    <col min="7943" max="7944" width="11.42578125" style="99" customWidth="1"/>
    <col min="7945" max="7945" width="0.140625" style="99" customWidth="1"/>
    <col min="7946" max="7946" width="14.140625" style="99" customWidth="1"/>
    <col min="7947" max="8189" width="9.140625" style="99"/>
    <col min="8190" max="8190" width="7.140625" style="99" customWidth="1"/>
    <col min="8191" max="8191" width="8.85546875" style="99" customWidth="1"/>
    <col min="8192" max="8192" width="30.28515625" style="99" customWidth="1"/>
    <col min="8193" max="8193" width="13.140625" style="99" bestFit="1" customWidth="1"/>
    <col min="8194" max="8194" width="14.140625" style="99" bestFit="1" customWidth="1"/>
    <col min="8195" max="8195" width="15" style="99" bestFit="1" customWidth="1"/>
    <col min="8196" max="8196" width="14.28515625" style="99" customWidth="1"/>
    <col min="8197" max="8197" width="14.140625" style="99" customWidth="1"/>
    <col min="8198" max="8198" width="11.5703125" style="99" customWidth="1"/>
    <col min="8199" max="8200" width="11.42578125" style="99" customWidth="1"/>
    <col min="8201" max="8201" width="0.140625" style="99" customWidth="1"/>
    <col min="8202" max="8202" width="14.140625" style="99" customWidth="1"/>
    <col min="8203" max="8445" width="9.140625" style="99"/>
    <col min="8446" max="8446" width="7.140625" style="99" customWidth="1"/>
    <col min="8447" max="8447" width="8.85546875" style="99" customWidth="1"/>
    <col min="8448" max="8448" width="30.28515625" style="99" customWidth="1"/>
    <col min="8449" max="8449" width="13.140625" style="99" bestFit="1" customWidth="1"/>
    <col min="8450" max="8450" width="14.140625" style="99" bestFit="1" customWidth="1"/>
    <col min="8451" max="8451" width="15" style="99" bestFit="1" customWidth="1"/>
    <col min="8452" max="8452" width="14.28515625" style="99" customWidth="1"/>
    <col min="8453" max="8453" width="14.140625" style="99" customWidth="1"/>
    <col min="8454" max="8454" width="11.5703125" style="99" customWidth="1"/>
    <col min="8455" max="8456" width="11.42578125" style="99" customWidth="1"/>
    <col min="8457" max="8457" width="0.140625" style="99" customWidth="1"/>
    <col min="8458" max="8458" width="14.140625" style="99" customWidth="1"/>
    <col min="8459" max="8701" width="9.140625" style="99"/>
    <col min="8702" max="8702" width="7.140625" style="99" customWidth="1"/>
    <col min="8703" max="8703" width="8.85546875" style="99" customWidth="1"/>
    <col min="8704" max="8704" width="30.28515625" style="99" customWidth="1"/>
    <col min="8705" max="8705" width="13.140625" style="99" bestFit="1" customWidth="1"/>
    <col min="8706" max="8706" width="14.140625" style="99" bestFit="1" customWidth="1"/>
    <col min="8707" max="8707" width="15" style="99" bestFit="1" customWidth="1"/>
    <col min="8708" max="8708" width="14.28515625" style="99" customWidth="1"/>
    <col min="8709" max="8709" width="14.140625" style="99" customWidth="1"/>
    <col min="8710" max="8710" width="11.5703125" style="99" customWidth="1"/>
    <col min="8711" max="8712" width="11.42578125" style="99" customWidth="1"/>
    <col min="8713" max="8713" width="0.140625" style="99" customWidth="1"/>
    <col min="8714" max="8714" width="14.140625" style="99" customWidth="1"/>
    <col min="8715" max="8957" width="9.140625" style="99"/>
    <col min="8958" max="8958" width="7.140625" style="99" customWidth="1"/>
    <col min="8959" max="8959" width="8.85546875" style="99" customWidth="1"/>
    <col min="8960" max="8960" width="30.28515625" style="99" customWidth="1"/>
    <col min="8961" max="8961" width="13.140625" style="99" bestFit="1" customWidth="1"/>
    <col min="8962" max="8962" width="14.140625" style="99" bestFit="1" customWidth="1"/>
    <col min="8963" max="8963" width="15" style="99" bestFit="1" customWidth="1"/>
    <col min="8964" max="8964" width="14.28515625" style="99" customWidth="1"/>
    <col min="8965" max="8965" width="14.140625" style="99" customWidth="1"/>
    <col min="8966" max="8966" width="11.5703125" style="99" customWidth="1"/>
    <col min="8967" max="8968" width="11.42578125" style="99" customWidth="1"/>
    <col min="8969" max="8969" width="0.140625" style="99" customWidth="1"/>
    <col min="8970" max="8970" width="14.140625" style="99" customWidth="1"/>
    <col min="8971" max="9213" width="9.140625" style="99"/>
    <col min="9214" max="9214" width="7.140625" style="99" customWidth="1"/>
    <col min="9215" max="9215" width="8.85546875" style="99" customWidth="1"/>
    <col min="9216" max="9216" width="30.28515625" style="99" customWidth="1"/>
    <col min="9217" max="9217" width="13.140625" style="99" bestFit="1" customWidth="1"/>
    <col min="9218" max="9218" width="14.140625" style="99" bestFit="1" customWidth="1"/>
    <col min="9219" max="9219" width="15" style="99" bestFit="1" customWidth="1"/>
    <col min="9220" max="9220" width="14.28515625" style="99" customWidth="1"/>
    <col min="9221" max="9221" width="14.140625" style="99" customWidth="1"/>
    <col min="9222" max="9222" width="11.5703125" style="99" customWidth="1"/>
    <col min="9223" max="9224" width="11.42578125" style="99" customWidth="1"/>
    <col min="9225" max="9225" width="0.140625" style="99" customWidth="1"/>
    <col min="9226" max="9226" width="14.140625" style="99" customWidth="1"/>
    <col min="9227" max="9469" width="9.140625" style="99"/>
    <col min="9470" max="9470" width="7.140625" style="99" customWidth="1"/>
    <col min="9471" max="9471" width="8.85546875" style="99" customWidth="1"/>
    <col min="9472" max="9472" width="30.28515625" style="99" customWidth="1"/>
    <col min="9473" max="9473" width="13.140625" style="99" bestFit="1" customWidth="1"/>
    <col min="9474" max="9474" width="14.140625" style="99" bestFit="1" customWidth="1"/>
    <col min="9475" max="9475" width="15" style="99" bestFit="1" customWidth="1"/>
    <col min="9476" max="9476" width="14.28515625" style="99" customWidth="1"/>
    <col min="9477" max="9477" width="14.140625" style="99" customWidth="1"/>
    <col min="9478" max="9478" width="11.5703125" style="99" customWidth="1"/>
    <col min="9479" max="9480" width="11.42578125" style="99" customWidth="1"/>
    <col min="9481" max="9481" width="0.140625" style="99" customWidth="1"/>
    <col min="9482" max="9482" width="14.140625" style="99" customWidth="1"/>
    <col min="9483" max="9725" width="9.140625" style="99"/>
    <col min="9726" max="9726" width="7.140625" style="99" customWidth="1"/>
    <col min="9727" max="9727" width="8.85546875" style="99" customWidth="1"/>
    <col min="9728" max="9728" width="30.28515625" style="99" customWidth="1"/>
    <col min="9729" max="9729" width="13.140625" style="99" bestFit="1" customWidth="1"/>
    <col min="9730" max="9730" width="14.140625" style="99" bestFit="1" customWidth="1"/>
    <col min="9731" max="9731" width="15" style="99" bestFit="1" customWidth="1"/>
    <col min="9732" max="9732" width="14.28515625" style="99" customWidth="1"/>
    <col min="9733" max="9733" width="14.140625" style="99" customWidth="1"/>
    <col min="9734" max="9734" width="11.5703125" style="99" customWidth="1"/>
    <col min="9735" max="9736" width="11.42578125" style="99" customWidth="1"/>
    <col min="9737" max="9737" width="0.140625" style="99" customWidth="1"/>
    <col min="9738" max="9738" width="14.140625" style="99" customWidth="1"/>
    <col min="9739" max="9981" width="9.140625" style="99"/>
    <col min="9982" max="9982" width="7.140625" style="99" customWidth="1"/>
    <col min="9983" max="9983" width="8.85546875" style="99" customWidth="1"/>
    <col min="9984" max="9984" width="30.28515625" style="99" customWidth="1"/>
    <col min="9985" max="9985" width="13.140625" style="99" bestFit="1" customWidth="1"/>
    <col min="9986" max="9986" width="14.140625" style="99" bestFit="1" customWidth="1"/>
    <col min="9987" max="9987" width="15" style="99" bestFit="1" customWidth="1"/>
    <col min="9988" max="9988" width="14.28515625" style="99" customWidth="1"/>
    <col min="9989" max="9989" width="14.140625" style="99" customWidth="1"/>
    <col min="9990" max="9990" width="11.5703125" style="99" customWidth="1"/>
    <col min="9991" max="9992" width="11.42578125" style="99" customWidth="1"/>
    <col min="9993" max="9993" width="0.140625" style="99" customWidth="1"/>
    <col min="9994" max="9994" width="14.140625" style="99" customWidth="1"/>
    <col min="9995" max="10237" width="9.140625" style="99"/>
    <col min="10238" max="10238" width="7.140625" style="99" customWidth="1"/>
    <col min="10239" max="10239" width="8.85546875" style="99" customWidth="1"/>
    <col min="10240" max="10240" width="30.28515625" style="99" customWidth="1"/>
    <col min="10241" max="10241" width="13.140625" style="99" bestFit="1" customWidth="1"/>
    <col min="10242" max="10242" width="14.140625" style="99" bestFit="1" customWidth="1"/>
    <col min="10243" max="10243" width="15" style="99" bestFit="1" customWidth="1"/>
    <col min="10244" max="10244" width="14.28515625" style="99" customWidth="1"/>
    <col min="10245" max="10245" width="14.140625" style="99" customWidth="1"/>
    <col min="10246" max="10246" width="11.5703125" style="99" customWidth="1"/>
    <col min="10247" max="10248" width="11.42578125" style="99" customWidth="1"/>
    <col min="10249" max="10249" width="0.140625" style="99" customWidth="1"/>
    <col min="10250" max="10250" width="14.140625" style="99" customWidth="1"/>
    <col min="10251" max="10493" width="9.140625" style="99"/>
    <col min="10494" max="10494" width="7.140625" style="99" customWidth="1"/>
    <col min="10495" max="10495" width="8.85546875" style="99" customWidth="1"/>
    <col min="10496" max="10496" width="30.28515625" style="99" customWidth="1"/>
    <col min="10497" max="10497" width="13.140625" style="99" bestFit="1" customWidth="1"/>
    <col min="10498" max="10498" width="14.140625" style="99" bestFit="1" customWidth="1"/>
    <col min="10499" max="10499" width="15" style="99" bestFit="1" customWidth="1"/>
    <col min="10500" max="10500" width="14.28515625" style="99" customWidth="1"/>
    <col min="10501" max="10501" width="14.140625" style="99" customWidth="1"/>
    <col min="10502" max="10502" width="11.5703125" style="99" customWidth="1"/>
    <col min="10503" max="10504" width="11.42578125" style="99" customWidth="1"/>
    <col min="10505" max="10505" width="0.140625" style="99" customWidth="1"/>
    <col min="10506" max="10506" width="14.140625" style="99" customWidth="1"/>
    <col min="10507" max="10749" width="9.140625" style="99"/>
    <col min="10750" max="10750" width="7.140625" style="99" customWidth="1"/>
    <col min="10751" max="10751" width="8.85546875" style="99" customWidth="1"/>
    <col min="10752" max="10752" width="30.28515625" style="99" customWidth="1"/>
    <col min="10753" max="10753" width="13.140625" style="99" bestFit="1" customWidth="1"/>
    <col min="10754" max="10754" width="14.140625" style="99" bestFit="1" customWidth="1"/>
    <col min="10755" max="10755" width="15" style="99" bestFit="1" customWidth="1"/>
    <col min="10756" max="10756" width="14.28515625" style="99" customWidth="1"/>
    <col min="10757" max="10757" width="14.140625" style="99" customWidth="1"/>
    <col min="10758" max="10758" width="11.5703125" style="99" customWidth="1"/>
    <col min="10759" max="10760" width="11.42578125" style="99" customWidth="1"/>
    <col min="10761" max="10761" width="0.140625" style="99" customWidth="1"/>
    <col min="10762" max="10762" width="14.140625" style="99" customWidth="1"/>
    <col min="10763" max="11005" width="9.140625" style="99"/>
    <col min="11006" max="11006" width="7.140625" style="99" customWidth="1"/>
    <col min="11007" max="11007" width="8.85546875" style="99" customWidth="1"/>
    <col min="11008" max="11008" width="30.28515625" style="99" customWidth="1"/>
    <col min="11009" max="11009" width="13.140625" style="99" bestFit="1" customWidth="1"/>
    <col min="11010" max="11010" width="14.140625" style="99" bestFit="1" customWidth="1"/>
    <col min="11011" max="11011" width="15" style="99" bestFit="1" customWidth="1"/>
    <col min="11012" max="11012" width="14.28515625" style="99" customWidth="1"/>
    <col min="11013" max="11013" width="14.140625" style="99" customWidth="1"/>
    <col min="11014" max="11014" width="11.5703125" style="99" customWidth="1"/>
    <col min="11015" max="11016" width="11.42578125" style="99" customWidth="1"/>
    <col min="11017" max="11017" width="0.140625" style="99" customWidth="1"/>
    <col min="11018" max="11018" width="14.140625" style="99" customWidth="1"/>
    <col min="11019" max="11261" width="9.140625" style="99"/>
    <col min="11262" max="11262" width="7.140625" style="99" customWidth="1"/>
    <col min="11263" max="11263" width="8.85546875" style="99" customWidth="1"/>
    <col min="11264" max="11264" width="30.28515625" style="99" customWidth="1"/>
    <col min="11265" max="11265" width="13.140625" style="99" bestFit="1" customWidth="1"/>
    <col min="11266" max="11266" width="14.140625" style="99" bestFit="1" customWidth="1"/>
    <col min="11267" max="11267" width="15" style="99" bestFit="1" customWidth="1"/>
    <col min="11268" max="11268" width="14.28515625" style="99" customWidth="1"/>
    <col min="11269" max="11269" width="14.140625" style="99" customWidth="1"/>
    <col min="11270" max="11270" width="11.5703125" style="99" customWidth="1"/>
    <col min="11271" max="11272" width="11.42578125" style="99" customWidth="1"/>
    <col min="11273" max="11273" width="0.140625" style="99" customWidth="1"/>
    <col min="11274" max="11274" width="14.140625" style="99" customWidth="1"/>
    <col min="11275" max="11517" width="9.140625" style="99"/>
    <col min="11518" max="11518" width="7.140625" style="99" customWidth="1"/>
    <col min="11519" max="11519" width="8.85546875" style="99" customWidth="1"/>
    <col min="11520" max="11520" width="30.28515625" style="99" customWidth="1"/>
    <col min="11521" max="11521" width="13.140625" style="99" bestFit="1" customWidth="1"/>
    <col min="11522" max="11522" width="14.140625" style="99" bestFit="1" customWidth="1"/>
    <col min="11523" max="11523" width="15" style="99" bestFit="1" customWidth="1"/>
    <col min="11524" max="11524" width="14.28515625" style="99" customWidth="1"/>
    <col min="11525" max="11525" width="14.140625" style="99" customWidth="1"/>
    <col min="11526" max="11526" width="11.5703125" style="99" customWidth="1"/>
    <col min="11527" max="11528" width="11.42578125" style="99" customWidth="1"/>
    <col min="11529" max="11529" width="0.140625" style="99" customWidth="1"/>
    <col min="11530" max="11530" width="14.140625" style="99" customWidth="1"/>
    <col min="11531" max="11773" width="9.140625" style="99"/>
    <col min="11774" max="11774" width="7.140625" style="99" customWidth="1"/>
    <col min="11775" max="11775" width="8.85546875" style="99" customWidth="1"/>
    <col min="11776" max="11776" width="30.28515625" style="99" customWidth="1"/>
    <col min="11777" max="11777" width="13.140625" style="99" bestFit="1" customWidth="1"/>
    <col min="11778" max="11778" width="14.140625" style="99" bestFit="1" customWidth="1"/>
    <col min="11779" max="11779" width="15" style="99" bestFit="1" customWidth="1"/>
    <col min="11780" max="11780" width="14.28515625" style="99" customWidth="1"/>
    <col min="11781" max="11781" width="14.140625" style="99" customWidth="1"/>
    <col min="11782" max="11782" width="11.5703125" style="99" customWidth="1"/>
    <col min="11783" max="11784" width="11.42578125" style="99" customWidth="1"/>
    <col min="11785" max="11785" width="0.140625" style="99" customWidth="1"/>
    <col min="11786" max="11786" width="14.140625" style="99" customWidth="1"/>
    <col min="11787" max="12029" width="9.140625" style="99"/>
    <col min="12030" max="12030" width="7.140625" style="99" customWidth="1"/>
    <col min="12031" max="12031" width="8.85546875" style="99" customWidth="1"/>
    <col min="12032" max="12032" width="30.28515625" style="99" customWidth="1"/>
    <col min="12033" max="12033" width="13.140625" style="99" bestFit="1" customWidth="1"/>
    <col min="12034" max="12034" width="14.140625" style="99" bestFit="1" customWidth="1"/>
    <col min="12035" max="12035" width="15" style="99" bestFit="1" customWidth="1"/>
    <col min="12036" max="12036" width="14.28515625" style="99" customWidth="1"/>
    <col min="12037" max="12037" width="14.140625" style="99" customWidth="1"/>
    <col min="12038" max="12038" width="11.5703125" style="99" customWidth="1"/>
    <col min="12039" max="12040" width="11.42578125" style="99" customWidth="1"/>
    <col min="12041" max="12041" width="0.140625" style="99" customWidth="1"/>
    <col min="12042" max="12042" width="14.140625" style="99" customWidth="1"/>
    <col min="12043" max="12285" width="9.140625" style="99"/>
    <col min="12286" max="12286" width="7.140625" style="99" customWidth="1"/>
    <col min="12287" max="12287" width="8.85546875" style="99" customWidth="1"/>
    <col min="12288" max="12288" width="30.28515625" style="99" customWidth="1"/>
    <col min="12289" max="12289" width="13.140625" style="99" bestFit="1" customWidth="1"/>
    <col min="12290" max="12290" width="14.140625" style="99" bestFit="1" customWidth="1"/>
    <col min="12291" max="12291" width="15" style="99" bestFit="1" customWidth="1"/>
    <col min="12292" max="12292" width="14.28515625" style="99" customWidth="1"/>
    <col min="12293" max="12293" width="14.140625" style="99" customWidth="1"/>
    <col min="12294" max="12294" width="11.5703125" style="99" customWidth="1"/>
    <col min="12295" max="12296" width="11.42578125" style="99" customWidth="1"/>
    <col min="12297" max="12297" width="0.140625" style="99" customWidth="1"/>
    <col min="12298" max="12298" width="14.140625" style="99" customWidth="1"/>
    <col min="12299" max="12541" width="9.140625" style="99"/>
    <col min="12542" max="12542" width="7.140625" style="99" customWidth="1"/>
    <col min="12543" max="12543" width="8.85546875" style="99" customWidth="1"/>
    <col min="12544" max="12544" width="30.28515625" style="99" customWidth="1"/>
    <col min="12545" max="12545" width="13.140625" style="99" bestFit="1" customWidth="1"/>
    <col min="12546" max="12546" width="14.140625" style="99" bestFit="1" customWidth="1"/>
    <col min="12547" max="12547" width="15" style="99" bestFit="1" customWidth="1"/>
    <col min="12548" max="12548" width="14.28515625" style="99" customWidth="1"/>
    <col min="12549" max="12549" width="14.140625" style="99" customWidth="1"/>
    <col min="12550" max="12550" width="11.5703125" style="99" customWidth="1"/>
    <col min="12551" max="12552" width="11.42578125" style="99" customWidth="1"/>
    <col min="12553" max="12553" width="0.140625" style="99" customWidth="1"/>
    <col min="12554" max="12554" width="14.140625" style="99" customWidth="1"/>
    <col min="12555" max="12797" width="9.140625" style="99"/>
    <col min="12798" max="12798" width="7.140625" style="99" customWidth="1"/>
    <col min="12799" max="12799" width="8.85546875" style="99" customWidth="1"/>
    <col min="12800" max="12800" width="30.28515625" style="99" customWidth="1"/>
    <col min="12801" max="12801" width="13.140625" style="99" bestFit="1" customWidth="1"/>
    <col min="12802" max="12802" width="14.140625" style="99" bestFit="1" customWidth="1"/>
    <col min="12803" max="12803" width="15" style="99" bestFit="1" customWidth="1"/>
    <col min="12804" max="12804" width="14.28515625" style="99" customWidth="1"/>
    <col min="12805" max="12805" width="14.140625" style="99" customWidth="1"/>
    <col min="12806" max="12806" width="11.5703125" style="99" customWidth="1"/>
    <col min="12807" max="12808" width="11.42578125" style="99" customWidth="1"/>
    <col min="12809" max="12809" width="0.140625" style="99" customWidth="1"/>
    <col min="12810" max="12810" width="14.140625" style="99" customWidth="1"/>
    <col min="12811" max="13053" width="9.140625" style="99"/>
    <col min="13054" max="13054" width="7.140625" style="99" customWidth="1"/>
    <col min="13055" max="13055" width="8.85546875" style="99" customWidth="1"/>
    <col min="13056" max="13056" width="30.28515625" style="99" customWidth="1"/>
    <col min="13057" max="13057" width="13.140625" style="99" bestFit="1" customWidth="1"/>
    <col min="13058" max="13058" width="14.140625" style="99" bestFit="1" customWidth="1"/>
    <col min="13059" max="13059" width="15" style="99" bestFit="1" customWidth="1"/>
    <col min="13060" max="13060" width="14.28515625" style="99" customWidth="1"/>
    <col min="13061" max="13061" width="14.140625" style="99" customWidth="1"/>
    <col min="13062" max="13062" width="11.5703125" style="99" customWidth="1"/>
    <col min="13063" max="13064" width="11.42578125" style="99" customWidth="1"/>
    <col min="13065" max="13065" width="0.140625" style="99" customWidth="1"/>
    <col min="13066" max="13066" width="14.140625" style="99" customWidth="1"/>
    <col min="13067" max="13309" width="9.140625" style="99"/>
    <col min="13310" max="13310" width="7.140625" style="99" customWidth="1"/>
    <col min="13311" max="13311" width="8.85546875" style="99" customWidth="1"/>
    <col min="13312" max="13312" width="30.28515625" style="99" customWidth="1"/>
    <col min="13313" max="13313" width="13.140625" style="99" bestFit="1" customWidth="1"/>
    <col min="13314" max="13314" width="14.140625" style="99" bestFit="1" customWidth="1"/>
    <col min="13315" max="13315" width="15" style="99" bestFit="1" customWidth="1"/>
    <col min="13316" max="13316" width="14.28515625" style="99" customWidth="1"/>
    <col min="13317" max="13317" width="14.140625" style="99" customWidth="1"/>
    <col min="13318" max="13318" width="11.5703125" style="99" customWidth="1"/>
    <col min="13319" max="13320" width="11.42578125" style="99" customWidth="1"/>
    <col min="13321" max="13321" width="0.140625" style="99" customWidth="1"/>
    <col min="13322" max="13322" width="14.140625" style="99" customWidth="1"/>
    <col min="13323" max="13565" width="9.140625" style="99"/>
    <col min="13566" max="13566" width="7.140625" style="99" customWidth="1"/>
    <col min="13567" max="13567" width="8.85546875" style="99" customWidth="1"/>
    <col min="13568" max="13568" width="30.28515625" style="99" customWidth="1"/>
    <col min="13569" max="13569" width="13.140625" style="99" bestFit="1" customWidth="1"/>
    <col min="13570" max="13570" width="14.140625" style="99" bestFit="1" customWidth="1"/>
    <col min="13571" max="13571" width="15" style="99" bestFit="1" customWidth="1"/>
    <col min="13572" max="13572" width="14.28515625" style="99" customWidth="1"/>
    <col min="13573" max="13573" width="14.140625" style="99" customWidth="1"/>
    <col min="13574" max="13574" width="11.5703125" style="99" customWidth="1"/>
    <col min="13575" max="13576" width="11.42578125" style="99" customWidth="1"/>
    <col min="13577" max="13577" width="0.140625" style="99" customWidth="1"/>
    <col min="13578" max="13578" width="14.140625" style="99" customWidth="1"/>
    <col min="13579" max="13821" width="9.140625" style="99"/>
    <col min="13822" max="13822" width="7.140625" style="99" customWidth="1"/>
    <col min="13823" max="13823" width="8.85546875" style="99" customWidth="1"/>
    <col min="13824" max="13824" width="30.28515625" style="99" customWidth="1"/>
    <col min="13825" max="13825" width="13.140625" style="99" bestFit="1" customWidth="1"/>
    <col min="13826" max="13826" width="14.140625" style="99" bestFit="1" customWidth="1"/>
    <col min="13827" max="13827" width="15" style="99" bestFit="1" customWidth="1"/>
    <col min="13828" max="13828" width="14.28515625" style="99" customWidth="1"/>
    <col min="13829" max="13829" width="14.140625" style="99" customWidth="1"/>
    <col min="13830" max="13830" width="11.5703125" style="99" customWidth="1"/>
    <col min="13831" max="13832" width="11.42578125" style="99" customWidth="1"/>
    <col min="13833" max="13833" width="0.140625" style="99" customWidth="1"/>
    <col min="13834" max="13834" width="14.140625" style="99" customWidth="1"/>
    <col min="13835" max="14077" width="9.140625" style="99"/>
    <col min="14078" max="14078" width="7.140625" style="99" customWidth="1"/>
    <col min="14079" max="14079" width="8.85546875" style="99" customWidth="1"/>
    <col min="14080" max="14080" width="30.28515625" style="99" customWidth="1"/>
    <col min="14081" max="14081" width="13.140625" style="99" bestFit="1" customWidth="1"/>
    <col min="14082" max="14082" width="14.140625" style="99" bestFit="1" customWidth="1"/>
    <col min="14083" max="14083" width="15" style="99" bestFit="1" customWidth="1"/>
    <col min="14084" max="14084" width="14.28515625" style="99" customWidth="1"/>
    <col min="14085" max="14085" width="14.140625" style="99" customWidth="1"/>
    <col min="14086" max="14086" width="11.5703125" style="99" customWidth="1"/>
    <col min="14087" max="14088" width="11.42578125" style="99" customWidth="1"/>
    <col min="14089" max="14089" width="0.140625" style="99" customWidth="1"/>
    <col min="14090" max="14090" width="14.140625" style="99" customWidth="1"/>
    <col min="14091" max="14333" width="9.140625" style="99"/>
    <col min="14334" max="14334" width="7.140625" style="99" customWidth="1"/>
    <col min="14335" max="14335" width="8.85546875" style="99" customWidth="1"/>
    <col min="14336" max="14336" width="30.28515625" style="99" customWidth="1"/>
    <col min="14337" max="14337" width="13.140625" style="99" bestFit="1" customWidth="1"/>
    <col min="14338" max="14338" width="14.140625" style="99" bestFit="1" customWidth="1"/>
    <col min="14339" max="14339" width="15" style="99" bestFit="1" customWidth="1"/>
    <col min="14340" max="14340" width="14.28515625" style="99" customWidth="1"/>
    <col min="14341" max="14341" width="14.140625" style="99" customWidth="1"/>
    <col min="14342" max="14342" width="11.5703125" style="99" customWidth="1"/>
    <col min="14343" max="14344" width="11.42578125" style="99" customWidth="1"/>
    <col min="14345" max="14345" width="0.140625" style="99" customWidth="1"/>
    <col min="14346" max="14346" width="14.140625" style="99" customWidth="1"/>
    <col min="14347" max="14589" width="9.140625" style="99"/>
    <col min="14590" max="14590" width="7.140625" style="99" customWidth="1"/>
    <col min="14591" max="14591" width="8.85546875" style="99" customWidth="1"/>
    <col min="14592" max="14592" width="30.28515625" style="99" customWidth="1"/>
    <col min="14593" max="14593" width="13.140625" style="99" bestFit="1" customWidth="1"/>
    <col min="14594" max="14594" width="14.140625" style="99" bestFit="1" customWidth="1"/>
    <col min="14595" max="14595" width="15" style="99" bestFit="1" customWidth="1"/>
    <col min="14596" max="14596" width="14.28515625" style="99" customWidth="1"/>
    <col min="14597" max="14597" width="14.140625" style="99" customWidth="1"/>
    <col min="14598" max="14598" width="11.5703125" style="99" customWidth="1"/>
    <col min="14599" max="14600" width="11.42578125" style="99" customWidth="1"/>
    <col min="14601" max="14601" width="0.140625" style="99" customWidth="1"/>
    <col min="14602" max="14602" width="14.140625" style="99" customWidth="1"/>
    <col min="14603" max="14845" width="9.140625" style="99"/>
    <col min="14846" max="14846" width="7.140625" style="99" customWidth="1"/>
    <col min="14847" max="14847" width="8.85546875" style="99" customWidth="1"/>
    <col min="14848" max="14848" width="30.28515625" style="99" customWidth="1"/>
    <col min="14849" max="14849" width="13.140625" style="99" bestFit="1" customWidth="1"/>
    <col min="14850" max="14850" width="14.140625" style="99" bestFit="1" customWidth="1"/>
    <col min="14851" max="14851" width="15" style="99" bestFit="1" customWidth="1"/>
    <col min="14852" max="14852" width="14.28515625" style="99" customWidth="1"/>
    <col min="14853" max="14853" width="14.140625" style="99" customWidth="1"/>
    <col min="14854" max="14854" width="11.5703125" style="99" customWidth="1"/>
    <col min="14855" max="14856" width="11.42578125" style="99" customWidth="1"/>
    <col min="14857" max="14857" width="0.140625" style="99" customWidth="1"/>
    <col min="14858" max="14858" width="14.140625" style="99" customWidth="1"/>
    <col min="14859" max="15101" width="9.140625" style="99"/>
    <col min="15102" max="15102" width="7.140625" style="99" customWidth="1"/>
    <col min="15103" max="15103" width="8.85546875" style="99" customWidth="1"/>
    <col min="15104" max="15104" width="30.28515625" style="99" customWidth="1"/>
    <col min="15105" max="15105" width="13.140625" style="99" bestFit="1" customWidth="1"/>
    <col min="15106" max="15106" width="14.140625" style="99" bestFit="1" customWidth="1"/>
    <col min="15107" max="15107" width="15" style="99" bestFit="1" customWidth="1"/>
    <col min="15108" max="15108" width="14.28515625" style="99" customWidth="1"/>
    <col min="15109" max="15109" width="14.140625" style="99" customWidth="1"/>
    <col min="15110" max="15110" width="11.5703125" style="99" customWidth="1"/>
    <col min="15111" max="15112" width="11.42578125" style="99" customWidth="1"/>
    <col min="15113" max="15113" width="0.140625" style="99" customWidth="1"/>
    <col min="15114" max="15114" width="14.140625" style="99" customWidth="1"/>
    <col min="15115" max="15357" width="9.140625" style="99"/>
    <col min="15358" max="15358" width="7.140625" style="99" customWidth="1"/>
    <col min="15359" max="15359" width="8.85546875" style="99" customWidth="1"/>
    <col min="15360" max="15360" width="30.28515625" style="99" customWidth="1"/>
    <col min="15361" max="15361" width="13.140625" style="99" bestFit="1" customWidth="1"/>
    <col min="15362" max="15362" width="14.140625" style="99" bestFit="1" customWidth="1"/>
    <col min="15363" max="15363" width="15" style="99" bestFit="1" customWidth="1"/>
    <col min="15364" max="15364" width="14.28515625" style="99" customWidth="1"/>
    <col min="15365" max="15365" width="14.140625" style="99" customWidth="1"/>
    <col min="15366" max="15366" width="11.5703125" style="99" customWidth="1"/>
    <col min="15367" max="15368" width="11.42578125" style="99" customWidth="1"/>
    <col min="15369" max="15369" width="0.140625" style="99" customWidth="1"/>
    <col min="15370" max="15370" width="14.140625" style="99" customWidth="1"/>
    <col min="15371" max="15613" width="9.140625" style="99"/>
    <col min="15614" max="15614" width="7.140625" style="99" customWidth="1"/>
    <col min="15615" max="15615" width="8.85546875" style="99" customWidth="1"/>
    <col min="15616" max="15616" width="30.28515625" style="99" customWidth="1"/>
    <col min="15617" max="15617" width="13.140625" style="99" bestFit="1" customWidth="1"/>
    <col min="15618" max="15618" width="14.140625" style="99" bestFit="1" customWidth="1"/>
    <col min="15619" max="15619" width="15" style="99" bestFit="1" customWidth="1"/>
    <col min="15620" max="15620" width="14.28515625" style="99" customWidth="1"/>
    <col min="15621" max="15621" width="14.140625" style="99" customWidth="1"/>
    <col min="15622" max="15622" width="11.5703125" style="99" customWidth="1"/>
    <col min="15623" max="15624" width="11.42578125" style="99" customWidth="1"/>
    <col min="15625" max="15625" width="0.140625" style="99" customWidth="1"/>
    <col min="15626" max="15626" width="14.140625" style="99" customWidth="1"/>
    <col min="15627" max="15869" width="9.140625" style="99"/>
    <col min="15870" max="15870" width="7.140625" style="99" customWidth="1"/>
    <col min="15871" max="15871" width="8.85546875" style="99" customWidth="1"/>
    <col min="15872" max="15872" width="30.28515625" style="99" customWidth="1"/>
    <col min="15873" max="15873" width="13.140625" style="99" bestFit="1" customWidth="1"/>
    <col min="15874" max="15874" width="14.140625" style="99" bestFit="1" customWidth="1"/>
    <col min="15875" max="15875" width="15" style="99" bestFit="1" customWidth="1"/>
    <col min="15876" max="15876" width="14.28515625" style="99" customWidth="1"/>
    <col min="15877" max="15877" width="14.140625" style="99" customWidth="1"/>
    <col min="15878" max="15878" width="11.5703125" style="99" customWidth="1"/>
    <col min="15879" max="15880" width="11.42578125" style="99" customWidth="1"/>
    <col min="15881" max="15881" width="0.140625" style="99" customWidth="1"/>
    <col min="15882" max="15882" width="14.140625" style="99" customWidth="1"/>
    <col min="15883" max="16125" width="9.140625" style="99"/>
    <col min="16126" max="16126" width="7.140625" style="99" customWidth="1"/>
    <col min="16127" max="16127" width="8.85546875" style="99" customWidth="1"/>
    <col min="16128" max="16128" width="30.28515625" style="99" customWidth="1"/>
    <col min="16129" max="16129" width="13.140625" style="99" bestFit="1" customWidth="1"/>
    <col min="16130" max="16130" width="14.140625" style="99" bestFit="1" customWidth="1"/>
    <col min="16131" max="16131" width="15" style="99" bestFit="1" customWidth="1"/>
    <col min="16132" max="16132" width="14.28515625" style="99" customWidth="1"/>
    <col min="16133" max="16133" width="14.140625" style="99" customWidth="1"/>
    <col min="16134" max="16134" width="11.5703125" style="99" customWidth="1"/>
    <col min="16135" max="16136" width="11.42578125" style="99" customWidth="1"/>
    <col min="16137" max="16137" width="0.140625" style="99" customWidth="1"/>
    <col min="16138" max="16138" width="14.140625" style="99" customWidth="1"/>
    <col min="16139" max="16384" width="9.140625" style="99"/>
  </cols>
  <sheetData>
    <row r="1" spans="1:11" ht="21" x14ac:dyDescent="0.35">
      <c r="A1" s="189"/>
      <c r="B1" s="189"/>
      <c r="C1" s="189"/>
      <c r="D1" s="189"/>
      <c r="E1" s="189"/>
      <c r="F1" s="189"/>
      <c r="G1" s="189"/>
      <c r="H1" s="111"/>
      <c r="I1" s="111"/>
      <c r="J1" s="111"/>
      <c r="K1" s="111"/>
    </row>
    <row r="2" spans="1:11" ht="15" customHeight="1" x14ac:dyDescent="0.25">
      <c r="A2" s="190"/>
      <c r="B2" s="190"/>
      <c r="C2" s="190"/>
      <c r="D2" s="190"/>
      <c r="E2" s="190"/>
      <c r="F2" s="190"/>
      <c r="G2" s="190"/>
      <c r="H2" s="171"/>
      <c r="I2" s="171"/>
      <c r="J2" s="171"/>
      <c r="K2" s="171"/>
    </row>
    <row r="3" spans="1:11" ht="15" customHeight="1" x14ac:dyDescent="0.25">
      <c r="A3" s="191" t="s">
        <v>0</v>
      </c>
      <c r="B3" s="192"/>
      <c r="C3" s="192"/>
      <c r="D3" s="192"/>
      <c r="E3" s="192"/>
      <c r="F3" s="192"/>
      <c r="G3" s="193"/>
      <c r="H3" s="171"/>
      <c r="I3" s="171"/>
      <c r="J3" s="171"/>
      <c r="K3" s="171"/>
    </row>
    <row r="4" spans="1:11" s="97" customFormat="1" x14ac:dyDescent="0.25"/>
    <row r="5" spans="1:11" s="97" customFormat="1" ht="41.25" customHeight="1" x14ac:dyDescent="0.25">
      <c r="A5" s="131" t="s">
        <v>1</v>
      </c>
      <c r="B5" s="131" t="s">
        <v>2</v>
      </c>
      <c r="C5" s="131" t="s">
        <v>3</v>
      </c>
      <c r="D5" s="131" t="s">
        <v>4</v>
      </c>
      <c r="E5" s="130" t="s">
        <v>5</v>
      </c>
      <c r="F5" s="130" t="s">
        <v>6</v>
      </c>
      <c r="G5" s="130" t="s">
        <v>7</v>
      </c>
    </row>
    <row r="6" spans="1:11" x14ac:dyDescent="0.25">
      <c r="A6" s="187">
        <v>1</v>
      </c>
      <c r="B6" s="132">
        <v>1</v>
      </c>
      <c r="C6" s="98" t="s">
        <v>8</v>
      </c>
      <c r="D6" s="122">
        <v>17</v>
      </c>
      <c r="E6" s="181">
        <f>'6 - Carregador'!D138</f>
        <v>5129.6899999999996</v>
      </c>
      <c r="F6" s="182">
        <f>E6*D6</f>
        <v>87204.73</v>
      </c>
      <c r="G6" s="182">
        <f>F6*12</f>
        <v>1046456.76</v>
      </c>
      <c r="H6" s="171"/>
      <c r="I6" s="171"/>
      <c r="J6" s="171"/>
      <c r="K6" s="171"/>
    </row>
    <row r="7" spans="1:11" x14ac:dyDescent="0.25">
      <c r="A7" s="194"/>
      <c r="B7" s="132">
        <v>2</v>
      </c>
      <c r="C7" s="98" t="s">
        <v>9</v>
      </c>
      <c r="D7" s="120">
        <v>32</v>
      </c>
      <c r="E7" s="183">
        <f>'3 - Copeiro'!D138</f>
        <v>5097.33</v>
      </c>
      <c r="F7" s="182">
        <f t="shared" ref="F7:F11" si="0">E7*D7</f>
        <v>163114.56</v>
      </c>
      <c r="G7" s="182">
        <f t="shared" ref="G7:G11" si="1">F7*12</f>
        <v>1957374.72</v>
      </c>
      <c r="H7" s="171"/>
      <c r="I7" s="171"/>
      <c r="J7" s="171"/>
      <c r="K7" s="171"/>
    </row>
    <row r="8" spans="1:11" x14ac:dyDescent="0.25">
      <c r="A8" s="194"/>
      <c r="B8" s="132">
        <v>3</v>
      </c>
      <c r="C8" s="98" t="s">
        <v>10</v>
      </c>
      <c r="D8" s="172">
        <v>2</v>
      </c>
      <c r="E8" s="183">
        <f>'2 - Cozinheiro'!D138</f>
        <v>7461.69</v>
      </c>
      <c r="F8" s="182">
        <f t="shared" si="0"/>
        <v>14923.38</v>
      </c>
      <c r="G8" s="182">
        <f t="shared" si="1"/>
        <v>179080.56</v>
      </c>
      <c r="H8" s="171"/>
      <c r="I8" s="171"/>
      <c r="J8" s="171"/>
      <c r="K8" s="171"/>
    </row>
    <row r="9" spans="1:11" x14ac:dyDescent="0.25">
      <c r="A9" s="194"/>
      <c r="B9" s="132">
        <v>4</v>
      </c>
      <c r="C9" s="98" t="s">
        <v>11</v>
      </c>
      <c r="D9" s="122">
        <v>1</v>
      </c>
      <c r="E9" s="183">
        <f>'1 - Encarregado Geral'!D138</f>
        <v>10277.18</v>
      </c>
      <c r="F9" s="182">
        <f t="shared" si="0"/>
        <v>10277.18</v>
      </c>
      <c r="G9" s="182">
        <f t="shared" si="1"/>
        <v>123326.16</v>
      </c>
      <c r="H9" s="171"/>
      <c r="I9" s="171"/>
      <c r="J9" s="171"/>
      <c r="K9" s="171"/>
    </row>
    <row r="10" spans="1:11" x14ac:dyDescent="0.25">
      <c r="A10" s="194"/>
      <c r="B10" s="132">
        <v>5</v>
      </c>
      <c r="C10" s="98" t="s">
        <v>12</v>
      </c>
      <c r="D10" s="120">
        <v>29</v>
      </c>
      <c r="E10" s="183">
        <f>'4 - Garçom'!D138</f>
        <v>6811.74</v>
      </c>
      <c r="F10" s="182">
        <f t="shared" si="0"/>
        <v>197540.46</v>
      </c>
      <c r="G10" s="182">
        <f t="shared" si="1"/>
        <v>2370485.52</v>
      </c>
      <c r="H10" s="171"/>
      <c r="I10" s="171"/>
      <c r="J10" s="171"/>
      <c r="K10" s="171"/>
    </row>
    <row r="11" spans="1:11" x14ac:dyDescent="0.25">
      <c r="A11" s="188"/>
      <c r="B11" s="132">
        <v>6</v>
      </c>
      <c r="C11" s="98" t="s">
        <v>13</v>
      </c>
      <c r="D11" s="121">
        <v>33</v>
      </c>
      <c r="E11" s="181">
        <f>'5 - Recepcionista'!D138</f>
        <v>6817.92</v>
      </c>
      <c r="F11" s="182">
        <f t="shared" si="0"/>
        <v>224991.35999999999</v>
      </c>
      <c r="G11" s="182">
        <f t="shared" si="1"/>
        <v>2699896.32</v>
      </c>
      <c r="H11" s="171"/>
      <c r="I11" s="171"/>
      <c r="J11" s="171"/>
      <c r="K11" s="110"/>
    </row>
    <row r="12" spans="1:11" x14ac:dyDescent="0.25">
      <c r="A12" s="195" t="s">
        <v>14</v>
      </c>
      <c r="B12" s="196"/>
      <c r="C12" s="196"/>
      <c r="D12" s="136">
        <f>SUM(D6:D11)</f>
        <v>114</v>
      </c>
      <c r="E12" s="184"/>
      <c r="F12" s="181">
        <f>SUM(F6:F11)</f>
        <v>698051.67</v>
      </c>
      <c r="G12" s="181">
        <f>F12*12</f>
        <v>8376620.04</v>
      </c>
      <c r="H12" s="171"/>
      <c r="I12" s="171"/>
      <c r="J12" s="171"/>
      <c r="K12" s="110"/>
    </row>
    <row r="13" spans="1:11" ht="25.5" x14ac:dyDescent="0.25">
      <c r="A13" s="131" t="s">
        <v>1</v>
      </c>
      <c r="B13" s="131" t="s">
        <v>2</v>
      </c>
      <c r="C13" s="131" t="s">
        <v>3</v>
      </c>
      <c r="D13" s="131" t="s">
        <v>4</v>
      </c>
      <c r="E13" s="130" t="s">
        <v>5</v>
      </c>
      <c r="F13" s="130" t="s">
        <v>6</v>
      </c>
      <c r="G13" s="130" t="s">
        <v>7</v>
      </c>
      <c r="H13" s="171"/>
      <c r="I13" s="171"/>
      <c r="J13" s="171"/>
      <c r="K13" s="110"/>
    </row>
    <row r="14" spans="1:11" ht="38.25" x14ac:dyDescent="0.25">
      <c r="A14" s="187">
        <v>1</v>
      </c>
      <c r="B14" s="132">
        <v>8</v>
      </c>
      <c r="C14" s="98" t="s">
        <v>15</v>
      </c>
      <c r="D14" s="122">
        <v>1</v>
      </c>
      <c r="E14" s="183">
        <f>F14</f>
        <v>134274.93</v>
      </c>
      <c r="F14" s="182">
        <f>G14/12</f>
        <v>134274.93</v>
      </c>
      <c r="G14" s="182">
        <f>'Materiais e Equipamentos'!I61</f>
        <v>1611299.18</v>
      </c>
      <c r="H14" s="174"/>
      <c r="I14" s="171"/>
      <c r="J14" s="175"/>
      <c r="K14" s="171"/>
    </row>
    <row r="15" spans="1:11" ht="38.25" x14ac:dyDescent="0.25">
      <c r="A15" s="188"/>
      <c r="B15" s="132">
        <v>9</v>
      </c>
      <c r="C15" s="98" t="s">
        <v>16</v>
      </c>
      <c r="D15" s="122"/>
      <c r="E15" s="183">
        <f>F15</f>
        <v>5000</v>
      </c>
      <c r="F15" s="182">
        <f>G15/12</f>
        <v>5000</v>
      </c>
      <c r="G15" s="182">
        <f>'Materiais e Equipamentos'!F66</f>
        <v>60000</v>
      </c>
      <c r="H15" s="174"/>
      <c r="I15" s="171"/>
      <c r="J15" s="175"/>
      <c r="K15" s="171"/>
    </row>
    <row r="16" spans="1:11" x14ac:dyDescent="0.25">
      <c r="A16" s="186" t="s">
        <v>17</v>
      </c>
      <c r="B16" s="186"/>
      <c r="C16" s="186"/>
      <c r="D16" s="186"/>
      <c r="E16" s="186"/>
      <c r="F16" s="185">
        <f>SUM(F14,F15)</f>
        <v>139274.93</v>
      </c>
      <c r="G16" s="185">
        <f>SUM(G14:G15)</f>
        <v>1671299.18</v>
      </c>
      <c r="H16" s="176"/>
      <c r="I16" s="171"/>
      <c r="J16" s="171"/>
      <c r="K16" s="171"/>
    </row>
    <row r="17" spans="1:7" x14ac:dyDescent="0.25">
      <c r="A17" s="186" t="s">
        <v>18</v>
      </c>
      <c r="B17" s="186"/>
      <c r="C17" s="186"/>
      <c r="D17" s="186"/>
      <c r="E17" s="186"/>
      <c r="F17" s="185">
        <f>SUM(F12,F16)</f>
        <v>837326.6</v>
      </c>
      <c r="G17" s="185">
        <f>SUM(G12,G16)</f>
        <v>10047919.220000001</v>
      </c>
    </row>
    <row r="18" spans="1:7" x14ac:dyDescent="0.25">
      <c r="A18" s="171"/>
      <c r="B18" s="171" t="s">
        <v>19</v>
      </c>
      <c r="C18" s="171"/>
      <c r="D18" s="171"/>
      <c r="E18" s="171"/>
      <c r="F18" s="177"/>
      <c r="G18" s="178"/>
    </row>
    <row r="19" spans="1:7" x14ac:dyDescent="0.25">
      <c r="A19" s="171"/>
      <c r="B19" s="171"/>
      <c r="C19" s="171"/>
      <c r="D19" s="171"/>
      <c r="E19" s="171"/>
      <c r="F19" s="177"/>
      <c r="G19" s="179"/>
    </row>
    <row r="20" spans="1:7" x14ac:dyDescent="0.25">
      <c r="A20" s="171"/>
      <c r="B20" s="171"/>
      <c r="C20" s="171"/>
      <c r="D20" s="171"/>
      <c r="E20" s="171"/>
      <c r="F20" s="177"/>
      <c r="G20" s="177"/>
    </row>
    <row r="21" spans="1:7" x14ac:dyDescent="0.25">
      <c r="A21" s="171"/>
      <c r="B21" s="171"/>
      <c r="C21" s="171"/>
      <c r="D21" s="171"/>
      <c r="E21" s="171"/>
      <c r="F21" s="177"/>
      <c r="G21" s="177"/>
    </row>
    <row r="22" spans="1:7" x14ac:dyDescent="0.25">
      <c r="A22" s="171"/>
      <c r="B22" s="171"/>
      <c r="C22" s="171"/>
      <c r="D22" s="171"/>
      <c r="E22" s="171"/>
      <c r="F22" s="177"/>
      <c r="G22" s="177"/>
    </row>
  </sheetData>
  <sortState xmlns:xlrd2="http://schemas.microsoft.com/office/spreadsheetml/2017/richdata2" ref="B6:G11">
    <sortCondition ref="C6:C11"/>
  </sortState>
  <mergeCells count="8">
    <mergeCell ref="A17:E17"/>
    <mergeCell ref="A16:E16"/>
    <mergeCell ref="A14:A15"/>
    <mergeCell ref="A1:G1"/>
    <mergeCell ref="A2:G2"/>
    <mergeCell ref="A3:G3"/>
    <mergeCell ref="A6:A11"/>
    <mergeCell ref="A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68"/>
  <sheetViews>
    <sheetView zoomScale="90" zoomScaleNormal="90" workbookViewId="0">
      <selection activeCell="B1" sqref="B1"/>
    </sheetView>
  </sheetViews>
  <sheetFormatPr defaultRowHeight="12.75" x14ac:dyDescent="0.2"/>
  <cols>
    <col min="1" max="1" width="3.7109375" customWidth="1"/>
    <col min="2" max="2" width="6.42578125" customWidth="1"/>
    <col min="3" max="3" width="135" bestFit="1" customWidth="1"/>
    <col min="4" max="4" width="13.42578125" customWidth="1"/>
    <col min="5" max="5" width="14.140625" customWidth="1"/>
    <col min="6" max="6" width="16" customWidth="1"/>
    <col min="7" max="7" width="17.28515625" customWidth="1"/>
    <col min="8" max="8" width="22" customWidth="1"/>
    <col min="9" max="9" width="19.7109375" customWidth="1"/>
  </cols>
  <sheetData>
    <row r="2" spans="2:9" ht="17.25" customHeight="1" x14ac:dyDescent="0.2">
      <c r="B2" s="273" t="s">
        <v>278</v>
      </c>
      <c r="C2" s="274"/>
      <c r="D2" s="274"/>
      <c r="E2" s="274"/>
      <c r="F2" s="274"/>
      <c r="G2" s="274"/>
      <c r="H2" s="274"/>
      <c r="I2" s="274"/>
    </row>
    <row r="3" spans="2:9" ht="26.25" customHeight="1" x14ac:dyDescent="0.2">
      <c r="B3" s="154" t="s">
        <v>2</v>
      </c>
      <c r="C3" s="155" t="s">
        <v>279</v>
      </c>
      <c r="D3" s="155" t="s">
        <v>280</v>
      </c>
      <c r="E3" s="156" t="s">
        <v>281</v>
      </c>
      <c r="F3" s="156" t="s">
        <v>282</v>
      </c>
      <c r="G3" s="156" t="s">
        <v>283</v>
      </c>
      <c r="H3" s="156" t="s">
        <v>284</v>
      </c>
      <c r="I3" s="156" t="s">
        <v>285</v>
      </c>
    </row>
    <row r="4" spans="2:9" s="161" customFormat="1" ht="17.25" customHeight="1" x14ac:dyDescent="0.25">
      <c r="B4" s="157">
        <v>1</v>
      </c>
      <c r="C4" s="158" t="s">
        <v>286</v>
      </c>
      <c r="D4" s="157" t="s">
        <v>287</v>
      </c>
      <c r="E4" s="159">
        <v>6</v>
      </c>
      <c r="F4" s="159">
        <f>E4*12</f>
        <v>72</v>
      </c>
      <c r="G4" s="160">
        <v>18.86</v>
      </c>
      <c r="H4" s="160">
        <f>G4*E4</f>
        <v>113.16</v>
      </c>
      <c r="I4" s="160">
        <f>G4*F4</f>
        <v>1357.92</v>
      </c>
    </row>
    <row r="5" spans="2:9" s="161" customFormat="1" ht="17.25" customHeight="1" x14ac:dyDescent="0.25">
      <c r="B5" s="157">
        <v>2</v>
      </c>
      <c r="C5" s="158" t="s">
        <v>288</v>
      </c>
      <c r="D5" s="157" t="s">
        <v>287</v>
      </c>
      <c r="E5" s="159">
        <v>5</v>
      </c>
      <c r="F5" s="159">
        <f t="shared" ref="F5:F16" si="0">E5*12</f>
        <v>60</v>
      </c>
      <c r="G5" s="160">
        <v>16.02</v>
      </c>
      <c r="H5" s="160">
        <f t="shared" ref="H5:H16" si="1">G5*E5</f>
        <v>80.099999999999994</v>
      </c>
      <c r="I5" s="160">
        <f t="shared" ref="I5:I16" si="2">G5*F5</f>
        <v>961.2</v>
      </c>
    </row>
    <row r="6" spans="2:9" s="161" customFormat="1" ht="17.25" customHeight="1" x14ac:dyDescent="0.25">
      <c r="B6" s="157">
        <v>3</v>
      </c>
      <c r="C6" s="158" t="s">
        <v>289</v>
      </c>
      <c r="D6" s="157" t="s">
        <v>287</v>
      </c>
      <c r="E6" s="159">
        <v>5</v>
      </c>
      <c r="F6" s="159">
        <f t="shared" si="0"/>
        <v>60</v>
      </c>
      <c r="G6" s="160">
        <v>30.02</v>
      </c>
      <c r="H6" s="160">
        <f t="shared" si="1"/>
        <v>150.1</v>
      </c>
      <c r="I6" s="160">
        <f t="shared" si="2"/>
        <v>1801.2</v>
      </c>
    </row>
    <row r="7" spans="2:9" s="161" customFormat="1" ht="17.25" customHeight="1" x14ac:dyDescent="0.25">
      <c r="B7" s="157">
        <v>4</v>
      </c>
      <c r="C7" s="158" t="s">
        <v>290</v>
      </c>
      <c r="D7" s="157" t="s">
        <v>287</v>
      </c>
      <c r="E7" s="159">
        <v>5</v>
      </c>
      <c r="F7" s="159">
        <f t="shared" si="0"/>
        <v>60</v>
      </c>
      <c r="G7" s="160">
        <v>30.05</v>
      </c>
      <c r="H7" s="160">
        <f t="shared" si="1"/>
        <v>150.25</v>
      </c>
      <c r="I7" s="160">
        <f t="shared" si="2"/>
        <v>1803</v>
      </c>
    </row>
    <row r="8" spans="2:9" s="161" customFormat="1" ht="17.25" customHeight="1" x14ac:dyDescent="0.25">
      <c r="B8" s="157">
        <v>5</v>
      </c>
      <c r="C8" s="158" t="s">
        <v>291</v>
      </c>
      <c r="D8" s="157" t="s">
        <v>287</v>
      </c>
      <c r="E8" s="159">
        <v>7</v>
      </c>
      <c r="F8" s="159">
        <f t="shared" si="0"/>
        <v>84</v>
      </c>
      <c r="G8" s="160">
        <v>50.39</v>
      </c>
      <c r="H8" s="160">
        <f t="shared" si="1"/>
        <v>352.73</v>
      </c>
      <c r="I8" s="160">
        <f t="shared" si="2"/>
        <v>4232.76</v>
      </c>
    </row>
    <row r="9" spans="2:9" s="161" customFormat="1" ht="17.25" customHeight="1" x14ac:dyDescent="0.25">
      <c r="B9" s="157">
        <v>6</v>
      </c>
      <c r="C9" s="158" t="s">
        <v>292</v>
      </c>
      <c r="D9" s="157" t="s">
        <v>287</v>
      </c>
      <c r="E9" s="159">
        <v>3</v>
      </c>
      <c r="F9" s="159">
        <f t="shared" si="0"/>
        <v>36</v>
      </c>
      <c r="G9" s="160">
        <v>7.89</v>
      </c>
      <c r="H9" s="160">
        <f t="shared" si="1"/>
        <v>23.67</v>
      </c>
      <c r="I9" s="160">
        <f t="shared" si="2"/>
        <v>284.04000000000002</v>
      </c>
    </row>
    <row r="10" spans="2:9" s="161" customFormat="1" ht="17.25" customHeight="1" x14ac:dyDescent="0.25">
      <c r="B10" s="157">
        <v>7</v>
      </c>
      <c r="C10" s="158" t="s">
        <v>293</v>
      </c>
      <c r="D10" s="157" t="s">
        <v>287</v>
      </c>
      <c r="E10" s="159">
        <v>3</v>
      </c>
      <c r="F10" s="159">
        <f t="shared" si="0"/>
        <v>36</v>
      </c>
      <c r="G10" s="160">
        <v>58.1</v>
      </c>
      <c r="H10" s="160">
        <f t="shared" si="1"/>
        <v>174.3</v>
      </c>
      <c r="I10" s="160">
        <f t="shared" si="2"/>
        <v>2091.6</v>
      </c>
    </row>
    <row r="11" spans="2:9" s="161" customFormat="1" ht="17.25" customHeight="1" x14ac:dyDescent="0.25">
      <c r="B11" s="157">
        <v>8</v>
      </c>
      <c r="C11" s="158" t="s">
        <v>294</v>
      </c>
      <c r="D11" s="157" t="s">
        <v>287</v>
      </c>
      <c r="E11" s="159">
        <v>44</v>
      </c>
      <c r="F11" s="159">
        <f t="shared" si="0"/>
        <v>528</v>
      </c>
      <c r="G11" s="160">
        <v>8.4700000000000006</v>
      </c>
      <c r="H11" s="160">
        <f t="shared" si="1"/>
        <v>372.68</v>
      </c>
      <c r="I11" s="160">
        <f t="shared" si="2"/>
        <v>4472.16</v>
      </c>
    </row>
    <row r="12" spans="2:9" s="161" customFormat="1" ht="17.25" customHeight="1" x14ac:dyDescent="0.25">
      <c r="B12" s="157">
        <v>9</v>
      </c>
      <c r="C12" s="158" t="s">
        <v>295</v>
      </c>
      <c r="D12" s="157" t="s">
        <v>287</v>
      </c>
      <c r="E12" s="159">
        <v>5</v>
      </c>
      <c r="F12" s="159">
        <f t="shared" si="0"/>
        <v>60</v>
      </c>
      <c r="G12" s="160">
        <v>58.1</v>
      </c>
      <c r="H12" s="160">
        <f t="shared" si="1"/>
        <v>290.5</v>
      </c>
      <c r="I12" s="160">
        <f t="shared" si="2"/>
        <v>3486</v>
      </c>
    </row>
    <row r="13" spans="2:9" s="161" customFormat="1" ht="17.25" customHeight="1" x14ac:dyDescent="0.25">
      <c r="B13" s="157">
        <v>10</v>
      </c>
      <c r="C13" s="158" t="s">
        <v>296</v>
      </c>
      <c r="D13" s="157" t="s">
        <v>287</v>
      </c>
      <c r="E13" s="159">
        <v>7</v>
      </c>
      <c r="F13" s="159">
        <f t="shared" si="0"/>
        <v>84</v>
      </c>
      <c r="G13" s="160">
        <v>71.36</v>
      </c>
      <c r="H13" s="160">
        <f t="shared" si="1"/>
        <v>499.52</v>
      </c>
      <c r="I13" s="160">
        <f t="shared" si="2"/>
        <v>5994.24</v>
      </c>
    </row>
    <row r="14" spans="2:9" s="161" customFormat="1" ht="17.25" customHeight="1" x14ac:dyDescent="0.25">
      <c r="B14" s="157">
        <v>11</v>
      </c>
      <c r="C14" s="158" t="s">
        <v>297</v>
      </c>
      <c r="D14" s="157" t="s">
        <v>287</v>
      </c>
      <c r="E14" s="159">
        <v>6</v>
      </c>
      <c r="F14" s="159">
        <f t="shared" si="0"/>
        <v>72</v>
      </c>
      <c r="G14" s="160">
        <v>75</v>
      </c>
      <c r="H14" s="160">
        <f t="shared" si="1"/>
        <v>450</v>
      </c>
      <c r="I14" s="160">
        <f t="shared" si="2"/>
        <v>5400</v>
      </c>
    </row>
    <row r="15" spans="2:9" s="161" customFormat="1" ht="17.25" customHeight="1" x14ac:dyDescent="0.25">
      <c r="B15" s="157">
        <v>12</v>
      </c>
      <c r="C15" s="158" t="s">
        <v>298</v>
      </c>
      <c r="D15" s="157" t="s">
        <v>287</v>
      </c>
      <c r="E15" s="159">
        <v>29</v>
      </c>
      <c r="F15" s="159">
        <f t="shared" si="0"/>
        <v>348</v>
      </c>
      <c r="G15" s="160">
        <v>229</v>
      </c>
      <c r="H15" s="160">
        <f t="shared" si="1"/>
        <v>6641</v>
      </c>
      <c r="I15" s="160">
        <f t="shared" si="2"/>
        <v>79692</v>
      </c>
    </row>
    <row r="16" spans="2:9" s="161" customFormat="1" ht="17.25" customHeight="1" x14ac:dyDescent="0.25">
      <c r="B16" s="157">
        <v>13</v>
      </c>
      <c r="C16" s="158" t="s">
        <v>299</v>
      </c>
      <c r="D16" s="157" t="s">
        <v>287</v>
      </c>
      <c r="E16" s="159">
        <v>5</v>
      </c>
      <c r="F16" s="159">
        <f t="shared" si="0"/>
        <v>60</v>
      </c>
      <c r="G16" s="160">
        <v>27.97</v>
      </c>
      <c r="H16" s="160">
        <f t="shared" si="1"/>
        <v>139.85</v>
      </c>
      <c r="I16" s="160">
        <f t="shared" si="2"/>
        <v>1678.2</v>
      </c>
    </row>
    <row r="17" spans="2:9" s="161" customFormat="1" ht="45" x14ac:dyDescent="0.25">
      <c r="B17" s="157">
        <v>14</v>
      </c>
      <c r="C17" s="158" t="s">
        <v>300</v>
      </c>
      <c r="D17" s="157" t="s">
        <v>287</v>
      </c>
      <c r="E17" s="275">
        <v>24</v>
      </c>
      <c r="F17" s="276"/>
      <c r="G17" s="160">
        <v>1162.5</v>
      </c>
      <c r="H17" s="160">
        <f>G17*E17</f>
        <v>27900</v>
      </c>
      <c r="I17" s="160">
        <f>G17*E17</f>
        <v>27900</v>
      </c>
    </row>
    <row r="18" spans="2:9" s="161" customFormat="1" ht="23.25" customHeight="1" x14ac:dyDescent="0.25">
      <c r="B18" s="157">
        <v>15</v>
      </c>
      <c r="C18" s="158" t="s">
        <v>301</v>
      </c>
      <c r="D18" s="271">
        <v>0.1</v>
      </c>
      <c r="E18" s="272"/>
      <c r="F18" s="272"/>
      <c r="G18" s="272"/>
      <c r="H18" s="160">
        <f>SUM(H4:H17)*10%</f>
        <v>3733.79</v>
      </c>
      <c r="I18" s="160">
        <f>SUM(I4:I17)*10%</f>
        <v>14115.43</v>
      </c>
    </row>
    <row r="19" spans="2:9" ht="15" x14ac:dyDescent="0.2">
      <c r="B19" s="277" t="s">
        <v>302</v>
      </c>
      <c r="C19" s="278"/>
      <c r="D19" s="278"/>
      <c r="E19" s="278"/>
      <c r="F19" s="279"/>
      <c r="G19" s="162"/>
      <c r="H19" s="163"/>
      <c r="I19" s="163">
        <f>SUM(I4:I18)</f>
        <v>155269.75</v>
      </c>
    </row>
    <row r="20" spans="2:9" ht="15" x14ac:dyDescent="0.2">
      <c r="B20" s="164"/>
      <c r="C20" s="165"/>
      <c r="D20" s="164"/>
      <c r="E20" s="164"/>
    </row>
    <row r="21" spans="2:9" ht="18.75" customHeight="1" x14ac:dyDescent="0.2">
      <c r="B21" s="273" t="s">
        <v>303</v>
      </c>
      <c r="C21" s="274"/>
      <c r="D21" s="274"/>
      <c r="E21" s="274"/>
      <c r="F21" s="274"/>
      <c r="G21" s="274"/>
      <c r="H21" s="274"/>
      <c r="I21" s="274"/>
    </row>
    <row r="22" spans="2:9" ht="30" x14ac:dyDescent="0.2">
      <c r="B22" s="154" t="s">
        <v>2</v>
      </c>
      <c r="C22" s="155" t="s">
        <v>304</v>
      </c>
      <c r="D22" s="155" t="s">
        <v>280</v>
      </c>
      <c r="E22" s="156" t="s">
        <v>281</v>
      </c>
      <c r="F22" s="156" t="s">
        <v>282</v>
      </c>
      <c r="G22" s="156" t="s">
        <v>283</v>
      </c>
      <c r="H22" s="156" t="s">
        <v>284</v>
      </c>
      <c r="I22" s="156" t="s">
        <v>285</v>
      </c>
    </row>
    <row r="23" spans="2:9" s="161" customFormat="1" ht="150" x14ac:dyDescent="0.25">
      <c r="B23" s="157">
        <v>1</v>
      </c>
      <c r="C23" s="158" t="s">
        <v>305</v>
      </c>
      <c r="D23" s="157" t="s">
        <v>306</v>
      </c>
      <c r="E23" s="159">
        <v>2000</v>
      </c>
      <c r="F23" s="159">
        <f>E23*12</f>
        <v>24000</v>
      </c>
      <c r="G23" s="160">
        <v>4.2</v>
      </c>
      <c r="H23" s="160">
        <f t="shared" ref="H23:H58" si="3">G23*E23</f>
        <v>8400</v>
      </c>
      <c r="I23" s="160">
        <f t="shared" ref="I23:I58" si="4">G23*F23</f>
        <v>100800</v>
      </c>
    </row>
    <row r="24" spans="2:9" s="161" customFormat="1" ht="30" x14ac:dyDescent="0.25">
      <c r="B24" s="157">
        <f>B23+1</f>
        <v>2</v>
      </c>
      <c r="C24" s="158" t="s">
        <v>307</v>
      </c>
      <c r="D24" s="157" t="s">
        <v>287</v>
      </c>
      <c r="E24" s="159">
        <v>48</v>
      </c>
      <c r="F24" s="159">
        <f t="shared" ref="F24:F58" si="5">E24*12</f>
        <v>576</v>
      </c>
      <c r="G24" s="160">
        <v>4.9000000000000004</v>
      </c>
      <c r="H24" s="160">
        <f t="shared" si="3"/>
        <v>235.2</v>
      </c>
      <c r="I24" s="160">
        <f t="shared" si="4"/>
        <v>2822.4</v>
      </c>
    </row>
    <row r="25" spans="2:9" s="161" customFormat="1" ht="17.25" customHeight="1" x14ac:dyDescent="0.25">
      <c r="B25" s="157">
        <f t="shared" ref="B25:B59" si="6">B24+1</f>
        <v>3</v>
      </c>
      <c r="C25" s="158" t="s">
        <v>308</v>
      </c>
      <c r="D25" s="157" t="s">
        <v>309</v>
      </c>
      <c r="E25" s="159">
        <v>44</v>
      </c>
      <c r="F25" s="159">
        <f t="shared" si="5"/>
        <v>528</v>
      </c>
      <c r="G25" s="160">
        <v>4.92</v>
      </c>
      <c r="H25" s="160">
        <f t="shared" si="3"/>
        <v>216.48</v>
      </c>
      <c r="I25" s="160">
        <f t="shared" si="4"/>
        <v>2597.7600000000002</v>
      </c>
    </row>
    <row r="26" spans="2:9" s="161" customFormat="1" ht="17.25" customHeight="1" x14ac:dyDescent="0.25">
      <c r="B26" s="157">
        <f t="shared" si="6"/>
        <v>4</v>
      </c>
      <c r="C26" s="158" t="s">
        <v>310</v>
      </c>
      <c r="D26" s="157" t="s">
        <v>309</v>
      </c>
      <c r="E26" s="159">
        <v>36</v>
      </c>
      <c r="F26" s="159">
        <f t="shared" si="5"/>
        <v>432</v>
      </c>
      <c r="G26" s="160">
        <v>12</v>
      </c>
      <c r="H26" s="160">
        <f t="shared" si="3"/>
        <v>432</v>
      </c>
      <c r="I26" s="160">
        <f t="shared" si="4"/>
        <v>5184</v>
      </c>
    </row>
    <row r="27" spans="2:9" s="161" customFormat="1" ht="17.25" customHeight="1" x14ac:dyDescent="0.25">
      <c r="B27" s="157">
        <f t="shared" si="6"/>
        <v>5</v>
      </c>
      <c r="C27" s="158" t="s">
        <v>311</v>
      </c>
      <c r="D27" s="157" t="s">
        <v>309</v>
      </c>
      <c r="E27" s="159">
        <v>36</v>
      </c>
      <c r="F27" s="159">
        <f t="shared" si="5"/>
        <v>432</v>
      </c>
      <c r="G27" s="160">
        <v>5.5</v>
      </c>
      <c r="H27" s="160">
        <f t="shared" si="3"/>
        <v>198</v>
      </c>
      <c r="I27" s="160">
        <f t="shared" si="4"/>
        <v>2376</v>
      </c>
    </row>
    <row r="28" spans="2:9" s="161" customFormat="1" ht="75" x14ac:dyDescent="0.25">
      <c r="B28" s="157">
        <f t="shared" si="6"/>
        <v>6</v>
      </c>
      <c r="C28" s="158" t="s">
        <v>312</v>
      </c>
      <c r="D28" s="157" t="s">
        <v>306</v>
      </c>
      <c r="E28" s="159">
        <v>1500</v>
      </c>
      <c r="F28" s="159">
        <f t="shared" si="5"/>
        <v>18000</v>
      </c>
      <c r="G28" s="160">
        <v>36.56</v>
      </c>
      <c r="H28" s="160">
        <f t="shared" si="3"/>
        <v>54840</v>
      </c>
      <c r="I28" s="160">
        <f t="shared" si="4"/>
        <v>658080</v>
      </c>
    </row>
    <row r="29" spans="2:9" s="161" customFormat="1" ht="17.25" customHeight="1" x14ac:dyDescent="0.25">
      <c r="B29" s="157">
        <f t="shared" si="6"/>
        <v>7</v>
      </c>
      <c r="C29" s="158" t="s">
        <v>313</v>
      </c>
      <c r="D29" s="157" t="s">
        <v>287</v>
      </c>
      <c r="E29" s="159">
        <v>53</v>
      </c>
      <c r="F29" s="159">
        <f t="shared" si="5"/>
        <v>636</v>
      </c>
      <c r="G29" s="160">
        <v>1.9</v>
      </c>
      <c r="H29" s="160">
        <f t="shared" si="3"/>
        <v>100.7</v>
      </c>
      <c r="I29" s="160">
        <f t="shared" si="4"/>
        <v>1208.4000000000001</v>
      </c>
    </row>
    <row r="30" spans="2:9" s="161" customFormat="1" ht="17.25" customHeight="1" x14ac:dyDescent="0.25">
      <c r="B30" s="157">
        <f t="shared" si="6"/>
        <v>8</v>
      </c>
      <c r="C30" s="158" t="s">
        <v>314</v>
      </c>
      <c r="D30" s="157" t="s">
        <v>287</v>
      </c>
      <c r="E30" s="159">
        <v>37</v>
      </c>
      <c r="F30" s="159">
        <f t="shared" si="5"/>
        <v>444</v>
      </c>
      <c r="G30" s="160">
        <v>2.4700000000000002</v>
      </c>
      <c r="H30" s="160">
        <f t="shared" si="3"/>
        <v>91.39</v>
      </c>
      <c r="I30" s="160">
        <f t="shared" si="4"/>
        <v>1096.68</v>
      </c>
    </row>
    <row r="31" spans="2:9" s="161" customFormat="1" ht="17.25" customHeight="1" x14ac:dyDescent="0.25">
      <c r="B31" s="157">
        <f t="shared" si="6"/>
        <v>9</v>
      </c>
      <c r="C31" s="158" t="s">
        <v>315</v>
      </c>
      <c r="D31" s="157" t="s">
        <v>287</v>
      </c>
      <c r="E31" s="159">
        <v>37</v>
      </c>
      <c r="F31" s="159">
        <f t="shared" si="5"/>
        <v>444</v>
      </c>
      <c r="G31" s="160">
        <v>2.9</v>
      </c>
      <c r="H31" s="160">
        <f t="shared" si="3"/>
        <v>107.3</v>
      </c>
      <c r="I31" s="160">
        <f t="shared" si="4"/>
        <v>1287.5999999999999</v>
      </c>
    </row>
    <row r="32" spans="2:9" s="161" customFormat="1" ht="30" x14ac:dyDescent="0.25">
      <c r="B32" s="157">
        <f t="shared" si="6"/>
        <v>10</v>
      </c>
      <c r="C32" s="158" t="s">
        <v>316</v>
      </c>
      <c r="D32" s="157" t="s">
        <v>317</v>
      </c>
      <c r="E32" s="159">
        <v>28</v>
      </c>
      <c r="F32" s="159">
        <f t="shared" si="5"/>
        <v>336</v>
      </c>
      <c r="G32" s="160">
        <v>220.35</v>
      </c>
      <c r="H32" s="160">
        <f t="shared" si="3"/>
        <v>6169.8</v>
      </c>
      <c r="I32" s="160">
        <f t="shared" si="4"/>
        <v>74037.600000000006</v>
      </c>
    </row>
    <row r="33" spans="2:9" s="161" customFormat="1" ht="30" x14ac:dyDescent="0.25">
      <c r="B33" s="157">
        <f t="shared" si="6"/>
        <v>11</v>
      </c>
      <c r="C33" s="158" t="s">
        <v>318</v>
      </c>
      <c r="D33" s="157" t="s">
        <v>317</v>
      </c>
      <c r="E33" s="159">
        <v>6</v>
      </c>
      <c r="F33" s="159">
        <f t="shared" si="5"/>
        <v>72</v>
      </c>
      <c r="G33" s="160">
        <v>108.8</v>
      </c>
      <c r="H33" s="160">
        <f t="shared" si="3"/>
        <v>652.79999999999995</v>
      </c>
      <c r="I33" s="160">
        <f t="shared" si="4"/>
        <v>7833.6</v>
      </c>
    </row>
    <row r="34" spans="2:9" s="161" customFormat="1" ht="17.25" customHeight="1" x14ac:dyDescent="0.25">
      <c r="B34" s="157">
        <f t="shared" si="6"/>
        <v>12</v>
      </c>
      <c r="C34" s="158" t="s">
        <v>319</v>
      </c>
      <c r="D34" s="157" t="s">
        <v>287</v>
      </c>
      <c r="E34" s="159">
        <v>150</v>
      </c>
      <c r="F34" s="159">
        <f t="shared" si="5"/>
        <v>1800</v>
      </c>
      <c r="G34" s="160">
        <v>5.53</v>
      </c>
      <c r="H34" s="160">
        <f t="shared" si="3"/>
        <v>829.5</v>
      </c>
      <c r="I34" s="160">
        <f t="shared" si="4"/>
        <v>9954</v>
      </c>
    </row>
    <row r="35" spans="2:9" s="161" customFormat="1" ht="17.25" customHeight="1" x14ac:dyDescent="0.25">
      <c r="B35" s="157">
        <f t="shared" si="6"/>
        <v>13</v>
      </c>
      <c r="C35" s="158" t="s">
        <v>320</v>
      </c>
      <c r="D35" s="157" t="s">
        <v>287</v>
      </c>
      <c r="E35" s="159">
        <v>143</v>
      </c>
      <c r="F35" s="159">
        <f t="shared" si="5"/>
        <v>1716</v>
      </c>
      <c r="G35" s="160">
        <v>1.57</v>
      </c>
      <c r="H35" s="160">
        <f t="shared" si="3"/>
        <v>224.51</v>
      </c>
      <c r="I35" s="160">
        <f t="shared" si="4"/>
        <v>2694.12</v>
      </c>
    </row>
    <row r="36" spans="2:9" s="161" customFormat="1" ht="30" customHeight="1" x14ac:dyDescent="0.25">
      <c r="B36" s="157">
        <f t="shared" si="6"/>
        <v>14</v>
      </c>
      <c r="C36" s="158" t="s">
        <v>321</v>
      </c>
      <c r="D36" s="157" t="s">
        <v>322</v>
      </c>
      <c r="E36" s="159">
        <v>26</v>
      </c>
      <c r="F36" s="159">
        <f t="shared" si="5"/>
        <v>312</v>
      </c>
      <c r="G36" s="160">
        <v>2.72</v>
      </c>
      <c r="H36" s="160">
        <f t="shared" si="3"/>
        <v>70.72</v>
      </c>
      <c r="I36" s="160">
        <f t="shared" si="4"/>
        <v>848.64</v>
      </c>
    </row>
    <row r="37" spans="2:9" s="161" customFormat="1" ht="17.25" customHeight="1" x14ac:dyDescent="0.25">
      <c r="B37" s="157">
        <f t="shared" si="6"/>
        <v>15</v>
      </c>
      <c r="C37" s="158" t="s">
        <v>323</v>
      </c>
      <c r="D37" s="157" t="s">
        <v>287</v>
      </c>
      <c r="E37" s="159">
        <v>132</v>
      </c>
      <c r="F37" s="159">
        <f t="shared" si="5"/>
        <v>1584</v>
      </c>
      <c r="G37" s="160">
        <v>0.51</v>
      </c>
      <c r="H37" s="160">
        <f t="shared" si="3"/>
        <v>67.319999999999993</v>
      </c>
      <c r="I37" s="160">
        <f t="shared" si="4"/>
        <v>807.84</v>
      </c>
    </row>
    <row r="38" spans="2:9" s="161" customFormat="1" ht="17.25" customHeight="1" x14ac:dyDescent="0.25">
      <c r="B38" s="157">
        <f t="shared" si="6"/>
        <v>16</v>
      </c>
      <c r="C38" s="158" t="s">
        <v>324</v>
      </c>
      <c r="D38" s="157" t="s">
        <v>287</v>
      </c>
      <c r="E38" s="159">
        <v>36</v>
      </c>
      <c r="F38" s="159">
        <f t="shared" si="5"/>
        <v>432</v>
      </c>
      <c r="G38" s="160">
        <v>3.01</v>
      </c>
      <c r="H38" s="160">
        <f t="shared" si="3"/>
        <v>108.36</v>
      </c>
      <c r="I38" s="160">
        <f t="shared" si="4"/>
        <v>1300.32</v>
      </c>
    </row>
    <row r="39" spans="2:9" s="161" customFormat="1" ht="17.25" customHeight="1" x14ac:dyDescent="0.25">
      <c r="B39" s="157">
        <f t="shared" si="6"/>
        <v>17</v>
      </c>
      <c r="C39" s="158" t="s">
        <v>325</v>
      </c>
      <c r="D39" s="157" t="s">
        <v>287</v>
      </c>
      <c r="E39" s="159">
        <v>36</v>
      </c>
      <c r="F39" s="159">
        <f t="shared" si="5"/>
        <v>432</v>
      </c>
      <c r="G39" s="160">
        <v>1.8</v>
      </c>
      <c r="H39" s="160">
        <f t="shared" si="3"/>
        <v>64.8</v>
      </c>
      <c r="I39" s="160">
        <f t="shared" si="4"/>
        <v>777.6</v>
      </c>
    </row>
    <row r="40" spans="2:9" s="161" customFormat="1" ht="17.25" customHeight="1" x14ac:dyDescent="0.25">
      <c r="B40" s="157">
        <f t="shared" si="6"/>
        <v>18</v>
      </c>
      <c r="C40" s="158" t="s">
        <v>326</v>
      </c>
      <c r="D40" s="157" t="s">
        <v>287</v>
      </c>
      <c r="E40" s="159">
        <v>26</v>
      </c>
      <c r="F40" s="159">
        <f t="shared" si="5"/>
        <v>312</v>
      </c>
      <c r="G40" s="160">
        <v>1.77</v>
      </c>
      <c r="H40" s="160">
        <f t="shared" si="3"/>
        <v>46.02</v>
      </c>
      <c r="I40" s="160">
        <f t="shared" si="4"/>
        <v>552.24</v>
      </c>
    </row>
    <row r="41" spans="2:9" s="161" customFormat="1" ht="17.25" customHeight="1" x14ac:dyDescent="0.25">
      <c r="B41" s="157">
        <f t="shared" si="6"/>
        <v>19</v>
      </c>
      <c r="C41" s="158" t="s">
        <v>327</v>
      </c>
      <c r="D41" s="157" t="s">
        <v>287</v>
      </c>
      <c r="E41" s="159">
        <v>36</v>
      </c>
      <c r="F41" s="159">
        <f t="shared" si="5"/>
        <v>432</v>
      </c>
      <c r="G41" s="160">
        <v>1.79</v>
      </c>
      <c r="H41" s="160">
        <f t="shared" si="3"/>
        <v>64.44</v>
      </c>
      <c r="I41" s="160">
        <f t="shared" si="4"/>
        <v>773.28</v>
      </c>
    </row>
    <row r="42" spans="2:9" s="161" customFormat="1" ht="17.25" customHeight="1" x14ac:dyDescent="0.25">
      <c r="B42" s="157">
        <f t="shared" si="6"/>
        <v>20</v>
      </c>
      <c r="C42" s="158" t="s">
        <v>328</v>
      </c>
      <c r="D42" s="157" t="s">
        <v>287</v>
      </c>
      <c r="E42" s="159">
        <v>36</v>
      </c>
      <c r="F42" s="159">
        <f t="shared" si="5"/>
        <v>432</v>
      </c>
      <c r="G42" s="160">
        <v>1.31</v>
      </c>
      <c r="H42" s="160">
        <f t="shared" si="3"/>
        <v>47.16</v>
      </c>
      <c r="I42" s="160">
        <f t="shared" si="4"/>
        <v>565.91999999999996</v>
      </c>
    </row>
    <row r="43" spans="2:9" s="161" customFormat="1" ht="27.75" customHeight="1" x14ac:dyDescent="0.25">
      <c r="B43" s="157">
        <f t="shared" si="6"/>
        <v>21</v>
      </c>
      <c r="C43" s="158" t="s">
        <v>329</v>
      </c>
      <c r="D43" s="157" t="s">
        <v>330</v>
      </c>
      <c r="E43" s="159">
        <v>1200</v>
      </c>
      <c r="F43" s="159">
        <f t="shared" si="5"/>
        <v>14400</v>
      </c>
      <c r="G43" s="160">
        <v>1.69</v>
      </c>
      <c r="H43" s="160">
        <f t="shared" si="3"/>
        <v>2028</v>
      </c>
      <c r="I43" s="160">
        <f t="shared" si="4"/>
        <v>24336</v>
      </c>
    </row>
    <row r="44" spans="2:9" s="161" customFormat="1" ht="17.25" customHeight="1" x14ac:dyDescent="0.25">
      <c r="B44" s="157">
        <f t="shared" si="6"/>
        <v>22</v>
      </c>
      <c r="C44" s="158" t="s">
        <v>331</v>
      </c>
      <c r="D44" s="157" t="s">
        <v>287</v>
      </c>
      <c r="E44" s="159">
        <v>50</v>
      </c>
      <c r="F44" s="159">
        <f t="shared" si="5"/>
        <v>600</v>
      </c>
      <c r="G44" s="160">
        <v>2.3199999999999998</v>
      </c>
      <c r="H44" s="160">
        <f t="shared" si="3"/>
        <v>116</v>
      </c>
      <c r="I44" s="160">
        <f t="shared" si="4"/>
        <v>1392</v>
      </c>
    </row>
    <row r="45" spans="2:9" s="161" customFormat="1" ht="17.25" customHeight="1" x14ac:dyDescent="0.25">
      <c r="B45" s="157">
        <f t="shared" si="6"/>
        <v>23</v>
      </c>
      <c r="C45" s="158" t="s">
        <v>332</v>
      </c>
      <c r="D45" s="157" t="s">
        <v>287</v>
      </c>
      <c r="E45" s="159">
        <v>1250</v>
      </c>
      <c r="F45" s="159">
        <f t="shared" si="5"/>
        <v>15000</v>
      </c>
      <c r="G45" s="160">
        <v>5.49</v>
      </c>
      <c r="H45" s="160">
        <f t="shared" si="3"/>
        <v>6862.5</v>
      </c>
      <c r="I45" s="160">
        <f t="shared" si="4"/>
        <v>82350</v>
      </c>
    </row>
    <row r="46" spans="2:9" s="161" customFormat="1" ht="17.25" customHeight="1" x14ac:dyDescent="0.25">
      <c r="B46" s="157">
        <f t="shared" si="6"/>
        <v>24</v>
      </c>
      <c r="C46" s="158" t="s">
        <v>333</v>
      </c>
      <c r="D46" s="157" t="s">
        <v>287</v>
      </c>
      <c r="E46" s="159">
        <v>48</v>
      </c>
      <c r="F46" s="159">
        <f t="shared" si="5"/>
        <v>576</v>
      </c>
      <c r="G46" s="160">
        <v>4.0999999999999996</v>
      </c>
      <c r="H46" s="160">
        <f t="shared" si="3"/>
        <v>196.8</v>
      </c>
      <c r="I46" s="160">
        <f t="shared" si="4"/>
        <v>2361.6</v>
      </c>
    </row>
    <row r="47" spans="2:9" s="161" customFormat="1" ht="17.25" customHeight="1" x14ac:dyDescent="0.25">
      <c r="B47" s="157">
        <f t="shared" si="6"/>
        <v>25</v>
      </c>
      <c r="C47" s="158" t="s">
        <v>334</v>
      </c>
      <c r="D47" s="157" t="s">
        <v>335</v>
      </c>
      <c r="E47" s="159">
        <v>6</v>
      </c>
      <c r="F47" s="159">
        <f t="shared" si="5"/>
        <v>72</v>
      </c>
      <c r="G47" s="160">
        <v>53.45</v>
      </c>
      <c r="H47" s="160">
        <f t="shared" si="3"/>
        <v>320.7</v>
      </c>
      <c r="I47" s="160">
        <f t="shared" si="4"/>
        <v>3848.4</v>
      </c>
    </row>
    <row r="48" spans="2:9" s="161" customFormat="1" ht="17.25" customHeight="1" x14ac:dyDescent="0.25">
      <c r="B48" s="157">
        <f t="shared" si="6"/>
        <v>26</v>
      </c>
      <c r="C48" s="158" t="s">
        <v>336</v>
      </c>
      <c r="D48" s="157" t="s">
        <v>335</v>
      </c>
      <c r="E48" s="159">
        <v>129</v>
      </c>
      <c r="F48" s="159">
        <f t="shared" si="5"/>
        <v>1548</v>
      </c>
      <c r="G48" s="160">
        <v>4.16</v>
      </c>
      <c r="H48" s="160">
        <f t="shared" si="3"/>
        <v>536.64</v>
      </c>
      <c r="I48" s="160">
        <f t="shared" si="4"/>
        <v>6439.68</v>
      </c>
    </row>
    <row r="49" spans="2:9" s="161" customFormat="1" ht="17.25" customHeight="1" x14ac:dyDescent="0.25">
      <c r="B49" s="157">
        <f t="shared" si="6"/>
        <v>27</v>
      </c>
      <c r="C49" s="158" t="s">
        <v>337</v>
      </c>
      <c r="D49" s="157" t="s">
        <v>287</v>
      </c>
      <c r="E49" s="159">
        <v>57</v>
      </c>
      <c r="F49" s="159">
        <f t="shared" si="5"/>
        <v>684</v>
      </c>
      <c r="G49" s="160">
        <v>30.21</v>
      </c>
      <c r="H49" s="160">
        <f t="shared" si="3"/>
        <v>1721.97</v>
      </c>
      <c r="I49" s="160">
        <f t="shared" si="4"/>
        <v>20663.64</v>
      </c>
    </row>
    <row r="50" spans="2:9" s="161" customFormat="1" ht="17.25" customHeight="1" x14ac:dyDescent="0.25">
      <c r="B50" s="157">
        <f t="shared" si="6"/>
        <v>28</v>
      </c>
      <c r="C50" s="158" t="s">
        <v>338</v>
      </c>
      <c r="D50" s="157" t="s">
        <v>287</v>
      </c>
      <c r="E50" s="159">
        <v>57</v>
      </c>
      <c r="F50" s="159">
        <f t="shared" si="5"/>
        <v>684</v>
      </c>
      <c r="G50" s="160">
        <v>7.38</v>
      </c>
      <c r="H50" s="160">
        <f t="shared" si="3"/>
        <v>420.66</v>
      </c>
      <c r="I50" s="160">
        <f t="shared" si="4"/>
        <v>5047.92</v>
      </c>
    </row>
    <row r="51" spans="2:9" s="161" customFormat="1" ht="17.25" customHeight="1" x14ac:dyDescent="0.25">
      <c r="B51" s="157">
        <f t="shared" si="6"/>
        <v>29</v>
      </c>
      <c r="C51" s="158" t="s">
        <v>339</v>
      </c>
      <c r="D51" s="157" t="s">
        <v>287</v>
      </c>
      <c r="E51" s="159">
        <v>4</v>
      </c>
      <c r="F51" s="159">
        <f t="shared" si="5"/>
        <v>48</v>
      </c>
      <c r="G51" s="160">
        <v>19.5</v>
      </c>
      <c r="H51" s="160">
        <f t="shared" si="3"/>
        <v>78</v>
      </c>
      <c r="I51" s="160">
        <f t="shared" si="4"/>
        <v>936</v>
      </c>
    </row>
    <row r="52" spans="2:9" s="161" customFormat="1" ht="17.25" customHeight="1" x14ac:dyDescent="0.25">
      <c r="B52" s="157">
        <f t="shared" si="6"/>
        <v>30</v>
      </c>
      <c r="C52" s="158" t="s">
        <v>340</v>
      </c>
      <c r="D52" s="157" t="s">
        <v>287</v>
      </c>
      <c r="E52" s="159">
        <v>108</v>
      </c>
      <c r="F52" s="159">
        <f t="shared" si="5"/>
        <v>1296</v>
      </c>
      <c r="G52" s="160">
        <v>2.4700000000000002</v>
      </c>
      <c r="H52" s="160">
        <f t="shared" si="3"/>
        <v>266.76</v>
      </c>
      <c r="I52" s="160">
        <f t="shared" si="4"/>
        <v>3201.12</v>
      </c>
    </row>
    <row r="53" spans="2:9" s="161" customFormat="1" ht="17.25" customHeight="1" x14ac:dyDescent="0.25">
      <c r="B53" s="157">
        <f t="shared" si="6"/>
        <v>31</v>
      </c>
      <c r="C53" s="158" t="s">
        <v>341</v>
      </c>
      <c r="D53" s="157" t="s">
        <v>306</v>
      </c>
      <c r="E53" s="159">
        <v>25</v>
      </c>
      <c r="F53" s="159">
        <f t="shared" si="5"/>
        <v>300</v>
      </c>
      <c r="G53" s="160">
        <v>11</v>
      </c>
      <c r="H53" s="160">
        <f t="shared" si="3"/>
        <v>275</v>
      </c>
      <c r="I53" s="160">
        <f t="shared" si="4"/>
        <v>3300</v>
      </c>
    </row>
    <row r="54" spans="2:9" s="161" customFormat="1" ht="17.25" customHeight="1" x14ac:dyDescent="0.25">
      <c r="B54" s="157">
        <f t="shared" si="6"/>
        <v>32</v>
      </c>
      <c r="C54" s="158" t="s">
        <v>342</v>
      </c>
      <c r="D54" s="157" t="s">
        <v>287</v>
      </c>
      <c r="E54" s="159">
        <v>44</v>
      </c>
      <c r="F54" s="159">
        <f t="shared" si="5"/>
        <v>528</v>
      </c>
      <c r="G54" s="160">
        <v>3.4</v>
      </c>
      <c r="H54" s="160">
        <f t="shared" si="3"/>
        <v>149.6</v>
      </c>
      <c r="I54" s="160">
        <f t="shared" si="4"/>
        <v>1795.2</v>
      </c>
    </row>
    <row r="55" spans="2:9" s="161" customFormat="1" ht="32.25" customHeight="1" x14ac:dyDescent="0.25">
      <c r="B55" s="157">
        <f t="shared" si="6"/>
        <v>33</v>
      </c>
      <c r="C55" s="158" t="s">
        <v>343</v>
      </c>
      <c r="D55" s="157" t="s">
        <v>344</v>
      </c>
      <c r="E55" s="159">
        <v>500</v>
      </c>
      <c r="F55" s="159">
        <f t="shared" si="5"/>
        <v>6000</v>
      </c>
      <c r="G55" s="160">
        <v>23.5</v>
      </c>
      <c r="H55" s="160">
        <f t="shared" si="3"/>
        <v>11750</v>
      </c>
      <c r="I55" s="160">
        <f t="shared" si="4"/>
        <v>141000</v>
      </c>
    </row>
    <row r="56" spans="2:9" s="161" customFormat="1" ht="26.25" customHeight="1" x14ac:dyDescent="0.25">
      <c r="B56" s="157">
        <f t="shared" si="6"/>
        <v>34</v>
      </c>
      <c r="C56" s="158" t="s">
        <v>345</v>
      </c>
      <c r="D56" s="157" t="s">
        <v>344</v>
      </c>
      <c r="E56" s="159">
        <v>500</v>
      </c>
      <c r="F56" s="159">
        <f t="shared" si="5"/>
        <v>6000</v>
      </c>
      <c r="G56" s="160">
        <v>24</v>
      </c>
      <c r="H56" s="160">
        <f t="shared" si="3"/>
        <v>12000</v>
      </c>
      <c r="I56" s="160">
        <f t="shared" si="4"/>
        <v>144000</v>
      </c>
    </row>
    <row r="57" spans="2:9" s="161" customFormat="1" ht="17.25" customHeight="1" x14ac:dyDescent="0.25">
      <c r="B57" s="157">
        <f t="shared" si="6"/>
        <v>35</v>
      </c>
      <c r="C57" s="158" t="s">
        <v>346</v>
      </c>
      <c r="D57" s="157" t="s">
        <v>287</v>
      </c>
      <c r="E57" s="159">
        <v>4</v>
      </c>
      <c r="F57" s="159">
        <f t="shared" si="5"/>
        <v>48</v>
      </c>
      <c r="G57" s="160">
        <v>24.52</v>
      </c>
      <c r="H57" s="160">
        <f t="shared" si="3"/>
        <v>98.08</v>
      </c>
      <c r="I57" s="160">
        <f t="shared" si="4"/>
        <v>1176.96</v>
      </c>
    </row>
    <row r="58" spans="2:9" s="161" customFormat="1" ht="17.25" customHeight="1" x14ac:dyDescent="0.25">
      <c r="B58" s="157">
        <f t="shared" si="6"/>
        <v>36</v>
      </c>
      <c r="C58" s="158" t="s">
        <v>347</v>
      </c>
      <c r="D58" s="157" t="s">
        <v>287</v>
      </c>
      <c r="E58" s="159">
        <v>65</v>
      </c>
      <c r="F58" s="159">
        <f t="shared" si="5"/>
        <v>780</v>
      </c>
      <c r="G58" s="160">
        <v>7.97</v>
      </c>
      <c r="H58" s="160">
        <f t="shared" si="3"/>
        <v>518.04999999999995</v>
      </c>
      <c r="I58" s="160">
        <f t="shared" si="4"/>
        <v>6216.6</v>
      </c>
    </row>
    <row r="59" spans="2:9" ht="15" x14ac:dyDescent="0.2">
      <c r="B59" s="166">
        <f t="shared" si="6"/>
        <v>37</v>
      </c>
      <c r="C59" s="167" t="s">
        <v>348</v>
      </c>
      <c r="D59" s="271">
        <v>0.1</v>
      </c>
      <c r="E59" s="272"/>
      <c r="F59" s="272"/>
      <c r="G59" s="272"/>
      <c r="H59" s="160">
        <f>SUM(H45:H58)*10%</f>
        <v>3519.48</v>
      </c>
      <c r="I59" s="160">
        <f>SUM(I23:I58)*10%</f>
        <v>132366.31</v>
      </c>
    </row>
    <row r="60" spans="2:9" ht="15" x14ac:dyDescent="0.2">
      <c r="B60" s="277" t="s">
        <v>302</v>
      </c>
      <c r="C60" s="278"/>
      <c r="D60" s="278"/>
      <c r="E60" s="278"/>
      <c r="F60" s="278"/>
      <c r="G60" s="278"/>
      <c r="H60" s="168"/>
      <c r="I60" s="168">
        <f>SUM(I23:I59)</f>
        <v>1456029.43</v>
      </c>
    </row>
    <row r="61" spans="2:9" ht="15" x14ac:dyDescent="0.2">
      <c r="B61" s="277" t="s">
        <v>349</v>
      </c>
      <c r="C61" s="278"/>
      <c r="D61" s="278"/>
      <c r="E61" s="278"/>
      <c r="F61" s="278"/>
      <c r="G61" s="278"/>
      <c r="H61" s="168"/>
      <c r="I61" s="168">
        <f>SUM(I19,I60)</f>
        <v>1611299.18</v>
      </c>
    </row>
    <row r="63" spans="2:9" ht="18.75" x14ac:dyDescent="0.2">
      <c r="B63" s="273" t="s">
        <v>350</v>
      </c>
      <c r="C63" s="274"/>
      <c r="D63" s="274"/>
      <c r="E63" s="274"/>
      <c r="F63" s="274"/>
      <c r="I63" s="180"/>
    </row>
    <row r="64" spans="2:9" ht="30" customHeight="1" x14ac:dyDescent="0.2">
      <c r="B64" s="154" t="s">
        <v>2</v>
      </c>
      <c r="C64" s="155" t="s">
        <v>351</v>
      </c>
      <c r="D64" s="155" t="s">
        <v>280</v>
      </c>
      <c r="E64" s="156" t="s">
        <v>352</v>
      </c>
      <c r="F64" s="156" t="s">
        <v>353</v>
      </c>
    </row>
    <row r="65" spans="2:6" ht="22.5" customHeight="1" x14ac:dyDescent="0.2">
      <c r="B65" s="169">
        <v>1</v>
      </c>
      <c r="C65" s="169" t="s">
        <v>354</v>
      </c>
      <c r="D65" s="157" t="s">
        <v>287</v>
      </c>
      <c r="E65" s="160">
        <v>5000</v>
      </c>
      <c r="F65" s="160">
        <f t="shared" ref="F65" si="7">E65*12</f>
        <v>60000</v>
      </c>
    </row>
    <row r="66" spans="2:6" ht="30" customHeight="1" x14ac:dyDescent="0.2">
      <c r="B66" s="280"/>
      <c r="C66" s="281"/>
      <c r="D66" s="281"/>
      <c r="E66" s="282"/>
      <c r="F66" s="170">
        <f>F65</f>
        <v>60000</v>
      </c>
    </row>
    <row r="67" spans="2:6" x14ac:dyDescent="0.2">
      <c r="B67" s="283" t="s">
        <v>355</v>
      </c>
      <c r="C67" s="283"/>
      <c r="D67" s="283"/>
      <c r="E67" s="283"/>
      <c r="F67" s="283"/>
    </row>
    <row r="68" spans="2:6" x14ac:dyDescent="0.2">
      <c r="B68" s="284" t="s">
        <v>356</v>
      </c>
      <c r="C68" s="284"/>
      <c r="D68" s="284"/>
      <c r="E68" s="285">
        <f>SUM(I19,I60,F66)</f>
        <v>1671299.18</v>
      </c>
      <c r="F68" s="284"/>
    </row>
  </sheetData>
  <mergeCells count="13">
    <mergeCell ref="B60:G60"/>
    <mergeCell ref="B63:F63"/>
    <mergeCell ref="B66:E66"/>
    <mergeCell ref="B67:F67"/>
    <mergeCell ref="B68:D68"/>
    <mergeCell ref="E68:F68"/>
    <mergeCell ref="B61:G61"/>
    <mergeCell ref="D59:G59"/>
    <mergeCell ref="B2:I2"/>
    <mergeCell ref="E17:F17"/>
    <mergeCell ref="D18:G18"/>
    <mergeCell ref="B19:F19"/>
    <mergeCell ref="B21:I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4"/>
  <sheetViews>
    <sheetView showGridLines="0" zoomScaleNormal="100" workbookViewId="0">
      <selection activeCell="A56" sqref="A56:D56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11.28515625" style="13" customWidth="1"/>
    <col min="4" max="4" width="24.28515625" style="13" customWidth="1"/>
    <col min="5" max="16384" width="9.140625" style="13"/>
  </cols>
  <sheetData>
    <row r="1" spans="1:6" ht="12.75" customHeight="1" x14ac:dyDescent="0.2">
      <c r="A1" s="220" t="s">
        <v>20</v>
      </c>
      <c r="B1" s="221"/>
      <c r="C1" s="221"/>
      <c r="D1" s="221"/>
    </row>
    <row r="2" spans="1:6" ht="12.75" customHeight="1" x14ac:dyDescent="0.2">
      <c r="A2" s="220" t="s">
        <v>21</v>
      </c>
      <c r="B2" s="221"/>
      <c r="C2" s="221"/>
      <c r="D2" s="221"/>
    </row>
    <row r="3" spans="1:6" ht="12.75" customHeight="1" x14ac:dyDescent="0.2">
      <c r="A3" s="220" t="s">
        <v>22</v>
      </c>
      <c r="B3" s="221"/>
      <c r="C3" s="221"/>
      <c r="D3" s="221"/>
    </row>
    <row r="4" spans="1:6" ht="15" customHeight="1" x14ac:dyDescent="0.2">
      <c r="A4" s="220" t="s">
        <v>23</v>
      </c>
      <c r="B4" s="221"/>
      <c r="C4" s="221"/>
      <c r="D4" s="221"/>
    </row>
    <row r="5" spans="1:6" ht="3.75" customHeight="1" x14ac:dyDescent="0.2">
      <c r="A5" s="220"/>
      <c r="B5" s="221"/>
      <c r="C5" s="221"/>
      <c r="D5" s="221"/>
    </row>
    <row r="6" spans="1:6" ht="13.5" thickBot="1" x14ac:dyDescent="0.25">
      <c r="A6" s="233" t="s">
        <v>24</v>
      </c>
      <c r="B6" s="234"/>
      <c r="C6" s="234"/>
      <c r="D6" s="234"/>
    </row>
    <row r="7" spans="1:6" x14ac:dyDescent="0.2">
      <c r="A7" s="235" t="s">
        <v>25</v>
      </c>
      <c r="B7" s="236"/>
      <c r="C7" s="236"/>
      <c r="D7" s="237"/>
    </row>
    <row r="8" spans="1:6" ht="13.5" customHeight="1" thickBot="1" x14ac:dyDescent="0.25">
      <c r="A8" s="233" t="s">
        <v>26</v>
      </c>
      <c r="B8" s="234"/>
      <c r="C8" s="234"/>
      <c r="D8" s="245"/>
    </row>
    <row r="9" spans="1:6" ht="13.5" thickBot="1" x14ac:dyDescent="0.25">
      <c r="A9" s="246" t="s">
        <v>27</v>
      </c>
      <c r="B9" s="247"/>
      <c r="C9" s="247"/>
      <c r="D9" s="247"/>
    </row>
    <row r="10" spans="1:6" x14ac:dyDescent="0.2">
      <c r="A10" s="3" t="s">
        <v>28</v>
      </c>
      <c r="B10" s="248" t="s">
        <v>29</v>
      </c>
      <c r="C10" s="248"/>
      <c r="D10" s="4" t="s">
        <v>30</v>
      </c>
    </row>
    <row r="11" spans="1:6" x14ac:dyDescent="0.2">
      <c r="A11" s="5" t="s">
        <v>31</v>
      </c>
      <c r="B11" s="249" t="s">
        <v>32</v>
      </c>
      <c r="C11" s="249"/>
      <c r="D11" s="6" t="s">
        <v>33</v>
      </c>
    </row>
    <row r="12" spans="1:6" ht="25.5" x14ac:dyDescent="0.2">
      <c r="A12" s="5" t="s">
        <v>34</v>
      </c>
      <c r="B12" s="250" t="s">
        <v>35</v>
      </c>
      <c r="C12" s="251"/>
      <c r="D12" s="101" t="s">
        <v>36</v>
      </c>
    </row>
    <row r="13" spans="1:6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6" ht="13.5" thickBot="1" x14ac:dyDescent="0.25">
      <c r="A14" s="241" t="s">
        <v>39</v>
      </c>
      <c r="B14" s="242"/>
      <c r="C14" s="242"/>
      <c r="D14" s="242"/>
    </row>
    <row r="15" spans="1:6" ht="25.5" x14ac:dyDescent="0.2">
      <c r="A15" s="78">
        <v>1</v>
      </c>
      <c r="B15" s="79" t="s">
        <v>40</v>
      </c>
      <c r="C15" s="243" t="s">
        <v>41</v>
      </c>
      <c r="D15" s="244"/>
    </row>
    <row r="16" spans="1:6" x14ac:dyDescent="0.2">
      <c r="A16" s="10">
        <v>2</v>
      </c>
      <c r="B16" s="222" t="s">
        <v>42</v>
      </c>
      <c r="C16" s="217"/>
      <c r="D16" s="11">
        <v>4019.36</v>
      </c>
      <c r="F16" s="100"/>
    </row>
    <row r="17" spans="1:4" x14ac:dyDescent="0.2">
      <c r="A17" s="10">
        <v>3</v>
      </c>
      <c r="B17" s="222" t="s">
        <v>43</v>
      </c>
      <c r="C17" s="223"/>
      <c r="D17" s="12" t="s">
        <v>44</v>
      </c>
    </row>
    <row r="18" spans="1:4" x14ac:dyDescent="0.2">
      <c r="A18" s="1">
        <v>4</v>
      </c>
      <c r="B18" s="102" t="s">
        <v>45</v>
      </c>
      <c r="C18" s="116"/>
      <c r="D18" s="104" t="s">
        <v>46</v>
      </c>
    </row>
    <row r="19" spans="1:4" ht="13.5" thickBot="1" x14ac:dyDescent="0.25">
      <c r="A19" s="2">
        <v>5</v>
      </c>
      <c r="B19" s="224" t="s">
        <v>47</v>
      </c>
      <c r="C19" s="225"/>
      <c r="D19" s="103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4019.36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>
        <v>0</v>
      </c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4019.36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334.81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486.34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821.15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302.26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1123.4100000000001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803.87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100.48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120.58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60.29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40.19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24.12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8.0399999999999991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321.55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1479.12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0.84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0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932.54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1123.4100000000001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1479.12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932.54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3535.07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16.88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1.21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160.77000000000001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77.98</v>
      </c>
    </row>
    <row r="81" spans="1:5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28.54</v>
      </c>
    </row>
    <row r="82" spans="1:5" ht="26.25" customHeight="1" x14ac:dyDescent="0.2">
      <c r="A82" s="53" t="s">
        <v>124</v>
      </c>
      <c r="B82" s="57" t="s">
        <v>125</v>
      </c>
      <c r="C82" s="117">
        <v>2.0000000000000001E-4</v>
      </c>
      <c r="D82" s="54">
        <f t="shared" si="6"/>
        <v>0.8</v>
      </c>
    </row>
    <row r="83" spans="1:5" ht="13.5" thickBot="1" x14ac:dyDescent="0.25">
      <c r="A83" s="203" t="s">
        <v>113</v>
      </c>
      <c r="B83" s="205"/>
      <c r="C83" s="59">
        <f t="shared" ref="C83:D83" si="7">SUM(C77:C82)</f>
        <v>7.1199999999999999E-2</v>
      </c>
      <c r="D83" s="60">
        <f t="shared" si="7"/>
        <v>286.18</v>
      </c>
    </row>
    <row r="84" spans="1:5" ht="33.75" customHeight="1" thickBot="1" x14ac:dyDescent="0.25">
      <c r="A84" s="255" t="s">
        <v>126</v>
      </c>
      <c r="B84" s="255"/>
      <c r="C84" s="255"/>
      <c r="D84" s="255"/>
    </row>
    <row r="85" spans="1:5" ht="13.5" thickBot="1" x14ac:dyDescent="0.25">
      <c r="A85" s="206" t="s">
        <v>127</v>
      </c>
      <c r="B85" s="207"/>
      <c r="C85" s="207"/>
      <c r="D85" s="208"/>
    </row>
    <row r="86" spans="1:5" ht="15.75" customHeight="1" thickBot="1" x14ac:dyDescent="0.25">
      <c r="A86" s="203" t="s">
        <v>128</v>
      </c>
      <c r="B86" s="204"/>
      <c r="C86" s="204"/>
      <c r="D86" s="205"/>
    </row>
    <row r="87" spans="1:5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5" ht="13.5" thickBot="1" x14ac:dyDescent="0.25">
      <c r="A88" s="53" t="s">
        <v>117</v>
      </c>
      <c r="B88" s="57" t="s">
        <v>131</v>
      </c>
      <c r="C88" s="118">
        <f>'Memória de Cálculo e Fundamento'!C37</f>
        <v>0</v>
      </c>
      <c r="D88" s="62">
        <f>C88*$D$29</f>
        <v>0</v>
      </c>
    </row>
    <row r="89" spans="1:5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16.88</v>
      </c>
    </row>
    <row r="90" spans="1:5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0.8</v>
      </c>
    </row>
    <row r="91" spans="1:5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16.88</v>
      </c>
    </row>
    <row r="92" spans="1:5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0.8</v>
      </c>
    </row>
    <row r="93" spans="1:5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13.02</v>
      </c>
      <c r="E93" s="137" t="s">
        <v>137</v>
      </c>
    </row>
    <row r="94" spans="1:5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48.38</v>
      </c>
    </row>
    <row r="95" spans="1:5" ht="36.75" customHeight="1" thickBot="1" x14ac:dyDescent="0.25">
      <c r="A95" s="219" t="s">
        <v>138</v>
      </c>
      <c r="B95" s="219"/>
      <c r="C95" s="219"/>
      <c r="D95" s="219"/>
    </row>
    <row r="96" spans="1:5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48.38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48.38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Uniformes!D14</f>
        <v>104.37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/>
    </row>
    <row r="111" spans="1:4" ht="13.5" thickBot="1" x14ac:dyDescent="0.25">
      <c r="A111" s="53" t="s">
        <v>72</v>
      </c>
      <c r="B111" s="201" t="s">
        <v>149</v>
      </c>
      <c r="C111" s="202"/>
      <c r="D111" s="54">
        <v>0</v>
      </c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5.75" customHeight="1" thickBot="1" x14ac:dyDescent="0.25">
      <c r="A114" s="203" t="s">
        <v>74</v>
      </c>
      <c r="B114" s="204"/>
      <c r="C114" s="205"/>
      <c r="D114" s="55">
        <f>SUM(D109:D113)</f>
        <v>104.37</v>
      </c>
    </row>
    <row r="115" spans="1:5" ht="13.5" thickBot="1" x14ac:dyDescent="0.25">
      <c r="A115" s="48"/>
      <c r="C115" s="49"/>
      <c r="D115" s="50"/>
    </row>
    <row r="116" spans="1:5" ht="15.75" customHeight="1" thickBot="1" x14ac:dyDescent="0.25">
      <c r="A116" s="206" t="s">
        <v>152</v>
      </c>
      <c r="B116" s="207"/>
      <c r="C116" s="207"/>
      <c r="D116" s="208"/>
    </row>
    <row r="117" spans="1:5" ht="18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5.75" customHeight="1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399.67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(D136+D118)*C119</f>
        <v>419.65</v>
      </c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((D136+D118+D119)/(1-C120))*C120</f>
        <v>1464.5</v>
      </c>
      <c r="E120" s="95"/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C121*D138</f>
        <v>950.64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513.86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2283.8200000000002</v>
      </c>
    </row>
    <row r="125" spans="1:5" x14ac:dyDescent="0.2">
      <c r="A125" s="77" t="s">
        <v>160</v>
      </c>
      <c r="C125" s="49"/>
      <c r="D125" s="50"/>
    </row>
    <row r="126" spans="1:5" ht="21.75" customHeight="1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3.5" thickBot="1" x14ac:dyDescent="0.25">
      <c r="A128" s="48"/>
      <c r="C128" s="49"/>
      <c r="D128" s="50"/>
    </row>
    <row r="129" spans="1:4" ht="15" customHeight="1" thickBot="1" x14ac:dyDescent="0.25">
      <c r="A129" s="206" t="s">
        <v>163</v>
      </c>
      <c r="B129" s="207"/>
      <c r="C129" s="207"/>
      <c r="D129" s="208"/>
    </row>
    <row r="130" spans="1:4" ht="21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4019.36</v>
      </c>
    </row>
    <row r="132" spans="1:4" ht="15.75" customHeight="1" thickBot="1" x14ac:dyDescent="0.25">
      <c r="A132" s="67" t="s">
        <v>119</v>
      </c>
      <c r="B132" s="201" t="s">
        <v>64</v>
      </c>
      <c r="C132" s="202"/>
      <c r="D132" s="54">
        <f>D74</f>
        <v>3535.07</v>
      </c>
    </row>
    <row r="133" spans="1:4" ht="13.5" thickBot="1" x14ac:dyDescent="0.25">
      <c r="A133" s="67" t="s">
        <v>72</v>
      </c>
      <c r="B133" s="201" t="s">
        <v>114</v>
      </c>
      <c r="C133" s="202"/>
      <c r="D133" s="54">
        <f>D83</f>
        <v>286.18</v>
      </c>
    </row>
    <row r="134" spans="1:4" ht="15.75" customHeight="1" thickBot="1" x14ac:dyDescent="0.25">
      <c r="A134" s="67" t="s">
        <v>37</v>
      </c>
      <c r="B134" s="201" t="s">
        <v>127</v>
      </c>
      <c r="C134" s="202"/>
      <c r="D134" s="54">
        <f>D105</f>
        <v>48.38</v>
      </c>
    </row>
    <row r="135" spans="1:4" ht="15" customHeight="1" thickBot="1" x14ac:dyDescent="0.25">
      <c r="A135" s="67" t="s">
        <v>101</v>
      </c>
      <c r="B135" s="201" t="s">
        <v>145</v>
      </c>
      <c r="C135" s="202"/>
      <c r="D135" s="54">
        <f>D114</f>
        <v>104.37</v>
      </c>
    </row>
    <row r="136" spans="1:4" ht="13.5" thickBot="1" x14ac:dyDescent="0.25">
      <c r="A136" s="203" t="s">
        <v>165</v>
      </c>
      <c r="B136" s="204"/>
      <c r="C136" s="205"/>
      <c r="D136" s="54">
        <f>SUM(D131:D135)</f>
        <v>7993.36</v>
      </c>
    </row>
    <row r="137" spans="1:4" ht="14.25" customHeight="1" thickBot="1" x14ac:dyDescent="0.25">
      <c r="A137" s="67" t="s">
        <v>124</v>
      </c>
      <c r="B137" s="209" t="s">
        <v>166</v>
      </c>
      <c r="C137" s="210"/>
      <c r="D137" s="68">
        <f>D124</f>
        <v>2283.8200000000002</v>
      </c>
    </row>
    <row r="138" spans="1:4" ht="15" customHeight="1" thickBot="1" x14ac:dyDescent="0.25">
      <c r="A138" s="203" t="s">
        <v>167</v>
      </c>
      <c r="B138" s="204"/>
      <c r="C138" s="205"/>
      <c r="D138" s="69">
        <f>ROUND((D136+D137),2)</f>
        <v>10277.18</v>
      </c>
    </row>
    <row r="139" spans="1:4" ht="21" customHeight="1" x14ac:dyDescent="0.2">
      <c r="A139" s="232"/>
      <c r="B139" s="232"/>
      <c r="C139" s="232"/>
      <c r="D139" s="232"/>
    </row>
    <row r="140" spans="1:4" ht="15" customHeight="1" x14ac:dyDescent="0.2"/>
    <row r="141" spans="1:4" ht="15" customHeight="1" x14ac:dyDescent="0.2"/>
    <row r="143" spans="1:4" ht="15" customHeight="1" x14ac:dyDescent="0.2"/>
    <row r="144" spans="1:4" ht="14.25" customHeight="1" x14ac:dyDescent="0.2"/>
  </sheetData>
  <mergeCells count="87">
    <mergeCell ref="B113:C113"/>
    <mergeCell ref="A39:D39"/>
    <mergeCell ref="A40:D40"/>
    <mergeCell ref="A41:D41"/>
    <mergeCell ref="A84:D84"/>
    <mergeCell ref="A68:D68"/>
    <mergeCell ref="B70:C70"/>
    <mergeCell ref="B71:C71"/>
    <mergeCell ref="B72:C72"/>
    <mergeCell ref="B73:C73"/>
    <mergeCell ref="A74:C74"/>
    <mergeCell ref="B59:C59"/>
    <mergeCell ref="B62:C62"/>
    <mergeCell ref="B63:C63"/>
    <mergeCell ref="A66:C66"/>
    <mergeCell ref="A69:D69"/>
    <mergeCell ref="A42:D42"/>
    <mergeCell ref="A139:D139"/>
    <mergeCell ref="A6:D6"/>
    <mergeCell ref="A7:D7"/>
    <mergeCell ref="B13:C13"/>
    <mergeCell ref="B21:C21"/>
    <mergeCell ref="B22:C22"/>
    <mergeCell ref="B24:C24"/>
    <mergeCell ref="A14:D14"/>
    <mergeCell ref="C15:D15"/>
    <mergeCell ref="A8:D8"/>
    <mergeCell ref="A9:D9"/>
    <mergeCell ref="B10:C10"/>
    <mergeCell ref="B11:C11"/>
    <mergeCell ref="B12:C12"/>
    <mergeCell ref="A75:D75"/>
    <mergeCell ref="B27:C27"/>
    <mergeCell ref="B28:C28"/>
    <mergeCell ref="A29:C29"/>
    <mergeCell ref="A31:D31"/>
    <mergeCell ref="A32:D32"/>
    <mergeCell ref="B16:C16"/>
    <mergeCell ref="B17:C17"/>
    <mergeCell ref="B19:C19"/>
    <mergeCell ref="A20:D20"/>
    <mergeCell ref="B26:C26"/>
    <mergeCell ref="A1:D1"/>
    <mergeCell ref="A2:D2"/>
    <mergeCell ref="A3:D3"/>
    <mergeCell ref="A4:D4"/>
    <mergeCell ref="A5:D5"/>
    <mergeCell ref="A52:B52"/>
    <mergeCell ref="A56:D56"/>
    <mergeCell ref="B57:C57"/>
    <mergeCell ref="B58:C58"/>
    <mergeCell ref="B104:C104"/>
    <mergeCell ref="A86:D86"/>
    <mergeCell ref="A94:B94"/>
    <mergeCell ref="A96:D96"/>
    <mergeCell ref="B97:C97"/>
    <mergeCell ref="B98:C98"/>
    <mergeCell ref="A95:D95"/>
    <mergeCell ref="A83:B83"/>
    <mergeCell ref="B137:C137"/>
    <mergeCell ref="A138:C138"/>
    <mergeCell ref="A116:D116"/>
    <mergeCell ref="A124:B124"/>
    <mergeCell ref="A129:D129"/>
    <mergeCell ref="B130:C130"/>
    <mergeCell ref="B131:C131"/>
    <mergeCell ref="B132:C132"/>
    <mergeCell ref="B133:C133"/>
    <mergeCell ref="B134:C134"/>
    <mergeCell ref="B135:C135"/>
    <mergeCell ref="A126:D126"/>
    <mergeCell ref="A36:B36"/>
    <mergeCell ref="A38:C38"/>
    <mergeCell ref="B110:C110"/>
    <mergeCell ref="B111:C111"/>
    <mergeCell ref="A136:C136"/>
    <mergeCell ref="B112:C112"/>
    <mergeCell ref="A114:C114"/>
    <mergeCell ref="A105:C105"/>
    <mergeCell ref="A107:D107"/>
    <mergeCell ref="B108:C108"/>
    <mergeCell ref="B109:C109"/>
    <mergeCell ref="A85:D85"/>
    <mergeCell ref="A99:C99"/>
    <mergeCell ref="A101:D101"/>
    <mergeCell ref="B102:C102"/>
    <mergeCell ref="B103:C103"/>
  </mergeCells>
  <pageMargins left="0.51181102362204722" right="0.51181102362204722" top="1.1811023622047245" bottom="0.78740157480314965" header="0.31496062992125984" footer="0.31496062992125984"/>
  <pageSetup paperSize="9" scale="63" fitToHeight="0" orientation="portrait" r:id="rId1"/>
  <headerFooter>
    <oddHeader>&amp;L&amp;8MINISTÉRIO DA EDUCAÇÃO
SECRETARIA EXECUTIVA
SUBSECRETARIA DE ASSUNTOS ADMINISTRATIVOS
COORDENAÇÃO GERAL DE COMPRAS E CONTRATOS
COORDENAÇÃO DE GESTÃO DE CONTRATOS
Divisão de Contratação e Análise de reajustes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3"/>
  <sheetViews>
    <sheetView showGridLines="0" workbookViewId="0">
      <selection activeCell="D62" sqref="D62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8.42578125" style="13" customWidth="1"/>
    <col min="4" max="4" width="24.28515625" style="13" customWidth="1"/>
    <col min="5" max="16384" width="9.140625" style="13"/>
  </cols>
  <sheetData>
    <row r="1" spans="1:4" ht="12.75" customHeight="1" x14ac:dyDescent="0.2">
      <c r="A1" s="220" t="s">
        <v>20</v>
      </c>
      <c r="B1" s="221"/>
      <c r="C1" s="221"/>
      <c r="D1" s="221"/>
    </row>
    <row r="2" spans="1:4" ht="12.75" customHeight="1" x14ac:dyDescent="0.2">
      <c r="A2" s="220" t="s">
        <v>21</v>
      </c>
      <c r="B2" s="221"/>
      <c r="C2" s="221"/>
      <c r="D2" s="221"/>
    </row>
    <row r="3" spans="1:4" ht="12.75" customHeight="1" x14ac:dyDescent="0.2">
      <c r="A3" s="220" t="s">
        <v>22</v>
      </c>
      <c r="B3" s="221"/>
      <c r="C3" s="221"/>
      <c r="D3" s="221"/>
    </row>
    <row r="4" spans="1:4" ht="15" customHeight="1" x14ac:dyDescent="0.2">
      <c r="A4" s="220" t="s">
        <v>23</v>
      </c>
      <c r="B4" s="221"/>
      <c r="C4" s="221"/>
      <c r="D4" s="221"/>
    </row>
    <row r="5" spans="1:4" ht="3.75" customHeight="1" x14ac:dyDescent="0.2">
      <c r="A5" s="220"/>
      <c r="B5" s="221"/>
      <c r="C5" s="221"/>
      <c r="D5" s="221"/>
    </row>
    <row r="6" spans="1:4" ht="13.5" thickBot="1" x14ac:dyDescent="0.25">
      <c r="A6" s="233" t="s">
        <v>24</v>
      </c>
      <c r="B6" s="234"/>
      <c r="C6" s="234"/>
      <c r="D6" s="234"/>
    </row>
    <row r="7" spans="1:4" x14ac:dyDescent="0.2">
      <c r="A7" s="235" t="s">
        <v>25</v>
      </c>
      <c r="B7" s="236"/>
      <c r="C7" s="236"/>
      <c r="D7" s="237"/>
    </row>
    <row r="8" spans="1:4" ht="13.5" customHeight="1" thickBot="1" x14ac:dyDescent="0.25">
      <c r="A8" s="233" t="s">
        <v>26</v>
      </c>
      <c r="B8" s="234"/>
      <c r="C8" s="234"/>
      <c r="D8" s="245"/>
    </row>
    <row r="9" spans="1:4" ht="13.5" thickBot="1" x14ac:dyDescent="0.25">
      <c r="A9" s="246" t="s">
        <v>27</v>
      </c>
      <c r="B9" s="247"/>
      <c r="C9" s="247"/>
      <c r="D9" s="247"/>
    </row>
    <row r="10" spans="1:4" x14ac:dyDescent="0.2">
      <c r="A10" s="3" t="s">
        <v>28</v>
      </c>
      <c r="B10" s="248" t="s">
        <v>29</v>
      </c>
      <c r="C10" s="248"/>
      <c r="D10" s="4" t="s">
        <v>168</v>
      </c>
    </row>
    <row r="11" spans="1:4" x14ac:dyDescent="0.2">
      <c r="A11" s="5" t="s">
        <v>31</v>
      </c>
      <c r="B11" s="249" t="s">
        <v>32</v>
      </c>
      <c r="C11" s="249"/>
      <c r="D11" s="6" t="s">
        <v>33</v>
      </c>
    </row>
    <row r="12" spans="1:4" ht="25.5" x14ac:dyDescent="0.2">
      <c r="A12" s="5" t="s">
        <v>34</v>
      </c>
      <c r="B12" s="250" t="s">
        <v>35</v>
      </c>
      <c r="C12" s="251"/>
      <c r="D12" s="101" t="str">
        <f>'1 - Encarregado Geral'!D12</f>
        <v>DF000015/2022 - SINDSERVIÇOS</v>
      </c>
    </row>
    <row r="13" spans="1:4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4" ht="13.5" thickBot="1" x14ac:dyDescent="0.25">
      <c r="A14" s="241" t="s">
        <v>39</v>
      </c>
      <c r="B14" s="242"/>
      <c r="C14" s="242"/>
      <c r="D14" s="242"/>
    </row>
    <row r="15" spans="1:4" ht="25.5" x14ac:dyDescent="0.2">
      <c r="A15" s="106">
        <v>1</v>
      </c>
      <c r="B15" s="108" t="s">
        <v>40</v>
      </c>
      <c r="C15" s="243" t="s">
        <v>169</v>
      </c>
      <c r="D15" s="244"/>
    </row>
    <row r="16" spans="1:4" x14ac:dyDescent="0.2">
      <c r="A16" s="17">
        <v>2</v>
      </c>
      <c r="B16" s="260" t="s">
        <v>42</v>
      </c>
      <c r="C16" s="217"/>
      <c r="D16" s="11">
        <v>2726.91</v>
      </c>
    </row>
    <row r="17" spans="1:4" x14ac:dyDescent="0.2">
      <c r="A17" s="17">
        <v>3</v>
      </c>
      <c r="B17" s="261" t="s">
        <v>43</v>
      </c>
      <c r="C17" s="262"/>
      <c r="D17" s="104" t="s">
        <v>169</v>
      </c>
    </row>
    <row r="18" spans="1:4" x14ac:dyDescent="0.2">
      <c r="A18" s="21">
        <v>4</v>
      </c>
      <c r="B18" s="263" t="s">
        <v>45</v>
      </c>
      <c r="C18" s="264"/>
      <c r="D18" s="109" t="s">
        <v>170</v>
      </c>
    </row>
    <row r="19" spans="1:4" ht="13.5" thickBot="1" x14ac:dyDescent="0.25">
      <c r="A19" s="107">
        <v>5</v>
      </c>
      <c r="B19" s="258" t="s">
        <v>47</v>
      </c>
      <c r="C19" s="259"/>
      <c r="D19" s="105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2726.91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>
        <v>0</v>
      </c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2726.91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227.15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329.96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557.11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205.06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762.17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545.38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68.17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81.81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40.9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27.27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16.36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5.45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218.15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1003.49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78.39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0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1010.09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762.17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1003.49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1010.09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2775.75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11.45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0.82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109.08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52.9</v>
      </c>
    </row>
    <row r="81" spans="1:4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19.36</v>
      </c>
    </row>
    <row r="82" spans="1:4" ht="26.25" customHeight="1" x14ac:dyDescent="0.2">
      <c r="A82" s="53" t="s">
        <v>124</v>
      </c>
      <c r="B82" s="57" t="s">
        <v>171</v>
      </c>
      <c r="C82" s="117">
        <v>2.0000000000000001E-4</v>
      </c>
      <c r="D82" s="54">
        <f t="shared" si="6"/>
        <v>0.55000000000000004</v>
      </c>
    </row>
    <row r="83" spans="1:4" ht="13.5" thickBot="1" x14ac:dyDescent="0.25">
      <c r="A83" s="203" t="s">
        <v>113</v>
      </c>
      <c r="B83" s="205"/>
      <c r="C83" s="59">
        <f t="shared" ref="C83:D83" si="7">SUM(C77:C82)</f>
        <v>7.1199999999999999E-2</v>
      </c>
      <c r="D83" s="60">
        <f t="shared" si="7"/>
        <v>194.16</v>
      </c>
    </row>
    <row r="84" spans="1:4" ht="33.75" customHeight="1" thickBot="1" x14ac:dyDescent="0.25">
      <c r="A84" s="255" t="s">
        <v>126</v>
      </c>
      <c r="B84" s="255"/>
      <c r="C84" s="255"/>
      <c r="D84" s="255"/>
    </row>
    <row r="85" spans="1:4" ht="13.5" thickBot="1" x14ac:dyDescent="0.25">
      <c r="A85" s="206" t="s">
        <v>127</v>
      </c>
      <c r="B85" s="207"/>
      <c r="C85" s="207"/>
      <c r="D85" s="208"/>
    </row>
    <row r="86" spans="1:4" ht="15.75" customHeight="1" thickBot="1" x14ac:dyDescent="0.25">
      <c r="A86" s="203" t="s">
        <v>128</v>
      </c>
      <c r="B86" s="204"/>
      <c r="C86" s="204"/>
      <c r="D86" s="205"/>
    </row>
    <row r="87" spans="1:4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4" ht="13.5" thickBot="1" x14ac:dyDescent="0.25">
      <c r="A88" s="53" t="s">
        <v>117</v>
      </c>
      <c r="B88" s="57" t="s">
        <v>131</v>
      </c>
      <c r="C88" s="118">
        <f>'1 - Encarregado Geral'!C88</f>
        <v>0</v>
      </c>
      <c r="D88" s="62">
        <f>C88*$D$29</f>
        <v>0</v>
      </c>
    </row>
    <row r="89" spans="1:4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11.45</v>
      </c>
    </row>
    <row r="90" spans="1:4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0.55000000000000004</v>
      </c>
    </row>
    <row r="91" spans="1:4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11.45</v>
      </c>
    </row>
    <row r="92" spans="1:4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0.55000000000000004</v>
      </c>
    </row>
    <row r="93" spans="1:4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8.84</v>
      </c>
    </row>
    <row r="94" spans="1:4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32.840000000000003</v>
      </c>
    </row>
    <row r="95" spans="1:4" ht="36.75" customHeight="1" thickBot="1" x14ac:dyDescent="0.25">
      <c r="A95" s="219" t="s">
        <v>138</v>
      </c>
      <c r="B95" s="219"/>
      <c r="C95" s="219"/>
      <c r="D95" s="219"/>
    </row>
    <row r="96" spans="1:4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32.840000000000003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32.840000000000003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Uniformes!I14</f>
        <v>73.87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/>
    </row>
    <row r="111" spans="1:4" ht="13.5" thickBot="1" x14ac:dyDescent="0.25">
      <c r="A111" s="53" t="s">
        <v>72</v>
      </c>
      <c r="B111" s="201" t="s">
        <v>149</v>
      </c>
      <c r="C111" s="202"/>
      <c r="D111" s="54">
        <v>0</v>
      </c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.7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3.5" thickBot="1" x14ac:dyDescent="0.25">
      <c r="A114" s="203" t="s">
        <v>74</v>
      </c>
      <c r="B114" s="204"/>
      <c r="C114" s="205"/>
      <c r="D114" s="55">
        <f>SUM(D109:D113)</f>
        <v>73.87</v>
      </c>
    </row>
    <row r="115" spans="1:5" ht="15.75" customHeight="1" thickBot="1" x14ac:dyDescent="0.25">
      <c r="A115" s="48"/>
      <c r="C115" s="49"/>
      <c r="D115" s="50"/>
    </row>
    <row r="116" spans="1:5" ht="18" customHeight="1" thickBot="1" x14ac:dyDescent="0.25">
      <c r="A116" s="206" t="s">
        <v>152</v>
      </c>
      <c r="B116" s="207"/>
      <c r="C116" s="207"/>
      <c r="D116" s="208"/>
    </row>
    <row r="117" spans="1:5" ht="15.75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3.5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290.18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(D118+D136)*C119</f>
        <v>304.69</v>
      </c>
      <c r="E119" s="95"/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((D118+D119+D136)/(1-C120))*C120</f>
        <v>1063.29</v>
      </c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D138*C121</f>
        <v>690.21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373.08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1658.16</v>
      </c>
    </row>
    <row r="125" spans="1:5" ht="21.75" customHeight="1" x14ac:dyDescent="0.2">
      <c r="A125" s="77" t="s">
        <v>160</v>
      </c>
      <c r="C125" s="49"/>
      <c r="D125" s="50"/>
    </row>
    <row r="126" spans="1:5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5" customHeight="1" thickBot="1" x14ac:dyDescent="0.25">
      <c r="A128" s="48"/>
      <c r="C128" s="49"/>
      <c r="D128" s="50"/>
    </row>
    <row r="129" spans="1:4" ht="21.75" customHeight="1" thickBot="1" x14ac:dyDescent="0.25">
      <c r="A129" s="206" t="s">
        <v>163</v>
      </c>
      <c r="B129" s="207"/>
      <c r="C129" s="207"/>
      <c r="D129" s="208"/>
    </row>
    <row r="130" spans="1:4" ht="15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2726.91</v>
      </c>
    </row>
    <row r="132" spans="1:4" ht="13.5" thickBot="1" x14ac:dyDescent="0.25">
      <c r="A132" s="67" t="s">
        <v>119</v>
      </c>
      <c r="B132" s="201" t="s">
        <v>64</v>
      </c>
      <c r="C132" s="202"/>
      <c r="D132" s="54">
        <f>D74</f>
        <v>2775.75</v>
      </c>
    </row>
    <row r="133" spans="1:4" ht="15.75" customHeight="1" thickBot="1" x14ac:dyDescent="0.25">
      <c r="A133" s="67" t="s">
        <v>72</v>
      </c>
      <c r="B133" s="201" t="s">
        <v>114</v>
      </c>
      <c r="C133" s="202"/>
      <c r="D133" s="54">
        <f>D83</f>
        <v>194.16</v>
      </c>
    </row>
    <row r="134" spans="1:4" ht="15" customHeight="1" thickBot="1" x14ac:dyDescent="0.25">
      <c r="A134" s="67" t="s">
        <v>37</v>
      </c>
      <c r="B134" s="201" t="s">
        <v>127</v>
      </c>
      <c r="C134" s="202"/>
      <c r="D134" s="54">
        <f>D105</f>
        <v>32.840000000000003</v>
      </c>
    </row>
    <row r="135" spans="1:4" ht="13.5" thickBot="1" x14ac:dyDescent="0.25">
      <c r="A135" s="67" t="s">
        <v>101</v>
      </c>
      <c r="B135" s="201" t="s">
        <v>145</v>
      </c>
      <c r="C135" s="202"/>
      <c r="D135" s="54">
        <f>D114</f>
        <v>73.87</v>
      </c>
    </row>
    <row r="136" spans="1:4" ht="14.25" customHeight="1" thickBot="1" x14ac:dyDescent="0.25">
      <c r="A136" s="203" t="s">
        <v>165</v>
      </c>
      <c r="B136" s="204"/>
      <c r="C136" s="205"/>
      <c r="D136" s="54">
        <f>SUM(D131:D135)</f>
        <v>5803.53</v>
      </c>
    </row>
    <row r="137" spans="1:4" ht="15" customHeight="1" thickBot="1" x14ac:dyDescent="0.25">
      <c r="A137" s="67" t="s">
        <v>124</v>
      </c>
      <c r="B137" s="209" t="s">
        <v>166</v>
      </c>
      <c r="C137" s="210"/>
      <c r="D137" s="68">
        <f>D124</f>
        <v>1658.16</v>
      </c>
    </row>
    <row r="138" spans="1:4" ht="21" customHeight="1" thickBot="1" x14ac:dyDescent="0.25">
      <c r="A138" s="203" t="s">
        <v>167</v>
      </c>
      <c r="B138" s="204"/>
      <c r="C138" s="205"/>
      <c r="D138" s="69">
        <f>ROUND((D136+D137),2)</f>
        <v>7461.69</v>
      </c>
    </row>
    <row r="139" spans="1:4" ht="15" customHeight="1" x14ac:dyDescent="0.2">
      <c r="A139" s="232"/>
      <c r="B139" s="232"/>
      <c r="C139" s="232"/>
      <c r="D139" s="232"/>
    </row>
    <row r="140" spans="1:4" ht="15" customHeight="1" x14ac:dyDescent="0.2"/>
    <row r="142" spans="1:4" ht="15" customHeight="1" x14ac:dyDescent="0.2"/>
    <row r="143" spans="1:4" ht="14.25" customHeight="1" x14ac:dyDescent="0.2"/>
  </sheetData>
  <mergeCells count="88">
    <mergeCell ref="A6:D6"/>
    <mergeCell ref="A1:D1"/>
    <mergeCell ref="A2:D2"/>
    <mergeCell ref="A3:D3"/>
    <mergeCell ref="A4:D4"/>
    <mergeCell ref="A5:D5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B18:C18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A66:C66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86:D8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85:D85"/>
    <mergeCell ref="A107:D107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105:C105"/>
    <mergeCell ref="B131:C131"/>
    <mergeCell ref="B108:C108"/>
    <mergeCell ref="B109:C109"/>
    <mergeCell ref="B110:C110"/>
    <mergeCell ref="B111:C111"/>
    <mergeCell ref="B112:C112"/>
    <mergeCell ref="A114:C114"/>
    <mergeCell ref="A116:D116"/>
    <mergeCell ref="A124:B124"/>
    <mergeCell ref="A126:D126"/>
    <mergeCell ref="A129:D129"/>
    <mergeCell ref="B130:C130"/>
    <mergeCell ref="B113:C113"/>
    <mergeCell ref="A138:C138"/>
    <mergeCell ref="A139:D139"/>
    <mergeCell ref="B132:C132"/>
    <mergeCell ref="B133:C133"/>
    <mergeCell ref="B134:C134"/>
    <mergeCell ref="B135:C135"/>
    <mergeCell ref="A136:C136"/>
    <mergeCell ref="B137:C137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3"/>
  <sheetViews>
    <sheetView showGridLines="0" workbookViewId="0">
      <selection activeCell="D62" sqref="D62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8.42578125" style="13" customWidth="1"/>
    <col min="4" max="4" width="24.28515625" style="13" customWidth="1"/>
    <col min="5" max="16384" width="9.140625" style="13"/>
  </cols>
  <sheetData>
    <row r="1" spans="1:4" ht="12.75" customHeight="1" x14ac:dyDescent="0.2">
      <c r="A1" s="220" t="s">
        <v>20</v>
      </c>
      <c r="B1" s="221"/>
      <c r="C1" s="221"/>
      <c r="D1" s="221"/>
    </row>
    <row r="2" spans="1:4" ht="12.75" customHeight="1" x14ac:dyDescent="0.2">
      <c r="A2" s="220" t="s">
        <v>21</v>
      </c>
      <c r="B2" s="221"/>
      <c r="C2" s="221"/>
      <c r="D2" s="221"/>
    </row>
    <row r="3" spans="1:4" ht="12.75" customHeight="1" x14ac:dyDescent="0.2">
      <c r="A3" s="220" t="s">
        <v>22</v>
      </c>
      <c r="B3" s="221"/>
      <c r="C3" s="221"/>
      <c r="D3" s="221"/>
    </row>
    <row r="4" spans="1:4" ht="15" customHeight="1" x14ac:dyDescent="0.2">
      <c r="A4" s="220" t="s">
        <v>23</v>
      </c>
      <c r="B4" s="221"/>
      <c r="C4" s="221"/>
      <c r="D4" s="221"/>
    </row>
    <row r="5" spans="1:4" ht="3.75" customHeight="1" x14ac:dyDescent="0.2">
      <c r="A5" s="220"/>
      <c r="B5" s="221"/>
      <c r="C5" s="221"/>
      <c r="D5" s="221"/>
    </row>
    <row r="6" spans="1:4" ht="13.5" thickBot="1" x14ac:dyDescent="0.25">
      <c r="A6" s="233" t="s">
        <v>24</v>
      </c>
      <c r="B6" s="234"/>
      <c r="C6" s="234"/>
      <c r="D6" s="234"/>
    </row>
    <row r="7" spans="1:4" x14ac:dyDescent="0.2">
      <c r="A7" s="235" t="s">
        <v>25</v>
      </c>
      <c r="B7" s="236"/>
      <c r="C7" s="236"/>
      <c r="D7" s="237"/>
    </row>
    <row r="8" spans="1:4" ht="13.5" customHeight="1" thickBot="1" x14ac:dyDescent="0.25">
      <c r="A8" s="233" t="s">
        <v>26</v>
      </c>
      <c r="B8" s="234"/>
      <c r="C8" s="234"/>
      <c r="D8" s="245"/>
    </row>
    <row r="9" spans="1:4" ht="13.5" thickBot="1" x14ac:dyDescent="0.25">
      <c r="A9" s="246" t="s">
        <v>27</v>
      </c>
      <c r="B9" s="247"/>
      <c r="C9" s="247"/>
      <c r="D9" s="247"/>
    </row>
    <row r="10" spans="1:4" x14ac:dyDescent="0.2">
      <c r="A10" s="3" t="s">
        <v>28</v>
      </c>
      <c r="B10" s="248" t="s">
        <v>29</v>
      </c>
      <c r="C10" s="248"/>
      <c r="D10" s="4" t="s">
        <v>168</v>
      </c>
    </row>
    <row r="11" spans="1:4" x14ac:dyDescent="0.2">
      <c r="A11" s="5" t="s">
        <v>31</v>
      </c>
      <c r="B11" s="249" t="s">
        <v>32</v>
      </c>
      <c r="C11" s="249"/>
      <c r="D11" s="6" t="s">
        <v>33</v>
      </c>
    </row>
    <row r="12" spans="1:4" ht="25.5" x14ac:dyDescent="0.2">
      <c r="A12" s="5" t="s">
        <v>34</v>
      </c>
      <c r="B12" s="250" t="s">
        <v>35</v>
      </c>
      <c r="C12" s="251"/>
      <c r="D12" s="101" t="str">
        <f>'2 - Cozinheiro'!D12</f>
        <v>DF000015/2022 - SINDSERVIÇOS</v>
      </c>
    </row>
    <row r="13" spans="1:4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4" ht="13.5" thickBot="1" x14ac:dyDescent="0.25">
      <c r="A14" s="241" t="s">
        <v>39</v>
      </c>
      <c r="B14" s="242"/>
      <c r="C14" s="242"/>
      <c r="D14" s="242"/>
    </row>
    <row r="15" spans="1:4" ht="25.5" x14ac:dyDescent="0.2">
      <c r="A15" s="78">
        <v>1</v>
      </c>
      <c r="B15" s="79" t="s">
        <v>40</v>
      </c>
      <c r="C15" s="243" t="s">
        <v>172</v>
      </c>
      <c r="D15" s="244"/>
    </row>
    <row r="16" spans="1:4" x14ac:dyDescent="0.2">
      <c r="A16" s="10">
        <v>2</v>
      </c>
      <c r="B16" s="222" t="s">
        <v>42</v>
      </c>
      <c r="C16" s="217"/>
      <c r="D16" s="11">
        <v>1629.62</v>
      </c>
    </row>
    <row r="17" spans="1:4" x14ac:dyDescent="0.2">
      <c r="A17" s="10">
        <v>3</v>
      </c>
      <c r="B17" s="222" t="s">
        <v>43</v>
      </c>
      <c r="C17" s="223"/>
      <c r="D17" s="12" t="s">
        <v>172</v>
      </c>
    </row>
    <row r="18" spans="1:4" x14ac:dyDescent="0.2">
      <c r="A18" s="1">
        <v>4</v>
      </c>
      <c r="B18" s="102" t="s">
        <v>45</v>
      </c>
      <c r="C18" s="116"/>
      <c r="D18" s="109" t="s">
        <v>173</v>
      </c>
    </row>
    <row r="19" spans="1:4" ht="13.5" thickBot="1" x14ac:dyDescent="0.25">
      <c r="A19" s="2">
        <v>5</v>
      </c>
      <c r="B19" s="224" t="s">
        <v>47</v>
      </c>
      <c r="C19" s="225"/>
      <c r="D19" s="105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1629.62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>
        <v>0</v>
      </c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1629.62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135.75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197.18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332.93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122.55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455.48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325.92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40.74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48.89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24.44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16.3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9.7799999999999994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3.26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130.37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599.70000000000005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144.22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0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1075.92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455.48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599.70000000000005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1075.92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2131.1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6.84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0.49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65.180000000000007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31.61</v>
      </c>
    </row>
    <row r="81" spans="1:4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11.57</v>
      </c>
    </row>
    <row r="82" spans="1:4" ht="26.25" customHeight="1" x14ac:dyDescent="0.2">
      <c r="A82" s="53" t="s">
        <v>124</v>
      </c>
      <c r="B82" s="57" t="s">
        <v>171</v>
      </c>
      <c r="C82" s="117">
        <v>2.0000000000000001E-4</v>
      </c>
      <c r="D82" s="54">
        <f t="shared" si="6"/>
        <v>0.33</v>
      </c>
    </row>
    <row r="83" spans="1:4" ht="13.5" thickBot="1" x14ac:dyDescent="0.25">
      <c r="A83" s="203" t="s">
        <v>113</v>
      </c>
      <c r="B83" s="205"/>
      <c r="C83" s="59">
        <f t="shared" ref="C83:D83" si="7">SUM(C77:C82)</f>
        <v>7.1199999999999999E-2</v>
      </c>
      <c r="D83" s="60">
        <f t="shared" si="7"/>
        <v>116.02</v>
      </c>
    </row>
    <row r="84" spans="1:4" ht="33.75" customHeight="1" thickBot="1" x14ac:dyDescent="0.25">
      <c r="A84" s="255" t="s">
        <v>126</v>
      </c>
      <c r="B84" s="255"/>
      <c r="C84" s="255"/>
      <c r="D84" s="255"/>
    </row>
    <row r="85" spans="1:4" ht="13.5" thickBot="1" x14ac:dyDescent="0.25">
      <c r="A85" s="206" t="s">
        <v>127</v>
      </c>
      <c r="B85" s="207"/>
      <c r="C85" s="207"/>
      <c r="D85" s="208"/>
    </row>
    <row r="86" spans="1:4" ht="15.75" customHeight="1" thickBot="1" x14ac:dyDescent="0.25">
      <c r="A86" s="203" t="s">
        <v>128</v>
      </c>
      <c r="B86" s="204"/>
      <c r="C86" s="204"/>
      <c r="D86" s="205"/>
    </row>
    <row r="87" spans="1:4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4" ht="13.5" thickBot="1" x14ac:dyDescent="0.25">
      <c r="A88" s="53" t="s">
        <v>117</v>
      </c>
      <c r="B88" s="57" t="s">
        <v>131</v>
      </c>
      <c r="C88" s="118">
        <f>'Memória de Cálculo e Fundamento'!C37</f>
        <v>0</v>
      </c>
      <c r="D88" s="62">
        <f>C88*$D$29</f>
        <v>0</v>
      </c>
    </row>
    <row r="89" spans="1:4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6.84</v>
      </c>
    </row>
    <row r="90" spans="1:4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0.33</v>
      </c>
    </row>
    <row r="91" spans="1:4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6.84</v>
      </c>
    </row>
    <row r="92" spans="1:4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0.33</v>
      </c>
    </row>
    <row r="93" spans="1:4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5.28</v>
      </c>
    </row>
    <row r="94" spans="1:4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19.62</v>
      </c>
    </row>
    <row r="95" spans="1:4" ht="36.75" customHeight="1" thickBot="1" x14ac:dyDescent="0.25">
      <c r="A95" s="219" t="s">
        <v>138</v>
      </c>
      <c r="B95" s="219"/>
      <c r="C95" s="219"/>
      <c r="D95" s="219"/>
    </row>
    <row r="96" spans="1:4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19.62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19.62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Uniformes!N14</f>
        <v>68.23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>
        <v>0</v>
      </c>
    </row>
    <row r="111" spans="1:4" ht="13.5" thickBot="1" x14ac:dyDescent="0.25">
      <c r="A111" s="53" t="s">
        <v>72</v>
      </c>
      <c r="B111" s="201" t="s">
        <v>149</v>
      </c>
      <c r="C111" s="202"/>
      <c r="D111" s="54"/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.7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3.5" thickBot="1" x14ac:dyDescent="0.25">
      <c r="A114" s="203" t="s">
        <v>74</v>
      </c>
      <c r="B114" s="204"/>
      <c r="C114" s="205"/>
      <c r="D114" s="55">
        <f>SUM(D109:D113)</f>
        <v>68.23</v>
      </c>
    </row>
    <row r="115" spans="1:5" ht="15.75" customHeight="1" thickBot="1" x14ac:dyDescent="0.25">
      <c r="A115" s="48"/>
      <c r="C115" s="49"/>
      <c r="D115" s="50"/>
    </row>
    <row r="116" spans="1:5" ht="18" customHeight="1" thickBot="1" x14ac:dyDescent="0.25">
      <c r="A116" s="206" t="s">
        <v>152</v>
      </c>
      <c r="B116" s="207"/>
      <c r="C116" s="207"/>
      <c r="D116" s="208"/>
    </row>
    <row r="117" spans="1:5" ht="15.75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3.5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198.23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(D118+D136)*C119</f>
        <v>208.14</v>
      </c>
      <c r="E119" s="95"/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((D118+D119+D136)/(1-C120))*C120</f>
        <v>726.37</v>
      </c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D138*C121</f>
        <v>471.5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254.87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1132.74</v>
      </c>
    </row>
    <row r="125" spans="1:5" ht="21.75" customHeight="1" x14ac:dyDescent="0.2">
      <c r="A125" s="77" t="s">
        <v>160</v>
      </c>
      <c r="C125" s="49"/>
      <c r="D125" s="50"/>
    </row>
    <row r="126" spans="1:5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5" customHeight="1" thickBot="1" x14ac:dyDescent="0.25">
      <c r="A128" s="48"/>
      <c r="C128" s="49"/>
      <c r="D128" s="50"/>
    </row>
    <row r="129" spans="1:4" ht="21.75" customHeight="1" thickBot="1" x14ac:dyDescent="0.25">
      <c r="A129" s="206" t="s">
        <v>163</v>
      </c>
      <c r="B129" s="207"/>
      <c r="C129" s="207"/>
      <c r="D129" s="208"/>
    </row>
    <row r="130" spans="1:4" ht="15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1629.62</v>
      </c>
    </row>
    <row r="132" spans="1:4" ht="13.5" thickBot="1" x14ac:dyDescent="0.25">
      <c r="A132" s="67" t="s">
        <v>119</v>
      </c>
      <c r="B132" s="201" t="s">
        <v>64</v>
      </c>
      <c r="C132" s="202"/>
      <c r="D132" s="54">
        <f>D74</f>
        <v>2131.1</v>
      </c>
    </row>
    <row r="133" spans="1:4" ht="15.75" customHeight="1" thickBot="1" x14ac:dyDescent="0.25">
      <c r="A133" s="67" t="s">
        <v>72</v>
      </c>
      <c r="B133" s="201" t="s">
        <v>114</v>
      </c>
      <c r="C133" s="202"/>
      <c r="D133" s="54">
        <f>D83</f>
        <v>116.02</v>
      </c>
    </row>
    <row r="134" spans="1:4" ht="15" customHeight="1" thickBot="1" x14ac:dyDescent="0.25">
      <c r="A134" s="67" t="s">
        <v>37</v>
      </c>
      <c r="B134" s="201" t="s">
        <v>127</v>
      </c>
      <c r="C134" s="202"/>
      <c r="D134" s="54">
        <f>D105</f>
        <v>19.62</v>
      </c>
    </row>
    <row r="135" spans="1:4" ht="13.5" thickBot="1" x14ac:dyDescent="0.25">
      <c r="A135" s="67" t="s">
        <v>101</v>
      </c>
      <c r="B135" s="201" t="s">
        <v>145</v>
      </c>
      <c r="C135" s="202"/>
      <c r="D135" s="54">
        <f>D114</f>
        <v>68.23</v>
      </c>
    </row>
    <row r="136" spans="1:4" ht="14.25" customHeight="1" thickBot="1" x14ac:dyDescent="0.25">
      <c r="A136" s="203" t="s">
        <v>165</v>
      </c>
      <c r="B136" s="204"/>
      <c r="C136" s="205"/>
      <c r="D136" s="54">
        <f>SUM(D131:D135)</f>
        <v>3964.59</v>
      </c>
    </row>
    <row r="137" spans="1:4" ht="15" customHeight="1" thickBot="1" x14ac:dyDescent="0.25">
      <c r="A137" s="67" t="s">
        <v>124</v>
      </c>
      <c r="B137" s="209" t="s">
        <v>166</v>
      </c>
      <c r="C137" s="210"/>
      <c r="D137" s="68">
        <f>D124</f>
        <v>1132.74</v>
      </c>
    </row>
    <row r="138" spans="1:4" ht="16.5" customHeight="1" thickBot="1" x14ac:dyDescent="0.25">
      <c r="A138" s="203" t="s">
        <v>167</v>
      </c>
      <c r="B138" s="204"/>
      <c r="C138" s="205"/>
      <c r="D138" s="69">
        <f>ROUND((D136+D137),2)</f>
        <v>5097.33</v>
      </c>
    </row>
    <row r="139" spans="1:4" ht="15" customHeight="1" x14ac:dyDescent="0.2">
      <c r="A139" s="232"/>
      <c r="B139" s="232"/>
      <c r="C139" s="232"/>
      <c r="D139" s="232"/>
    </row>
    <row r="140" spans="1:4" ht="15" customHeight="1" x14ac:dyDescent="0.2"/>
    <row r="142" spans="1:4" ht="15" customHeight="1" x14ac:dyDescent="0.2"/>
    <row r="143" spans="1:4" ht="14.25" customHeight="1" x14ac:dyDescent="0.2"/>
  </sheetData>
  <mergeCells count="87">
    <mergeCell ref="A6:D6"/>
    <mergeCell ref="A1:D1"/>
    <mergeCell ref="A2:D2"/>
    <mergeCell ref="A3:D3"/>
    <mergeCell ref="A4:D4"/>
    <mergeCell ref="A5:D5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A66:C66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86:D8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85:D85"/>
    <mergeCell ref="A107:D107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105:C105"/>
    <mergeCell ref="B131:C131"/>
    <mergeCell ref="B108:C108"/>
    <mergeCell ref="B109:C109"/>
    <mergeCell ref="B110:C110"/>
    <mergeCell ref="B111:C111"/>
    <mergeCell ref="B112:C112"/>
    <mergeCell ref="A114:C114"/>
    <mergeCell ref="A116:D116"/>
    <mergeCell ref="A124:B124"/>
    <mergeCell ref="A126:D126"/>
    <mergeCell ref="A129:D129"/>
    <mergeCell ref="B130:C130"/>
    <mergeCell ref="B113:C113"/>
    <mergeCell ref="A138:C138"/>
    <mergeCell ref="A139:D139"/>
    <mergeCell ref="B132:C132"/>
    <mergeCell ref="B133:C133"/>
    <mergeCell ref="B134:C134"/>
    <mergeCell ref="B135:C135"/>
    <mergeCell ref="A136:C136"/>
    <mergeCell ref="B137:C137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3"/>
  <sheetViews>
    <sheetView showGridLines="0" workbookViewId="0">
      <selection activeCell="D62" sqref="D62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8.42578125" style="13" customWidth="1"/>
    <col min="4" max="4" width="24.28515625" style="13" customWidth="1"/>
    <col min="5" max="16384" width="9.140625" style="13"/>
  </cols>
  <sheetData>
    <row r="1" spans="1:4" ht="12.75" customHeight="1" x14ac:dyDescent="0.2">
      <c r="A1" s="220" t="s">
        <v>20</v>
      </c>
      <c r="B1" s="221"/>
      <c r="C1" s="221"/>
      <c r="D1" s="221"/>
    </row>
    <row r="2" spans="1:4" ht="12.75" customHeight="1" x14ac:dyDescent="0.2">
      <c r="A2" s="220" t="s">
        <v>21</v>
      </c>
      <c r="B2" s="221"/>
      <c r="C2" s="221"/>
      <c r="D2" s="221"/>
    </row>
    <row r="3" spans="1:4" ht="12.75" customHeight="1" x14ac:dyDescent="0.2">
      <c r="A3" s="220" t="s">
        <v>22</v>
      </c>
      <c r="B3" s="221"/>
      <c r="C3" s="221"/>
      <c r="D3" s="221"/>
    </row>
    <row r="4" spans="1:4" ht="15" customHeight="1" x14ac:dyDescent="0.2">
      <c r="A4" s="220" t="s">
        <v>23</v>
      </c>
      <c r="B4" s="221"/>
      <c r="C4" s="221"/>
      <c r="D4" s="221"/>
    </row>
    <row r="5" spans="1:4" ht="3.75" customHeight="1" x14ac:dyDescent="0.2">
      <c r="A5" s="220"/>
      <c r="B5" s="221"/>
      <c r="C5" s="221"/>
      <c r="D5" s="221"/>
    </row>
    <row r="6" spans="1:4" ht="13.5" thickBot="1" x14ac:dyDescent="0.25">
      <c r="A6" s="233" t="s">
        <v>24</v>
      </c>
      <c r="B6" s="234"/>
      <c r="C6" s="234"/>
      <c r="D6" s="234"/>
    </row>
    <row r="7" spans="1:4" x14ac:dyDescent="0.2">
      <c r="A7" s="235" t="s">
        <v>25</v>
      </c>
      <c r="B7" s="236"/>
      <c r="C7" s="236"/>
      <c r="D7" s="237"/>
    </row>
    <row r="8" spans="1:4" ht="13.5" customHeight="1" thickBot="1" x14ac:dyDescent="0.25">
      <c r="A8" s="233" t="s">
        <v>26</v>
      </c>
      <c r="B8" s="234"/>
      <c r="C8" s="234"/>
      <c r="D8" s="245"/>
    </row>
    <row r="9" spans="1:4" ht="13.5" thickBot="1" x14ac:dyDescent="0.25">
      <c r="A9" s="246" t="s">
        <v>27</v>
      </c>
      <c r="B9" s="247"/>
      <c r="C9" s="247"/>
      <c r="D9" s="247"/>
    </row>
    <row r="10" spans="1:4" x14ac:dyDescent="0.2">
      <c r="A10" s="3" t="s">
        <v>28</v>
      </c>
      <c r="B10" s="248" t="s">
        <v>29</v>
      </c>
      <c r="C10" s="248"/>
      <c r="D10" s="4" t="s">
        <v>168</v>
      </c>
    </row>
    <row r="11" spans="1:4" x14ac:dyDescent="0.2">
      <c r="A11" s="5" t="s">
        <v>31</v>
      </c>
      <c r="B11" s="249" t="s">
        <v>32</v>
      </c>
      <c r="C11" s="249"/>
      <c r="D11" s="6" t="s">
        <v>33</v>
      </c>
    </row>
    <row r="12" spans="1:4" ht="25.5" x14ac:dyDescent="0.2">
      <c r="A12" s="5" t="s">
        <v>34</v>
      </c>
      <c r="B12" s="250" t="s">
        <v>35</v>
      </c>
      <c r="C12" s="251"/>
      <c r="D12" s="101" t="str">
        <f>'3 - Copeiro'!D12</f>
        <v>DF000015/2022 - SINDSERVIÇOS</v>
      </c>
    </row>
    <row r="13" spans="1:4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4" ht="13.5" thickBot="1" x14ac:dyDescent="0.25">
      <c r="A14" s="241" t="s">
        <v>39</v>
      </c>
      <c r="B14" s="242"/>
      <c r="C14" s="242"/>
      <c r="D14" s="242"/>
    </row>
    <row r="15" spans="1:4" ht="25.5" x14ac:dyDescent="0.2">
      <c r="A15" s="78">
        <v>1</v>
      </c>
      <c r="B15" s="79" t="s">
        <v>40</v>
      </c>
      <c r="C15" s="243" t="s">
        <v>174</v>
      </c>
      <c r="D15" s="244"/>
    </row>
    <row r="16" spans="1:4" x14ac:dyDescent="0.2">
      <c r="A16" s="10">
        <v>2</v>
      </c>
      <c r="B16" s="222" t="s">
        <v>42</v>
      </c>
      <c r="C16" s="217"/>
      <c r="D16" s="11">
        <v>2405.96</v>
      </c>
    </row>
    <row r="17" spans="1:4" x14ac:dyDescent="0.2">
      <c r="A17" s="10">
        <v>3</v>
      </c>
      <c r="B17" s="222" t="s">
        <v>43</v>
      </c>
      <c r="C17" s="223"/>
      <c r="D17" s="12" t="s">
        <v>174</v>
      </c>
    </row>
    <row r="18" spans="1:4" x14ac:dyDescent="0.2">
      <c r="A18" s="1">
        <v>4</v>
      </c>
      <c r="B18" s="102" t="s">
        <v>45</v>
      </c>
      <c r="C18" s="116"/>
      <c r="D18" s="109" t="s">
        <v>175</v>
      </c>
    </row>
    <row r="19" spans="1:4" ht="13.5" thickBot="1" x14ac:dyDescent="0.25">
      <c r="A19" s="2">
        <v>5</v>
      </c>
      <c r="B19" s="224" t="s">
        <v>47</v>
      </c>
      <c r="C19" s="225"/>
      <c r="D19" s="105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2405.96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/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2405.96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200.42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291.12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491.54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180.93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672.47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481.19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60.15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72.180000000000007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36.090000000000003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24.06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14.44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4.8099999999999996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192.48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885.4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97.64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0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1029.3399999999999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672.47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885.4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1029.3399999999999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2587.21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10.11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0.72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96.24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46.68</v>
      </c>
    </row>
    <row r="81" spans="1:4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17.079999999999998</v>
      </c>
    </row>
    <row r="82" spans="1:4" ht="26.25" customHeight="1" x14ac:dyDescent="0.2">
      <c r="A82" s="53" t="s">
        <v>124</v>
      </c>
      <c r="B82" s="57" t="s">
        <v>125</v>
      </c>
      <c r="C82" s="117">
        <v>2.0000000000000001E-4</v>
      </c>
      <c r="D82" s="54">
        <f t="shared" si="6"/>
        <v>0.48</v>
      </c>
    </row>
    <row r="83" spans="1:4" ht="13.5" thickBot="1" x14ac:dyDescent="0.25">
      <c r="A83" s="203" t="s">
        <v>113</v>
      </c>
      <c r="B83" s="205"/>
      <c r="C83" s="59">
        <f t="shared" ref="C83:D83" si="7">SUM(C77:C82)</f>
        <v>7.1199999999999999E-2</v>
      </c>
      <c r="D83" s="60">
        <f t="shared" si="7"/>
        <v>171.31</v>
      </c>
    </row>
    <row r="84" spans="1:4" ht="33.75" customHeight="1" thickBot="1" x14ac:dyDescent="0.25">
      <c r="A84" s="255" t="s">
        <v>126</v>
      </c>
      <c r="B84" s="255"/>
      <c r="C84" s="255"/>
      <c r="D84" s="255"/>
    </row>
    <row r="85" spans="1:4" ht="13.5" thickBot="1" x14ac:dyDescent="0.25">
      <c r="A85" s="206" t="s">
        <v>127</v>
      </c>
      <c r="B85" s="207"/>
      <c r="C85" s="207"/>
      <c r="D85" s="208"/>
    </row>
    <row r="86" spans="1:4" ht="15.75" customHeight="1" thickBot="1" x14ac:dyDescent="0.25">
      <c r="A86" s="203" t="s">
        <v>128</v>
      </c>
      <c r="B86" s="204"/>
      <c r="C86" s="204"/>
      <c r="D86" s="205"/>
    </row>
    <row r="87" spans="1:4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4" ht="13.5" thickBot="1" x14ac:dyDescent="0.25">
      <c r="A88" s="53" t="s">
        <v>117</v>
      </c>
      <c r="B88" s="57" t="s">
        <v>131</v>
      </c>
      <c r="C88" s="118">
        <f>'Memória de Cálculo e Fundamento'!C37</f>
        <v>0</v>
      </c>
      <c r="D88" s="62">
        <f>C88*$D$29</f>
        <v>0</v>
      </c>
    </row>
    <row r="89" spans="1:4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10.11</v>
      </c>
    </row>
    <row r="90" spans="1:4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0.48</v>
      </c>
    </row>
    <row r="91" spans="1:4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10.11</v>
      </c>
    </row>
    <row r="92" spans="1:4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0.48</v>
      </c>
    </row>
    <row r="93" spans="1:4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7.8</v>
      </c>
    </row>
    <row r="94" spans="1:4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28.98</v>
      </c>
    </row>
    <row r="95" spans="1:4" ht="36.75" customHeight="1" thickBot="1" x14ac:dyDescent="0.25">
      <c r="A95" s="219" t="s">
        <v>138</v>
      </c>
      <c r="B95" s="219"/>
      <c r="C95" s="219"/>
      <c r="D95" s="219"/>
    </row>
    <row r="96" spans="1:4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28.98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28.98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Uniformes!S14</f>
        <v>104.56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/>
    </row>
    <row r="111" spans="1:4" ht="13.5" thickBot="1" x14ac:dyDescent="0.25">
      <c r="A111" s="53" t="s">
        <v>72</v>
      </c>
      <c r="B111" s="201" t="s">
        <v>149</v>
      </c>
      <c r="C111" s="202"/>
      <c r="D111" s="54">
        <v>0</v>
      </c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.7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3.5" thickBot="1" x14ac:dyDescent="0.25">
      <c r="A114" s="203" t="s">
        <v>74</v>
      </c>
      <c r="B114" s="204"/>
      <c r="C114" s="205"/>
      <c r="D114" s="55">
        <f>SUM(D109:D113)</f>
        <v>104.56</v>
      </c>
    </row>
    <row r="115" spans="1:5" ht="15.75" customHeight="1" thickBot="1" x14ac:dyDescent="0.25">
      <c r="A115" s="48"/>
      <c r="C115" s="49"/>
      <c r="D115" s="50"/>
    </row>
    <row r="116" spans="1:5" ht="18" customHeight="1" thickBot="1" x14ac:dyDescent="0.25">
      <c r="A116" s="206" t="s">
        <v>152</v>
      </c>
      <c r="B116" s="207"/>
      <c r="C116" s="207"/>
      <c r="D116" s="208"/>
    </row>
    <row r="117" spans="1:5" ht="15.75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3.5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264.89999999999998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(D118+D136)*C119</f>
        <v>278.14999999999998</v>
      </c>
      <c r="E119" s="95"/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((D118+D119+D136)/(1-C120))*C120</f>
        <v>970.67</v>
      </c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D138*C121</f>
        <v>630.09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340.59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1513.72</v>
      </c>
    </row>
    <row r="125" spans="1:5" ht="21.75" customHeight="1" x14ac:dyDescent="0.2">
      <c r="A125" s="77" t="s">
        <v>160</v>
      </c>
      <c r="C125" s="49"/>
      <c r="D125" s="50"/>
    </row>
    <row r="126" spans="1:5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5" customHeight="1" thickBot="1" x14ac:dyDescent="0.25">
      <c r="A128" s="48"/>
      <c r="C128" s="49"/>
      <c r="D128" s="50"/>
    </row>
    <row r="129" spans="1:4" ht="21.75" customHeight="1" thickBot="1" x14ac:dyDescent="0.25">
      <c r="A129" s="206" t="s">
        <v>163</v>
      </c>
      <c r="B129" s="207"/>
      <c r="C129" s="207"/>
      <c r="D129" s="208"/>
    </row>
    <row r="130" spans="1:4" ht="15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2405.96</v>
      </c>
    </row>
    <row r="132" spans="1:4" ht="13.5" thickBot="1" x14ac:dyDescent="0.25">
      <c r="A132" s="67" t="s">
        <v>119</v>
      </c>
      <c r="B132" s="201" t="s">
        <v>64</v>
      </c>
      <c r="C132" s="202"/>
      <c r="D132" s="54">
        <f>D74</f>
        <v>2587.21</v>
      </c>
    </row>
    <row r="133" spans="1:4" ht="15.75" customHeight="1" thickBot="1" x14ac:dyDescent="0.25">
      <c r="A133" s="67" t="s">
        <v>72</v>
      </c>
      <c r="B133" s="201" t="s">
        <v>114</v>
      </c>
      <c r="C133" s="202"/>
      <c r="D133" s="54">
        <f>D83</f>
        <v>171.31</v>
      </c>
    </row>
    <row r="134" spans="1:4" ht="15" customHeight="1" thickBot="1" x14ac:dyDescent="0.25">
      <c r="A134" s="67" t="s">
        <v>37</v>
      </c>
      <c r="B134" s="201" t="s">
        <v>127</v>
      </c>
      <c r="C134" s="202"/>
      <c r="D134" s="54">
        <f>D105</f>
        <v>28.98</v>
      </c>
    </row>
    <row r="135" spans="1:4" ht="13.5" thickBot="1" x14ac:dyDescent="0.25">
      <c r="A135" s="67" t="s">
        <v>101</v>
      </c>
      <c r="B135" s="201" t="s">
        <v>145</v>
      </c>
      <c r="C135" s="202"/>
      <c r="D135" s="54">
        <f>D114</f>
        <v>104.56</v>
      </c>
    </row>
    <row r="136" spans="1:4" ht="14.25" customHeight="1" thickBot="1" x14ac:dyDescent="0.25">
      <c r="A136" s="203" t="s">
        <v>165</v>
      </c>
      <c r="B136" s="204"/>
      <c r="C136" s="205"/>
      <c r="D136" s="54">
        <f>SUM(D131:D135)</f>
        <v>5298.02</v>
      </c>
    </row>
    <row r="137" spans="1:4" ht="15" customHeight="1" thickBot="1" x14ac:dyDescent="0.25">
      <c r="A137" s="67" t="s">
        <v>124</v>
      </c>
      <c r="B137" s="209" t="s">
        <v>166</v>
      </c>
      <c r="C137" s="210"/>
      <c r="D137" s="68">
        <f>D124</f>
        <v>1513.72</v>
      </c>
    </row>
    <row r="138" spans="1:4" ht="21" customHeight="1" thickBot="1" x14ac:dyDescent="0.25">
      <c r="A138" s="203" t="s">
        <v>167</v>
      </c>
      <c r="B138" s="204"/>
      <c r="C138" s="205"/>
      <c r="D138" s="69">
        <f>ROUND((D136+D137),2)</f>
        <v>6811.74</v>
      </c>
    </row>
    <row r="139" spans="1:4" ht="15" customHeight="1" x14ac:dyDescent="0.2">
      <c r="A139" s="232"/>
      <c r="B139" s="232"/>
      <c r="C139" s="232"/>
      <c r="D139" s="232"/>
    </row>
    <row r="140" spans="1:4" ht="15" customHeight="1" x14ac:dyDescent="0.2"/>
    <row r="142" spans="1:4" ht="15" customHeight="1" x14ac:dyDescent="0.2"/>
    <row r="143" spans="1:4" ht="14.25" customHeight="1" x14ac:dyDescent="0.2"/>
  </sheetData>
  <mergeCells count="87">
    <mergeCell ref="A6:D6"/>
    <mergeCell ref="A1:D1"/>
    <mergeCell ref="A2:D2"/>
    <mergeCell ref="A3:D3"/>
    <mergeCell ref="A4:D4"/>
    <mergeCell ref="A5:D5"/>
    <mergeCell ref="B19:C19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38:C38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A36:B36"/>
    <mergeCell ref="A66:C66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B63:C63"/>
    <mergeCell ref="A86:D8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85:D85"/>
    <mergeCell ref="A107:D107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105:C105"/>
    <mergeCell ref="B131:C131"/>
    <mergeCell ref="B108:C108"/>
    <mergeCell ref="B109:C109"/>
    <mergeCell ref="B110:C110"/>
    <mergeCell ref="B111:C111"/>
    <mergeCell ref="B112:C112"/>
    <mergeCell ref="A114:C114"/>
    <mergeCell ref="A116:D116"/>
    <mergeCell ref="A124:B124"/>
    <mergeCell ref="A126:D126"/>
    <mergeCell ref="A129:D129"/>
    <mergeCell ref="B130:C130"/>
    <mergeCell ref="B113:C113"/>
    <mergeCell ref="A138:C138"/>
    <mergeCell ref="A139:D139"/>
    <mergeCell ref="B132:C132"/>
    <mergeCell ref="B133:C133"/>
    <mergeCell ref="B134:C134"/>
    <mergeCell ref="B135:C135"/>
    <mergeCell ref="A136:C136"/>
    <mergeCell ref="B137:C137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3"/>
  <sheetViews>
    <sheetView showGridLines="0" workbookViewId="0">
      <selection activeCell="D62" sqref="D62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8.42578125" style="13" customWidth="1"/>
    <col min="4" max="4" width="24.28515625" style="13" customWidth="1"/>
    <col min="5" max="16384" width="9.140625" style="13"/>
  </cols>
  <sheetData>
    <row r="1" spans="1:4" ht="12.75" customHeight="1" x14ac:dyDescent="0.2">
      <c r="A1" s="220" t="s">
        <v>20</v>
      </c>
      <c r="B1" s="221"/>
      <c r="C1" s="221"/>
      <c r="D1" s="221"/>
    </row>
    <row r="2" spans="1:4" ht="12.75" customHeight="1" x14ac:dyDescent="0.2">
      <c r="A2" s="220" t="s">
        <v>21</v>
      </c>
      <c r="B2" s="221"/>
      <c r="C2" s="221"/>
      <c r="D2" s="221"/>
    </row>
    <row r="3" spans="1:4" ht="12.75" customHeight="1" x14ac:dyDescent="0.2">
      <c r="A3" s="220" t="s">
        <v>22</v>
      </c>
      <c r="B3" s="221"/>
      <c r="C3" s="221"/>
      <c r="D3" s="221"/>
    </row>
    <row r="4" spans="1:4" ht="15" customHeight="1" x14ac:dyDescent="0.2">
      <c r="A4" s="220" t="s">
        <v>23</v>
      </c>
      <c r="B4" s="221"/>
      <c r="C4" s="221"/>
      <c r="D4" s="221"/>
    </row>
    <row r="5" spans="1:4" ht="3.75" customHeight="1" x14ac:dyDescent="0.2">
      <c r="A5" s="220"/>
      <c r="B5" s="221"/>
      <c r="C5" s="221"/>
      <c r="D5" s="221"/>
    </row>
    <row r="6" spans="1:4" ht="13.5" thickBot="1" x14ac:dyDescent="0.25">
      <c r="A6" s="233" t="s">
        <v>24</v>
      </c>
      <c r="B6" s="234"/>
      <c r="C6" s="234"/>
      <c r="D6" s="234"/>
    </row>
    <row r="7" spans="1:4" x14ac:dyDescent="0.2">
      <c r="A7" s="235" t="s">
        <v>25</v>
      </c>
      <c r="B7" s="236"/>
      <c r="C7" s="236"/>
      <c r="D7" s="237"/>
    </row>
    <row r="8" spans="1:4" ht="13.5" customHeight="1" thickBot="1" x14ac:dyDescent="0.25">
      <c r="A8" s="233" t="s">
        <v>26</v>
      </c>
      <c r="B8" s="234"/>
      <c r="C8" s="234"/>
      <c r="D8" s="245"/>
    </row>
    <row r="9" spans="1:4" ht="13.5" thickBot="1" x14ac:dyDescent="0.25">
      <c r="A9" s="246" t="s">
        <v>27</v>
      </c>
      <c r="B9" s="247"/>
      <c r="C9" s="247"/>
      <c r="D9" s="247"/>
    </row>
    <row r="10" spans="1:4" x14ac:dyDescent="0.2">
      <c r="A10" s="3" t="s">
        <v>28</v>
      </c>
      <c r="B10" s="248" t="s">
        <v>29</v>
      </c>
      <c r="C10" s="248"/>
      <c r="D10" s="4" t="s">
        <v>168</v>
      </c>
    </row>
    <row r="11" spans="1:4" x14ac:dyDescent="0.2">
      <c r="A11" s="5" t="s">
        <v>31</v>
      </c>
      <c r="B11" s="249" t="s">
        <v>32</v>
      </c>
      <c r="C11" s="249"/>
      <c r="D11" s="6" t="s">
        <v>33</v>
      </c>
    </row>
    <row r="12" spans="1:4" ht="25.5" x14ac:dyDescent="0.2">
      <c r="A12" s="5" t="s">
        <v>34</v>
      </c>
      <c r="B12" s="250" t="s">
        <v>35</v>
      </c>
      <c r="C12" s="251"/>
      <c r="D12" s="101" t="str">
        <f>'4 - Garçom'!D12</f>
        <v>DF000015/2022 - SINDSERVIÇOS</v>
      </c>
    </row>
    <row r="13" spans="1:4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4" ht="13.5" thickBot="1" x14ac:dyDescent="0.25">
      <c r="A14" s="241" t="s">
        <v>39</v>
      </c>
      <c r="B14" s="242"/>
      <c r="C14" s="242"/>
      <c r="D14" s="242"/>
    </row>
    <row r="15" spans="1:4" ht="25.5" x14ac:dyDescent="0.2">
      <c r="A15" s="106">
        <v>1</v>
      </c>
      <c r="B15" s="108" t="s">
        <v>40</v>
      </c>
      <c r="C15" s="243" t="s">
        <v>176</v>
      </c>
      <c r="D15" s="244"/>
    </row>
    <row r="16" spans="1:4" x14ac:dyDescent="0.2">
      <c r="A16" s="17">
        <v>2</v>
      </c>
      <c r="B16" s="260" t="s">
        <v>42</v>
      </c>
      <c r="C16" s="217"/>
      <c r="D16" s="11">
        <v>2405.96</v>
      </c>
    </row>
    <row r="17" spans="1:4" x14ac:dyDescent="0.2">
      <c r="A17" s="17">
        <v>3</v>
      </c>
      <c r="B17" s="261" t="s">
        <v>43</v>
      </c>
      <c r="C17" s="262"/>
      <c r="D17" s="104" t="s">
        <v>176</v>
      </c>
    </row>
    <row r="18" spans="1:4" x14ac:dyDescent="0.2">
      <c r="A18" s="21">
        <v>4</v>
      </c>
      <c r="B18" s="263" t="s">
        <v>45</v>
      </c>
      <c r="C18" s="264"/>
      <c r="D18" s="109" t="s">
        <v>177</v>
      </c>
    </row>
    <row r="19" spans="1:4" ht="13.5" thickBot="1" x14ac:dyDescent="0.25">
      <c r="A19" s="107">
        <v>5</v>
      </c>
      <c r="B19" s="258" t="s">
        <v>47</v>
      </c>
      <c r="C19" s="259"/>
      <c r="D19" s="105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2405.96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>
        <v>0</v>
      </c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2405.96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200.42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291.12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491.54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180.93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672.47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481.19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60.15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72.180000000000007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36.090000000000003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24.06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14.44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4.8099999999999996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192.48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885.4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97.64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0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1029.3399999999999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672.47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885.4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1029.3399999999999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2587.21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10.11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0.72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96.24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46.68</v>
      </c>
    </row>
    <row r="81" spans="1:4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17.079999999999998</v>
      </c>
    </row>
    <row r="82" spans="1:4" ht="26.25" customHeight="1" x14ac:dyDescent="0.2">
      <c r="A82" s="53" t="s">
        <v>124</v>
      </c>
      <c r="B82" s="57" t="s">
        <v>125</v>
      </c>
      <c r="C82" s="117">
        <v>2.0000000000000001E-4</v>
      </c>
      <c r="D82" s="54">
        <f t="shared" si="6"/>
        <v>0.48</v>
      </c>
    </row>
    <row r="83" spans="1:4" ht="13.5" thickBot="1" x14ac:dyDescent="0.25">
      <c r="A83" s="203" t="s">
        <v>113</v>
      </c>
      <c r="B83" s="205"/>
      <c r="C83" s="59">
        <f t="shared" ref="C83:D83" si="7">SUM(C77:C82)</f>
        <v>7.1199999999999999E-2</v>
      </c>
      <c r="D83" s="60">
        <f t="shared" si="7"/>
        <v>171.31</v>
      </c>
    </row>
    <row r="84" spans="1:4" ht="33.75" customHeight="1" thickBot="1" x14ac:dyDescent="0.25">
      <c r="A84" s="255" t="s">
        <v>126</v>
      </c>
      <c r="B84" s="255"/>
      <c r="C84" s="255"/>
      <c r="D84" s="255"/>
    </row>
    <row r="85" spans="1:4" ht="13.5" thickBot="1" x14ac:dyDescent="0.25">
      <c r="A85" s="206" t="s">
        <v>127</v>
      </c>
      <c r="B85" s="207"/>
      <c r="C85" s="207"/>
      <c r="D85" s="208"/>
    </row>
    <row r="86" spans="1:4" ht="15.75" customHeight="1" thickBot="1" x14ac:dyDescent="0.25">
      <c r="A86" s="203" t="s">
        <v>128</v>
      </c>
      <c r="B86" s="204"/>
      <c r="C86" s="204"/>
      <c r="D86" s="205"/>
    </row>
    <row r="87" spans="1:4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4" ht="13.5" thickBot="1" x14ac:dyDescent="0.25">
      <c r="A88" s="53" t="s">
        <v>117</v>
      </c>
      <c r="B88" s="57" t="s">
        <v>131</v>
      </c>
      <c r="C88" s="118">
        <f>'Memória de Cálculo e Fundamento'!C37</f>
        <v>0</v>
      </c>
      <c r="D88" s="62">
        <f>C88*$D$29</f>
        <v>0</v>
      </c>
    </row>
    <row r="89" spans="1:4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10.11</v>
      </c>
    </row>
    <row r="90" spans="1:4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0.48</v>
      </c>
    </row>
    <row r="91" spans="1:4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10.11</v>
      </c>
    </row>
    <row r="92" spans="1:4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0.48</v>
      </c>
    </row>
    <row r="93" spans="1:4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7.8</v>
      </c>
    </row>
    <row r="94" spans="1:4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28.98</v>
      </c>
    </row>
    <row r="95" spans="1:4" ht="36.75" customHeight="1" thickBot="1" x14ac:dyDescent="0.25">
      <c r="A95" s="219" t="s">
        <v>138</v>
      </c>
      <c r="B95" s="219"/>
      <c r="C95" s="219"/>
      <c r="D95" s="219"/>
    </row>
    <row r="96" spans="1:4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28.98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28.98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Uniformes!X14</f>
        <v>109.37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/>
    </row>
    <row r="111" spans="1:4" ht="13.5" thickBot="1" x14ac:dyDescent="0.25">
      <c r="A111" s="53" t="s">
        <v>72</v>
      </c>
      <c r="B111" s="201" t="s">
        <v>149</v>
      </c>
      <c r="C111" s="202"/>
      <c r="D111" s="54">
        <v>0</v>
      </c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.7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3.5" thickBot="1" x14ac:dyDescent="0.25">
      <c r="A114" s="203" t="s">
        <v>74</v>
      </c>
      <c r="B114" s="204"/>
      <c r="C114" s="205"/>
      <c r="D114" s="55">
        <f>SUM(D109:D113)</f>
        <v>109.37</v>
      </c>
    </row>
    <row r="115" spans="1:5" ht="15.75" customHeight="1" thickBot="1" x14ac:dyDescent="0.25">
      <c r="A115" s="48"/>
      <c r="C115" s="49"/>
      <c r="D115" s="50"/>
    </row>
    <row r="116" spans="1:5" ht="18" customHeight="1" thickBot="1" x14ac:dyDescent="0.25">
      <c r="A116" s="206" t="s">
        <v>152</v>
      </c>
      <c r="B116" s="207"/>
      <c r="C116" s="207"/>
      <c r="D116" s="208"/>
    </row>
    <row r="117" spans="1:5" ht="15.75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3.5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265.14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(D118+D136)*C119</f>
        <v>278.39999999999998</v>
      </c>
      <c r="E119" s="95"/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((D118+D119+D136)/(1-C120))*C120</f>
        <v>971.55</v>
      </c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D138*C121</f>
        <v>630.66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340.9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1515.09</v>
      </c>
    </row>
    <row r="125" spans="1:5" ht="21.75" customHeight="1" x14ac:dyDescent="0.2">
      <c r="A125" s="77" t="s">
        <v>160</v>
      </c>
      <c r="C125" s="49"/>
      <c r="D125" s="50"/>
    </row>
    <row r="126" spans="1:5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5" customHeight="1" thickBot="1" x14ac:dyDescent="0.25">
      <c r="A128" s="48"/>
      <c r="C128" s="49"/>
      <c r="D128" s="50"/>
    </row>
    <row r="129" spans="1:4" ht="21.75" customHeight="1" thickBot="1" x14ac:dyDescent="0.25">
      <c r="A129" s="206" t="s">
        <v>163</v>
      </c>
      <c r="B129" s="207"/>
      <c r="C129" s="207"/>
      <c r="D129" s="208"/>
    </row>
    <row r="130" spans="1:4" ht="15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2405.96</v>
      </c>
    </row>
    <row r="132" spans="1:4" ht="13.5" thickBot="1" x14ac:dyDescent="0.25">
      <c r="A132" s="67" t="s">
        <v>119</v>
      </c>
      <c r="B132" s="201" t="s">
        <v>64</v>
      </c>
      <c r="C132" s="202"/>
      <c r="D132" s="54">
        <f>D74</f>
        <v>2587.21</v>
      </c>
    </row>
    <row r="133" spans="1:4" ht="15.75" customHeight="1" thickBot="1" x14ac:dyDescent="0.25">
      <c r="A133" s="67" t="s">
        <v>72</v>
      </c>
      <c r="B133" s="201" t="s">
        <v>114</v>
      </c>
      <c r="C133" s="202"/>
      <c r="D133" s="54">
        <f>D83</f>
        <v>171.31</v>
      </c>
    </row>
    <row r="134" spans="1:4" ht="15" customHeight="1" thickBot="1" x14ac:dyDescent="0.25">
      <c r="A134" s="67" t="s">
        <v>37</v>
      </c>
      <c r="B134" s="201" t="s">
        <v>127</v>
      </c>
      <c r="C134" s="202"/>
      <c r="D134" s="54">
        <f>D105</f>
        <v>28.98</v>
      </c>
    </row>
    <row r="135" spans="1:4" ht="13.5" thickBot="1" x14ac:dyDescent="0.25">
      <c r="A135" s="67" t="s">
        <v>101</v>
      </c>
      <c r="B135" s="201" t="s">
        <v>145</v>
      </c>
      <c r="C135" s="202"/>
      <c r="D135" s="54">
        <f>D114</f>
        <v>109.37</v>
      </c>
    </row>
    <row r="136" spans="1:4" ht="14.25" customHeight="1" thickBot="1" x14ac:dyDescent="0.25">
      <c r="A136" s="203" t="s">
        <v>165</v>
      </c>
      <c r="B136" s="204"/>
      <c r="C136" s="205"/>
      <c r="D136" s="54">
        <f>SUM(D131:D135)</f>
        <v>5302.83</v>
      </c>
    </row>
    <row r="137" spans="1:4" ht="15" customHeight="1" thickBot="1" x14ac:dyDescent="0.25">
      <c r="A137" s="67" t="s">
        <v>124</v>
      </c>
      <c r="B137" s="209" t="s">
        <v>166</v>
      </c>
      <c r="C137" s="210"/>
      <c r="D137" s="68">
        <f>D124</f>
        <v>1515.09</v>
      </c>
    </row>
    <row r="138" spans="1:4" ht="21" customHeight="1" thickBot="1" x14ac:dyDescent="0.25">
      <c r="A138" s="203" t="s">
        <v>167</v>
      </c>
      <c r="B138" s="204"/>
      <c r="C138" s="205"/>
      <c r="D138" s="69">
        <f>ROUND((D136+D137),2)</f>
        <v>6817.92</v>
      </c>
    </row>
    <row r="139" spans="1:4" ht="15" customHeight="1" x14ac:dyDescent="0.2">
      <c r="A139" s="232"/>
      <c r="B139" s="232"/>
      <c r="C139" s="232"/>
      <c r="D139" s="232"/>
    </row>
    <row r="140" spans="1:4" ht="15" customHeight="1" x14ac:dyDescent="0.2"/>
    <row r="142" spans="1:4" ht="15" customHeight="1" x14ac:dyDescent="0.2"/>
    <row r="143" spans="1:4" ht="14.25" customHeight="1" x14ac:dyDescent="0.2"/>
  </sheetData>
  <mergeCells count="88">
    <mergeCell ref="B137:C137"/>
    <mergeCell ref="A138:C138"/>
    <mergeCell ref="A139:D139"/>
    <mergeCell ref="B131:C131"/>
    <mergeCell ref="B132:C132"/>
    <mergeCell ref="B133:C133"/>
    <mergeCell ref="B134:C134"/>
    <mergeCell ref="B135:C135"/>
    <mergeCell ref="A136:C136"/>
    <mergeCell ref="B130:C130"/>
    <mergeCell ref="A107:D107"/>
    <mergeCell ref="B108:C108"/>
    <mergeCell ref="B109:C109"/>
    <mergeCell ref="B110:C110"/>
    <mergeCell ref="B111:C111"/>
    <mergeCell ref="B112:C112"/>
    <mergeCell ref="A114:C114"/>
    <mergeCell ref="A116:D116"/>
    <mergeCell ref="A124:B124"/>
    <mergeCell ref="A126:D126"/>
    <mergeCell ref="A129:D129"/>
    <mergeCell ref="B113:C113"/>
    <mergeCell ref="A105:C105"/>
    <mergeCell ref="A86:D86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A85:D85"/>
    <mergeCell ref="A66:C6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B63:C63"/>
    <mergeCell ref="A38:C38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A36:B36"/>
    <mergeCell ref="B19:C19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B18:C18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6:D6"/>
    <mergeCell ref="A1:D1"/>
    <mergeCell ref="A2:D2"/>
    <mergeCell ref="A3:D3"/>
    <mergeCell ref="A4:D4"/>
    <mergeCell ref="A5:D5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3"/>
  <sheetViews>
    <sheetView showGridLines="0" workbookViewId="0">
      <selection activeCell="D62" sqref="D62"/>
    </sheetView>
  </sheetViews>
  <sheetFormatPr defaultRowHeight="12.75" x14ac:dyDescent="0.2"/>
  <cols>
    <col min="1" max="1" width="5" style="13" customWidth="1"/>
    <col min="2" max="2" width="47.7109375" style="13" customWidth="1"/>
    <col min="3" max="3" width="8.42578125" style="13" customWidth="1"/>
    <col min="4" max="4" width="24.28515625" style="13" customWidth="1"/>
    <col min="5" max="16384" width="9.140625" style="13"/>
  </cols>
  <sheetData>
    <row r="1" spans="1:4" ht="12.75" customHeight="1" x14ac:dyDescent="0.2">
      <c r="A1" s="220" t="s">
        <v>20</v>
      </c>
      <c r="B1" s="221"/>
      <c r="C1" s="221"/>
      <c r="D1" s="221"/>
    </row>
    <row r="2" spans="1:4" ht="12.75" customHeight="1" x14ac:dyDescent="0.2">
      <c r="A2" s="220" t="s">
        <v>21</v>
      </c>
      <c r="B2" s="221"/>
      <c r="C2" s="221"/>
      <c r="D2" s="221"/>
    </row>
    <row r="3" spans="1:4" ht="12.75" customHeight="1" x14ac:dyDescent="0.2">
      <c r="A3" s="220" t="s">
        <v>22</v>
      </c>
      <c r="B3" s="221"/>
      <c r="C3" s="221"/>
      <c r="D3" s="221"/>
    </row>
    <row r="4" spans="1:4" ht="15" customHeight="1" x14ac:dyDescent="0.2">
      <c r="A4" s="220" t="s">
        <v>23</v>
      </c>
      <c r="B4" s="221"/>
      <c r="C4" s="221"/>
      <c r="D4" s="221"/>
    </row>
    <row r="5" spans="1:4" ht="3.75" customHeight="1" x14ac:dyDescent="0.2">
      <c r="A5" s="220"/>
      <c r="B5" s="221"/>
      <c r="C5" s="221"/>
      <c r="D5" s="221"/>
    </row>
    <row r="6" spans="1:4" ht="13.5" thickBot="1" x14ac:dyDescent="0.25">
      <c r="A6" s="233" t="s">
        <v>24</v>
      </c>
      <c r="B6" s="234"/>
      <c r="C6" s="234"/>
      <c r="D6" s="234"/>
    </row>
    <row r="7" spans="1:4" x14ac:dyDescent="0.2">
      <c r="A7" s="235" t="s">
        <v>25</v>
      </c>
      <c r="B7" s="236"/>
      <c r="C7" s="236"/>
      <c r="D7" s="237"/>
    </row>
    <row r="8" spans="1:4" ht="13.5" customHeight="1" thickBot="1" x14ac:dyDescent="0.25">
      <c r="A8" s="233" t="s">
        <v>26</v>
      </c>
      <c r="B8" s="234"/>
      <c r="C8" s="234"/>
      <c r="D8" s="245"/>
    </row>
    <row r="9" spans="1:4" ht="13.5" thickBot="1" x14ac:dyDescent="0.25">
      <c r="A9" s="246" t="s">
        <v>27</v>
      </c>
      <c r="B9" s="247"/>
      <c r="C9" s="247"/>
      <c r="D9" s="247"/>
    </row>
    <row r="10" spans="1:4" x14ac:dyDescent="0.2">
      <c r="A10" s="3" t="s">
        <v>28</v>
      </c>
      <c r="B10" s="248" t="s">
        <v>29</v>
      </c>
      <c r="C10" s="248"/>
      <c r="D10" s="4" t="s">
        <v>168</v>
      </c>
    </row>
    <row r="11" spans="1:4" x14ac:dyDescent="0.2">
      <c r="A11" s="5" t="s">
        <v>31</v>
      </c>
      <c r="B11" s="249" t="s">
        <v>32</v>
      </c>
      <c r="C11" s="249"/>
      <c r="D11" s="6" t="s">
        <v>33</v>
      </c>
    </row>
    <row r="12" spans="1:4" ht="25.5" x14ac:dyDescent="0.2">
      <c r="A12" s="5" t="s">
        <v>34</v>
      </c>
      <c r="B12" s="250" t="s">
        <v>35</v>
      </c>
      <c r="C12" s="251"/>
      <c r="D12" s="101" t="str">
        <f>'5 - Recepcionista'!D12</f>
        <v>DF000015/2022 - SINDSERVIÇOS</v>
      </c>
    </row>
    <row r="13" spans="1:4" ht="13.5" thickBot="1" x14ac:dyDescent="0.25">
      <c r="A13" s="7" t="s">
        <v>37</v>
      </c>
      <c r="B13" s="238" t="s">
        <v>38</v>
      </c>
      <c r="C13" s="238"/>
      <c r="D13" s="8">
        <v>12</v>
      </c>
    </row>
    <row r="14" spans="1:4" ht="13.5" thickBot="1" x14ac:dyDescent="0.25">
      <c r="A14" s="241" t="s">
        <v>39</v>
      </c>
      <c r="B14" s="242"/>
      <c r="C14" s="242"/>
      <c r="D14" s="242"/>
    </row>
    <row r="15" spans="1:4" ht="25.5" x14ac:dyDescent="0.2">
      <c r="A15" s="106">
        <v>1</v>
      </c>
      <c r="B15" s="108" t="s">
        <v>40</v>
      </c>
      <c r="C15" s="243" t="s">
        <v>178</v>
      </c>
      <c r="D15" s="244"/>
    </row>
    <row r="16" spans="1:4" x14ac:dyDescent="0.2">
      <c r="A16" s="17">
        <v>2</v>
      </c>
      <c r="B16" s="260" t="s">
        <v>42</v>
      </c>
      <c r="C16" s="217"/>
      <c r="D16" s="11">
        <v>1629.62</v>
      </c>
    </row>
    <row r="17" spans="1:4" x14ac:dyDescent="0.2">
      <c r="A17" s="17">
        <v>3</v>
      </c>
      <c r="B17" s="261" t="s">
        <v>43</v>
      </c>
      <c r="C17" s="262"/>
      <c r="D17" s="104" t="s">
        <v>178</v>
      </c>
    </row>
    <row r="18" spans="1:4" x14ac:dyDescent="0.2">
      <c r="A18" s="21">
        <v>4</v>
      </c>
      <c r="B18" s="263" t="s">
        <v>45</v>
      </c>
      <c r="C18" s="264"/>
      <c r="D18" s="109"/>
    </row>
    <row r="19" spans="1:4" ht="13.5" thickBot="1" x14ac:dyDescent="0.25">
      <c r="A19" s="107">
        <v>5</v>
      </c>
      <c r="B19" s="258" t="s">
        <v>47</v>
      </c>
      <c r="C19" s="259"/>
      <c r="D19" s="105">
        <v>44562</v>
      </c>
    </row>
    <row r="20" spans="1:4" ht="13.5" thickBot="1" x14ac:dyDescent="0.25">
      <c r="A20" s="226" t="s">
        <v>48</v>
      </c>
      <c r="B20" s="227"/>
      <c r="C20" s="227"/>
      <c r="D20" s="227"/>
    </row>
    <row r="21" spans="1:4" ht="13.5" thickBot="1" x14ac:dyDescent="0.25">
      <c r="A21" s="115">
        <v>1</v>
      </c>
      <c r="B21" s="239" t="s">
        <v>49</v>
      </c>
      <c r="C21" s="240"/>
      <c r="D21" s="14" t="s">
        <v>50</v>
      </c>
    </row>
    <row r="22" spans="1:4" x14ac:dyDescent="0.2">
      <c r="A22" s="15" t="s">
        <v>28</v>
      </c>
      <c r="B22" s="218" t="s">
        <v>51</v>
      </c>
      <c r="C22" s="218"/>
      <c r="D22" s="16">
        <f>D16</f>
        <v>1629.62</v>
      </c>
    </row>
    <row r="23" spans="1:4" x14ac:dyDescent="0.2">
      <c r="A23" s="17" t="s">
        <v>31</v>
      </c>
      <c r="B23" s="114" t="s">
        <v>52</v>
      </c>
      <c r="C23" s="18">
        <v>0</v>
      </c>
      <c r="D23" s="19">
        <f t="shared" ref="D23" si="0">C23*D22</f>
        <v>0</v>
      </c>
    </row>
    <row r="24" spans="1:4" x14ac:dyDescent="0.2">
      <c r="A24" s="17" t="s">
        <v>34</v>
      </c>
      <c r="B24" s="228" t="s">
        <v>53</v>
      </c>
      <c r="C24" s="228"/>
      <c r="D24" s="19">
        <v>0</v>
      </c>
    </row>
    <row r="25" spans="1:4" x14ac:dyDescent="0.2">
      <c r="A25" s="17" t="s">
        <v>54</v>
      </c>
      <c r="B25" s="114" t="s">
        <v>55</v>
      </c>
      <c r="C25" s="20">
        <v>0</v>
      </c>
      <c r="D25" s="19">
        <v>0</v>
      </c>
    </row>
    <row r="26" spans="1:4" x14ac:dyDescent="0.2">
      <c r="A26" s="17" t="s">
        <v>56</v>
      </c>
      <c r="B26" s="228" t="s">
        <v>57</v>
      </c>
      <c r="C26" s="228"/>
      <c r="D26" s="19">
        <f t="shared" ref="D26" si="1">D22/220*0.2*0*15</f>
        <v>0</v>
      </c>
    </row>
    <row r="27" spans="1:4" x14ac:dyDescent="0.2">
      <c r="A27" s="17" t="s">
        <v>58</v>
      </c>
      <c r="B27" s="228" t="s">
        <v>59</v>
      </c>
      <c r="C27" s="228"/>
      <c r="D27" s="19">
        <v>0</v>
      </c>
    </row>
    <row r="28" spans="1:4" x14ac:dyDescent="0.2">
      <c r="A28" s="21" t="s">
        <v>60</v>
      </c>
      <c r="B28" s="229" t="s">
        <v>61</v>
      </c>
      <c r="C28" s="229"/>
      <c r="D28" s="22">
        <v>0</v>
      </c>
    </row>
    <row r="29" spans="1:4" ht="13.5" thickBot="1" x14ac:dyDescent="0.25">
      <c r="A29" s="214" t="s">
        <v>62</v>
      </c>
      <c r="B29" s="230"/>
      <c r="C29" s="215"/>
      <c r="D29" s="23">
        <f t="shared" ref="D29" si="2">ROUND(SUM(D22:D28),2)</f>
        <v>1629.62</v>
      </c>
    </row>
    <row r="30" spans="1:4" ht="13.5" thickBot="1" x14ac:dyDescent="0.25">
      <c r="A30" s="86" t="s">
        <v>63</v>
      </c>
      <c r="B30" s="75"/>
      <c r="C30" s="24"/>
      <c r="D30" s="25"/>
    </row>
    <row r="31" spans="1:4" ht="13.5" thickBot="1" x14ac:dyDescent="0.25">
      <c r="A31" s="206" t="s">
        <v>64</v>
      </c>
      <c r="B31" s="207"/>
      <c r="C31" s="207"/>
      <c r="D31" s="208"/>
    </row>
    <row r="32" spans="1:4" ht="13.5" thickBot="1" x14ac:dyDescent="0.25">
      <c r="A32" s="206" t="s">
        <v>65</v>
      </c>
      <c r="B32" s="207"/>
      <c r="C32" s="207"/>
      <c r="D32" s="208"/>
    </row>
    <row r="33" spans="1:5" ht="13.5" thickBot="1" x14ac:dyDescent="0.25">
      <c r="A33" s="27" t="s">
        <v>66</v>
      </c>
      <c r="B33" s="28" t="s">
        <v>67</v>
      </c>
      <c r="C33" s="29" t="s">
        <v>68</v>
      </c>
      <c r="D33" s="30" t="s">
        <v>50</v>
      </c>
    </row>
    <row r="34" spans="1:5" x14ac:dyDescent="0.2">
      <c r="A34" s="9" t="s">
        <v>28</v>
      </c>
      <c r="B34" s="31" t="s">
        <v>69</v>
      </c>
      <c r="C34" s="32">
        <v>8.3299999999999999E-2</v>
      </c>
      <c r="D34" s="11">
        <f>ROUND(D$29*C34,2)</f>
        <v>135.75</v>
      </c>
    </row>
    <row r="35" spans="1:5" x14ac:dyDescent="0.2">
      <c r="A35" s="10" t="s">
        <v>31</v>
      </c>
      <c r="B35" s="33" t="s">
        <v>70</v>
      </c>
      <c r="C35" s="34">
        <v>0.121</v>
      </c>
      <c r="D35" s="11">
        <f t="shared" ref="D35" si="3">ROUND(D$29*C35,2)</f>
        <v>197.18</v>
      </c>
    </row>
    <row r="36" spans="1:5" ht="13.5" thickBot="1" x14ac:dyDescent="0.25">
      <c r="A36" s="197" t="s">
        <v>71</v>
      </c>
      <c r="B36" s="198"/>
      <c r="C36" s="80">
        <f>SUM(A34:C35)</f>
        <v>0.20430000000000001</v>
      </c>
      <c r="D36" s="11">
        <f>SUM(D34:D35)</f>
        <v>332.93</v>
      </c>
    </row>
    <row r="37" spans="1:5" ht="25.5" x14ac:dyDescent="0.2">
      <c r="A37" s="1" t="s">
        <v>72</v>
      </c>
      <c r="B37" s="81" t="s">
        <v>73</v>
      </c>
      <c r="C37" s="82">
        <f>C36*C52</f>
        <v>7.5200000000000003E-2</v>
      </c>
      <c r="D37" s="11">
        <f>ROUND(D$29*C37,2)</f>
        <v>122.55</v>
      </c>
      <c r="E37" s="94"/>
    </row>
    <row r="38" spans="1:5" x14ac:dyDescent="0.2">
      <c r="A38" s="199" t="s">
        <v>74</v>
      </c>
      <c r="B38" s="200"/>
      <c r="C38" s="200"/>
      <c r="D38" s="11">
        <f>SUM(D36:D37)</f>
        <v>455.48</v>
      </c>
    </row>
    <row r="39" spans="1:5" ht="31.5" customHeight="1" x14ac:dyDescent="0.2">
      <c r="A39" s="253" t="s">
        <v>75</v>
      </c>
      <c r="B39" s="253"/>
      <c r="C39" s="253"/>
      <c r="D39" s="253"/>
    </row>
    <row r="40" spans="1:5" ht="22.5" customHeight="1" x14ac:dyDescent="0.2">
      <c r="A40" s="253" t="s">
        <v>76</v>
      </c>
      <c r="B40" s="253"/>
      <c r="C40" s="253"/>
      <c r="D40" s="253"/>
    </row>
    <row r="41" spans="1:5" ht="33" customHeight="1" thickBot="1" x14ac:dyDescent="0.25">
      <c r="A41" s="254" t="s">
        <v>77</v>
      </c>
      <c r="B41" s="254"/>
      <c r="C41" s="254"/>
      <c r="D41" s="254"/>
    </row>
    <row r="42" spans="1:5" ht="24.75" customHeight="1" thickBot="1" x14ac:dyDescent="0.25">
      <c r="A42" s="211" t="s">
        <v>78</v>
      </c>
      <c r="B42" s="231"/>
      <c r="C42" s="231"/>
      <c r="D42" s="212"/>
    </row>
    <row r="43" spans="1:5" ht="13.5" thickBot="1" x14ac:dyDescent="0.25">
      <c r="A43" s="27" t="s">
        <v>79</v>
      </c>
      <c r="B43" s="112" t="s">
        <v>80</v>
      </c>
      <c r="C43" s="29" t="s">
        <v>68</v>
      </c>
      <c r="D43" s="30" t="s">
        <v>50</v>
      </c>
    </row>
    <row r="44" spans="1:5" x14ac:dyDescent="0.2">
      <c r="A44" s="9" t="s">
        <v>28</v>
      </c>
      <c r="B44" s="31" t="s">
        <v>81</v>
      </c>
      <c r="C44" s="32">
        <v>0.2</v>
      </c>
      <c r="D44" s="11">
        <f>ROUND(D$29*C44,2)</f>
        <v>325.92</v>
      </c>
    </row>
    <row r="45" spans="1:5" x14ac:dyDescent="0.2">
      <c r="A45" s="10" t="s">
        <v>31</v>
      </c>
      <c r="B45" s="33" t="s">
        <v>82</v>
      </c>
      <c r="C45" s="34">
        <v>2.5000000000000001E-2</v>
      </c>
      <c r="D45" s="11">
        <f t="shared" ref="D45:D51" si="4">ROUND(D$29*C45,2)</f>
        <v>40.74</v>
      </c>
    </row>
    <row r="46" spans="1:5" x14ac:dyDescent="0.2">
      <c r="A46" s="10" t="s">
        <v>34</v>
      </c>
      <c r="B46" s="33" t="s">
        <v>83</v>
      </c>
      <c r="C46" s="96">
        <v>0.03</v>
      </c>
      <c r="D46" s="11">
        <f t="shared" si="4"/>
        <v>48.89</v>
      </c>
    </row>
    <row r="47" spans="1:5" x14ac:dyDescent="0.2">
      <c r="A47" s="10" t="s">
        <v>54</v>
      </c>
      <c r="B47" s="33" t="s">
        <v>84</v>
      </c>
      <c r="C47" s="34">
        <v>1.4999999999999999E-2</v>
      </c>
      <c r="D47" s="11">
        <f t="shared" si="4"/>
        <v>24.44</v>
      </c>
    </row>
    <row r="48" spans="1:5" x14ac:dyDescent="0.2">
      <c r="A48" s="10" t="s">
        <v>56</v>
      </c>
      <c r="B48" s="33" t="s">
        <v>85</v>
      </c>
      <c r="C48" s="34">
        <v>0.01</v>
      </c>
      <c r="D48" s="11">
        <f t="shared" si="4"/>
        <v>16.3</v>
      </c>
    </row>
    <row r="49" spans="1:5" x14ac:dyDescent="0.2">
      <c r="A49" s="10" t="s">
        <v>86</v>
      </c>
      <c r="B49" s="33" t="s">
        <v>87</v>
      </c>
      <c r="C49" s="34">
        <v>6.0000000000000001E-3</v>
      </c>
      <c r="D49" s="11">
        <f t="shared" si="4"/>
        <v>9.7799999999999994</v>
      </c>
    </row>
    <row r="50" spans="1:5" x14ac:dyDescent="0.2">
      <c r="A50" s="10" t="s">
        <v>58</v>
      </c>
      <c r="B50" s="33" t="s">
        <v>88</v>
      </c>
      <c r="C50" s="34">
        <v>2E-3</v>
      </c>
      <c r="D50" s="11">
        <f t="shared" si="4"/>
        <v>3.26</v>
      </c>
    </row>
    <row r="51" spans="1:5" x14ac:dyDescent="0.2">
      <c r="A51" s="1" t="s">
        <v>60</v>
      </c>
      <c r="B51" s="35" t="s">
        <v>89</v>
      </c>
      <c r="C51" s="34">
        <v>0.08</v>
      </c>
      <c r="D51" s="11">
        <f t="shared" si="4"/>
        <v>130.37</v>
      </c>
    </row>
    <row r="52" spans="1:5" ht="13.5" thickBot="1" x14ac:dyDescent="0.25">
      <c r="A52" s="214" t="s">
        <v>90</v>
      </c>
      <c r="B52" s="215"/>
      <c r="C52" s="36">
        <f t="shared" ref="C52:D52" si="5">SUM(C44:C51)</f>
        <v>0.36799999999999999</v>
      </c>
      <c r="D52" s="37">
        <f t="shared" si="5"/>
        <v>599.70000000000005</v>
      </c>
    </row>
    <row r="53" spans="1:5" x14ac:dyDescent="0.2">
      <c r="A53" s="77" t="s">
        <v>91</v>
      </c>
      <c r="B53" s="83"/>
      <c r="C53" s="84"/>
      <c r="D53" s="85"/>
      <c r="E53" s="86"/>
    </row>
    <row r="54" spans="1:5" x14ac:dyDescent="0.2">
      <c r="A54" s="77" t="s">
        <v>92</v>
      </c>
      <c r="B54" s="83"/>
      <c r="C54" s="84"/>
      <c r="D54" s="85"/>
      <c r="E54" s="86"/>
    </row>
    <row r="55" spans="1:5" ht="13.5" thickBot="1" x14ac:dyDescent="0.25">
      <c r="A55" s="86" t="s">
        <v>93</v>
      </c>
      <c r="B55" s="83"/>
      <c r="C55" s="84"/>
      <c r="D55" s="85"/>
      <c r="E55" s="86"/>
    </row>
    <row r="56" spans="1:5" ht="13.5" thickBot="1" x14ac:dyDescent="0.25">
      <c r="A56" s="206" t="s">
        <v>94</v>
      </c>
      <c r="B56" s="207"/>
      <c r="C56" s="207"/>
      <c r="D56" s="208"/>
    </row>
    <row r="57" spans="1:5" ht="13.5" thickBot="1" x14ac:dyDescent="0.25">
      <c r="A57" s="27" t="s">
        <v>95</v>
      </c>
      <c r="B57" s="216" t="s">
        <v>96</v>
      </c>
      <c r="C57" s="205"/>
      <c r="D57" s="38" t="s">
        <v>50</v>
      </c>
    </row>
    <row r="58" spans="1:5" x14ac:dyDescent="0.2">
      <c r="A58" s="3" t="s">
        <v>28</v>
      </c>
      <c r="B58" s="217" t="s">
        <v>97</v>
      </c>
      <c r="C58" s="218"/>
      <c r="D58" s="11">
        <f>5.5*2*22-6%*D22</f>
        <v>144.22</v>
      </c>
    </row>
    <row r="59" spans="1:5" x14ac:dyDescent="0.2">
      <c r="A59" s="5" t="s">
        <v>31</v>
      </c>
      <c r="B59" s="223" t="s">
        <v>98</v>
      </c>
      <c r="C59" s="228"/>
      <c r="D59" s="39">
        <f>42.2*22</f>
        <v>928.4</v>
      </c>
    </row>
    <row r="60" spans="1:5" x14ac:dyDescent="0.2">
      <c r="A60" s="5" t="s">
        <v>72</v>
      </c>
      <c r="B60" s="40" t="s">
        <v>99</v>
      </c>
      <c r="C60" s="41"/>
      <c r="D60" s="39">
        <v>12.81</v>
      </c>
    </row>
    <row r="61" spans="1:5" x14ac:dyDescent="0.2">
      <c r="A61" s="5" t="s">
        <v>54</v>
      </c>
      <c r="B61" s="42" t="s">
        <v>100</v>
      </c>
      <c r="C61" s="41"/>
      <c r="D61" s="39">
        <v>0</v>
      </c>
    </row>
    <row r="62" spans="1:5" x14ac:dyDescent="0.2">
      <c r="A62" s="3" t="s">
        <v>101</v>
      </c>
      <c r="B62" s="217" t="s">
        <v>102</v>
      </c>
      <c r="C62" s="218"/>
      <c r="D62" s="123">
        <v>3.3</v>
      </c>
    </row>
    <row r="63" spans="1:5" x14ac:dyDescent="0.2">
      <c r="A63" s="5" t="s">
        <v>86</v>
      </c>
      <c r="B63" s="223" t="s">
        <v>103</v>
      </c>
      <c r="C63" s="228"/>
      <c r="D63" s="39">
        <v>0</v>
      </c>
    </row>
    <row r="64" spans="1:5" x14ac:dyDescent="0.2">
      <c r="A64" s="5" t="s">
        <v>104</v>
      </c>
      <c r="B64" s="40" t="s">
        <v>105</v>
      </c>
      <c r="C64" s="41"/>
      <c r="D64" s="39">
        <v>0</v>
      </c>
    </row>
    <row r="65" spans="1:4" ht="13.5" thickBot="1" x14ac:dyDescent="0.25">
      <c r="A65" s="43" t="s">
        <v>86</v>
      </c>
      <c r="B65" s="44" t="s">
        <v>106</v>
      </c>
      <c r="C65" s="45"/>
      <c r="D65" s="46">
        <v>0</v>
      </c>
    </row>
    <row r="66" spans="1:4" ht="13.5" thickBot="1" x14ac:dyDescent="0.25">
      <c r="A66" s="256" t="s">
        <v>107</v>
      </c>
      <c r="B66" s="257" t="s">
        <v>107</v>
      </c>
      <c r="C66" s="257"/>
      <c r="D66" s="47">
        <f>SUM(D58:D64)</f>
        <v>1088.73</v>
      </c>
    </row>
    <row r="67" spans="1:4" x14ac:dyDescent="0.2">
      <c r="A67" s="77" t="s">
        <v>108</v>
      </c>
      <c r="B67" s="26"/>
      <c r="C67" s="26"/>
      <c r="D67" s="76"/>
    </row>
    <row r="68" spans="1:4" ht="23.25" customHeight="1" thickBot="1" x14ac:dyDescent="0.25">
      <c r="A68" s="213" t="s">
        <v>109</v>
      </c>
      <c r="B68" s="213"/>
      <c r="C68" s="213"/>
      <c r="D68" s="213"/>
    </row>
    <row r="69" spans="1:4" ht="13.5" thickBot="1" x14ac:dyDescent="0.25">
      <c r="A69" s="206" t="s">
        <v>110</v>
      </c>
      <c r="B69" s="207"/>
      <c r="C69" s="207"/>
      <c r="D69" s="208"/>
    </row>
    <row r="70" spans="1:4" ht="36.75" customHeight="1" thickBot="1" x14ac:dyDescent="0.25">
      <c r="A70" s="51">
        <v>2</v>
      </c>
      <c r="B70" s="203" t="s">
        <v>111</v>
      </c>
      <c r="C70" s="205"/>
      <c r="D70" s="52" t="s">
        <v>112</v>
      </c>
    </row>
    <row r="71" spans="1:4" ht="13.5" thickBot="1" x14ac:dyDescent="0.25">
      <c r="A71" s="53" t="s">
        <v>66</v>
      </c>
      <c r="B71" s="209" t="s">
        <v>67</v>
      </c>
      <c r="C71" s="210"/>
      <c r="D71" s="54">
        <f>D38</f>
        <v>455.48</v>
      </c>
    </row>
    <row r="72" spans="1:4" ht="13.5" thickBot="1" x14ac:dyDescent="0.25">
      <c r="A72" s="53" t="s">
        <v>79</v>
      </c>
      <c r="B72" s="209" t="s">
        <v>80</v>
      </c>
      <c r="C72" s="210"/>
      <c r="D72" s="54">
        <f>D52</f>
        <v>599.70000000000005</v>
      </c>
    </row>
    <row r="73" spans="1:4" ht="13.5" thickBot="1" x14ac:dyDescent="0.25">
      <c r="A73" s="53" t="s">
        <v>95</v>
      </c>
      <c r="B73" s="201" t="s">
        <v>96</v>
      </c>
      <c r="C73" s="202"/>
      <c r="D73" s="54">
        <f>D66</f>
        <v>1088.73</v>
      </c>
    </row>
    <row r="74" spans="1:4" ht="13.5" thickBot="1" x14ac:dyDescent="0.25">
      <c r="A74" s="203" t="s">
        <v>113</v>
      </c>
      <c r="B74" s="204"/>
      <c r="C74" s="205"/>
      <c r="D74" s="55">
        <f>SUM(D71:D73)</f>
        <v>2143.91</v>
      </c>
    </row>
    <row r="75" spans="1:4" ht="13.5" thickBot="1" x14ac:dyDescent="0.25">
      <c r="A75" s="206" t="s">
        <v>114</v>
      </c>
      <c r="B75" s="207"/>
      <c r="C75" s="207"/>
      <c r="D75" s="208"/>
    </row>
    <row r="76" spans="1:4" ht="13.5" thickBot="1" x14ac:dyDescent="0.25">
      <c r="A76" s="51">
        <v>3</v>
      </c>
      <c r="B76" s="112" t="s">
        <v>115</v>
      </c>
      <c r="C76" s="56" t="s">
        <v>116</v>
      </c>
      <c r="D76" s="52" t="s">
        <v>112</v>
      </c>
    </row>
    <row r="77" spans="1:4" ht="13.5" thickBot="1" x14ac:dyDescent="0.25">
      <c r="A77" s="53" t="s">
        <v>117</v>
      </c>
      <c r="B77" s="57" t="s">
        <v>118</v>
      </c>
      <c r="C77" s="58">
        <v>4.1999999999999997E-3</v>
      </c>
      <c r="D77" s="54">
        <f t="shared" ref="D77:D82" si="6">C77*$D$29</f>
        <v>6.84</v>
      </c>
    </row>
    <row r="78" spans="1:4" ht="13.5" thickBot="1" x14ac:dyDescent="0.25">
      <c r="A78" s="53" t="s">
        <v>119</v>
      </c>
      <c r="B78" s="57" t="s">
        <v>120</v>
      </c>
      <c r="C78" s="58">
        <f>8%*C77</f>
        <v>2.9999999999999997E-4</v>
      </c>
      <c r="D78" s="54">
        <f t="shared" si="6"/>
        <v>0.49</v>
      </c>
    </row>
    <row r="79" spans="1:4" ht="26.25" customHeight="1" x14ac:dyDescent="0.2">
      <c r="A79" s="53" t="s">
        <v>72</v>
      </c>
      <c r="B79" s="57" t="s">
        <v>121</v>
      </c>
      <c r="C79" s="117">
        <v>0.04</v>
      </c>
      <c r="D79" s="54">
        <f t="shared" si="6"/>
        <v>65.180000000000007</v>
      </c>
    </row>
    <row r="80" spans="1:4" ht="15.75" customHeight="1" thickBot="1" x14ac:dyDescent="0.25">
      <c r="A80" s="53" t="s">
        <v>37</v>
      </c>
      <c r="B80" s="57" t="s">
        <v>122</v>
      </c>
      <c r="C80" s="58">
        <v>1.9400000000000001E-2</v>
      </c>
      <c r="D80" s="54">
        <f t="shared" si="6"/>
        <v>31.61</v>
      </c>
    </row>
    <row r="81" spans="1:4" ht="27" customHeight="1" thickBot="1" x14ac:dyDescent="0.25">
      <c r="A81" s="53" t="s">
        <v>101</v>
      </c>
      <c r="B81" s="57" t="s">
        <v>123</v>
      </c>
      <c r="C81" s="58">
        <f>1*36.8%*C80</f>
        <v>7.1000000000000004E-3</v>
      </c>
      <c r="D81" s="54">
        <f t="shared" si="6"/>
        <v>11.57</v>
      </c>
    </row>
    <row r="82" spans="1:4" ht="26.25" customHeight="1" x14ac:dyDescent="0.2">
      <c r="A82" s="53" t="s">
        <v>124</v>
      </c>
      <c r="B82" s="57" t="s">
        <v>125</v>
      </c>
      <c r="C82" s="117">
        <v>2.0000000000000001E-4</v>
      </c>
      <c r="D82" s="54">
        <f t="shared" si="6"/>
        <v>0.33</v>
      </c>
    </row>
    <row r="83" spans="1:4" ht="13.5" thickBot="1" x14ac:dyDescent="0.25">
      <c r="A83" s="203" t="s">
        <v>113</v>
      </c>
      <c r="B83" s="205"/>
      <c r="C83" s="59">
        <f>SUM(C77:C82)</f>
        <v>7.1199999999999999E-2</v>
      </c>
      <c r="D83" s="60">
        <f t="shared" ref="D83" si="7">SUM(D77:D82)</f>
        <v>116.02</v>
      </c>
    </row>
    <row r="84" spans="1:4" ht="33.75" customHeight="1" thickBot="1" x14ac:dyDescent="0.25">
      <c r="A84" s="255" t="s">
        <v>126</v>
      </c>
      <c r="B84" s="255"/>
      <c r="C84" s="255"/>
      <c r="D84" s="255"/>
    </row>
    <row r="85" spans="1:4" ht="13.5" thickBot="1" x14ac:dyDescent="0.25">
      <c r="A85" s="206" t="s">
        <v>127</v>
      </c>
      <c r="B85" s="207"/>
      <c r="C85" s="207"/>
      <c r="D85" s="208"/>
    </row>
    <row r="86" spans="1:4" ht="15.75" customHeight="1" thickBot="1" x14ac:dyDescent="0.25">
      <c r="A86" s="203" t="s">
        <v>128</v>
      </c>
      <c r="B86" s="204"/>
      <c r="C86" s="204"/>
      <c r="D86" s="205"/>
    </row>
    <row r="87" spans="1:4" ht="15" customHeight="1" thickBot="1" x14ac:dyDescent="0.25">
      <c r="A87" s="51" t="s">
        <v>129</v>
      </c>
      <c r="B87" s="113" t="s">
        <v>130</v>
      </c>
      <c r="C87" s="51" t="s">
        <v>116</v>
      </c>
      <c r="D87" s="52" t="s">
        <v>112</v>
      </c>
    </row>
    <row r="88" spans="1:4" ht="13.5" thickBot="1" x14ac:dyDescent="0.25">
      <c r="A88" s="53" t="s">
        <v>117</v>
      </c>
      <c r="B88" s="57" t="s">
        <v>131</v>
      </c>
      <c r="C88" s="118">
        <f>'Memória de Cálculo e Fundamento'!C37</f>
        <v>0</v>
      </c>
      <c r="D88" s="62">
        <f>C88*$D$29</f>
        <v>0</v>
      </c>
    </row>
    <row r="89" spans="1:4" ht="13.5" thickBot="1" x14ac:dyDescent="0.25">
      <c r="A89" s="53" t="s">
        <v>119</v>
      </c>
      <c r="B89" s="57" t="s">
        <v>132</v>
      </c>
      <c r="C89" s="61">
        <v>4.1999999999999997E-3</v>
      </c>
      <c r="D89" s="62">
        <f>C89*$D$29</f>
        <v>6.84</v>
      </c>
    </row>
    <row r="90" spans="1:4" ht="15" customHeight="1" thickBot="1" x14ac:dyDescent="0.25">
      <c r="A90" s="53" t="s">
        <v>72</v>
      </c>
      <c r="B90" s="57" t="s">
        <v>133</v>
      </c>
      <c r="C90" s="61">
        <v>2.0000000000000001E-4</v>
      </c>
      <c r="D90" s="62">
        <f>C90*$D$29</f>
        <v>0.33</v>
      </c>
    </row>
    <row r="91" spans="1:4" ht="22.5" customHeight="1" thickBot="1" x14ac:dyDescent="0.25">
      <c r="A91" s="53" t="s">
        <v>37</v>
      </c>
      <c r="B91" s="57" t="s">
        <v>134</v>
      </c>
      <c r="C91" s="61">
        <v>4.1999999999999997E-3</v>
      </c>
      <c r="D91" s="62">
        <f>C91*$D$29</f>
        <v>6.84</v>
      </c>
    </row>
    <row r="92" spans="1:4" ht="13.5" thickBot="1" x14ac:dyDescent="0.25">
      <c r="A92" s="53" t="s">
        <v>101</v>
      </c>
      <c r="B92" s="57" t="s">
        <v>135</v>
      </c>
      <c r="C92" s="61">
        <v>2.0000000000000001E-4</v>
      </c>
      <c r="D92" s="62">
        <f>C92*$D$29</f>
        <v>0.33</v>
      </c>
    </row>
    <row r="93" spans="1:4" ht="39" thickBot="1" x14ac:dyDescent="0.25">
      <c r="A93" s="53" t="s">
        <v>124</v>
      </c>
      <c r="B93" s="57" t="s">
        <v>136</v>
      </c>
      <c r="C93" s="128">
        <f>SUM(C88:C92)*C52</f>
        <v>3.2399999999999998E-3</v>
      </c>
      <c r="D93" s="62">
        <f t="shared" ref="D93" si="8">C93*$D$29</f>
        <v>5.28</v>
      </c>
    </row>
    <row r="94" spans="1:4" ht="13.5" thickBot="1" x14ac:dyDescent="0.25">
      <c r="A94" s="203" t="s">
        <v>74</v>
      </c>
      <c r="B94" s="204"/>
      <c r="C94" s="63">
        <f t="shared" ref="C94:D94" si="9">SUM(C88:C93)</f>
        <v>1.2E-2</v>
      </c>
      <c r="D94" s="60">
        <f t="shared" si="9"/>
        <v>19.62</v>
      </c>
    </row>
    <row r="95" spans="1:4" ht="36.75" customHeight="1" thickBot="1" x14ac:dyDescent="0.25">
      <c r="A95" s="219" t="s">
        <v>138</v>
      </c>
      <c r="B95" s="219"/>
      <c r="C95" s="219"/>
      <c r="D95" s="219"/>
    </row>
    <row r="96" spans="1:4" ht="15.75" customHeight="1" thickBot="1" x14ac:dyDescent="0.25">
      <c r="A96" s="206" t="s">
        <v>139</v>
      </c>
      <c r="B96" s="207"/>
      <c r="C96" s="207"/>
      <c r="D96" s="208"/>
    </row>
    <row r="97" spans="1:4" ht="15.75" customHeight="1" thickBot="1" x14ac:dyDescent="0.25">
      <c r="A97" s="51" t="s">
        <v>140</v>
      </c>
      <c r="B97" s="203" t="s">
        <v>141</v>
      </c>
      <c r="C97" s="205"/>
      <c r="D97" s="52" t="s">
        <v>112</v>
      </c>
    </row>
    <row r="98" spans="1:4" ht="15" customHeight="1" thickBot="1" x14ac:dyDescent="0.25">
      <c r="A98" s="53" t="s">
        <v>117</v>
      </c>
      <c r="B98" s="201" t="s">
        <v>142</v>
      </c>
      <c r="C98" s="202"/>
      <c r="D98" s="54">
        <v>0</v>
      </c>
    </row>
    <row r="99" spans="1:4" ht="15.75" customHeight="1" thickBot="1" x14ac:dyDescent="0.25">
      <c r="A99" s="203" t="s">
        <v>113</v>
      </c>
      <c r="B99" s="204"/>
      <c r="C99" s="205"/>
      <c r="D99" s="54">
        <f>SUM(D98)</f>
        <v>0</v>
      </c>
    </row>
    <row r="100" spans="1:4" ht="13.5" thickBot="1" x14ac:dyDescent="0.25">
      <c r="A100" s="48"/>
      <c r="C100" s="49"/>
      <c r="D100" s="50"/>
    </row>
    <row r="101" spans="1:4" ht="13.5" thickBot="1" x14ac:dyDescent="0.25">
      <c r="A101" s="206" t="s">
        <v>143</v>
      </c>
      <c r="B101" s="207"/>
      <c r="C101" s="207"/>
      <c r="D101" s="208"/>
    </row>
    <row r="102" spans="1:4" ht="13.5" thickBot="1" x14ac:dyDescent="0.25">
      <c r="A102" s="51">
        <v>4</v>
      </c>
      <c r="B102" s="203" t="s">
        <v>144</v>
      </c>
      <c r="C102" s="205"/>
      <c r="D102" s="52" t="s">
        <v>112</v>
      </c>
    </row>
    <row r="103" spans="1:4" ht="15" customHeight="1" thickBot="1" x14ac:dyDescent="0.25">
      <c r="A103" s="53" t="s">
        <v>129</v>
      </c>
      <c r="B103" s="201" t="s">
        <v>130</v>
      </c>
      <c r="C103" s="202"/>
      <c r="D103" s="54">
        <f>D94</f>
        <v>19.62</v>
      </c>
    </row>
    <row r="104" spans="1:4" ht="15.75" customHeight="1" thickBot="1" x14ac:dyDescent="0.25">
      <c r="A104" s="53" t="s">
        <v>140</v>
      </c>
      <c r="B104" s="201" t="s">
        <v>141</v>
      </c>
      <c r="C104" s="202"/>
      <c r="D104" s="54">
        <f>D99</f>
        <v>0</v>
      </c>
    </row>
    <row r="105" spans="1:4" ht="15.75" customHeight="1" thickBot="1" x14ac:dyDescent="0.25">
      <c r="A105" s="203" t="s">
        <v>113</v>
      </c>
      <c r="B105" s="204"/>
      <c r="C105" s="205"/>
      <c r="D105" s="60">
        <f>SUM(D103:D104)</f>
        <v>19.62</v>
      </c>
    </row>
    <row r="106" spans="1:4" ht="15.75" customHeight="1" thickBot="1" x14ac:dyDescent="0.25">
      <c r="A106" s="48"/>
      <c r="C106" s="49"/>
      <c r="D106" s="50"/>
    </row>
    <row r="107" spans="1:4" ht="15.75" customHeight="1" thickBot="1" x14ac:dyDescent="0.25">
      <c r="A107" s="206" t="s">
        <v>145</v>
      </c>
      <c r="B107" s="207"/>
      <c r="C107" s="207"/>
      <c r="D107" s="208"/>
    </row>
    <row r="108" spans="1:4" ht="15.75" customHeight="1" thickBot="1" x14ac:dyDescent="0.25">
      <c r="A108" s="51">
        <v>5</v>
      </c>
      <c r="B108" s="203" t="s">
        <v>146</v>
      </c>
      <c r="C108" s="205"/>
      <c r="D108" s="52" t="s">
        <v>112</v>
      </c>
    </row>
    <row r="109" spans="1:4" ht="13.5" thickBot="1" x14ac:dyDescent="0.25">
      <c r="A109" s="53" t="s">
        <v>117</v>
      </c>
      <c r="B109" s="201" t="s">
        <v>147</v>
      </c>
      <c r="C109" s="202"/>
      <c r="D109" s="54">
        <f>Uniformes!AC14</f>
        <v>80.59</v>
      </c>
    </row>
    <row r="110" spans="1:4" ht="13.5" thickBot="1" x14ac:dyDescent="0.25">
      <c r="A110" s="53" t="s">
        <v>119</v>
      </c>
      <c r="B110" s="201" t="s">
        <v>148</v>
      </c>
      <c r="C110" s="202"/>
      <c r="D110" s="54"/>
    </row>
    <row r="111" spans="1:4" ht="13.5" thickBot="1" x14ac:dyDescent="0.25">
      <c r="A111" s="53" t="s">
        <v>72</v>
      </c>
      <c r="B111" s="201" t="s">
        <v>149</v>
      </c>
      <c r="C111" s="202"/>
      <c r="D111" s="54">
        <v>0</v>
      </c>
    </row>
    <row r="112" spans="1:4" ht="15" customHeight="1" thickBot="1" x14ac:dyDescent="0.25">
      <c r="A112" s="53" t="s">
        <v>37</v>
      </c>
      <c r="B112" s="201" t="s">
        <v>150</v>
      </c>
      <c r="C112" s="202"/>
      <c r="D112" s="54">
        <v>0</v>
      </c>
    </row>
    <row r="113" spans="1:5" ht="15.75" customHeight="1" thickBot="1" x14ac:dyDescent="0.25">
      <c r="A113" s="129" t="s">
        <v>101</v>
      </c>
      <c r="B113" s="201" t="s">
        <v>151</v>
      </c>
      <c r="C113" s="252"/>
      <c r="D113" s="54">
        <v>0</v>
      </c>
    </row>
    <row r="114" spans="1:5" ht="13.5" thickBot="1" x14ac:dyDescent="0.25">
      <c r="A114" s="203" t="s">
        <v>74</v>
      </c>
      <c r="B114" s="204"/>
      <c r="C114" s="205"/>
      <c r="D114" s="55">
        <f>SUM(D109:D113)</f>
        <v>80.59</v>
      </c>
    </row>
    <row r="115" spans="1:5" ht="15.75" customHeight="1" thickBot="1" x14ac:dyDescent="0.25">
      <c r="A115" s="48"/>
      <c r="C115" s="49"/>
      <c r="D115" s="50"/>
    </row>
    <row r="116" spans="1:5" ht="18" customHeight="1" thickBot="1" x14ac:dyDescent="0.25">
      <c r="A116" s="206" t="s">
        <v>152</v>
      </c>
      <c r="B116" s="207"/>
      <c r="C116" s="207"/>
      <c r="D116" s="208"/>
    </row>
    <row r="117" spans="1:5" ht="15.75" customHeight="1" thickBot="1" x14ac:dyDescent="0.25">
      <c r="A117" s="51">
        <v>6</v>
      </c>
      <c r="B117" s="64" t="s">
        <v>153</v>
      </c>
      <c r="C117" s="112" t="s">
        <v>116</v>
      </c>
      <c r="D117" s="52" t="s">
        <v>112</v>
      </c>
    </row>
    <row r="118" spans="1:5" ht="13.5" thickBot="1" x14ac:dyDescent="0.25">
      <c r="A118" s="53" t="s">
        <v>117</v>
      </c>
      <c r="B118" s="65" t="s">
        <v>154</v>
      </c>
      <c r="C118" s="61">
        <v>0.05</v>
      </c>
      <c r="D118" s="54">
        <f>C118*D136</f>
        <v>199.49</v>
      </c>
    </row>
    <row r="119" spans="1:5" ht="13.5" thickBot="1" x14ac:dyDescent="0.25">
      <c r="A119" s="53" t="s">
        <v>119</v>
      </c>
      <c r="B119" s="65" t="s">
        <v>155</v>
      </c>
      <c r="C119" s="61">
        <v>0.05</v>
      </c>
      <c r="D119" s="54">
        <f>(D118+D136)*C119</f>
        <v>209.46</v>
      </c>
      <c r="E119" s="95"/>
    </row>
    <row r="120" spans="1:5" ht="13.5" thickBot="1" x14ac:dyDescent="0.25">
      <c r="A120" s="53" t="s">
        <v>72</v>
      </c>
      <c r="B120" s="65" t="s">
        <v>156</v>
      </c>
      <c r="C120" s="61">
        <f>C121+C122+C123</f>
        <v>0.14249999999999999</v>
      </c>
      <c r="D120" s="54">
        <f>((D118+D119+D136)/(1-C120))*C120</f>
        <v>730.98</v>
      </c>
    </row>
    <row r="121" spans="1:5" ht="13.5" thickBot="1" x14ac:dyDescent="0.25">
      <c r="A121" s="53"/>
      <c r="B121" s="65" t="s">
        <v>157</v>
      </c>
      <c r="C121" s="61">
        <v>9.2499999999999999E-2</v>
      </c>
      <c r="D121" s="54">
        <f>D138*C121</f>
        <v>474.5</v>
      </c>
    </row>
    <row r="122" spans="1:5" ht="13.5" thickBot="1" x14ac:dyDescent="0.25">
      <c r="A122" s="53"/>
      <c r="B122" s="65" t="s">
        <v>158</v>
      </c>
      <c r="C122" s="66">
        <v>0.05</v>
      </c>
      <c r="D122" s="54">
        <f>C122*D138</f>
        <v>256.48</v>
      </c>
    </row>
    <row r="123" spans="1:5" ht="13.5" thickBot="1" x14ac:dyDescent="0.25">
      <c r="A123" s="53"/>
      <c r="B123" s="65" t="s">
        <v>159</v>
      </c>
      <c r="C123" s="66">
        <v>0</v>
      </c>
      <c r="D123" s="54">
        <f>C123*D138</f>
        <v>0</v>
      </c>
    </row>
    <row r="124" spans="1:5" ht="13.5" thickBot="1" x14ac:dyDescent="0.25">
      <c r="A124" s="203" t="s">
        <v>74</v>
      </c>
      <c r="B124" s="205"/>
      <c r="C124" s="63">
        <f>C120+C118+C119</f>
        <v>0.24249999999999999</v>
      </c>
      <c r="D124" s="52">
        <f>SUM(D118,D119,D120)</f>
        <v>1139.93</v>
      </c>
    </row>
    <row r="125" spans="1:5" ht="21.75" customHeight="1" x14ac:dyDescent="0.2">
      <c r="A125" s="77" t="s">
        <v>160</v>
      </c>
      <c r="C125" s="49"/>
      <c r="D125" s="50"/>
    </row>
    <row r="126" spans="1:5" x14ac:dyDescent="0.2">
      <c r="A126" s="213" t="s">
        <v>161</v>
      </c>
      <c r="B126" s="213"/>
      <c r="C126" s="213"/>
      <c r="D126" s="213"/>
    </row>
    <row r="127" spans="1:5" x14ac:dyDescent="0.2">
      <c r="A127" s="77" t="s">
        <v>162</v>
      </c>
      <c r="C127" s="49"/>
      <c r="D127" s="50"/>
    </row>
    <row r="128" spans="1:5" ht="15" customHeight="1" thickBot="1" x14ac:dyDescent="0.25">
      <c r="A128" s="48"/>
      <c r="C128" s="49"/>
      <c r="D128" s="50"/>
    </row>
    <row r="129" spans="1:4" ht="21.75" customHeight="1" thickBot="1" x14ac:dyDescent="0.25">
      <c r="A129" s="206" t="s">
        <v>163</v>
      </c>
      <c r="B129" s="207"/>
      <c r="C129" s="207"/>
      <c r="D129" s="208"/>
    </row>
    <row r="130" spans="1:4" ht="15.75" customHeight="1" thickBot="1" x14ac:dyDescent="0.25">
      <c r="A130" s="51"/>
      <c r="B130" s="211" t="s">
        <v>164</v>
      </c>
      <c r="C130" s="212"/>
      <c r="D130" s="52" t="s">
        <v>112</v>
      </c>
    </row>
    <row r="131" spans="1:4" ht="15.75" customHeight="1" thickBot="1" x14ac:dyDescent="0.25">
      <c r="A131" s="67" t="s">
        <v>117</v>
      </c>
      <c r="B131" s="209" t="s">
        <v>48</v>
      </c>
      <c r="C131" s="210"/>
      <c r="D131" s="54">
        <f>D29</f>
        <v>1629.62</v>
      </c>
    </row>
    <row r="132" spans="1:4" ht="13.5" thickBot="1" x14ac:dyDescent="0.25">
      <c r="A132" s="67" t="s">
        <v>119</v>
      </c>
      <c r="B132" s="201" t="s">
        <v>64</v>
      </c>
      <c r="C132" s="202"/>
      <c r="D132" s="54">
        <f>D74</f>
        <v>2143.91</v>
      </c>
    </row>
    <row r="133" spans="1:4" ht="15.75" customHeight="1" thickBot="1" x14ac:dyDescent="0.25">
      <c r="A133" s="67" t="s">
        <v>72</v>
      </c>
      <c r="B133" s="201" t="s">
        <v>114</v>
      </c>
      <c r="C133" s="202"/>
      <c r="D133" s="54">
        <f>D83</f>
        <v>116.02</v>
      </c>
    </row>
    <row r="134" spans="1:4" ht="15" customHeight="1" thickBot="1" x14ac:dyDescent="0.25">
      <c r="A134" s="67" t="s">
        <v>37</v>
      </c>
      <c r="B134" s="201" t="s">
        <v>127</v>
      </c>
      <c r="C134" s="202"/>
      <c r="D134" s="54">
        <f>D105</f>
        <v>19.62</v>
      </c>
    </row>
    <row r="135" spans="1:4" ht="13.5" thickBot="1" x14ac:dyDescent="0.25">
      <c r="A135" s="67" t="s">
        <v>101</v>
      </c>
      <c r="B135" s="201" t="s">
        <v>145</v>
      </c>
      <c r="C135" s="202"/>
      <c r="D135" s="54">
        <f>D114</f>
        <v>80.59</v>
      </c>
    </row>
    <row r="136" spans="1:4" ht="14.25" customHeight="1" thickBot="1" x14ac:dyDescent="0.25">
      <c r="A136" s="203" t="s">
        <v>165</v>
      </c>
      <c r="B136" s="204"/>
      <c r="C136" s="205"/>
      <c r="D136" s="54">
        <f>SUM(D131:D135)</f>
        <v>3989.76</v>
      </c>
    </row>
    <row r="137" spans="1:4" ht="15" customHeight="1" thickBot="1" x14ac:dyDescent="0.25">
      <c r="A137" s="67" t="s">
        <v>124</v>
      </c>
      <c r="B137" s="209" t="s">
        <v>166</v>
      </c>
      <c r="C137" s="210"/>
      <c r="D137" s="68">
        <f>D124</f>
        <v>1139.93</v>
      </c>
    </row>
    <row r="138" spans="1:4" ht="21" customHeight="1" thickBot="1" x14ac:dyDescent="0.25">
      <c r="A138" s="203" t="s">
        <v>167</v>
      </c>
      <c r="B138" s="204"/>
      <c r="C138" s="205"/>
      <c r="D138" s="69">
        <f>ROUND((D136+D137),2)</f>
        <v>5129.6899999999996</v>
      </c>
    </row>
    <row r="139" spans="1:4" ht="15" customHeight="1" x14ac:dyDescent="0.2">
      <c r="A139" s="232"/>
      <c r="B139" s="232"/>
      <c r="C139" s="232"/>
      <c r="D139" s="232"/>
    </row>
    <row r="140" spans="1:4" ht="15" customHeight="1" x14ac:dyDescent="0.2"/>
    <row r="142" spans="1:4" ht="15" customHeight="1" x14ac:dyDescent="0.2"/>
    <row r="143" spans="1:4" ht="14.25" customHeight="1" x14ac:dyDescent="0.2"/>
  </sheetData>
  <mergeCells count="88">
    <mergeCell ref="A6:D6"/>
    <mergeCell ref="A1:D1"/>
    <mergeCell ref="A2:D2"/>
    <mergeCell ref="A3:D3"/>
    <mergeCell ref="A4:D4"/>
    <mergeCell ref="A5:D5"/>
    <mergeCell ref="B18:C18"/>
    <mergeCell ref="A7:D7"/>
    <mergeCell ref="A8:D8"/>
    <mergeCell ref="A9:D9"/>
    <mergeCell ref="B10:C10"/>
    <mergeCell ref="B11:C11"/>
    <mergeCell ref="B12:C12"/>
    <mergeCell ref="B13:C13"/>
    <mergeCell ref="A14:D14"/>
    <mergeCell ref="C15:D15"/>
    <mergeCell ref="B16:C16"/>
    <mergeCell ref="B17:C17"/>
    <mergeCell ref="A36:B36"/>
    <mergeCell ref="B19:C19"/>
    <mergeCell ref="A20:D20"/>
    <mergeCell ref="B21:C21"/>
    <mergeCell ref="B22:C22"/>
    <mergeCell ref="B24:C24"/>
    <mergeCell ref="B26:C26"/>
    <mergeCell ref="B27:C27"/>
    <mergeCell ref="B28:C28"/>
    <mergeCell ref="A29:C29"/>
    <mergeCell ref="A31:D31"/>
    <mergeCell ref="A32:D32"/>
    <mergeCell ref="B63:C63"/>
    <mergeCell ref="A38:C38"/>
    <mergeCell ref="A39:D39"/>
    <mergeCell ref="A40:D40"/>
    <mergeCell ref="A41:D41"/>
    <mergeCell ref="A42:D42"/>
    <mergeCell ref="A52:B52"/>
    <mergeCell ref="A56:D56"/>
    <mergeCell ref="B57:C57"/>
    <mergeCell ref="B58:C58"/>
    <mergeCell ref="B59:C59"/>
    <mergeCell ref="B62:C62"/>
    <mergeCell ref="A85:D85"/>
    <mergeCell ref="A66:C66"/>
    <mergeCell ref="A68:D68"/>
    <mergeCell ref="A69:D69"/>
    <mergeCell ref="B70:C70"/>
    <mergeCell ref="B71:C71"/>
    <mergeCell ref="B72:C72"/>
    <mergeCell ref="B73:C73"/>
    <mergeCell ref="A74:C74"/>
    <mergeCell ref="A75:D75"/>
    <mergeCell ref="A83:B83"/>
    <mergeCell ref="A84:D84"/>
    <mergeCell ref="A105:C105"/>
    <mergeCell ref="A86:D86"/>
    <mergeCell ref="A94:B94"/>
    <mergeCell ref="A95:D95"/>
    <mergeCell ref="A96:D96"/>
    <mergeCell ref="B97:C97"/>
    <mergeCell ref="B98:C98"/>
    <mergeCell ref="A99:C99"/>
    <mergeCell ref="A101:D101"/>
    <mergeCell ref="B102:C102"/>
    <mergeCell ref="B103:C103"/>
    <mergeCell ref="B104:C104"/>
    <mergeCell ref="B130:C130"/>
    <mergeCell ref="A107:D107"/>
    <mergeCell ref="B108:C108"/>
    <mergeCell ref="B109:C109"/>
    <mergeCell ref="B110:C110"/>
    <mergeCell ref="B111:C111"/>
    <mergeCell ref="B112:C112"/>
    <mergeCell ref="A114:C114"/>
    <mergeCell ref="A116:D116"/>
    <mergeCell ref="A124:B124"/>
    <mergeCell ref="A126:D126"/>
    <mergeCell ref="A129:D129"/>
    <mergeCell ref="B113:C113"/>
    <mergeCell ref="B137:C137"/>
    <mergeCell ref="A138:C138"/>
    <mergeCell ref="A139:D139"/>
    <mergeCell ref="B131:C131"/>
    <mergeCell ref="B132:C132"/>
    <mergeCell ref="B133:C133"/>
    <mergeCell ref="B134:C134"/>
    <mergeCell ref="B135:C135"/>
    <mergeCell ref="A136:C136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showGridLines="0" workbookViewId="0">
      <selection activeCell="B24" sqref="B24"/>
    </sheetView>
  </sheetViews>
  <sheetFormatPr defaultRowHeight="12.75" x14ac:dyDescent="0.2"/>
  <cols>
    <col min="1" max="1" width="5.7109375" style="13" customWidth="1"/>
    <col min="2" max="2" width="47.28515625" style="13" bestFit="1" customWidth="1"/>
    <col min="3" max="3" width="9.140625" style="13" customWidth="1"/>
    <col min="4" max="4" width="123.140625" style="13" customWidth="1"/>
    <col min="5" max="16384" width="9.140625" style="13"/>
  </cols>
  <sheetData>
    <row r="1" spans="1:6" ht="13.5" thickBot="1" x14ac:dyDescent="0.25">
      <c r="A1" s="265" t="s">
        <v>48</v>
      </c>
      <c r="B1" s="266"/>
      <c r="C1" s="266"/>
      <c r="D1" s="266"/>
    </row>
    <row r="2" spans="1:6" ht="13.5" thickBot="1" x14ac:dyDescent="0.25">
      <c r="A2" s="115">
        <v>1</v>
      </c>
      <c r="B2" s="239" t="s">
        <v>49</v>
      </c>
      <c r="C2" s="240"/>
      <c r="D2" s="14" t="s">
        <v>179</v>
      </c>
    </row>
    <row r="3" spans="1:6" ht="13.5" thickBot="1" x14ac:dyDescent="0.25">
      <c r="A3" s="15" t="s">
        <v>28</v>
      </c>
      <c r="B3" s="218" t="s">
        <v>51</v>
      </c>
      <c r="C3" s="218"/>
      <c r="D3" s="16" t="s">
        <v>180</v>
      </c>
    </row>
    <row r="4" spans="1:6" ht="13.5" thickBot="1" x14ac:dyDescent="0.25">
      <c r="A4" s="265" t="s">
        <v>64</v>
      </c>
      <c r="B4" s="266"/>
      <c r="C4" s="266"/>
      <c r="D4" s="266"/>
    </row>
    <row r="5" spans="1:6" ht="13.5" thickBot="1" x14ac:dyDescent="0.25">
      <c r="A5" s="265" t="s">
        <v>65</v>
      </c>
      <c r="B5" s="266"/>
      <c r="C5" s="266"/>
      <c r="D5" s="266"/>
    </row>
    <row r="6" spans="1:6" ht="13.5" thickBot="1" x14ac:dyDescent="0.25">
      <c r="A6" s="27" t="s">
        <v>66</v>
      </c>
      <c r="B6" s="28" t="s">
        <v>67</v>
      </c>
      <c r="C6" s="29" t="s">
        <v>68</v>
      </c>
      <c r="D6" s="38" t="s">
        <v>179</v>
      </c>
    </row>
    <row r="7" spans="1:6" x14ac:dyDescent="0.2">
      <c r="A7" s="78" t="s">
        <v>28</v>
      </c>
      <c r="B7" s="88" t="s">
        <v>69</v>
      </c>
      <c r="C7" s="89">
        <v>8.3299999999999999E-2</v>
      </c>
      <c r="D7" s="90" t="s">
        <v>181</v>
      </c>
    </row>
    <row r="8" spans="1:6" ht="13.5" customHeight="1" x14ac:dyDescent="0.2">
      <c r="A8" s="10" t="s">
        <v>31</v>
      </c>
      <c r="B8" s="33" t="s">
        <v>70</v>
      </c>
      <c r="C8" s="34">
        <v>0.121</v>
      </c>
      <c r="D8" s="11" t="s">
        <v>182</v>
      </c>
    </row>
    <row r="9" spans="1:6" ht="26.25" customHeight="1" thickBot="1" x14ac:dyDescent="0.25">
      <c r="A9" s="91" t="s">
        <v>72</v>
      </c>
      <c r="B9" s="87" t="s">
        <v>73</v>
      </c>
      <c r="C9" s="92">
        <v>7.5200000000000003E-2</v>
      </c>
      <c r="D9" s="93" t="s">
        <v>183</v>
      </c>
    </row>
    <row r="10" spans="1:6" ht="13.5" thickBot="1" x14ac:dyDescent="0.25">
      <c r="A10" s="203" t="s">
        <v>78</v>
      </c>
      <c r="B10" s="204"/>
      <c r="C10" s="204"/>
      <c r="D10" s="204"/>
    </row>
    <row r="11" spans="1:6" ht="13.5" thickBot="1" x14ac:dyDescent="0.25">
      <c r="A11" s="27" t="s">
        <v>79</v>
      </c>
      <c r="B11" s="112" t="s">
        <v>80</v>
      </c>
      <c r="C11" s="29" t="s">
        <v>68</v>
      </c>
      <c r="D11" s="38" t="s">
        <v>179</v>
      </c>
      <c r="F11" s="13">
        <f>(1/11)*100</f>
        <v>9.0909090909090899</v>
      </c>
    </row>
    <row r="12" spans="1:6" x14ac:dyDescent="0.2">
      <c r="A12" s="9" t="s">
        <v>28</v>
      </c>
      <c r="B12" s="31" t="s">
        <v>184</v>
      </c>
      <c r="C12" s="32">
        <v>0.2</v>
      </c>
      <c r="D12" s="11" t="s">
        <v>185</v>
      </c>
    </row>
    <row r="13" spans="1:6" x14ac:dyDescent="0.2">
      <c r="A13" s="9" t="s">
        <v>119</v>
      </c>
      <c r="B13" s="31" t="s">
        <v>186</v>
      </c>
      <c r="C13" s="32">
        <v>2.5000000000000001E-2</v>
      </c>
      <c r="D13" s="11" t="s">
        <v>187</v>
      </c>
    </row>
    <row r="14" spans="1:6" ht="38.25" x14ac:dyDescent="0.2">
      <c r="A14" s="9" t="s">
        <v>72</v>
      </c>
      <c r="B14" s="31" t="s">
        <v>188</v>
      </c>
      <c r="C14" s="32">
        <v>0.03</v>
      </c>
      <c r="D14" s="72" t="s">
        <v>189</v>
      </c>
    </row>
    <row r="15" spans="1:6" x14ac:dyDescent="0.2">
      <c r="A15" s="9" t="s">
        <v>37</v>
      </c>
      <c r="B15" s="31" t="s">
        <v>190</v>
      </c>
      <c r="C15" s="32">
        <v>1.4999999999999999E-2</v>
      </c>
      <c r="D15" s="11" t="s">
        <v>191</v>
      </c>
    </row>
    <row r="16" spans="1:6" x14ac:dyDescent="0.2">
      <c r="A16" s="9" t="s">
        <v>101</v>
      </c>
      <c r="B16" s="31" t="s">
        <v>192</v>
      </c>
      <c r="C16" s="32">
        <v>0.01</v>
      </c>
      <c r="D16" s="70" t="s">
        <v>193</v>
      </c>
    </row>
    <row r="17" spans="1:4" x14ac:dyDescent="0.2">
      <c r="A17" s="9" t="s">
        <v>124</v>
      </c>
      <c r="B17" s="31" t="s">
        <v>194</v>
      </c>
      <c r="C17" s="32">
        <v>6.0000000000000001E-3</v>
      </c>
      <c r="D17" s="11" t="s">
        <v>195</v>
      </c>
    </row>
    <row r="18" spans="1:4" x14ac:dyDescent="0.2">
      <c r="A18" s="10" t="s">
        <v>104</v>
      </c>
      <c r="B18" s="31" t="s">
        <v>88</v>
      </c>
      <c r="C18" s="32">
        <v>2E-3</v>
      </c>
      <c r="D18" s="11" t="s">
        <v>196</v>
      </c>
    </row>
    <row r="19" spans="1:4" ht="13.5" thickBot="1" x14ac:dyDescent="0.25">
      <c r="A19" s="10" t="s">
        <v>197</v>
      </c>
      <c r="B19" s="31" t="s">
        <v>89</v>
      </c>
      <c r="C19" s="32">
        <v>0.08</v>
      </c>
      <c r="D19" s="11" t="s">
        <v>198</v>
      </c>
    </row>
    <row r="20" spans="1:4" ht="13.5" thickBot="1" x14ac:dyDescent="0.25">
      <c r="A20" s="265" t="s">
        <v>94</v>
      </c>
      <c r="B20" s="266"/>
      <c r="C20" s="266"/>
      <c r="D20" s="266"/>
    </row>
    <row r="21" spans="1:4" ht="13.5" thickBot="1" x14ac:dyDescent="0.25">
      <c r="A21" s="27" t="s">
        <v>95</v>
      </c>
      <c r="B21" s="216" t="s">
        <v>96</v>
      </c>
      <c r="C21" s="205"/>
      <c r="D21" s="38" t="s">
        <v>179</v>
      </c>
    </row>
    <row r="22" spans="1:4" x14ac:dyDescent="0.2">
      <c r="A22" s="3" t="s">
        <v>28</v>
      </c>
      <c r="B22" s="217" t="s">
        <v>97</v>
      </c>
      <c r="C22" s="218"/>
      <c r="D22" s="16" t="s">
        <v>199</v>
      </c>
    </row>
    <row r="23" spans="1:4" x14ac:dyDescent="0.2">
      <c r="A23" s="5" t="s">
        <v>31</v>
      </c>
      <c r="B23" s="223" t="s">
        <v>98</v>
      </c>
      <c r="C23" s="228"/>
      <c r="D23" s="16" t="s">
        <v>200</v>
      </c>
    </row>
    <row r="24" spans="1:4" x14ac:dyDescent="0.2">
      <c r="A24" s="5" t="s">
        <v>72</v>
      </c>
      <c r="B24" s="40" t="s">
        <v>99</v>
      </c>
      <c r="C24" s="41"/>
      <c r="D24" s="16" t="s">
        <v>201</v>
      </c>
    </row>
    <row r="25" spans="1:4" x14ac:dyDescent="0.2">
      <c r="A25" s="5" t="s">
        <v>54</v>
      </c>
      <c r="B25" s="42" t="s">
        <v>100</v>
      </c>
      <c r="C25" s="41"/>
      <c r="D25" s="16" t="s">
        <v>202</v>
      </c>
    </row>
    <row r="26" spans="1:4" ht="13.5" thickBot="1" x14ac:dyDescent="0.25">
      <c r="A26" s="3" t="s">
        <v>101</v>
      </c>
      <c r="B26" s="217" t="s">
        <v>102</v>
      </c>
      <c r="C26" s="218"/>
      <c r="D26" s="16" t="s">
        <v>203</v>
      </c>
    </row>
    <row r="27" spans="1:4" ht="13.5" thickBot="1" x14ac:dyDescent="0.25">
      <c r="A27" s="265" t="s">
        <v>114</v>
      </c>
      <c r="B27" s="266"/>
      <c r="C27" s="266"/>
      <c r="D27" s="266"/>
    </row>
    <row r="28" spans="1:4" ht="13.5" thickBot="1" x14ac:dyDescent="0.25">
      <c r="A28" s="51">
        <v>3</v>
      </c>
      <c r="B28" s="112" t="s">
        <v>115</v>
      </c>
      <c r="C28" s="56" t="s">
        <v>116</v>
      </c>
      <c r="D28" s="52" t="s">
        <v>179</v>
      </c>
    </row>
    <row r="29" spans="1:4" ht="13.5" thickBot="1" x14ac:dyDescent="0.25">
      <c r="A29" s="53" t="s">
        <v>117</v>
      </c>
      <c r="B29" s="57" t="s">
        <v>118</v>
      </c>
      <c r="C29" s="58">
        <v>4.1999999999999997E-3</v>
      </c>
      <c r="D29" s="71" t="s">
        <v>204</v>
      </c>
    </row>
    <row r="30" spans="1:4" ht="13.5" thickBot="1" x14ac:dyDescent="0.25">
      <c r="A30" s="53" t="s">
        <v>119</v>
      </c>
      <c r="B30" s="57" t="s">
        <v>120</v>
      </c>
      <c r="C30" s="58">
        <f>8%*C29</f>
        <v>2.9999999999999997E-4</v>
      </c>
      <c r="D30" s="71" t="s">
        <v>205</v>
      </c>
    </row>
    <row r="31" spans="1:4" ht="13.5" thickBot="1" x14ac:dyDescent="0.25">
      <c r="A31" s="53" t="s">
        <v>72</v>
      </c>
      <c r="B31" s="57" t="s">
        <v>121</v>
      </c>
      <c r="C31" s="117">
        <v>0.04</v>
      </c>
      <c r="D31" s="119" t="s">
        <v>206</v>
      </c>
    </row>
    <row r="32" spans="1:4" ht="13.5" thickBot="1" x14ac:dyDescent="0.25">
      <c r="A32" s="53" t="s">
        <v>37</v>
      </c>
      <c r="B32" s="57" t="s">
        <v>122</v>
      </c>
      <c r="C32" s="58">
        <v>1.9400000000000001E-2</v>
      </c>
      <c r="D32" s="11" t="s">
        <v>207</v>
      </c>
    </row>
    <row r="33" spans="1:4" ht="26.25" thickBot="1" x14ac:dyDescent="0.25">
      <c r="A33" s="53" t="s">
        <v>101</v>
      </c>
      <c r="B33" s="57" t="s">
        <v>123</v>
      </c>
      <c r="C33" s="58">
        <f>1*36.8%*C32</f>
        <v>7.1000000000000004E-3</v>
      </c>
      <c r="D33" s="11" t="s">
        <v>208</v>
      </c>
    </row>
    <row r="34" spans="1:4" ht="13.5" thickBot="1" x14ac:dyDescent="0.25">
      <c r="A34" s="53" t="s">
        <v>124</v>
      </c>
      <c r="B34" s="57" t="s">
        <v>125</v>
      </c>
      <c r="C34" s="117">
        <v>2.0000000000000001E-4</v>
      </c>
      <c r="D34" s="11" t="s">
        <v>209</v>
      </c>
    </row>
    <row r="35" spans="1:4" ht="13.5" thickBot="1" x14ac:dyDescent="0.25">
      <c r="A35" s="265" t="s">
        <v>127</v>
      </c>
      <c r="B35" s="266"/>
      <c r="C35" s="266"/>
      <c r="D35" s="266"/>
    </row>
    <row r="36" spans="1:4" ht="13.5" thickBot="1" x14ac:dyDescent="0.25">
      <c r="A36" s="51" t="s">
        <v>129</v>
      </c>
      <c r="B36" s="113" t="s">
        <v>130</v>
      </c>
      <c r="C36" s="51" t="s">
        <v>116</v>
      </c>
      <c r="D36" s="52" t="s">
        <v>179</v>
      </c>
    </row>
    <row r="37" spans="1:4" ht="18.75" customHeight="1" thickBot="1" x14ac:dyDescent="0.25">
      <c r="A37" s="53" t="s">
        <v>117</v>
      </c>
      <c r="B37" s="57" t="s">
        <v>131</v>
      </c>
      <c r="C37" s="118">
        <v>0</v>
      </c>
      <c r="D37" s="119" t="s">
        <v>210</v>
      </c>
    </row>
    <row r="38" spans="1:4" ht="13.5" thickBot="1" x14ac:dyDescent="0.25">
      <c r="A38" s="53" t="s">
        <v>119</v>
      </c>
      <c r="B38" s="57" t="s">
        <v>211</v>
      </c>
      <c r="C38" s="61">
        <v>4.1999999999999997E-3</v>
      </c>
      <c r="D38" s="16" t="s">
        <v>212</v>
      </c>
    </row>
    <row r="39" spans="1:4" ht="13.5" thickBot="1" x14ac:dyDescent="0.25">
      <c r="A39" s="53" t="s">
        <v>72</v>
      </c>
      <c r="B39" s="57" t="s">
        <v>133</v>
      </c>
      <c r="C39" s="61">
        <v>2.0000000000000001E-4</v>
      </c>
      <c r="D39" s="16" t="s">
        <v>213</v>
      </c>
    </row>
    <row r="40" spans="1:4" ht="26.25" thickBot="1" x14ac:dyDescent="0.25">
      <c r="A40" s="53" t="s">
        <v>37</v>
      </c>
      <c r="B40" s="57" t="s">
        <v>134</v>
      </c>
      <c r="C40" s="61">
        <v>4.1999999999999997E-3</v>
      </c>
      <c r="D40" s="74" t="s">
        <v>214</v>
      </c>
    </row>
    <row r="41" spans="1:4" ht="13.5" thickBot="1" x14ac:dyDescent="0.25">
      <c r="A41" s="53" t="s">
        <v>101</v>
      </c>
      <c r="B41" s="57" t="s">
        <v>215</v>
      </c>
      <c r="C41" s="61">
        <v>2.0000000000000001E-4</v>
      </c>
      <c r="D41" s="16" t="s">
        <v>216</v>
      </c>
    </row>
    <row r="42" spans="1:4" ht="13.5" thickBot="1" x14ac:dyDescent="0.25">
      <c r="A42" s="265" t="s">
        <v>152</v>
      </c>
      <c r="B42" s="266"/>
      <c r="C42" s="266"/>
      <c r="D42" s="266"/>
    </row>
    <row r="43" spans="1:4" ht="26.25" thickBot="1" x14ac:dyDescent="0.25">
      <c r="A43" s="51">
        <v>6</v>
      </c>
      <c r="B43" s="64" t="s">
        <v>153</v>
      </c>
      <c r="C43" s="112" t="s">
        <v>217</v>
      </c>
      <c r="D43" s="52" t="s">
        <v>112</v>
      </c>
    </row>
    <row r="44" spans="1:4" ht="13.5" thickBot="1" x14ac:dyDescent="0.25">
      <c r="A44" s="53" t="s">
        <v>117</v>
      </c>
      <c r="B44" s="65" t="s">
        <v>154</v>
      </c>
      <c r="C44" s="66">
        <v>0.05</v>
      </c>
      <c r="D44" s="71" t="s">
        <v>218</v>
      </c>
    </row>
    <row r="45" spans="1:4" ht="13.5" thickBot="1" x14ac:dyDescent="0.25">
      <c r="A45" s="53" t="s">
        <v>119</v>
      </c>
      <c r="B45" s="65" t="s">
        <v>155</v>
      </c>
      <c r="C45" s="61">
        <v>0.05</v>
      </c>
      <c r="D45" s="71" t="s">
        <v>218</v>
      </c>
    </row>
    <row r="46" spans="1:4" ht="13.5" thickBot="1" x14ac:dyDescent="0.25">
      <c r="A46" s="53" t="s">
        <v>72</v>
      </c>
      <c r="B46" s="65" t="s">
        <v>156</v>
      </c>
      <c r="C46" s="61"/>
      <c r="D46" s="54"/>
    </row>
    <row r="47" spans="1:4" ht="39" thickBot="1" x14ac:dyDescent="0.25">
      <c r="A47" s="53"/>
      <c r="B47" s="65" t="s">
        <v>157</v>
      </c>
      <c r="C47" s="61">
        <f>7.6%+1.65%</f>
        <v>9.2499999999999999E-2</v>
      </c>
      <c r="D47" s="73" t="s">
        <v>219</v>
      </c>
    </row>
    <row r="48" spans="1:4" ht="13.5" thickBot="1" x14ac:dyDescent="0.25">
      <c r="A48" s="53"/>
      <c r="B48" s="65" t="s">
        <v>158</v>
      </c>
      <c r="C48" s="66">
        <v>0.05</v>
      </c>
      <c r="D48" s="71" t="s">
        <v>220</v>
      </c>
    </row>
  </sheetData>
  <mergeCells count="14">
    <mergeCell ref="A4:D4"/>
    <mergeCell ref="A5:D5"/>
    <mergeCell ref="A1:D1"/>
    <mergeCell ref="B2:C2"/>
    <mergeCell ref="B3:C3"/>
    <mergeCell ref="A42:D42"/>
    <mergeCell ref="A27:D27"/>
    <mergeCell ref="A35:D35"/>
    <mergeCell ref="B26:C26"/>
    <mergeCell ref="A10:D10"/>
    <mergeCell ref="A20:D20"/>
    <mergeCell ref="B21:C21"/>
    <mergeCell ref="B22:C22"/>
    <mergeCell ref="B23:C23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1"/>
  <sheetViews>
    <sheetView showGridLines="0" zoomScale="86" zoomScaleNormal="86" workbookViewId="0">
      <selection activeCell="AC21" sqref="AC21"/>
    </sheetView>
  </sheetViews>
  <sheetFormatPr defaultRowHeight="12.75" x14ac:dyDescent="0.2"/>
  <cols>
    <col min="1" max="1" width="35.7109375" style="126" customWidth="1"/>
    <col min="2" max="2" width="4.28515625" style="126" bestFit="1" customWidth="1"/>
    <col min="3" max="3" width="12" style="126" customWidth="1"/>
    <col min="4" max="4" width="13.28515625" style="126" customWidth="1"/>
    <col min="5" max="5" width="9.140625" style="126"/>
    <col min="6" max="6" width="35.7109375" style="145" customWidth="1"/>
    <col min="7" max="7" width="6.28515625" style="145" customWidth="1"/>
    <col min="8" max="8" width="14.42578125" style="145" customWidth="1"/>
    <col min="9" max="9" width="14.42578125" style="145" bestFit="1" customWidth="1"/>
    <col min="10" max="10" width="4.42578125" style="141" customWidth="1"/>
    <col min="11" max="11" width="35.7109375" style="126" customWidth="1"/>
    <col min="12" max="12" width="7.28515625" style="126" customWidth="1"/>
    <col min="13" max="13" width="14.140625" style="126" customWidth="1"/>
    <col min="14" max="14" width="14.28515625" style="147" customWidth="1"/>
    <col min="15" max="15" width="4.42578125" style="126" customWidth="1"/>
    <col min="16" max="16" width="35.7109375" style="126" customWidth="1"/>
    <col min="17" max="17" width="6.7109375" style="126" customWidth="1"/>
    <col min="18" max="18" width="18.85546875" style="126" customWidth="1"/>
    <col min="19" max="19" width="19" style="126" customWidth="1"/>
    <col min="20" max="20" width="4.5703125" style="126" customWidth="1"/>
    <col min="21" max="21" width="35.7109375" style="126" customWidth="1"/>
    <col min="22" max="22" width="5.5703125" style="126" customWidth="1"/>
    <col min="23" max="23" width="16.5703125" style="126" customWidth="1"/>
    <col min="24" max="24" width="11.85546875" style="126" customWidth="1"/>
    <col min="25" max="25" width="4" style="126" customWidth="1"/>
    <col min="26" max="26" width="35.7109375" style="126" customWidth="1"/>
    <col min="27" max="27" width="7.42578125" style="126" customWidth="1"/>
    <col min="28" max="28" width="17.140625" style="126" customWidth="1"/>
    <col min="29" max="29" width="15.42578125" style="126" customWidth="1"/>
    <col min="30" max="235" width="9.140625" style="126"/>
    <col min="236" max="236" width="23.28515625" style="126" customWidth="1"/>
    <col min="237" max="237" width="12.7109375" style="126" customWidth="1"/>
    <col min="238" max="238" width="14.42578125" style="126" bestFit="1" customWidth="1"/>
    <col min="239" max="239" width="14" style="126" customWidth="1"/>
    <col min="240" max="240" width="14.42578125" style="126" bestFit="1" customWidth="1"/>
    <col min="241" max="241" width="14" style="126" customWidth="1"/>
    <col min="242" max="242" width="14" style="126" bestFit="1" customWidth="1"/>
    <col min="243" max="243" width="13.140625" style="126" customWidth="1"/>
    <col min="244" max="244" width="14.42578125" style="126" bestFit="1" customWidth="1"/>
    <col min="245" max="245" width="4.42578125" style="126" customWidth="1"/>
    <col min="246" max="246" width="17.5703125" style="126" customWidth="1"/>
    <col min="247" max="247" width="14.42578125" style="126" customWidth="1"/>
    <col min="248" max="248" width="14.42578125" style="126" bestFit="1" customWidth="1"/>
    <col min="249" max="249" width="14" style="126" customWidth="1"/>
    <col min="250" max="250" width="13.85546875" style="126" customWidth="1"/>
    <col min="251" max="251" width="14" style="126" customWidth="1"/>
    <col min="252" max="254" width="13.85546875" style="126" customWidth="1"/>
    <col min="255" max="255" width="4.42578125" style="126" customWidth="1"/>
    <col min="256" max="256" width="27.140625" style="126" customWidth="1"/>
    <col min="257" max="257" width="14.140625" style="126" customWidth="1"/>
    <col min="258" max="258" width="14.28515625" style="126" customWidth="1"/>
    <col min="259" max="259" width="14" style="126" customWidth="1"/>
    <col min="260" max="260" width="13.85546875" style="126" customWidth="1"/>
    <col min="261" max="261" width="14" style="126" customWidth="1"/>
    <col min="262" max="262" width="13.85546875" style="126" customWidth="1"/>
    <col min="263" max="263" width="16.7109375" style="126" customWidth="1"/>
    <col min="264" max="264" width="17" style="126" customWidth="1"/>
    <col min="265" max="491" width="9.140625" style="126"/>
    <col min="492" max="492" width="23.28515625" style="126" customWidth="1"/>
    <col min="493" max="493" width="12.7109375" style="126" customWidth="1"/>
    <col min="494" max="494" width="14.42578125" style="126" bestFit="1" customWidth="1"/>
    <col min="495" max="495" width="14" style="126" customWidth="1"/>
    <col min="496" max="496" width="14.42578125" style="126" bestFit="1" customWidth="1"/>
    <col min="497" max="497" width="14" style="126" customWidth="1"/>
    <col min="498" max="498" width="14" style="126" bestFit="1" customWidth="1"/>
    <col min="499" max="499" width="13.140625" style="126" customWidth="1"/>
    <col min="500" max="500" width="14.42578125" style="126" bestFit="1" customWidth="1"/>
    <col min="501" max="501" width="4.42578125" style="126" customWidth="1"/>
    <col min="502" max="502" width="17.5703125" style="126" customWidth="1"/>
    <col min="503" max="503" width="14.42578125" style="126" customWidth="1"/>
    <col min="504" max="504" width="14.42578125" style="126" bestFit="1" customWidth="1"/>
    <col min="505" max="505" width="14" style="126" customWidth="1"/>
    <col min="506" max="506" width="13.85546875" style="126" customWidth="1"/>
    <col min="507" max="507" width="14" style="126" customWidth="1"/>
    <col min="508" max="510" width="13.85546875" style="126" customWidth="1"/>
    <col min="511" max="511" width="4.42578125" style="126" customWidth="1"/>
    <col min="512" max="512" width="27.140625" style="126" customWidth="1"/>
    <col min="513" max="513" width="14.140625" style="126" customWidth="1"/>
    <col min="514" max="514" width="14.28515625" style="126" customWidth="1"/>
    <col min="515" max="515" width="14" style="126" customWidth="1"/>
    <col min="516" max="516" width="13.85546875" style="126" customWidth="1"/>
    <col min="517" max="517" width="14" style="126" customWidth="1"/>
    <col min="518" max="518" width="13.85546875" style="126" customWidth="1"/>
    <col min="519" max="519" width="16.7109375" style="126" customWidth="1"/>
    <col min="520" max="520" width="17" style="126" customWidth="1"/>
    <col min="521" max="747" width="9.140625" style="126"/>
    <col min="748" max="748" width="23.28515625" style="126" customWidth="1"/>
    <col min="749" max="749" width="12.7109375" style="126" customWidth="1"/>
    <col min="750" max="750" width="14.42578125" style="126" bestFit="1" customWidth="1"/>
    <col min="751" max="751" width="14" style="126" customWidth="1"/>
    <col min="752" max="752" width="14.42578125" style="126" bestFit="1" customWidth="1"/>
    <col min="753" max="753" width="14" style="126" customWidth="1"/>
    <col min="754" max="754" width="14" style="126" bestFit="1" customWidth="1"/>
    <col min="755" max="755" width="13.140625" style="126" customWidth="1"/>
    <col min="756" max="756" width="14.42578125" style="126" bestFit="1" customWidth="1"/>
    <col min="757" max="757" width="4.42578125" style="126" customWidth="1"/>
    <col min="758" max="758" width="17.5703125" style="126" customWidth="1"/>
    <col min="759" max="759" width="14.42578125" style="126" customWidth="1"/>
    <col min="760" max="760" width="14.42578125" style="126" bestFit="1" customWidth="1"/>
    <col min="761" max="761" width="14" style="126" customWidth="1"/>
    <col min="762" max="762" width="13.85546875" style="126" customWidth="1"/>
    <col min="763" max="763" width="14" style="126" customWidth="1"/>
    <col min="764" max="766" width="13.85546875" style="126" customWidth="1"/>
    <col min="767" max="767" width="4.42578125" style="126" customWidth="1"/>
    <col min="768" max="768" width="27.140625" style="126" customWidth="1"/>
    <col min="769" max="769" width="14.140625" style="126" customWidth="1"/>
    <col min="770" max="770" width="14.28515625" style="126" customWidth="1"/>
    <col min="771" max="771" width="14" style="126" customWidth="1"/>
    <col min="772" max="772" width="13.85546875" style="126" customWidth="1"/>
    <col min="773" max="773" width="14" style="126" customWidth="1"/>
    <col min="774" max="774" width="13.85546875" style="126" customWidth="1"/>
    <col min="775" max="775" width="16.7109375" style="126" customWidth="1"/>
    <col min="776" max="776" width="17" style="126" customWidth="1"/>
    <col min="777" max="1003" width="9.140625" style="126"/>
    <col min="1004" max="1004" width="23.28515625" style="126" customWidth="1"/>
    <col min="1005" max="1005" width="12.7109375" style="126" customWidth="1"/>
    <col min="1006" max="1006" width="14.42578125" style="126" bestFit="1" customWidth="1"/>
    <col min="1007" max="1007" width="14" style="126" customWidth="1"/>
    <col min="1008" max="1008" width="14.42578125" style="126" bestFit="1" customWidth="1"/>
    <col min="1009" max="1009" width="14" style="126" customWidth="1"/>
    <col min="1010" max="1010" width="14" style="126" bestFit="1" customWidth="1"/>
    <col min="1011" max="1011" width="13.140625" style="126" customWidth="1"/>
    <col min="1012" max="1012" width="14.42578125" style="126" bestFit="1" customWidth="1"/>
    <col min="1013" max="1013" width="4.42578125" style="126" customWidth="1"/>
    <col min="1014" max="1014" width="17.5703125" style="126" customWidth="1"/>
    <col min="1015" max="1015" width="14.42578125" style="126" customWidth="1"/>
    <col min="1016" max="1016" width="14.42578125" style="126" bestFit="1" customWidth="1"/>
    <col min="1017" max="1017" width="14" style="126" customWidth="1"/>
    <col min="1018" max="1018" width="13.85546875" style="126" customWidth="1"/>
    <col min="1019" max="1019" width="14" style="126" customWidth="1"/>
    <col min="1020" max="1022" width="13.85546875" style="126" customWidth="1"/>
    <col min="1023" max="1023" width="4.42578125" style="126" customWidth="1"/>
    <col min="1024" max="1024" width="27.140625" style="126" customWidth="1"/>
    <col min="1025" max="1025" width="14.140625" style="126" customWidth="1"/>
    <col min="1026" max="1026" width="14.28515625" style="126" customWidth="1"/>
    <col min="1027" max="1027" width="14" style="126" customWidth="1"/>
    <col min="1028" max="1028" width="13.85546875" style="126" customWidth="1"/>
    <col min="1029" max="1029" width="14" style="126" customWidth="1"/>
    <col min="1030" max="1030" width="13.85546875" style="126" customWidth="1"/>
    <col min="1031" max="1031" width="16.7109375" style="126" customWidth="1"/>
    <col min="1032" max="1032" width="17" style="126" customWidth="1"/>
    <col min="1033" max="1259" width="9.140625" style="126"/>
    <col min="1260" max="1260" width="23.28515625" style="126" customWidth="1"/>
    <col min="1261" max="1261" width="12.7109375" style="126" customWidth="1"/>
    <col min="1262" max="1262" width="14.42578125" style="126" bestFit="1" customWidth="1"/>
    <col min="1263" max="1263" width="14" style="126" customWidth="1"/>
    <col min="1264" max="1264" width="14.42578125" style="126" bestFit="1" customWidth="1"/>
    <col min="1265" max="1265" width="14" style="126" customWidth="1"/>
    <col min="1266" max="1266" width="14" style="126" bestFit="1" customWidth="1"/>
    <col min="1267" max="1267" width="13.140625" style="126" customWidth="1"/>
    <col min="1268" max="1268" width="14.42578125" style="126" bestFit="1" customWidth="1"/>
    <col min="1269" max="1269" width="4.42578125" style="126" customWidth="1"/>
    <col min="1270" max="1270" width="17.5703125" style="126" customWidth="1"/>
    <col min="1271" max="1271" width="14.42578125" style="126" customWidth="1"/>
    <col min="1272" max="1272" width="14.42578125" style="126" bestFit="1" customWidth="1"/>
    <col min="1273" max="1273" width="14" style="126" customWidth="1"/>
    <col min="1274" max="1274" width="13.85546875" style="126" customWidth="1"/>
    <col min="1275" max="1275" width="14" style="126" customWidth="1"/>
    <col min="1276" max="1278" width="13.85546875" style="126" customWidth="1"/>
    <col min="1279" max="1279" width="4.42578125" style="126" customWidth="1"/>
    <col min="1280" max="1280" width="27.140625" style="126" customWidth="1"/>
    <col min="1281" max="1281" width="14.140625" style="126" customWidth="1"/>
    <col min="1282" max="1282" width="14.28515625" style="126" customWidth="1"/>
    <col min="1283" max="1283" width="14" style="126" customWidth="1"/>
    <col min="1284" max="1284" width="13.85546875" style="126" customWidth="1"/>
    <col min="1285" max="1285" width="14" style="126" customWidth="1"/>
    <col min="1286" max="1286" width="13.85546875" style="126" customWidth="1"/>
    <col min="1287" max="1287" width="16.7109375" style="126" customWidth="1"/>
    <col min="1288" max="1288" width="17" style="126" customWidth="1"/>
    <col min="1289" max="1515" width="9.140625" style="126"/>
    <col min="1516" max="1516" width="23.28515625" style="126" customWidth="1"/>
    <col min="1517" max="1517" width="12.7109375" style="126" customWidth="1"/>
    <col min="1518" max="1518" width="14.42578125" style="126" bestFit="1" customWidth="1"/>
    <col min="1519" max="1519" width="14" style="126" customWidth="1"/>
    <col min="1520" max="1520" width="14.42578125" style="126" bestFit="1" customWidth="1"/>
    <col min="1521" max="1521" width="14" style="126" customWidth="1"/>
    <col min="1522" max="1522" width="14" style="126" bestFit="1" customWidth="1"/>
    <col min="1523" max="1523" width="13.140625" style="126" customWidth="1"/>
    <col min="1524" max="1524" width="14.42578125" style="126" bestFit="1" customWidth="1"/>
    <col min="1525" max="1525" width="4.42578125" style="126" customWidth="1"/>
    <col min="1526" max="1526" width="17.5703125" style="126" customWidth="1"/>
    <col min="1527" max="1527" width="14.42578125" style="126" customWidth="1"/>
    <col min="1528" max="1528" width="14.42578125" style="126" bestFit="1" customWidth="1"/>
    <col min="1529" max="1529" width="14" style="126" customWidth="1"/>
    <col min="1530" max="1530" width="13.85546875" style="126" customWidth="1"/>
    <col min="1531" max="1531" width="14" style="126" customWidth="1"/>
    <col min="1532" max="1534" width="13.85546875" style="126" customWidth="1"/>
    <col min="1535" max="1535" width="4.42578125" style="126" customWidth="1"/>
    <col min="1536" max="1536" width="27.140625" style="126" customWidth="1"/>
    <col min="1537" max="1537" width="14.140625" style="126" customWidth="1"/>
    <col min="1538" max="1538" width="14.28515625" style="126" customWidth="1"/>
    <col min="1539" max="1539" width="14" style="126" customWidth="1"/>
    <col min="1540" max="1540" width="13.85546875" style="126" customWidth="1"/>
    <col min="1541" max="1541" width="14" style="126" customWidth="1"/>
    <col min="1542" max="1542" width="13.85546875" style="126" customWidth="1"/>
    <col min="1543" max="1543" width="16.7109375" style="126" customWidth="1"/>
    <col min="1544" max="1544" width="17" style="126" customWidth="1"/>
    <col min="1545" max="1771" width="9.140625" style="126"/>
    <col min="1772" max="1772" width="23.28515625" style="126" customWidth="1"/>
    <col min="1773" max="1773" width="12.7109375" style="126" customWidth="1"/>
    <col min="1774" max="1774" width="14.42578125" style="126" bestFit="1" customWidth="1"/>
    <col min="1775" max="1775" width="14" style="126" customWidth="1"/>
    <col min="1776" max="1776" width="14.42578125" style="126" bestFit="1" customWidth="1"/>
    <col min="1777" max="1777" width="14" style="126" customWidth="1"/>
    <col min="1778" max="1778" width="14" style="126" bestFit="1" customWidth="1"/>
    <col min="1779" max="1779" width="13.140625" style="126" customWidth="1"/>
    <col min="1780" max="1780" width="14.42578125" style="126" bestFit="1" customWidth="1"/>
    <col min="1781" max="1781" width="4.42578125" style="126" customWidth="1"/>
    <col min="1782" max="1782" width="17.5703125" style="126" customWidth="1"/>
    <col min="1783" max="1783" width="14.42578125" style="126" customWidth="1"/>
    <col min="1784" max="1784" width="14.42578125" style="126" bestFit="1" customWidth="1"/>
    <col min="1785" max="1785" width="14" style="126" customWidth="1"/>
    <col min="1786" max="1786" width="13.85546875" style="126" customWidth="1"/>
    <col min="1787" max="1787" width="14" style="126" customWidth="1"/>
    <col min="1788" max="1790" width="13.85546875" style="126" customWidth="1"/>
    <col min="1791" max="1791" width="4.42578125" style="126" customWidth="1"/>
    <col min="1792" max="1792" width="27.140625" style="126" customWidth="1"/>
    <col min="1793" max="1793" width="14.140625" style="126" customWidth="1"/>
    <col min="1794" max="1794" width="14.28515625" style="126" customWidth="1"/>
    <col min="1795" max="1795" width="14" style="126" customWidth="1"/>
    <col min="1796" max="1796" width="13.85546875" style="126" customWidth="1"/>
    <col min="1797" max="1797" width="14" style="126" customWidth="1"/>
    <col min="1798" max="1798" width="13.85546875" style="126" customWidth="1"/>
    <col min="1799" max="1799" width="16.7109375" style="126" customWidth="1"/>
    <col min="1800" max="1800" width="17" style="126" customWidth="1"/>
    <col min="1801" max="2027" width="9.140625" style="126"/>
    <col min="2028" max="2028" width="23.28515625" style="126" customWidth="1"/>
    <col min="2029" max="2029" width="12.7109375" style="126" customWidth="1"/>
    <col min="2030" max="2030" width="14.42578125" style="126" bestFit="1" customWidth="1"/>
    <col min="2031" max="2031" width="14" style="126" customWidth="1"/>
    <col min="2032" max="2032" width="14.42578125" style="126" bestFit="1" customWidth="1"/>
    <col min="2033" max="2033" width="14" style="126" customWidth="1"/>
    <col min="2034" max="2034" width="14" style="126" bestFit="1" customWidth="1"/>
    <col min="2035" max="2035" width="13.140625" style="126" customWidth="1"/>
    <col min="2036" max="2036" width="14.42578125" style="126" bestFit="1" customWidth="1"/>
    <col min="2037" max="2037" width="4.42578125" style="126" customWidth="1"/>
    <col min="2038" max="2038" width="17.5703125" style="126" customWidth="1"/>
    <col min="2039" max="2039" width="14.42578125" style="126" customWidth="1"/>
    <col min="2040" max="2040" width="14.42578125" style="126" bestFit="1" customWidth="1"/>
    <col min="2041" max="2041" width="14" style="126" customWidth="1"/>
    <col min="2042" max="2042" width="13.85546875" style="126" customWidth="1"/>
    <col min="2043" max="2043" width="14" style="126" customWidth="1"/>
    <col min="2044" max="2046" width="13.85546875" style="126" customWidth="1"/>
    <col min="2047" max="2047" width="4.42578125" style="126" customWidth="1"/>
    <col min="2048" max="2048" width="27.140625" style="126" customWidth="1"/>
    <col min="2049" max="2049" width="14.140625" style="126" customWidth="1"/>
    <col min="2050" max="2050" width="14.28515625" style="126" customWidth="1"/>
    <col min="2051" max="2051" width="14" style="126" customWidth="1"/>
    <col min="2052" max="2052" width="13.85546875" style="126" customWidth="1"/>
    <col min="2053" max="2053" width="14" style="126" customWidth="1"/>
    <col min="2054" max="2054" width="13.85546875" style="126" customWidth="1"/>
    <col min="2055" max="2055" width="16.7109375" style="126" customWidth="1"/>
    <col min="2056" max="2056" width="17" style="126" customWidth="1"/>
    <col min="2057" max="2283" width="9.140625" style="126"/>
    <col min="2284" max="2284" width="23.28515625" style="126" customWidth="1"/>
    <col min="2285" max="2285" width="12.7109375" style="126" customWidth="1"/>
    <col min="2286" max="2286" width="14.42578125" style="126" bestFit="1" customWidth="1"/>
    <col min="2287" max="2287" width="14" style="126" customWidth="1"/>
    <col min="2288" max="2288" width="14.42578125" style="126" bestFit="1" customWidth="1"/>
    <col min="2289" max="2289" width="14" style="126" customWidth="1"/>
    <col min="2290" max="2290" width="14" style="126" bestFit="1" customWidth="1"/>
    <col min="2291" max="2291" width="13.140625" style="126" customWidth="1"/>
    <col min="2292" max="2292" width="14.42578125" style="126" bestFit="1" customWidth="1"/>
    <col min="2293" max="2293" width="4.42578125" style="126" customWidth="1"/>
    <col min="2294" max="2294" width="17.5703125" style="126" customWidth="1"/>
    <col min="2295" max="2295" width="14.42578125" style="126" customWidth="1"/>
    <col min="2296" max="2296" width="14.42578125" style="126" bestFit="1" customWidth="1"/>
    <col min="2297" max="2297" width="14" style="126" customWidth="1"/>
    <col min="2298" max="2298" width="13.85546875" style="126" customWidth="1"/>
    <col min="2299" max="2299" width="14" style="126" customWidth="1"/>
    <col min="2300" max="2302" width="13.85546875" style="126" customWidth="1"/>
    <col min="2303" max="2303" width="4.42578125" style="126" customWidth="1"/>
    <col min="2304" max="2304" width="27.140625" style="126" customWidth="1"/>
    <col min="2305" max="2305" width="14.140625" style="126" customWidth="1"/>
    <col min="2306" max="2306" width="14.28515625" style="126" customWidth="1"/>
    <col min="2307" max="2307" width="14" style="126" customWidth="1"/>
    <col min="2308" max="2308" width="13.85546875" style="126" customWidth="1"/>
    <col min="2309" max="2309" width="14" style="126" customWidth="1"/>
    <col min="2310" max="2310" width="13.85546875" style="126" customWidth="1"/>
    <col min="2311" max="2311" width="16.7109375" style="126" customWidth="1"/>
    <col min="2312" max="2312" width="17" style="126" customWidth="1"/>
    <col min="2313" max="2539" width="9.140625" style="126"/>
    <col min="2540" max="2540" width="23.28515625" style="126" customWidth="1"/>
    <col min="2541" max="2541" width="12.7109375" style="126" customWidth="1"/>
    <col min="2542" max="2542" width="14.42578125" style="126" bestFit="1" customWidth="1"/>
    <col min="2543" max="2543" width="14" style="126" customWidth="1"/>
    <col min="2544" max="2544" width="14.42578125" style="126" bestFit="1" customWidth="1"/>
    <col min="2545" max="2545" width="14" style="126" customWidth="1"/>
    <col min="2546" max="2546" width="14" style="126" bestFit="1" customWidth="1"/>
    <col min="2547" max="2547" width="13.140625" style="126" customWidth="1"/>
    <col min="2548" max="2548" width="14.42578125" style="126" bestFit="1" customWidth="1"/>
    <col min="2549" max="2549" width="4.42578125" style="126" customWidth="1"/>
    <col min="2550" max="2550" width="17.5703125" style="126" customWidth="1"/>
    <col min="2551" max="2551" width="14.42578125" style="126" customWidth="1"/>
    <col min="2552" max="2552" width="14.42578125" style="126" bestFit="1" customWidth="1"/>
    <col min="2553" max="2553" width="14" style="126" customWidth="1"/>
    <col min="2554" max="2554" width="13.85546875" style="126" customWidth="1"/>
    <col min="2555" max="2555" width="14" style="126" customWidth="1"/>
    <col min="2556" max="2558" width="13.85546875" style="126" customWidth="1"/>
    <col min="2559" max="2559" width="4.42578125" style="126" customWidth="1"/>
    <col min="2560" max="2560" width="27.140625" style="126" customWidth="1"/>
    <col min="2561" max="2561" width="14.140625" style="126" customWidth="1"/>
    <col min="2562" max="2562" width="14.28515625" style="126" customWidth="1"/>
    <col min="2563" max="2563" width="14" style="126" customWidth="1"/>
    <col min="2564" max="2564" width="13.85546875" style="126" customWidth="1"/>
    <col min="2565" max="2565" width="14" style="126" customWidth="1"/>
    <col min="2566" max="2566" width="13.85546875" style="126" customWidth="1"/>
    <col min="2567" max="2567" width="16.7109375" style="126" customWidth="1"/>
    <col min="2568" max="2568" width="17" style="126" customWidth="1"/>
    <col min="2569" max="2795" width="9.140625" style="126"/>
    <col min="2796" max="2796" width="23.28515625" style="126" customWidth="1"/>
    <col min="2797" max="2797" width="12.7109375" style="126" customWidth="1"/>
    <col min="2798" max="2798" width="14.42578125" style="126" bestFit="1" customWidth="1"/>
    <col min="2799" max="2799" width="14" style="126" customWidth="1"/>
    <col min="2800" max="2800" width="14.42578125" style="126" bestFit="1" customWidth="1"/>
    <col min="2801" max="2801" width="14" style="126" customWidth="1"/>
    <col min="2802" max="2802" width="14" style="126" bestFit="1" customWidth="1"/>
    <col min="2803" max="2803" width="13.140625" style="126" customWidth="1"/>
    <col min="2804" max="2804" width="14.42578125" style="126" bestFit="1" customWidth="1"/>
    <col min="2805" max="2805" width="4.42578125" style="126" customWidth="1"/>
    <col min="2806" max="2806" width="17.5703125" style="126" customWidth="1"/>
    <col min="2807" max="2807" width="14.42578125" style="126" customWidth="1"/>
    <col min="2808" max="2808" width="14.42578125" style="126" bestFit="1" customWidth="1"/>
    <col min="2809" max="2809" width="14" style="126" customWidth="1"/>
    <col min="2810" max="2810" width="13.85546875" style="126" customWidth="1"/>
    <col min="2811" max="2811" width="14" style="126" customWidth="1"/>
    <col min="2812" max="2814" width="13.85546875" style="126" customWidth="1"/>
    <col min="2815" max="2815" width="4.42578125" style="126" customWidth="1"/>
    <col min="2816" max="2816" width="27.140625" style="126" customWidth="1"/>
    <col min="2817" max="2817" width="14.140625" style="126" customWidth="1"/>
    <col min="2818" max="2818" width="14.28515625" style="126" customWidth="1"/>
    <col min="2819" max="2819" width="14" style="126" customWidth="1"/>
    <col min="2820" max="2820" width="13.85546875" style="126" customWidth="1"/>
    <col min="2821" max="2821" width="14" style="126" customWidth="1"/>
    <col min="2822" max="2822" width="13.85546875" style="126" customWidth="1"/>
    <col min="2823" max="2823" width="16.7109375" style="126" customWidth="1"/>
    <col min="2824" max="2824" width="17" style="126" customWidth="1"/>
    <col min="2825" max="3051" width="9.140625" style="126"/>
    <col min="3052" max="3052" width="23.28515625" style="126" customWidth="1"/>
    <col min="3053" max="3053" width="12.7109375" style="126" customWidth="1"/>
    <col min="3054" max="3054" width="14.42578125" style="126" bestFit="1" customWidth="1"/>
    <col min="3055" max="3055" width="14" style="126" customWidth="1"/>
    <col min="3056" max="3056" width="14.42578125" style="126" bestFit="1" customWidth="1"/>
    <col min="3057" max="3057" width="14" style="126" customWidth="1"/>
    <col min="3058" max="3058" width="14" style="126" bestFit="1" customWidth="1"/>
    <col min="3059" max="3059" width="13.140625" style="126" customWidth="1"/>
    <col min="3060" max="3060" width="14.42578125" style="126" bestFit="1" customWidth="1"/>
    <col min="3061" max="3061" width="4.42578125" style="126" customWidth="1"/>
    <col min="3062" max="3062" width="17.5703125" style="126" customWidth="1"/>
    <col min="3063" max="3063" width="14.42578125" style="126" customWidth="1"/>
    <col min="3064" max="3064" width="14.42578125" style="126" bestFit="1" customWidth="1"/>
    <col min="3065" max="3065" width="14" style="126" customWidth="1"/>
    <col min="3066" max="3066" width="13.85546875" style="126" customWidth="1"/>
    <col min="3067" max="3067" width="14" style="126" customWidth="1"/>
    <col min="3068" max="3070" width="13.85546875" style="126" customWidth="1"/>
    <col min="3071" max="3071" width="4.42578125" style="126" customWidth="1"/>
    <col min="3072" max="3072" width="27.140625" style="126" customWidth="1"/>
    <col min="3073" max="3073" width="14.140625" style="126" customWidth="1"/>
    <col min="3074" max="3074" width="14.28515625" style="126" customWidth="1"/>
    <col min="3075" max="3075" width="14" style="126" customWidth="1"/>
    <col min="3076" max="3076" width="13.85546875" style="126" customWidth="1"/>
    <col min="3077" max="3077" width="14" style="126" customWidth="1"/>
    <col min="3078" max="3078" width="13.85546875" style="126" customWidth="1"/>
    <col min="3079" max="3079" width="16.7109375" style="126" customWidth="1"/>
    <col min="3080" max="3080" width="17" style="126" customWidth="1"/>
    <col min="3081" max="3307" width="9.140625" style="126"/>
    <col min="3308" max="3308" width="23.28515625" style="126" customWidth="1"/>
    <col min="3309" max="3309" width="12.7109375" style="126" customWidth="1"/>
    <col min="3310" max="3310" width="14.42578125" style="126" bestFit="1" customWidth="1"/>
    <col min="3311" max="3311" width="14" style="126" customWidth="1"/>
    <col min="3312" max="3312" width="14.42578125" style="126" bestFit="1" customWidth="1"/>
    <col min="3313" max="3313" width="14" style="126" customWidth="1"/>
    <col min="3314" max="3314" width="14" style="126" bestFit="1" customWidth="1"/>
    <col min="3315" max="3315" width="13.140625" style="126" customWidth="1"/>
    <col min="3316" max="3316" width="14.42578125" style="126" bestFit="1" customWidth="1"/>
    <col min="3317" max="3317" width="4.42578125" style="126" customWidth="1"/>
    <col min="3318" max="3318" width="17.5703125" style="126" customWidth="1"/>
    <col min="3319" max="3319" width="14.42578125" style="126" customWidth="1"/>
    <col min="3320" max="3320" width="14.42578125" style="126" bestFit="1" customWidth="1"/>
    <col min="3321" max="3321" width="14" style="126" customWidth="1"/>
    <col min="3322" max="3322" width="13.85546875" style="126" customWidth="1"/>
    <col min="3323" max="3323" width="14" style="126" customWidth="1"/>
    <col min="3324" max="3326" width="13.85546875" style="126" customWidth="1"/>
    <col min="3327" max="3327" width="4.42578125" style="126" customWidth="1"/>
    <col min="3328" max="3328" width="27.140625" style="126" customWidth="1"/>
    <col min="3329" max="3329" width="14.140625" style="126" customWidth="1"/>
    <col min="3330" max="3330" width="14.28515625" style="126" customWidth="1"/>
    <col min="3331" max="3331" width="14" style="126" customWidth="1"/>
    <col min="3332" max="3332" width="13.85546875" style="126" customWidth="1"/>
    <col min="3333" max="3333" width="14" style="126" customWidth="1"/>
    <col min="3334" max="3334" width="13.85546875" style="126" customWidth="1"/>
    <col min="3335" max="3335" width="16.7109375" style="126" customWidth="1"/>
    <col min="3336" max="3336" width="17" style="126" customWidth="1"/>
    <col min="3337" max="3563" width="9.140625" style="126"/>
    <col min="3564" max="3564" width="23.28515625" style="126" customWidth="1"/>
    <col min="3565" max="3565" width="12.7109375" style="126" customWidth="1"/>
    <col min="3566" max="3566" width="14.42578125" style="126" bestFit="1" customWidth="1"/>
    <col min="3567" max="3567" width="14" style="126" customWidth="1"/>
    <col min="3568" max="3568" width="14.42578125" style="126" bestFit="1" customWidth="1"/>
    <col min="3569" max="3569" width="14" style="126" customWidth="1"/>
    <col min="3570" max="3570" width="14" style="126" bestFit="1" customWidth="1"/>
    <col min="3571" max="3571" width="13.140625" style="126" customWidth="1"/>
    <col min="3572" max="3572" width="14.42578125" style="126" bestFit="1" customWidth="1"/>
    <col min="3573" max="3573" width="4.42578125" style="126" customWidth="1"/>
    <col min="3574" max="3574" width="17.5703125" style="126" customWidth="1"/>
    <col min="3575" max="3575" width="14.42578125" style="126" customWidth="1"/>
    <col min="3576" max="3576" width="14.42578125" style="126" bestFit="1" customWidth="1"/>
    <col min="3577" max="3577" width="14" style="126" customWidth="1"/>
    <col min="3578" max="3578" width="13.85546875" style="126" customWidth="1"/>
    <col min="3579" max="3579" width="14" style="126" customWidth="1"/>
    <col min="3580" max="3582" width="13.85546875" style="126" customWidth="1"/>
    <col min="3583" max="3583" width="4.42578125" style="126" customWidth="1"/>
    <col min="3584" max="3584" width="27.140625" style="126" customWidth="1"/>
    <col min="3585" max="3585" width="14.140625" style="126" customWidth="1"/>
    <col min="3586" max="3586" width="14.28515625" style="126" customWidth="1"/>
    <col min="3587" max="3587" width="14" style="126" customWidth="1"/>
    <col min="3588" max="3588" width="13.85546875" style="126" customWidth="1"/>
    <col min="3589" max="3589" width="14" style="126" customWidth="1"/>
    <col min="3590" max="3590" width="13.85546875" style="126" customWidth="1"/>
    <col min="3591" max="3591" width="16.7109375" style="126" customWidth="1"/>
    <col min="3592" max="3592" width="17" style="126" customWidth="1"/>
    <col min="3593" max="3819" width="9.140625" style="126"/>
    <col min="3820" max="3820" width="23.28515625" style="126" customWidth="1"/>
    <col min="3821" max="3821" width="12.7109375" style="126" customWidth="1"/>
    <col min="3822" max="3822" width="14.42578125" style="126" bestFit="1" customWidth="1"/>
    <col min="3823" max="3823" width="14" style="126" customWidth="1"/>
    <col min="3824" max="3824" width="14.42578125" style="126" bestFit="1" customWidth="1"/>
    <col min="3825" max="3825" width="14" style="126" customWidth="1"/>
    <col min="3826" max="3826" width="14" style="126" bestFit="1" customWidth="1"/>
    <col min="3827" max="3827" width="13.140625" style="126" customWidth="1"/>
    <col min="3828" max="3828" width="14.42578125" style="126" bestFit="1" customWidth="1"/>
    <col min="3829" max="3829" width="4.42578125" style="126" customWidth="1"/>
    <col min="3830" max="3830" width="17.5703125" style="126" customWidth="1"/>
    <col min="3831" max="3831" width="14.42578125" style="126" customWidth="1"/>
    <col min="3832" max="3832" width="14.42578125" style="126" bestFit="1" customWidth="1"/>
    <col min="3833" max="3833" width="14" style="126" customWidth="1"/>
    <col min="3834" max="3834" width="13.85546875" style="126" customWidth="1"/>
    <col min="3835" max="3835" width="14" style="126" customWidth="1"/>
    <col min="3836" max="3838" width="13.85546875" style="126" customWidth="1"/>
    <col min="3839" max="3839" width="4.42578125" style="126" customWidth="1"/>
    <col min="3840" max="3840" width="27.140625" style="126" customWidth="1"/>
    <col min="3841" max="3841" width="14.140625" style="126" customWidth="1"/>
    <col min="3842" max="3842" width="14.28515625" style="126" customWidth="1"/>
    <col min="3843" max="3843" width="14" style="126" customWidth="1"/>
    <col min="3844" max="3844" width="13.85546875" style="126" customWidth="1"/>
    <col min="3845" max="3845" width="14" style="126" customWidth="1"/>
    <col min="3846" max="3846" width="13.85546875" style="126" customWidth="1"/>
    <col min="3847" max="3847" width="16.7109375" style="126" customWidth="1"/>
    <col min="3848" max="3848" width="17" style="126" customWidth="1"/>
    <col min="3849" max="4075" width="9.140625" style="126"/>
    <col min="4076" max="4076" width="23.28515625" style="126" customWidth="1"/>
    <col min="4077" max="4077" width="12.7109375" style="126" customWidth="1"/>
    <col min="4078" max="4078" width="14.42578125" style="126" bestFit="1" customWidth="1"/>
    <col min="4079" max="4079" width="14" style="126" customWidth="1"/>
    <col min="4080" max="4080" width="14.42578125" style="126" bestFit="1" customWidth="1"/>
    <col min="4081" max="4081" width="14" style="126" customWidth="1"/>
    <col min="4082" max="4082" width="14" style="126" bestFit="1" customWidth="1"/>
    <col min="4083" max="4083" width="13.140625" style="126" customWidth="1"/>
    <col min="4084" max="4084" width="14.42578125" style="126" bestFit="1" customWidth="1"/>
    <col min="4085" max="4085" width="4.42578125" style="126" customWidth="1"/>
    <col min="4086" max="4086" width="17.5703125" style="126" customWidth="1"/>
    <col min="4087" max="4087" width="14.42578125" style="126" customWidth="1"/>
    <col min="4088" max="4088" width="14.42578125" style="126" bestFit="1" customWidth="1"/>
    <col min="4089" max="4089" width="14" style="126" customWidth="1"/>
    <col min="4090" max="4090" width="13.85546875" style="126" customWidth="1"/>
    <col min="4091" max="4091" width="14" style="126" customWidth="1"/>
    <col min="4092" max="4094" width="13.85546875" style="126" customWidth="1"/>
    <col min="4095" max="4095" width="4.42578125" style="126" customWidth="1"/>
    <col min="4096" max="4096" width="27.140625" style="126" customWidth="1"/>
    <col min="4097" max="4097" width="14.140625" style="126" customWidth="1"/>
    <col min="4098" max="4098" width="14.28515625" style="126" customWidth="1"/>
    <col min="4099" max="4099" width="14" style="126" customWidth="1"/>
    <col min="4100" max="4100" width="13.85546875" style="126" customWidth="1"/>
    <col min="4101" max="4101" width="14" style="126" customWidth="1"/>
    <col min="4102" max="4102" width="13.85546875" style="126" customWidth="1"/>
    <col min="4103" max="4103" width="16.7109375" style="126" customWidth="1"/>
    <col min="4104" max="4104" width="17" style="126" customWidth="1"/>
    <col min="4105" max="4331" width="9.140625" style="126"/>
    <col min="4332" max="4332" width="23.28515625" style="126" customWidth="1"/>
    <col min="4333" max="4333" width="12.7109375" style="126" customWidth="1"/>
    <col min="4334" max="4334" width="14.42578125" style="126" bestFit="1" customWidth="1"/>
    <col min="4335" max="4335" width="14" style="126" customWidth="1"/>
    <col min="4336" max="4336" width="14.42578125" style="126" bestFit="1" customWidth="1"/>
    <col min="4337" max="4337" width="14" style="126" customWidth="1"/>
    <col min="4338" max="4338" width="14" style="126" bestFit="1" customWidth="1"/>
    <col min="4339" max="4339" width="13.140625" style="126" customWidth="1"/>
    <col min="4340" max="4340" width="14.42578125" style="126" bestFit="1" customWidth="1"/>
    <col min="4341" max="4341" width="4.42578125" style="126" customWidth="1"/>
    <col min="4342" max="4342" width="17.5703125" style="126" customWidth="1"/>
    <col min="4343" max="4343" width="14.42578125" style="126" customWidth="1"/>
    <col min="4344" max="4344" width="14.42578125" style="126" bestFit="1" customWidth="1"/>
    <col min="4345" max="4345" width="14" style="126" customWidth="1"/>
    <col min="4346" max="4346" width="13.85546875" style="126" customWidth="1"/>
    <col min="4347" max="4347" width="14" style="126" customWidth="1"/>
    <col min="4348" max="4350" width="13.85546875" style="126" customWidth="1"/>
    <col min="4351" max="4351" width="4.42578125" style="126" customWidth="1"/>
    <col min="4352" max="4352" width="27.140625" style="126" customWidth="1"/>
    <col min="4353" max="4353" width="14.140625" style="126" customWidth="1"/>
    <col min="4354" max="4354" width="14.28515625" style="126" customWidth="1"/>
    <col min="4355" max="4355" width="14" style="126" customWidth="1"/>
    <col min="4356" max="4356" width="13.85546875" style="126" customWidth="1"/>
    <col min="4357" max="4357" width="14" style="126" customWidth="1"/>
    <col min="4358" max="4358" width="13.85546875" style="126" customWidth="1"/>
    <col min="4359" max="4359" width="16.7109375" style="126" customWidth="1"/>
    <col min="4360" max="4360" width="17" style="126" customWidth="1"/>
    <col min="4361" max="4587" width="9.140625" style="126"/>
    <col min="4588" max="4588" width="23.28515625" style="126" customWidth="1"/>
    <col min="4589" max="4589" width="12.7109375" style="126" customWidth="1"/>
    <col min="4590" max="4590" width="14.42578125" style="126" bestFit="1" customWidth="1"/>
    <col min="4591" max="4591" width="14" style="126" customWidth="1"/>
    <col min="4592" max="4592" width="14.42578125" style="126" bestFit="1" customWidth="1"/>
    <col min="4593" max="4593" width="14" style="126" customWidth="1"/>
    <col min="4594" max="4594" width="14" style="126" bestFit="1" customWidth="1"/>
    <col min="4595" max="4595" width="13.140625" style="126" customWidth="1"/>
    <col min="4596" max="4596" width="14.42578125" style="126" bestFit="1" customWidth="1"/>
    <col min="4597" max="4597" width="4.42578125" style="126" customWidth="1"/>
    <col min="4598" max="4598" width="17.5703125" style="126" customWidth="1"/>
    <col min="4599" max="4599" width="14.42578125" style="126" customWidth="1"/>
    <col min="4600" max="4600" width="14.42578125" style="126" bestFit="1" customWidth="1"/>
    <col min="4601" max="4601" width="14" style="126" customWidth="1"/>
    <col min="4602" max="4602" width="13.85546875" style="126" customWidth="1"/>
    <col min="4603" max="4603" width="14" style="126" customWidth="1"/>
    <col min="4604" max="4606" width="13.85546875" style="126" customWidth="1"/>
    <col min="4607" max="4607" width="4.42578125" style="126" customWidth="1"/>
    <col min="4608" max="4608" width="27.140625" style="126" customWidth="1"/>
    <col min="4609" max="4609" width="14.140625" style="126" customWidth="1"/>
    <col min="4610" max="4610" width="14.28515625" style="126" customWidth="1"/>
    <col min="4611" max="4611" width="14" style="126" customWidth="1"/>
    <col min="4612" max="4612" width="13.85546875" style="126" customWidth="1"/>
    <col min="4613" max="4613" width="14" style="126" customWidth="1"/>
    <col min="4614" max="4614" width="13.85546875" style="126" customWidth="1"/>
    <col min="4615" max="4615" width="16.7109375" style="126" customWidth="1"/>
    <col min="4616" max="4616" width="17" style="126" customWidth="1"/>
    <col min="4617" max="4843" width="9.140625" style="126"/>
    <col min="4844" max="4844" width="23.28515625" style="126" customWidth="1"/>
    <col min="4845" max="4845" width="12.7109375" style="126" customWidth="1"/>
    <col min="4846" max="4846" width="14.42578125" style="126" bestFit="1" customWidth="1"/>
    <col min="4847" max="4847" width="14" style="126" customWidth="1"/>
    <col min="4848" max="4848" width="14.42578125" style="126" bestFit="1" customWidth="1"/>
    <col min="4849" max="4849" width="14" style="126" customWidth="1"/>
    <col min="4850" max="4850" width="14" style="126" bestFit="1" customWidth="1"/>
    <col min="4851" max="4851" width="13.140625" style="126" customWidth="1"/>
    <col min="4852" max="4852" width="14.42578125" style="126" bestFit="1" customWidth="1"/>
    <col min="4853" max="4853" width="4.42578125" style="126" customWidth="1"/>
    <col min="4854" max="4854" width="17.5703125" style="126" customWidth="1"/>
    <col min="4855" max="4855" width="14.42578125" style="126" customWidth="1"/>
    <col min="4856" max="4856" width="14.42578125" style="126" bestFit="1" customWidth="1"/>
    <col min="4857" max="4857" width="14" style="126" customWidth="1"/>
    <col min="4858" max="4858" width="13.85546875" style="126" customWidth="1"/>
    <col min="4859" max="4859" width="14" style="126" customWidth="1"/>
    <col min="4860" max="4862" width="13.85546875" style="126" customWidth="1"/>
    <col min="4863" max="4863" width="4.42578125" style="126" customWidth="1"/>
    <col min="4864" max="4864" width="27.140625" style="126" customWidth="1"/>
    <col min="4865" max="4865" width="14.140625" style="126" customWidth="1"/>
    <col min="4866" max="4866" width="14.28515625" style="126" customWidth="1"/>
    <col min="4867" max="4867" width="14" style="126" customWidth="1"/>
    <col min="4868" max="4868" width="13.85546875" style="126" customWidth="1"/>
    <col min="4869" max="4869" width="14" style="126" customWidth="1"/>
    <col min="4870" max="4870" width="13.85546875" style="126" customWidth="1"/>
    <col min="4871" max="4871" width="16.7109375" style="126" customWidth="1"/>
    <col min="4872" max="4872" width="17" style="126" customWidth="1"/>
    <col min="4873" max="5099" width="9.140625" style="126"/>
    <col min="5100" max="5100" width="23.28515625" style="126" customWidth="1"/>
    <col min="5101" max="5101" width="12.7109375" style="126" customWidth="1"/>
    <col min="5102" max="5102" width="14.42578125" style="126" bestFit="1" customWidth="1"/>
    <col min="5103" max="5103" width="14" style="126" customWidth="1"/>
    <col min="5104" max="5104" width="14.42578125" style="126" bestFit="1" customWidth="1"/>
    <col min="5105" max="5105" width="14" style="126" customWidth="1"/>
    <col min="5106" max="5106" width="14" style="126" bestFit="1" customWidth="1"/>
    <col min="5107" max="5107" width="13.140625" style="126" customWidth="1"/>
    <col min="5108" max="5108" width="14.42578125" style="126" bestFit="1" customWidth="1"/>
    <col min="5109" max="5109" width="4.42578125" style="126" customWidth="1"/>
    <col min="5110" max="5110" width="17.5703125" style="126" customWidth="1"/>
    <col min="5111" max="5111" width="14.42578125" style="126" customWidth="1"/>
    <col min="5112" max="5112" width="14.42578125" style="126" bestFit="1" customWidth="1"/>
    <col min="5113" max="5113" width="14" style="126" customWidth="1"/>
    <col min="5114" max="5114" width="13.85546875" style="126" customWidth="1"/>
    <col min="5115" max="5115" width="14" style="126" customWidth="1"/>
    <col min="5116" max="5118" width="13.85546875" style="126" customWidth="1"/>
    <col min="5119" max="5119" width="4.42578125" style="126" customWidth="1"/>
    <col min="5120" max="5120" width="27.140625" style="126" customWidth="1"/>
    <col min="5121" max="5121" width="14.140625" style="126" customWidth="1"/>
    <col min="5122" max="5122" width="14.28515625" style="126" customWidth="1"/>
    <col min="5123" max="5123" width="14" style="126" customWidth="1"/>
    <col min="5124" max="5124" width="13.85546875" style="126" customWidth="1"/>
    <col min="5125" max="5125" width="14" style="126" customWidth="1"/>
    <col min="5126" max="5126" width="13.85546875" style="126" customWidth="1"/>
    <col min="5127" max="5127" width="16.7109375" style="126" customWidth="1"/>
    <col min="5128" max="5128" width="17" style="126" customWidth="1"/>
    <col min="5129" max="5355" width="9.140625" style="126"/>
    <col min="5356" max="5356" width="23.28515625" style="126" customWidth="1"/>
    <col min="5357" max="5357" width="12.7109375" style="126" customWidth="1"/>
    <col min="5358" max="5358" width="14.42578125" style="126" bestFit="1" customWidth="1"/>
    <col min="5359" max="5359" width="14" style="126" customWidth="1"/>
    <col min="5360" max="5360" width="14.42578125" style="126" bestFit="1" customWidth="1"/>
    <col min="5361" max="5361" width="14" style="126" customWidth="1"/>
    <col min="5362" max="5362" width="14" style="126" bestFit="1" customWidth="1"/>
    <col min="5363" max="5363" width="13.140625" style="126" customWidth="1"/>
    <col min="5364" max="5364" width="14.42578125" style="126" bestFit="1" customWidth="1"/>
    <col min="5365" max="5365" width="4.42578125" style="126" customWidth="1"/>
    <col min="5366" max="5366" width="17.5703125" style="126" customWidth="1"/>
    <col min="5367" max="5367" width="14.42578125" style="126" customWidth="1"/>
    <col min="5368" max="5368" width="14.42578125" style="126" bestFit="1" customWidth="1"/>
    <col min="5369" max="5369" width="14" style="126" customWidth="1"/>
    <col min="5370" max="5370" width="13.85546875" style="126" customWidth="1"/>
    <col min="5371" max="5371" width="14" style="126" customWidth="1"/>
    <col min="5372" max="5374" width="13.85546875" style="126" customWidth="1"/>
    <col min="5375" max="5375" width="4.42578125" style="126" customWidth="1"/>
    <col min="5376" max="5376" width="27.140625" style="126" customWidth="1"/>
    <col min="5377" max="5377" width="14.140625" style="126" customWidth="1"/>
    <col min="5378" max="5378" width="14.28515625" style="126" customWidth="1"/>
    <col min="5379" max="5379" width="14" style="126" customWidth="1"/>
    <col min="5380" max="5380" width="13.85546875" style="126" customWidth="1"/>
    <col min="5381" max="5381" width="14" style="126" customWidth="1"/>
    <col min="5382" max="5382" width="13.85546875" style="126" customWidth="1"/>
    <col min="5383" max="5383" width="16.7109375" style="126" customWidth="1"/>
    <col min="5384" max="5384" width="17" style="126" customWidth="1"/>
    <col min="5385" max="5611" width="9.140625" style="126"/>
    <col min="5612" max="5612" width="23.28515625" style="126" customWidth="1"/>
    <col min="5613" max="5613" width="12.7109375" style="126" customWidth="1"/>
    <col min="5614" max="5614" width="14.42578125" style="126" bestFit="1" customWidth="1"/>
    <col min="5615" max="5615" width="14" style="126" customWidth="1"/>
    <col min="5616" max="5616" width="14.42578125" style="126" bestFit="1" customWidth="1"/>
    <col min="5617" max="5617" width="14" style="126" customWidth="1"/>
    <col min="5618" max="5618" width="14" style="126" bestFit="1" customWidth="1"/>
    <col min="5619" max="5619" width="13.140625" style="126" customWidth="1"/>
    <col min="5620" max="5620" width="14.42578125" style="126" bestFit="1" customWidth="1"/>
    <col min="5621" max="5621" width="4.42578125" style="126" customWidth="1"/>
    <col min="5622" max="5622" width="17.5703125" style="126" customWidth="1"/>
    <col min="5623" max="5623" width="14.42578125" style="126" customWidth="1"/>
    <col min="5624" max="5624" width="14.42578125" style="126" bestFit="1" customWidth="1"/>
    <col min="5625" max="5625" width="14" style="126" customWidth="1"/>
    <col min="5626" max="5626" width="13.85546875" style="126" customWidth="1"/>
    <col min="5627" max="5627" width="14" style="126" customWidth="1"/>
    <col min="5628" max="5630" width="13.85546875" style="126" customWidth="1"/>
    <col min="5631" max="5631" width="4.42578125" style="126" customWidth="1"/>
    <col min="5632" max="5632" width="27.140625" style="126" customWidth="1"/>
    <col min="5633" max="5633" width="14.140625" style="126" customWidth="1"/>
    <col min="5634" max="5634" width="14.28515625" style="126" customWidth="1"/>
    <col min="5635" max="5635" width="14" style="126" customWidth="1"/>
    <col min="5636" max="5636" width="13.85546875" style="126" customWidth="1"/>
    <col min="5637" max="5637" width="14" style="126" customWidth="1"/>
    <col min="5638" max="5638" width="13.85546875" style="126" customWidth="1"/>
    <col min="5639" max="5639" width="16.7109375" style="126" customWidth="1"/>
    <col min="5640" max="5640" width="17" style="126" customWidth="1"/>
    <col min="5641" max="5867" width="9.140625" style="126"/>
    <col min="5868" max="5868" width="23.28515625" style="126" customWidth="1"/>
    <col min="5869" max="5869" width="12.7109375" style="126" customWidth="1"/>
    <col min="5870" max="5870" width="14.42578125" style="126" bestFit="1" customWidth="1"/>
    <col min="5871" max="5871" width="14" style="126" customWidth="1"/>
    <col min="5872" max="5872" width="14.42578125" style="126" bestFit="1" customWidth="1"/>
    <col min="5873" max="5873" width="14" style="126" customWidth="1"/>
    <col min="5874" max="5874" width="14" style="126" bestFit="1" customWidth="1"/>
    <col min="5875" max="5875" width="13.140625" style="126" customWidth="1"/>
    <col min="5876" max="5876" width="14.42578125" style="126" bestFit="1" customWidth="1"/>
    <col min="5877" max="5877" width="4.42578125" style="126" customWidth="1"/>
    <col min="5878" max="5878" width="17.5703125" style="126" customWidth="1"/>
    <col min="5879" max="5879" width="14.42578125" style="126" customWidth="1"/>
    <col min="5880" max="5880" width="14.42578125" style="126" bestFit="1" customWidth="1"/>
    <col min="5881" max="5881" width="14" style="126" customWidth="1"/>
    <col min="5882" max="5882" width="13.85546875" style="126" customWidth="1"/>
    <col min="5883" max="5883" width="14" style="126" customWidth="1"/>
    <col min="5884" max="5886" width="13.85546875" style="126" customWidth="1"/>
    <col min="5887" max="5887" width="4.42578125" style="126" customWidth="1"/>
    <col min="5888" max="5888" width="27.140625" style="126" customWidth="1"/>
    <col min="5889" max="5889" width="14.140625" style="126" customWidth="1"/>
    <col min="5890" max="5890" width="14.28515625" style="126" customWidth="1"/>
    <col min="5891" max="5891" width="14" style="126" customWidth="1"/>
    <col min="5892" max="5892" width="13.85546875" style="126" customWidth="1"/>
    <col min="5893" max="5893" width="14" style="126" customWidth="1"/>
    <col min="5894" max="5894" width="13.85546875" style="126" customWidth="1"/>
    <col min="5895" max="5895" width="16.7109375" style="126" customWidth="1"/>
    <col min="5896" max="5896" width="17" style="126" customWidth="1"/>
    <col min="5897" max="6123" width="9.140625" style="126"/>
    <col min="6124" max="6124" width="23.28515625" style="126" customWidth="1"/>
    <col min="6125" max="6125" width="12.7109375" style="126" customWidth="1"/>
    <col min="6126" max="6126" width="14.42578125" style="126" bestFit="1" customWidth="1"/>
    <col min="6127" max="6127" width="14" style="126" customWidth="1"/>
    <col min="6128" max="6128" width="14.42578125" style="126" bestFit="1" customWidth="1"/>
    <col min="6129" max="6129" width="14" style="126" customWidth="1"/>
    <col min="6130" max="6130" width="14" style="126" bestFit="1" customWidth="1"/>
    <col min="6131" max="6131" width="13.140625" style="126" customWidth="1"/>
    <col min="6132" max="6132" width="14.42578125" style="126" bestFit="1" customWidth="1"/>
    <col min="6133" max="6133" width="4.42578125" style="126" customWidth="1"/>
    <col min="6134" max="6134" width="17.5703125" style="126" customWidth="1"/>
    <col min="6135" max="6135" width="14.42578125" style="126" customWidth="1"/>
    <col min="6136" max="6136" width="14.42578125" style="126" bestFit="1" customWidth="1"/>
    <col min="6137" max="6137" width="14" style="126" customWidth="1"/>
    <col min="6138" max="6138" width="13.85546875" style="126" customWidth="1"/>
    <col min="6139" max="6139" width="14" style="126" customWidth="1"/>
    <col min="6140" max="6142" width="13.85546875" style="126" customWidth="1"/>
    <col min="6143" max="6143" width="4.42578125" style="126" customWidth="1"/>
    <col min="6144" max="6144" width="27.140625" style="126" customWidth="1"/>
    <col min="6145" max="6145" width="14.140625" style="126" customWidth="1"/>
    <col min="6146" max="6146" width="14.28515625" style="126" customWidth="1"/>
    <col min="6147" max="6147" width="14" style="126" customWidth="1"/>
    <col min="6148" max="6148" width="13.85546875" style="126" customWidth="1"/>
    <col min="6149" max="6149" width="14" style="126" customWidth="1"/>
    <col min="6150" max="6150" width="13.85546875" style="126" customWidth="1"/>
    <col min="6151" max="6151" width="16.7109375" style="126" customWidth="1"/>
    <col min="6152" max="6152" width="17" style="126" customWidth="1"/>
    <col min="6153" max="6379" width="9.140625" style="126"/>
    <col min="6380" max="6380" width="23.28515625" style="126" customWidth="1"/>
    <col min="6381" max="6381" width="12.7109375" style="126" customWidth="1"/>
    <col min="6382" max="6382" width="14.42578125" style="126" bestFit="1" customWidth="1"/>
    <col min="6383" max="6383" width="14" style="126" customWidth="1"/>
    <col min="6384" max="6384" width="14.42578125" style="126" bestFit="1" customWidth="1"/>
    <col min="6385" max="6385" width="14" style="126" customWidth="1"/>
    <col min="6386" max="6386" width="14" style="126" bestFit="1" customWidth="1"/>
    <col min="6387" max="6387" width="13.140625" style="126" customWidth="1"/>
    <col min="6388" max="6388" width="14.42578125" style="126" bestFit="1" customWidth="1"/>
    <col min="6389" max="6389" width="4.42578125" style="126" customWidth="1"/>
    <col min="6390" max="6390" width="17.5703125" style="126" customWidth="1"/>
    <col min="6391" max="6391" width="14.42578125" style="126" customWidth="1"/>
    <col min="6392" max="6392" width="14.42578125" style="126" bestFit="1" customWidth="1"/>
    <col min="6393" max="6393" width="14" style="126" customWidth="1"/>
    <col min="6394" max="6394" width="13.85546875" style="126" customWidth="1"/>
    <col min="6395" max="6395" width="14" style="126" customWidth="1"/>
    <col min="6396" max="6398" width="13.85546875" style="126" customWidth="1"/>
    <col min="6399" max="6399" width="4.42578125" style="126" customWidth="1"/>
    <col min="6400" max="6400" width="27.140625" style="126" customWidth="1"/>
    <col min="6401" max="6401" width="14.140625" style="126" customWidth="1"/>
    <col min="6402" max="6402" width="14.28515625" style="126" customWidth="1"/>
    <col min="6403" max="6403" width="14" style="126" customWidth="1"/>
    <col min="6404" max="6404" width="13.85546875" style="126" customWidth="1"/>
    <col min="6405" max="6405" width="14" style="126" customWidth="1"/>
    <col min="6406" max="6406" width="13.85546875" style="126" customWidth="1"/>
    <col min="6407" max="6407" width="16.7109375" style="126" customWidth="1"/>
    <col min="6408" max="6408" width="17" style="126" customWidth="1"/>
    <col min="6409" max="6635" width="9.140625" style="126"/>
    <col min="6636" max="6636" width="23.28515625" style="126" customWidth="1"/>
    <col min="6637" max="6637" width="12.7109375" style="126" customWidth="1"/>
    <col min="6638" max="6638" width="14.42578125" style="126" bestFit="1" customWidth="1"/>
    <col min="6639" max="6639" width="14" style="126" customWidth="1"/>
    <col min="6640" max="6640" width="14.42578125" style="126" bestFit="1" customWidth="1"/>
    <col min="6641" max="6641" width="14" style="126" customWidth="1"/>
    <col min="6642" max="6642" width="14" style="126" bestFit="1" customWidth="1"/>
    <col min="6643" max="6643" width="13.140625" style="126" customWidth="1"/>
    <col min="6644" max="6644" width="14.42578125" style="126" bestFit="1" customWidth="1"/>
    <col min="6645" max="6645" width="4.42578125" style="126" customWidth="1"/>
    <col min="6646" max="6646" width="17.5703125" style="126" customWidth="1"/>
    <col min="6647" max="6647" width="14.42578125" style="126" customWidth="1"/>
    <col min="6648" max="6648" width="14.42578125" style="126" bestFit="1" customWidth="1"/>
    <col min="6649" max="6649" width="14" style="126" customWidth="1"/>
    <col min="6650" max="6650" width="13.85546875" style="126" customWidth="1"/>
    <col min="6651" max="6651" width="14" style="126" customWidth="1"/>
    <col min="6652" max="6654" width="13.85546875" style="126" customWidth="1"/>
    <col min="6655" max="6655" width="4.42578125" style="126" customWidth="1"/>
    <col min="6656" max="6656" width="27.140625" style="126" customWidth="1"/>
    <col min="6657" max="6657" width="14.140625" style="126" customWidth="1"/>
    <col min="6658" max="6658" width="14.28515625" style="126" customWidth="1"/>
    <col min="6659" max="6659" width="14" style="126" customWidth="1"/>
    <col min="6660" max="6660" width="13.85546875" style="126" customWidth="1"/>
    <col min="6661" max="6661" width="14" style="126" customWidth="1"/>
    <col min="6662" max="6662" width="13.85546875" style="126" customWidth="1"/>
    <col min="6663" max="6663" width="16.7109375" style="126" customWidth="1"/>
    <col min="6664" max="6664" width="17" style="126" customWidth="1"/>
    <col min="6665" max="6891" width="9.140625" style="126"/>
    <col min="6892" max="6892" width="23.28515625" style="126" customWidth="1"/>
    <col min="6893" max="6893" width="12.7109375" style="126" customWidth="1"/>
    <col min="6894" max="6894" width="14.42578125" style="126" bestFit="1" customWidth="1"/>
    <col min="6895" max="6895" width="14" style="126" customWidth="1"/>
    <col min="6896" max="6896" width="14.42578125" style="126" bestFit="1" customWidth="1"/>
    <col min="6897" max="6897" width="14" style="126" customWidth="1"/>
    <col min="6898" max="6898" width="14" style="126" bestFit="1" customWidth="1"/>
    <col min="6899" max="6899" width="13.140625" style="126" customWidth="1"/>
    <col min="6900" max="6900" width="14.42578125" style="126" bestFit="1" customWidth="1"/>
    <col min="6901" max="6901" width="4.42578125" style="126" customWidth="1"/>
    <col min="6902" max="6902" width="17.5703125" style="126" customWidth="1"/>
    <col min="6903" max="6903" width="14.42578125" style="126" customWidth="1"/>
    <col min="6904" max="6904" width="14.42578125" style="126" bestFit="1" customWidth="1"/>
    <col min="6905" max="6905" width="14" style="126" customWidth="1"/>
    <col min="6906" max="6906" width="13.85546875" style="126" customWidth="1"/>
    <col min="6907" max="6907" width="14" style="126" customWidth="1"/>
    <col min="6908" max="6910" width="13.85546875" style="126" customWidth="1"/>
    <col min="6911" max="6911" width="4.42578125" style="126" customWidth="1"/>
    <col min="6912" max="6912" width="27.140625" style="126" customWidth="1"/>
    <col min="6913" max="6913" width="14.140625" style="126" customWidth="1"/>
    <col min="6914" max="6914" width="14.28515625" style="126" customWidth="1"/>
    <col min="6915" max="6915" width="14" style="126" customWidth="1"/>
    <col min="6916" max="6916" width="13.85546875" style="126" customWidth="1"/>
    <col min="6917" max="6917" width="14" style="126" customWidth="1"/>
    <col min="6918" max="6918" width="13.85546875" style="126" customWidth="1"/>
    <col min="6919" max="6919" width="16.7109375" style="126" customWidth="1"/>
    <col min="6920" max="6920" width="17" style="126" customWidth="1"/>
    <col min="6921" max="7147" width="9.140625" style="126"/>
    <col min="7148" max="7148" width="23.28515625" style="126" customWidth="1"/>
    <col min="7149" max="7149" width="12.7109375" style="126" customWidth="1"/>
    <col min="7150" max="7150" width="14.42578125" style="126" bestFit="1" customWidth="1"/>
    <col min="7151" max="7151" width="14" style="126" customWidth="1"/>
    <col min="7152" max="7152" width="14.42578125" style="126" bestFit="1" customWidth="1"/>
    <col min="7153" max="7153" width="14" style="126" customWidth="1"/>
    <col min="7154" max="7154" width="14" style="126" bestFit="1" customWidth="1"/>
    <col min="7155" max="7155" width="13.140625" style="126" customWidth="1"/>
    <col min="7156" max="7156" width="14.42578125" style="126" bestFit="1" customWidth="1"/>
    <col min="7157" max="7157" width="4.42578125" style="126" customWidth="1"/>
    <col min="7158" max="7158" width="17.5703125" style="126" customWidth="1"/>
    <col min="7159" max="7159" width="14.42578125" style="126" customWidth="1"/>
    <col min="7160" max="7160" width="14.42578125" style="126" bestFit="1" customWidth="1"/>
    <col min="7161" max="7161" width="14" style="126" customWidth="1"/>
    <col min="7162" max="7162" width="13.85546875" style="126" customWidth="1"/>
    <col min="7163" max="7163" width="14" style="126" customWidth="1"/>
    <col min="7164" max="7166" width="13.85546875" style="126" customWidth="1"/>
    <col min="7167" max="7167" width="4.42578125" style="126" customWidth="1"/>
    <col min="7168" max="7168" width="27.140625" style="126" customWidth="1"/>
    <col min="7169" max="7169" width="14.140625" style="126" customWidth="1"/>
    <col min="7170" max="7170" width="14.28515625" style="126" customWidth="1"/>
    <col min="7171" max="7171" width="14" style="126" customWidth="1"/>
    <col min="7172" max="7172" width="13.85546875" style="126" customWidth="1"/>
    <col min="7173" max="7173" width="14" style="126" customWidth="1"/>
    <col min="7174" max="7174" width="13.85546875" style="126" customWidth="1"/>
    <col min="7175" max="7175" width="16.7109375" style="126" customWidth="1"/>
    <col min="7176" max="7176" width="17" style="126" customWidth="1"/>
    <col min="7177" max="7403" width="9.140625" style="126"/>
    <col min="7404" max="7404" width="23.28515625" style="126" customWidth="1"/>
    <col min="7405" max="7405" width="12.7109375" style="126" customWidth="1"/>
    <col min="7406" max="7406" width="14.42578125" style="126" bestFit="1" customWidth="1"/>
    <col min="7407" max="7407" width="14" style="126" customWidth="1"/>
    <col min="7408" max="7408" width="14.42578125" style="126" bestFit="1" customWidth="1"/>
    <col min="7409" max="7409" width="14" style="126" customWidth="1"/>
    <col min="7410" max="7410" width="14" style="126" bestFit="1" customWidth="1"/>
    <col min="7411" max="7411" width="13.140625" style="126" customWidth="1"/>
    <col min="7412" max="7412" width="14.42578125" style="126" bestFit="1" customWidth="1"/>
    <col min="7413" max="7413" width="4.42578125" style="126" customWidth="1"/>
    <col min="7414" max="7414" width="17.5703125" style="126" customWidth="1"/>
    <col min="7415" max="7415" width="14.42578125" style="126" customWidth="1"/>
    <col min="7416" max="7416" width="14.42578125" style="126" bestFit="1" customWidth="1"/>
    <col min="7417" max="7417" width="14" style="126" customWidth="1"/>
    <col min="7418" max="7418" width="13.85546875" style="126" customWidth="1"/>
    <col min="7419" max="7419" width="14" style="126" customWidth="1"/>
    <col min="7420" max="7422" width="13.85546875" style="126" customWidth="1"/>
    <col min="7423" max="7423" width="4.42578125" style="126" customWidth="1"/>
    <col min="7424" max="7424" width="27.140625" style="126" customWidth="1"/>
    <col min="7425" max="7425" width="14.140625" style="126" customWidth="1"/>
    <col min="7426" max="7426" width="14.28515625" style="126" customWidth="1"/>
    <col min="7427" max="7427" width="14" style="126" customWidth="1"/>
    <col min="7428" max="7428" width="13.85546875" style="126" customWidth="1"/>
    <col min="7429" max="7429" width="14" style="126" customWidth="1"/>
    <col min="7430" max="7430" width="13.85546875" style="126" customWidth="1"/>
    <col min="7431" max="7431" width="16.7109375" style="126" customWidth="1"/>
    <col min="7432" max="7432" width="17" style="126" customWidth="1"/>
    <col min="7433" max="7659" width="9.140625" style="126"/>
    <col min="7660" max="7660" width="23.28515625" style="126" customWidth="1"/>
    <col min="7661" max="7661" width="12.7109375" style="126" customWidth="1"/>
    <col min="7662" max="7662" width="14.42578125" style="126" bestFit="1" customWidth="1"/>
    <col min="7663" max="7663" width="14" style="126" customWidth="1"/>
    <col min="7664" max="7664" width="14.42578125" style="126" bestFit="1" customWidth="1"/>
    <col min="7665" max="7665" width="14" style="126" customWidth="1"/>
    <col min="7666" max="7666" width="14" style="126" bestFit="1" customWidth="1"/>
    <col min="7667" max="7667" width="13.140625" style="126" customWidth="1"/>
    <col min="7668" max="7668" width="14.42578125" style="126" bestFit="1" customWidth="1"/>
    <col min="7669" max="7669" width="4.42578125" style="126" customWidth="1"/>
    <col min="7670" max="7670" width="17.5703125" style="126" customWidth="1"/>
    <col min="7671" max="7671" width="14.42578125" style="126" customWidth="1"/>
    <col min="7672" max="7672" width="14.42578125" style="126" bestFit="1" customWidth="1"/>
    <col min="7673" max="7673" width="14" style="126" customWidth="1"/>
    <col min="7674" max="7674" width="13.85546875" style="126" customWidth="1"/>
    <col min="7675" max="7675" width="14" style="126" customWidth="1"/>
    <col min="7676" max="7678" width="13.85546875" style="126" customWidth="1"/>
    <col min="7679" max="7679" width="4.42578125" style="126" customWidth="1"/>
    <col min="7680" max="7680" width="27.140625" style="126" customWidth="1"/>
    <col min="7681" max="7681" width="14.140625" style="126" customWidth="1"/>
    <col min="7682" max="7682" width="14.28515625" style="126" customWidth="1"/>
    <col min="7683" max="7683" width="14" style="126" customWidth="1"/>
    <col min="7684" max="7684" width="13.85546875" style="126" customWidth="1"/>
    <col min="7685" max="7685" width="14" style="126" customWidth="1"/>
    <col min="7686" max="7686" width="13.85546875" style="126" customWidth="1"/>
    <col min="7687" max="7687" width="16.7109375" style="126" customWidth="1"/>
    <col min="7688" max="7688" width="17" style="126" customWidth="1"/>
    <col min="7689" max="7915" width="9.140625" style="126"/>
    <col min="7916" max="7916" width="23.28515625" style="126" customWidth="1"/>
    <col min="7917" max="7917" width="12.7109375" style="126" customWidth="1"/>
    <col min="7918" max="7918" width="14.42578125" style="126" bestFit="1" customWidth="1"/>
    <col min="7919" max="7919" width="14" style="126" customWidth="1"/>
    <col min="7920" max="7920" width="14.42578125" style="126" bestFit="1" customWidth="1"/>
    <col min="7921" max="7921" width="14" style="126" customWidth="1"/>
    <col min="7922" max="7922" width="14" style="126" bestFit="1" customWidth="1"/>
    <col min="7923" max="7923" width="13.140625" style="126" customWidth="1"/>
    <col min="7924" max="7924" width="14.42578125" style="126" bestFit="1" customWidth="1"/>
    <col min="7925" max="7925" width="4.42578125" style="126" customWidth="1"/>
    <col min="7926" max="7926" width="17.5703125" style="126" customWidth="1"/>
    <col min="7927" max="7927" width="14.42578125" style="126" customWidth="1"/>
    <col min="7928" max="7928" width="14.42578125" style="126" bestFit="1" customWidth="1"/>
    <col min="7929" max="7929" width="14" style="126" customWidth="1"/>
    <col min="7930" max="7930" width="13.85546875" style="126" customWidth="1"/>
    <col min="7931" max="7931" width="14" style="126" customWidth="1"/>
    <col min="7932" max="7934" width="13.85546875" style="126" customWidth="1"/>
    <col min="7935" max="7935" width="4.42578125" style="126" customWidth="1"/>
    <col min="7936" max="7936" width="27.140625" style="126" customWidth="1"/>
    <col min="7937" max="7937" width="14.140625" style="126" customWidth="1"/>
    <col min="7938" max="7938" width="14.28515625" style="126" customWidth="1"/>
    <col min="7939" max="7939" width="14" style="126" customWidth="1"/>
    <col min="7940" max="7940" width="13.85546875" style="126" customWidth="1"/>
    <col min="7941" max="7941" width="14" style="126" customWidth="1"/>
    <col min="7942" max="7942" width="13.85546875" style="126" customWidth="1"/>
    <col min="7943" max="7943" width="16.7109375" style="126" customWidth="1"/>
    <col min="7944" max="7944" width="17" style="126" customWidth="1"/>
    <col min="7945" max="8171" width="9.140625" style="126"/>
    <col min="8172" max="8172" width="23.28515625" style="126" customWidth="1"/>
    <col min="8173" max="8173" width="12.7109375" style="126" customWidth="1"/>
    <col min="8174" max="8174" width="14.42578125" style="126" bestFit="1" customWidth="1"/>
    <col min="8175" max="8175" width="14" style="126" customWidth="1"/>
    <col min="8176" max="8176" width="14.42578125" style="126" bestFit="1" customWidth="1"/>
    <col min="8177" max="8177" width="14" style="126" customWidth="1"/>
    <col min="8178" max="8178" width="14" style="126" bestFit="1" customWidth="1"/>
    <col min="8179" max="8179" width="13.140625" style="126" customWidth="1"/>
    <col min="8180" max="8180" width="14.42578125" style="126" bestFit="1" customWidth="1"/>
    <col min="8181" max="8181" width="4.42578125" style="126" customWidth="1"/>
    <col min="8182" max="8182" width="17.5703125" style="126" customWidth="1"/>
    <col min="8183" max="8183" width="14.42578125" style="126" customWidth="1"/>
    <col min="8184" max="8184" width="14.42578125" style="126" bestFit="1" customWidth="1"/>
    <col min="8185" max="8185" width="14" style="126" customWidth="1"/>
    <col min="8186" max="8186" width="13.85546875" style="126" customWidth="1"/>
    <col min="8187" max="8187" width="14" style="126" customWidth="1"/>
    <col min="8188" max="8190" width="13.85546875" style="126" customWidth="1"/>
    <col min="8191" max="8191" width="4.42578125" style="126" customWidth="1"/>
    <col min="8192" max="8192" width="27.140625" style="126" customWidth="1"/>
    <col min="8193" max="8193" width="14.140625" style="126" customWidth="1"/>
    <col min="8194" max="8194" width="14.28515625" style="126" customWidth="1"/>
    <col min="8195" max="8195" width="14" style="126" customWidth="1"/>
    <col min="8196" max="8196" width="13.85546875" style="126" customWidth="1"/>
    <col min="8197" max="8197" width="14" style="126" customWidth="1"/>
    <col min="8198" max="8198" width="13.85546875" style="126" customWidth="1"/>
    <col min="8199" max="8199" width="16.7109375" style="126" customWidth="1"/>
    <col min="8200" max="8200" width="17" style="126" customWidth="1"/>
    <col min="8201" max="8427" width="9.140625" style="126"/>
    <col min="8428" max="8428" width="23.28515625" style="126" customWidth="1"/>
    <col min="8429" max="8429" width="12.7109375" style="126" customWidth="1"/>
    <col min="8430" max="8430" width="14.42578125" style="126" bestFit="1" customWidth="1"/>
    <col min="8431" max="8431" width="14" style="126" customWidth="1"/>
    <col min="8432" max="8432" width="14.42578125" style="126" bestFit="1" customWidth="1"/>
    <col min="8433" max="8433" width="14" style="126" customWidth="1"/>
    <col min="8434" max="8434" width="14" style="126" bestFit="1" customWidth="1"/>
    <col min="8435" max="8435" width="13.140625" style="126" customWidth="1"/>
    <col min="8436" max="8436" width="14.42578125" style="126" bestFit="1" customWidth="1"/>
    <col min="8437" max="8437" width="4.42578125" style="126" customWidth="1"/>
    <col min="8438" max="8438" width="17.5703125" style="126" customWidth="1"/>
    <col min="8439" max="8439" width="14.42578125" style="126" customWidth="1"/>
    <col min="8440" max="8440" width="14.42578125" style="126" bestFit="1" customWidth="1"/>
    <col min="8441" max="8441" width="14" style="126" customWidth="1"/>
    <col min="8442" max="8442" width="13.85546875" style="126" customWidth="1"/>
    <col min="8443" max="8443" width="14" style="126" customWidth="1"/>
    <col min="8444" max="8446" width="13.85546875" style="126" customWidth="1"/>
    <col min="8447" max="8447" width="4.42578125" style="126" customWidth="1"/>
    <col min="8448" max="8448" width="27.140625" style="126" customWidth="1"/>
    <col min="8449" max="8449" width="14.140625" style="126" customWidth="1"/>
    <col min="8450" max="8450" width="14.28515625" style="126" customWidth="1"/>
    <col min="8451" max="8451" width="14" style="126" customWidth="1"/>
    <col min="8452" max="8452" width="13.85546875" style="126" customWidth="1"/>
    <col min="8453" max="8453" width="14" style="126" customWidth="1"/>
    <col min="8454" max="8454" width="13.85546875" style="126" customWidth="1"/>
    <col min="8455" max="8455" width="16.7109375" style="126" customWidth="1"/>
    <col min="8456" max="8456" width="17" style="126" customWidth="1"/>
    <col min="8457" max="8683" width="9.140625" style="126"/>
    <col min="8684" max="8684" width="23.28515625" style="126" customWidth="1"/>
    <col min="8685" max="8685" width="12.7109375" style="126" customWidth="1"/>
    <col min="8686" max="8686" width="14.42578125" style="126" bestFit="1" customWidth="1"/>
    <col min="8687" max="8687" width="14" style="126" customWidth="1"/>
    <col min="8688" max="8688" width="14.42578125" style="126" bestFit="1" customWidth="1"/>
    <col min="8689" max="8689" width="14" style="126" customWidth="1"/>
    <col min="8690" max="8690" width="14" style="126" bestFit="1" customWidth="1"/>
    <col min="8691" max="8691" width="13.140625" style="126" customWidth="1"/>
    <col min="8692" max="8692" width="14.42578125" style="126" bestFit="1" customWidth="1"/>
    <col min="8693" max="8693" width="4.42578125" style="126" customWidth="1"/>
    <col min="8694" max="8694" width="17.5703125" style="126" customWidth="1"/>
    <col min="8695" max="8695" width="14.42578125" style="126" customWidth="1"/>
    <col min="8696" max="8696" width="14.42578125" style="126" bestFit="1" customWidth="1"/>
    <col min="8697" max="8697" width="14" style="126" customWidth="1"/>
    <col min="8698" max="8698" width="13.85546875" style="126" customWidth="1"/>
    <col min="8699" max="8699" width="14" style="126" customWidth="1"/>
    <col min="8700" max="8702" width="13.85546875" style="126" customWidth="1"/>
    <col min="8703" max="8703" width="4.42578125" style="126" customWidth="1"/>
    <col min="8704" max="8704" width="27.140625" style="126" customWidth="1"/>
    <col min="8705" max="8705" width="14.140625" style="126" customWidth="1"/>
    <col min="8706" max="8706" width="14.28515625" style="126" customWidth="1"/>
    <col min="8707" max="8707" width="14" style="126" customWidth="1"/>
    <col min="8708" max="8708" width="13.85546875" style="126" customWidth="1"/>
    <col min="8709" max="8709" width="14" style="126" customWidth="1"/>
    <col min="8710" max="8710" width="13.85546875" style="126" customWidth="1"/>
    <col min="8711" max="8711" width="16.7109375" style="126" customWidth="1"/>
    <col min="8712" max="8712" width="17" style="126" customWidth="1"/>
    <col min="8713" max="8939" width="9.140625" style="126"/>
    <col min="8940" max="8940" width="23.28515625" style="126" customWidth="1"/>
    <col min="8941" max="8941" width="12.7109375" style="126" customWidth="1"/>
    <col min="8942" max="8942" width="14.42578125" style="126" bestFit="1" customWidth="1"/>
    <col min="8943" max="8943" width="14" style="126" customWidth="1"/>
    <col min="8944" max="8944" width="14.42578125" style="126" bestFit="1" customWidth="1"/>
    <col min="8945" max="8945" width="14" style="126" customWidth="1"/>
    <col min="8946" max="8946" width="14" style="126" bestFit="1" customWidth="1"/>
    <col min="8947" max="8947" width="13.140625" style="126" customWidth="1"/>
    <col min="8948" max="8948" width="14.42578125" style="126" bestFit="1" customWidth="1"/>
    <col min="8949" max="8949" width="4.42578125" style="126" customWidth="1"/>
    <col min="8950" max="8950" width="17.5703125" style="126" customWidth="1"/>
    <col min="8951" max="8951" width="14.42578125" style="126" customWidth="1"/>
    <col min="8952" max="8952" width="14.42578125" style="126" bestFit="1" customWidth="1"/>
    <col min="8953" max="8953" width="14" style="126" customWidth="1"/>
    <col min="8954" max="8954" width="13.85546875" style="126" customWidth="1"/>
    <col min="8955" max="8955" width="14" style="126" customWidth="1"/>
    <col min="8956" max="8958" width="13.85546875" style="126" customWidth="1"/>
    <col min="8959" max="8959" width="4.42578125" style="126" customWidth="1"/>
    <col min="8960" max="8960" width="27.140625" style="126" customWidth="1"/>
    <col min="8961" max="8961" width="14.140625" style="126" customWidth="1"/>
    <col min="8962" max="8962" width="14.28515625" style="126" customWidth="1"/>
    <col min="8963" max="8963" width="14" style="126" customWidth="1"/>
    <col min="8964" max="8964" width="13.85546875" style="126" customWidth="1"/>
    <col min="8965" max="8965" width="14" style="126" customWidth="1"/>
    <col min="8966" max="8966" width="13.85546875" style="126" customWidth="1"/>
    <col min="8967" max="8967" width="16.7109375" style="126" customWidth="1"/>
    <col min="8968" max="8968" width="17" style="126" customWidth="1"/>
    <col min="8969" max="9195" width="9.140625" style="126"/>
    <col min="9196" max="9196" width="23.28515625" style="126" customWidth="1"/>
    <col min="9197" max="9197" width="12.7109375" style="126" customWidth="1"/>
    <col min="9198" max="9198" width="14.42578125" style="126" bestFit="1" customWidth="1"/>
    <col min="9199" max="9199" width="14" style="126" customWidth="1"/>
    <col min="9200" max="9200" width="14.42578125" style="126" bestFit="1" customWidth="1"/>
    <col min="9201" max="9201" width="14" style="126" customWidth="1"/>
    <col min="9202" max="9202" width="14" style="126" bestFit="1" customWidth="1"/>
    <col min="9203" max="9203" width="13.140625" style="126" customWidth="1"/>
    <col min="9204" max="9204" width="14.42578125" style="126" bestFit="1" customWidth="1"/>
    <col min="9205" max="9205" width="4.42578125" style="126" customWidth="1"/>
    <col min="9206" max="9206" width="17.5703125" style="126" customWidth="1"/>
    <col min="9207" max="9207" width="14.42578125" style="126" customWidth="1"/>
    <col min="9208" max="9208" width="14.42578125" style="126" bestFit="1" customWidth="1"/>
    <col min="9209" max="9209" width="14" style="126" customWidth="1"/>
    <col min="9210" max="9210" width="13.85546875" style="126" customWidth="1"/>
    <col min="9211" max="9211" width="14" style="126" customWidth="1"/>
    <col min="9212" max="9214" width="13.85546875" style="126" customWidth="1"/>
    <col min="9215" max="9215" width="4.42578125" style="126" customWidth="1"/>
    <col min="9216" max="9216" width="27.140625" style="126" customWidth="1"/>
    <col min="9217" max="9217" width="14.140625" style="126" customWidth="1"/>
    <col min="9218" max="9218" width="14.28515625" style="126" customWidth="1"/>
    <col min="9219" max="9219" width="14" style="126" customWidth="1"/>
    <col min="9220" max="9220" width="13.85546875" style="126" customWidth="1"/>
    <col min="9221" max="9221" width="14" style="126" customWidth="1"/>
    <col min="9222" max="9222" width="13.85546875" style="126" customWidth="1"/>
    <col min="9223" max="9223" width="16.7109375" style="126" customWidth="1"/>
    <col min="9224" max="9224" width="17" style="126" customWidth="1"/>
    <col min="9225" max="9451" width="9.140625" style="126"/>
    <col min="9452" max="9452" width="23.28515625" style="126" customWidth="1"/>
    <col min="9453" max="9453" width="12.7109375" style="126" customWidth="1"/>
    <col min="9454" max="9454" width="14.42578125" style="126" bestFit="1" customWidth="1"/>
    <col min="9455" max="9455" width="14" style="126" customWidth="1"/>
    <col min="9456" max="9456" width="14.42578125" style="126" bestFit="1" customWidth="1"/>
    <col min="9457" max="9457" width="14" style="126" customWidth="1"/>
    <col min="9458" max="9458" width="14" style="126" bestFit="1" customWidth="1"/>
    <col min="9459" max="9459" width="13.140625" style="126" customWidth="1"/>
    <col min="9460" max="9460" width="14.42578125" style="126" bestFit="1" customWidth="1"/>
    <col min="9461" max="9461" width="4.42578125" style="126" customWidth="1"/>
    <col min="9462" max="9462" width="17.5703125" style="126" customWidth="1"/>
    <col min="9463" max="9463" width="14.42578125" style="126" customWidth="1"/>
    <col min="9464" max="9464" width="14.42578125" style="126" bestFit="1" customWidth="1"/>
    <col min="9465" max="9465" width="14" style="126" customWidth="1"/>
    <col min="9466" max="9466" width="13.85546875" style="126" customWidth="1"/>
    <col min="9467" max="9467" width="14" style="126" customWidth="1"/>
    <col min="9468" max="9470" width="13.85546875" style="126" customWidth="1"/>
    <col min="9471" max="9471" width="4.42578125" style="126" customWidth="1"/>
    <col min="9472" max="9472" width="27.140625" style="126" customWidth="1"/>
    <col min="9473" max="9473" width="14.140625" style="126" customWidth="1"/>
    <col min="9474" max="9474" width="14.28515625" style="126" customWidth="1"/>
    <col min="9475" max="9475" width="14" style="126" customWidth="1"/>
    <col min="9476" max="9476" width="13.85546875" style="126" customWidth="1"/>
    <col min="9477" max="9477" width="14" style="126" customWidth="1"/>
    <col min="9478" max="9478" width="13.85546875" style="126" customWidth="1"/>
    <col min="9479" max="9479" width="16.7109375" style="126" customWidth="1"/>
    <col min="9480" max="9480" width="17" style="126" customWidth="1"/>
    <col min="9481" max="9707" width="9.140625" style="126"/>
    <col min="9708" max="9708" width="23.28515625" style="126" customWidth="1"/>
    <col min="9709" max="9709" width="12.7109375" style="126" customWidth="1"/>
    <col min="9710" max="9710" width="14.42578125" style="126" bestFit="1" customWidth="1"/>
    <col min="9711" max="9711" width="14" style="126" customWidth="1"/>
    <col min="9712" max="9712" width="14.42578125" style="126" bestFit="1" customWidth="1"/>
    <col min="9713" max="9713" width="14" style="126" customWidth="1"/>
    <col min="9714" max="9714" width="14" style="126" bestFit="1" customWidth="1"/>
    <col min="9715" max="9715" width="13.140625" style="126" customWidth="1"/>
    <col min="9716" max="9716" width="14.42578125" style="126" bestFit="1" customWidth="1"/>
    <col min="9717" max="9717" width="4.42578125" style="126" customWidth="1"/>
    <col min="9718" max="9718" width="17.5703125" style="126" customWidth="1"/>
    <col min="9719" max="9719" width="14.42578125" style="126" customWidth="1"/>
    <col min="9720" max="9720" width="14.42578125" style="126" bestFit="1" customWidth="1"/>
    <col min="9721" max="9721" width="14" style="126" customWidth="1"/>
    <col min="9722" max="9722" width="13.85546875" style="126" customWidth="1"/>
    <col min="9723" max="9723" width="14" style="126" customWidth="1"/>
    <col min="9724" max="9726" width="13.85546875" style="126" customWidth="1"/>
    <col min="9727" max="9727" width="4.42578125" style="126" customWidth="1"/>
    <col min="9728" max="9728" width="27.140625" style="126" customWidth="1"/>
    <col min="9729" max="9729" width="14.140625" style="126" customWidth="1"/>
    <col min="9730" max="9730" width="14.28515625" style="126" customWidth="1"/>
    <col min="9731" max="9731" width="14" style="126" customWidth="1"/>
    <col min="9732" max="9732" width="13.85546875" style="126" customWidth="1"/>
    <col min="9733" max="9733" width="14" style="126" customWidth="1"/>
    <col min="9734" max="9734" width="13.85546875" style="126" customWidth="1"/>
    <col min="9735" max="9735" width="16.7109375" style="126" customWidth="1"/>
    <col min="9736" max="9736" width="17" style="126" customWidth="1"/>
    <col min="9737" max="9963" width="9.140625" style="126"/>
    <col min="9964" max="9964" width="23.28515625" style="126" customWidth="1"/>
    <col min="9965" max="9965" width="12.7109375" style="126" customWidth="1"/>
    <col min="9966" max="9966" width="14.42578125" style="126" bestFit="1" customWidth="1"/>
    <col min="9967" max="9967" width="14" style="126" customWidth="1"/>
    <col min="9968" max="9968" width="14.42578125" style="126" bestFit="1" customWidth="1"/>
    <col min="9969" max="9969" width="14" style="126" customWidth="1"/>
    <col min="9970" max="9970" width="14" style="126" bestFit="1" customWidth="1"/>
    <col min="9971" max="9971" width="13.140625" style="126" customWidth="1"/>
    <col min="9972" max="9972" width="14.42578125" style="126" bestFit="1" customWidth="1"/>
    <col min="9973" max="9973" width="4.42578125" style="126" customWidth="1"/>
    <col min="9974" max="9974" width="17.5703125" style="126" customWidth="1"/>
    <col min="9975" max="9975" width="14.42578125" style="126" customWidth="1"/>
    <col min="9976" max="9976" width="14.42578125" style="126" bestFit="1" customWidth="1"/>
    <col min="9977" max="9977" width="14" style="126" customWidth="1"/>
    <col min="9978" max="9978" width="13.85546875" style="126" customWidth="1"/>
    <col min="9979" max="9979" width="14" style="126" customWidth="1"/>
    <col min="9980" max="9982" width="13.85546875" style="126" customWidth="1"/>
    <col min="9983" max="9983" width="4.42578125" style="126" customWidth="1"/>
    <col min="9984" max="9984" width="27.140625" style="126" customWidth="1"/>
    <col min="9985" max="9985" width="14.140625" style="126" customWidth="1"/>
    <col min="9986" max="9986" width="14.28515625" style="126" customWidth="1"/>
    <col min="9987" max="9987" width="14" style="126" customWidth="1"/>
    <col min="9988" max="9988" width="13.85546875" style="126" customWidth="1"/>
    <col min="9989" max="9989" width="14" style="126" customWidth="1"/>
    <col min="9990" max="9990" width="13.85546875" style="126" customWidth="1"/>
    <col min="9991" max="9991" width="16.7109375" style="126" customWidth="1"/>
    <col min="9992" max="9992" width="17" style="126" customWidth="1"/>
    <col min="9993" max="10219" width="9.140625" style="126"/>
    <col min="10220" max="10220" width="23.28515625" style="126" customWidth="1"/>
    <col min="10221" max="10221" width="12.7109375" style="126" customWidth="1"/>
    <col min="10222" max="10222" width="14.42578125" style="126" bestFit="1" customWidth="1"/>
    <col min="10223" max="10223" width="14" style="126" customWidth="1"/>
    <col min="10224" max="10224" width="14.42578125" style="126" bestFit="1" customWidth="1"/>
    <col min="10225" max="10225" width="14" style="126" customWidth="1"/>
    <col min="10226" max="10226" width="14" style="126" bestFit="1" customWidth="1"/>
    <col min="10227" max="10227" width="13.140625" style="126" customWidth="1"/>
    <col min="10228" max="10228" width="14.42578125" style="126" bestFit="1" customWidth="1"/>
    <col min="10229" max="10229" width="4.42578125" style="126" customWidth="1"/>
    <col min="10230" max="10230" width="17.5703125" style="126" customWidth="1"/>
    <col min="10231" max="10231" width="14.42578125" style="126" customWidth="1"/>
    <col min="10232" max="10232" width="14.42578125" style="126" bestFit="1" customWidth="1"/>
    <col min="10233" max="10233" width="14" style="126" customWidth="1"/>
    <col min="10234" max="10234" width="13.85546875" style="126" customWidth="1"/>
    <col min="10235" max="10235" width="14" style="126" customWidth="1"/>
    <col min="10236" max="10238" width="13.85546875" style="126" customWidth="1"/>
    <col min="10239" max="10239" width="4.42578125" style="126" customWidth="1"/>
    <col min="10240" max="10240" width="27.140625" style="126" customWidth="1"/>
    <col min="10241" max="10241" width="14.140625" style="126" customWidth="1"/>
    <col min="10242" max="10242" width="14.28515625" style="126" customWidth="1"/>
    <col min="10243" max="10243" width="14" style="126" customWidth="1"/>
    <col min="10244" max="10244" width="13.85546875" style="126" customWidth="1"/>
    <col min="10245" max="10245" width="14" style="126" customWidth="1"/>
    <col min="10246" max="10246" width="13.85546875" style="126" customWidth="1"/>
    <col min="10247" max="10247" width="16.7109375" style="126" customWidth="1"/>
    <col min="10248" max="10248" width="17" style="126" customWidth="1"/>
    <col min="10249" max="10475" width="9.140625" style="126"/>
    <col min="10476" max="10476" width="23.28515625" style="126" customWidth="1"/>
    <col min="10477" max="10477" width="12.7109375" style="126" customWidth="1"/>
    <col min="10478" max="10478" width="14.42578125" style="126" bestFit="1" customWidth="1"/>
    <col min="10479" max="10479" width="14" style="126" customWidth="1"/>
    <col min="10480" max="10480" width="14.42578125" style="126" bestFit="1" customWidth="1"/>
    <col min="10481" max="10481" width="14" style="126" customWidth="1"/>
    <col min="10482" max="10482" width="14" style="126" bestFit="1" customWidth="1"/>
    <col min="10483" max="10483" width="13.140625" style="126" customWidth="1"/>
    <col min="10484" max="10484" width="14.42578125" style="126" bestFit="1" customWidth="1"/>
    <col min="10485" max="10485" width="4.42578125" style="126" customWidth="1"/>
    <col min="10486" max="10486" width="17.5703125" style="126" customWidth="1"/>
    <col min="10487" max="10487" width="14.42578125" style="126" customWidth="1"/>
    <col min="10488" max="10488" width="14.42578125" style="126" bestFit="1" customWidth="1"/>
    <col min="10489" max="10489" width="14" style="126" customWidth="1"/>
    <col min="10490" max="10490" width="13.85546875" style="126" customWidth="1"/>
    <col min="10491" max="10491" width="14" style="126" customWidth="1"/>
    <col min="10492" max="10494" width="13.85546875" style="126" customWidth="1"/>
    <col min="10495" max="10495" width="4.42578125" style="126" customWidth="1"/>
    <col min="10496" max="10496" width="27.140625" style="126" customWidth="1"/>
    <col min="10497" max="10497" width="14.140625" style="126" customWidth="1"/>
    <col min="10498" max="10498" width="14.28515625" style="126" customWidth="1"/>
    <col min="10499" max="10499" width="14" style="126" customWidth="1"/>
    <col min="10500" max="10500" width="13.85546875" style="126" customWidth="1"/>
    <col min="10501" max="10501" width="14" style="126" customWidth="1"/>
    <col min="10502" max="10502" width="13.85546875" style="126" customWidth="1"/>
    <col min="10503" max="10503" width="16.7109375" style="126" customWidth="1"/>
    <col min="10504" max="10504" width="17" style="126" customWidth="1"/>
    <col min="10505" max="10731" width="9.140625" style="126"/>
    <col min="10732" max="10732" width="23.28515625" style="126" customWidth="1"/>
    <col min="10733" max="10733" width="12.7109375" style="126" customWidth="1"/>
    <col min="10734" max="10734" width="14.42578125" style="126" bestFit="1" customWidth="1"/>
    <col min="10735" max="10735" width="14" style="126" customWidth="1"/>
    <col min="10736" max="10736" width="14.42578125" style="126" bestFit="1" customWidth="1"/>
    <col min="10737" max="10737" width="14" style="126" customWidth="1"/>
    <col min="10738" max="10738" width="14" style="126" bestFit="1" customWidth="1"/>
    <col min="10739" max="10739" width="13.140625" style="126" customWidth="1"/>
    <col min="10740" max="10740" width="14.42578125" style="126" bestFit="1" customWidth="1"/>
    <col min="10741" max="10741" width="4.42578125" style="126" customWidth="1"/>
    <col min="10742" max="10742" width="17.5703125" style="126" customWidth="1"/>
    <col min="10743" max="10743" width="14.42578125" style="126" customWidth="1"/>
    <col min="10744" max="10744" width="14.42578125" style="126" bestFit="1" customWidth="1"/>
    <col min="10745" max="10745" width="14" style="126" customWidth="1"/>
    <col min="10746" max="10746" width="13.85546875" style="126" customWidth="1"/>
    <col min="10747" max="10747" width="14" style="126" customWidth="1"/>
    <col min="10748" max="10750" width="13.85546875" style="126" customWidth="1"/>
    <col min="10751" max="10751" width="4.42578125" style="126" customWidth="1"/>
    <col min="10752" max="10752" width="27.140625" style="126" customWidth="1"/>
    <col min="10753" max="10753" width="14.140625" style="126" customWidth="1"/>
    <col min="10754" max="10754" width="14.28515625" style="126" customWidth="1"/>
    <col min="10755" max="10755" width="14" style="126" customWidth="1"/>
    <col min="10756" max="10756" width="13.85546875" style="126" customWidth="1"/>
    <col min="10757" max="10757" width="14" style="126" customWidth="1"/>
    <col min="10758" max="10758" width="13.85546875" style="126" customWidth="1"/>
    <col min="10759" max="10759" width="16.7109375" style="126" customWidth="1"/>
    <col min="10760" max="10760" width="17" style="126" customWidth="1"/>
    <col min="10761" max="10987" width="9.140625" style="126"/>
    <col min="10988" max="10988" width="23.28515625" style="126" customWidth="1"/>
    <col min="10989" max="10989" width="12.7109375" style="126" customWidth="1"/>
    <col min="10990" max="10990" width="14.42578125" style="126" bestFit="1" customWidth="1"/>
    <col min="10991" max="10991" width="14" style="126" customWidth="1"/>
    <col min="10992" max="10992" width="14.42578125" style="126" bestFit="1" customWidth="1"/>
    <col min="10993" max="10993" width="14" style="126" customWidth="1"/>
    <col min="10994" max="10994" width="14" style="126" bestFit="1" customWidth="1"/>
    <col min="10995" max="10995" width="13.140625" style="126" customWidth="1"/>
    <col min="10996" max="10996" width="14.42578125" style="126" bestFit="1" customWidth="1"/>
    <col min="10997" max="10997" width="4.42578125" style="126" customWidth="1"/>
    <col min="10998" max="10998" width="17.5703125" style="126" customWidth="1"/>
    <col min="10999" max="10999" width="14.42578125" style="126" customWidth="1"/>
    <col min="11000" max="11000" width="14.42578125" style="126" bestFit="1" customWidth="1"/>
    <col min="11001" max="11001" width="14" style="126" customWidth="1"/>
    <col min="11002" max="11002" width="13.85546875" style="126" customWidth="1"/>
    <col min="11003" max="11003" width="14" style="126" customWidth="1"/>
    <col min="11004" max="11006" width="13.85546875" style="126" customWidth="1"/>
    <col min="11007" max="11007" width="4.42578125" style="126" customWidth="1"/>
    <col min="11008" max="11008" width="27.140625" style="126" customWidth="1"/>
    <col min="11009" max="11009" width="14.140625" style="126" customWidth="1"/>
    <col min="11010" max="11010" width="14.28515625" style="126" customWidth="1"/>
    <col min="11011" max="11011" width="14" style="126" customWidth="1"/>
    <col min="11012" max="11012" width="13.85546875" style="126" customWidth="1"/>
    <col min="11013" max="11013" width="14" style="126" customWidth="1"/>
    <col min="11014" max="11014" width="13.85546875" style="126" customWidth="1"/>
    <col min="11015" max="11015" width="16.7109375" style="126" customWidth="1"/>
    <col min="11016" max="11016" width="17" style="126" customWidth="1"/>
    <col min="11017" max="11243" width="9.140625" style="126"/>
    <col min="11244" max="11244" width="23.28515625" style="126" customWidth="1"/>
    <col min="11245" max="11245" width="12.7109375" style="126" customWidth="1"/>
    <col min="11246" max="11246" width="14.42578125" style="126" bestFit="1" customWidth="1"/>
    <col min="11247" max="11247" width="14" style="126" customWidth="1"/>
    <col min="11248" max="11248" width="14.42578125" style="126" bestFit="1" customWidth="1"/>
    <col min="11249" max="11249" width="14" style="126" customWidth="1"/>
    <col min="11250" max="11250" width="14" style="126" bestFit="1" customWidth="1"/>
    <col min="11251" max="11251" width="13.140625" style="126" customWidth="1"/>
    <col min="11252" max="11252" width="14.42578125" style="126" bestFit="1" customWidth="1"/>
    <col min="11253" max="11253" width="4.42578125" style="126" customWidth="1"/>
    <col min="11254" max="11254" width="17.5703125" style="126" customWidth="1"/>
    <col min="11255" max="11255" width="14.42578125" style="126" customWidth="1"/>
    <col min="11256" max="11256" width="14.42578125" style="126" bestFit="1" customWidth="1"/>
    <col min="11257" max="11257" width="14" style="126" customWidth="1"/>
    <col min="11258" max="11258" width="13.85546875" style="126" customWidth="1"/>
    <col min="11259" max="11259" width="14" style="126" customWidth="1"/>
    <col min="11260" max="11262" width="13.85546875" style="126" customWidth="1"/>
    <col min="11263" max="11263" width="4.42578125" style="126" customWidth="1"/>
    <col min="11264" max="11264" width="27.140625" style="126" customWidth="1"/>
    <col min="11265" max="11265" width="14.140625" style="126" customWidth="1"/>
    <col min="11266" max="11266" width="14.28515625" style="126" customWidth="1"/>
    <col min="11267" max="11267" width="14" style="126" customWidth="1"/>
    <col min="11268" max="11268" width="13.85546875" style="126" customWidth="1"/>
    <col min="11269" max="11269" width="14" style="126" customWidth="1"/>
    <col min="11270" max="11270" width="13.85546875" style="126" customWidth="1"/>
    <col min="11271" max="11271" width="16.7109375" style="126" customWidth="1"/>
    <col min="11272" max="11272" width="17" style="126" customWidth="1"/>
    <col min="11273" max="11499" width="9.140625" style="126"/>
    <col min="11500" max="11500" width="23.28515625" style="126" customWidth="1"/>
    <col min="11501" max="11501" width="12.7109375" style="126" customWidth="1"/>
    <col min="11502" max="11502" width="14.42578125" style="126" bestFit="1" customWidth="1"/>
    <col min="11503" max="11503" width="14" style="126" customWidth="1"/>
    <col min="11504" max="11504" width="14.42578125" style="126" bestFit="1" customWidth="1"/>
    <col min="11505" max="11505" width="14" style="126" customWidth="1"/>
    <col min="11506" max="11506" width="14" style="126" bestFit="1" customWidth="1"/>
    <col min="11507" max="11507" width="13.140625" style="126" customWidth="1"/>
    <col min="11508" max="11508" width="14.42578125" style="126" bestFit="1" customWidth="1"/>
    <col min="11509" max="11509" width="4.42578125" style="126" customWidth="1"/>
    <col min="11510" max="11510" width="17.5703125" style="126" customWidth="1"/>
    <col min="11511" max="11511" width="14.42578125" style="126" customWidth="1"/>
    <col min="11512" max="11512" width="14.42578125" style="126" bestFit="1" customWidth="1"/>
    <col min="11513" max="11513" width="14" style="126" customWidth="1"/>
    <col min="11514" max="11514" width="13.85546875" style="126" customWidth="1"/>
    <col min="11515" max="11515" width="14" style="126" customWidth="1"/>
    <col min="11516" max="11518" width="13.85546875" style="126" customWidth="1"/>
    <col min="11519" max="11519" width="4.42578125" style="126" customWidth="1"/>
    <col min="11520" max="11520" width="27.140625" style="126" customWidth="1"/>
    <col min="11521" max="11521" width="14.140625" style="126" customWidth="1"/>
    <col min="11522" max="11522" width="14.28515625" style="126" customWidth="1"/>
    <col min="11523" max="11523" width="14" style="126" customWidth="1"/>
    <col min="11524" max="11524" width="13.85546875" style="126" customWidth="1"/>
    <col min="11525" max="11525" width="14" style="126" customWidth="1"/>
    <col min="11526" max="11526" width="13.85546875" style="126" customWidth="1"/>
    <col min="11527" max="11527" width="16.7109375" style="126" customWidth="1"/>
    <col min="11528" max="11528" width="17" style="126" customWidth="1"/>
    <col min="11529" max="11755" width="9.140625" style="126"/>
    <col min="11756" max="11756" width="23.28515625" style="126" customWidth="1"/>
    <col min="11757" max="11757" width="12.7109375" style="126" customWidth="1"/>
    <col min="11758" max="11758" width="14.42578125" style="126" bestFit="1" customWidth="1"/>
    <col min="11759" max="11759" width="14" style="126" customWidth="1"/>
    <col min="11760" max="11760" width="14.42578125" style="126" bestFit="1" customWidth="1"/>
    <col min="11761" max="11761" width="14" style="126" customWidth="1"/>
    <col min="11762" max="11762" width="14" style="126" bestFit="1" customWidth="1"/>
    <col min="11763" max="11763" width="13.140625" style="126" customWidth="1"/>
    <col min="11764" max="11764" width="14.42578125" style="126" bestFit="1" customWidth="1"/>
    <col min="11765" max="11765" width="4.42578125" style="126" customWidth="1"/>
    <col min="11766" max="11766" width="17.5703125" style="126" customWidth="1"/>
    <col min="11767" max="11767" width="14.42578125" style="126" customWidth="1"/>
    <col min="11768" max="11768" width="14.42578125" style="126" bestFit="1" customWidth="1"/>
    <col min="11769" max="11769" width="14" style="126" customWidth="1"/>
    <col min="11770" max="11770" width="13.85546875" style="126" customWidth="1"/>
    <col min="11771" max="11771" width="14" style="126" customWidth="1"/>
    <col min="11772" max="11774" width="13.85546875" style="126" customWidth="1"/>
    <col min="11775" max="11775" width="4.42578125" style="126" customWidth="1"/>
    <col min="11776" max="11776" width="27.140625" style="126" customWidth="1"/>
    <col min="11777" max="11777" width="14.140625" style="126" customWidth="1"/>
    <col min="11778" max="11778" width="14.28515625" style="126" customWidth="1"/>
    <col min="11779" max="11779" width="14" style="126" customWidth="1"/>
    <col min="11780" max="11780" width="13.85546875" style="126" customWidth="1"/>
    <col min="11781" max="11781" width="14" style="126" customWidth="1"/>
    <col min="11782" max="11782" width="13.85546875" style="126" customWidth="1"/>
    <col min="11783" max="11783" width="16.7109375" style="126" customWidth="1"/>
    <col min="11784" max="11784" width="17" style="126" customWidth="1"/>
    <col min="11785" max="12011" width="9.140625" style="126"/>
    <col min="12012" max="12012" width="23.28515625" style="126" customWidth="1"/>
    <col min="12013" max="12013" width="12.7109375" style="126" customWidth="1"/>
    <col min="12014" max="12014" width="14.42578125" style="126" bestFit="1" customWidth="1"/>
    <col min="12015" max="12015" width="14" style="126" customWidth="1"/>
    <col min="12016" max="12016" width="14.42578125" style="126" bestFit="1" customWidth="1"/>
    <col min="12017" max="12017" width="14" style="126" customWidth="1"/>
    <col min="12018" max="12018" width="14" style="126" bestFit="1" customWidth="1"/>
    <col min="12019" max="12019" width="13.140625" style="126" customWidth="1"/>
    <col min="12020" max="12020" width="14.42578125" style="126" bestFit="1" customWidth="1"/>
    <col min="12021" max="12021" width="4.42578125" style="126" customWidth="1"/>
    <col min="12022" max="12022" width="17.5703125" style="126" customWidth="1"/>
    <col min="12023" max="12023" width="14.42578125" style="126" customWidth="1"/>
    <col min="12024" max="12024" width="14.42578125" style="126" bestFit="1" customWidth="1"/>
    <col min="12025" max="12025" width="14" style="126" customWidth="1"/>
    <col min="12026" max="12026" width="13.85546875" style="126" customWidth="1"/>
    <col min="12027" max="12027" width="14" style="126" customWidth="1"/>
    <col min="12028" max="12030" width="13.85546875" style="126" customWidth="1"/>
    <col min="12031" max="12031" width="4.42578125" style="126" customWidth="1"/>
    <col min="12032" max="12032" width="27.140625" style="126" customWidth="1"/>
    <col min="12033" max="12033" width="14.140625" style="126" customWidth="1"/>
    <col min="12034" max="12034" width="14.28515625" style="126" customWidth="1"/>
    <col min="12035" max="12035" width="14" style="126" customWidth="1"/>
    <col min="12036" max="12036" width="13.85546875" style="126" customWidth="1"/>
    <col min="12037" max="12037" width="14" style="126" customWidth="1"/>
    <col min="12038" max="12038" width="13.85546875" style="126" customWidth="1"/>
    <col min="12039" max="12039" width="16.7109375" style="126" customWidth="1"/>
    <col min="12040" max="12040" width="17" style="126" customWidth="1"/>
    <col min="12041" max="12267" width="9.140625" style="126"/>
    <col min="12268" max="12268" width="23.28515625" style="126" customWidth="1"/>
    <col min="12269" max="12269" width="12.7109375" style="126" customWidth="1"/>
    <col min="12270" max="12270" width="14.42578125" style="126" bestFit="1" customWidth="1"/>
    <col min="12271" max="12271" width="14" style="126" customWidth="1"/>
    <col min="12272" max="12272" width="14.42578125" style="126" bestFit="1" customWidth="1"/>
    <col min="12273" max="12273" width="14" style="126" customWidth="1"/>
    <col min="12274" max="12274" width="14" style="126" bestFit="1" customWidth="1"/>
    <col min="12275" max="12275" width="13.140625" style="126" customWidth="1"/>
    <col min="12276" max="12276" width="14.42578125" style="126" bestFit="1" customWidth="1"/>
    <col min="12277" max="12277" width="4.42578125" style="126" customWidth="1"/>
    <col min="12278" max="12278" width="17.5703125" style="126" customWidth="1"/>
    <col min="12279" max="12279" width="14.42578125" style="126" customWidth="1"/>
    <col min="12280" max="12280" width="14.42578125" style="126" bestFit="1" customWidth="1"/>
    <col min="12281" max="12281" width="14" style="126" customWidth="1"/>
    <col min="12282" max="12282" width="13.85546875" style="126" customWidth="1"/>
    <col min="12283" max="12283" width="14" style="126" customWidth="1"/>
    <col min="12284" max="12286" width="13.85546875" style="126" customWidth="1"/>
    <col min="12287" max="12287" width="4.42578125" style="126" customWidth="1"/>
    <col min="12288" max="12288" width="27.140625" style="126" customWidth="1"/>
    <col min="12289" max="12289" width="14.140625" style="126" customWidth="1"/>
    <col min="12290" max="12290" width="14.28515625" style="126" customWidth="1"/>
    <col min="12291" max="12291" width="14" style="126" customWidth="1"/>
    <col min="12292" max="12292" width="13.85546875" style="126" customWidth="1"/>
    <col min="12293" max="12293" width="14" style="126" customWidth="1"/>
    <col min="12294" max="12294" width="13.85546875" style="126" customWidth="1"/>
    <col min="12295" max="12295" width="16.7109375" style="126" customWidth="1"/>
    <col min="12296" max="12296" width="17" style="126" customWidth="1"/>
    <col min="12297" max="12523" width="9.140625" style="126"/>
    <col min="12524" max="12524" width="23.28515625" style="126" customWidth="1"/>
    <col min="12525" max="12525" width="12.7109375" style="126" customWidth="1"/>
    <col min="12526" max="12526" width="14.42578125" style="126" bestFit="1" customWidth="1"/>
    <col min="12527" max="12527" width="14" style="126" customWidth="1"/>
    <col min="12528" max="12528" width="14.42578125" style="126" bestFit="1" customWidth="1"/>
    <col min="12529" max="12529" width="14" style="126" customWidth="1"/>
    <col min="12530" max="12530" width="14" style="126" bestFit="1" customWidth="1"/>
    <col min="12531" max="12531" width="13.140625" style="126" customWidth="1"/>
    <col min="12532" max="12532" width="14.42578125" style="126" bestFit="1" customWidth="1"/>
    <col min="12533" max="12533" width="4.42578125" style="126" customWidth="1"/>
    <col min="12534" max="12534" width="17.5703125" style="126" customWidth="1"/>
    <col min="12535" max="12535" width="14.42578125" style="126" customWidth="1"/>
    <col min="12536" max="12536" width="14.42578125" style="126" bestFit="1" customWidth="1"/>
    <col min="12537" max="12537" width="14" style="126" customWidth="1"/>
    <col min="12538" max="12538" width="13.85546875" style="126" customWidth="1"/>
    <col min="12539" max="12539" width="14" style="126" customWidth="1"/>
    <col min="12540" max="12542" width="13.85546875" style="126" customWidth="1"/>
    <col min="12543" max="12543" width="4.42578125" style="126" customWidth="1"/>
    <col min="12544" max="12544" width="27.140625" style="126" customWidth="1"/>
    <col min="12545" max="12545" width="14.140625" style="126" customWidth="1"/>
    <col min="12546" max="12546" width="14.28515625" style="126" customWidth="1"/>
    <col min="12547" max="12547" width="14" style="126" customWidth="1"/>
    <col min="12548" max="12548" width="13.85546875" style="126" customWidth="1"/>
    <col min="12549" max="12549" width="14" style="126" customWidth="1"/>
    <col min="12550" max="12550" width="13.85546875" style="126" customWidth="1"/>
    <col min="12551" max="12551" width="16.7109375" style="126" customWidth="1"/>
    <col min="12552" max="12552" width="17" style="126" customWidth="1"/>
    <col min="12553" max="12779" width="9.140625" style="126"/>
    <col min="12780" max="12780" width="23.28515625" style="126" customWidth="1"/>
    <col min="12781" max="12781" width="12.7109375" style="126" customWidth="1"/>
    <col min="12782" max="12782" width="14.42578125" style="126" bestFit="1" customWidth="1"/>
    <col min="12783" max="12783" width="14" style="126" customWidth="1"/>
    <col min="12784" max="12784" width="14.42578125" style="126" bestFit="1" customWidth="1"/>
    <col min="12785" max="12785" width="14" style="126" customWidth="1"/>
    <col min="12786" max="12786" width="14" style="126" bestFit="1" customWidth="1"/>
    <col min="12787" max="12787" width="13.140625" style="126" customWidth="1"/>
    <col min="12788" max="12788" width="14.42578125" style="126" bestFit="1" customWidth="1"/>
    <col min="12789" max="12789" width="4.42578125" style="126" customWidth="1"/>
    <col min="12790" max="12790" width="17.5703125" style="126" customWidth="1"/>
    <col min="12791" max="12791" width="14.42578125" style="126" customWidth="1"/>
    <col min="12792" max="12792" width="14.42578125" style="126" bestFit="1" customWidth="1"/>
    <col min="12793" max="12793" width="14" style="126" customWidth="1"/>
    <col min="12794" max="12794" width="13.85546875" style="126" customWidth="1"/>
    <col min="12795" max="12795" width="14" style="126" customWidth="1"/>
    <col min="12796" max="12798" width="13.85546875" style="126" customWidth="1"/>
    <col min="12799" max="12799" width="4.42578125" style="126" customWidth="1"/>
    <col min="12800" max="12800" width="27.140625" style="126" customWidth="1"/>
    <col min="12801" max="12801" width="14.140625" style="126" customWidth="1"/>
    <col min="12802" max="12802" width="14.28515625" style="126" customWidth="1"/>
    <col min="12803" max="12803" width="14" style="126" customWidth="1"/>
    <col min="12804" max="12804" width="13.85546875" style="126" customWidth="1"/>
    <col min="12805" max="12805" width="14" style="126" customWidth="1"/>
    <col min="12806" max="12806" width="13.85546875" style="126" customWidth="1"/>
    <col min="12807" max="12807" width="16.7109375" style="126" customWidth="1"/>
    <col min="12808" max="12808" width="17" style="126" customWidth="1"/>
    <col min="12809" max="13035" width="9.140625" style="126"/>
    <col min="13036" max="13036" width="23.28515625" style="126" customWidth="1"/>
    <col min="13037" max="13037" width="12.7109375" style="126" customWidth="1"/>
    <col min="13038" max="13038" width="14.42578125" style="126" bestFit="1" customWidth="1"/>
    <col min="13039" max="13039" width="14" style="126" customWidth="1"/>
    <col min="13040" max="13040" width="14.42578125" style="126" bestFit="1" customWidth="1"/>
    <col min="13041" max="13041" width="14" style="126" customWidth="1"/>
    <col min="13042" max="13042" width="14" style="126" bestFit="1" customWidth="1"/>
    <col min="13043" max="13043" width="13.140625" style="126" customWidth="1"/>
    <col min="13044" max="13044" width="14.42578125" style="126" bestFit="1" customWidth="1"/>
    <col min="13045" max="13045" width="4.42578125" style="126" customWidth="1"/>
    <col min="13046" max="13046" width="17.5703125" style="126" customWidth="1"/>
    <col min="13047" max="13047" width="14.42578125" style="126" customWidth="1"/>
    <col min="13048" max="13048" width="14.42578125" style="126" bestFit="1" customWidth="1"/>
    <col min="13049" max="13049" width="14" style="126" customWidth="1"/>
    <col min="13050" max="13050" width="13.85546875" style="126" customWidth="1"/>
    <col min="13051" max="13051" width="14" style="126" customWidth="1"/>
    <col min="13052" max="13054" width="13.85546875" style="126" customWidth="1"/>
    <col min="13055" max="13055" width="4.42578125" style="126" customWidth="1"/>
    <col min="13056" max="13056" width="27.140625" style="126" customWidth="1"/>
    <col min="13057" max="13057" width="14.140625" style="126" customWidth="1"/>
    <col min="13058" max="13058" width="14.28515625" style="126" customWidth="1"/>
    <col min="13059" max="13059" width="14" style="126" customWidth="1"/>
    <col min="13060" max="13060" width="13.85546875" style="126" customWidth="1"/>
    <col min="13061" max="13061" width="14" style="126" customWidth="1"/>
    <col min="13062" max="13062" width="13.85546875" style="126" customWidth="1"/>
    <col min="13063" max="13063" width="16.7109375" style="126" customWidth="1"/>
    <col min="13064" max="13064" width="17" style="126" customWidth="1"/>
    <col min="13065" max="13291" width="9.140625" style="126"/>
    <col min="13292" max="13292" width="23.28515625" style="126" customWidth="1"/>
    <col min="13293" max="13293" width="12.7109375" style="126" customWidth="1"/>
    <col min="13294" max="13294" width="14.42578125" style="126" bestFit="1" customWidth="1"/>
    <col min="13295" max="13295" width="14" style="126" customWidth="1"/>
    <col min="13296" max="13296" width="14.42578125" style="126" bestFit="1" customWidth="1"/>
    <col min="13297" max="13297" width="14" style="126" customWidth="1"/>
    <col min="13298" max="13298" width="14" style="126" bestFit="1" customWidth="1"/>
    <col min="13299" max="13299" width="13.140625" style="126" customWidth="1"/>
    <col min="13300" max="13300" width="14.42578125" style="126" bestFit="1" customWidth="1"/>
    <col min="13301" max="13301" width="4.42578125" style="126" customWidth="1"/>
    <col min="13302" max="13302" width="17.5703125" style="126" customWidth="1"/>
    <col min="13303" max="13303" width="14.42578125" style="126" customWidth="1"/>
    <col min="13304" max="13304" width="14.42578125" style="126" bestFit="1" customWidth="1"/>
    <col min="13305" max="13305" width="14" style="126" customWidth="1"/>
    <col min="13306" max="13306" width="13.85546875" style="126" customWidth="1"/>
    <col min="13307" max="13307" width="14" style="126" customWidth="1"/>
    <col min="13308" max="13310" width="13.85546875" style="126" customWidth="1"/>
    <col min="13311" max="13311" width="4.42578125" style="126" customWidth="1"/>
    <col min="13312" max="13312" width="27.140625" style="126" customWidth="1"/>
    <col min="13313" max="13313" width="14.140625" style="126" customWidth="1"/>
    <col min="13314" max="13314" width="14.28515625" style="126" customWidth="1"/>
    <col min="13315" max="13315" width="14" style="126" customWidth="1"/>
    <col min="13316" max="13316" width="13.85546875" style="126" customWidth="1"/>
    <col min="13317" max="13317" width="14" style="126" customWidth="1"/>
    <col min="13318" max="13318" width="13.85546875" style="126" customWidth="1"/>
    <col min="13319" max="13319" width="16.7109375" style="126" customWidth="1"/>
    <col min="13320" max="13320" width="17" style="126" customWidth="1"/>
    <col min="13321" max="13547" width="9.140625" style="126"/>
    <col min="13548" max="13548" width="23.28515625" style="126" customWidth="1"/>
    <col min="13549" max="13549" width="12.7109375" style="126" customWidth="1"/>
    <col min="13550" max="13550" width="14.42578125" style="126" bestFit="1" customWidth="1"/>
    <col min="13551" max="13551" width="14" style="126" customWidth="1"/>
    <col min="13552" max="13552" width="14.42578125" style="126" bestFit="1" customWidth="1"/>
    <col min="13553" max="13553" width="14" style="126" customWidth="1"/>
    <col min="13554" max="13554" width="14" style="126" bestFit="1" customWidth="1"/>
    <col min="13555" max="13555" width="13.140625" style="126" customWidth="1"/>
    <col min="13556" max="13556" width="14.42578125" style="126" bestFit="1" customWidth="1"/>
    <col min="13557" max="13557" width="4.42578125" style="126" customWidth="1"/>
    <col min="13558" max="13558" width="17.5703125" style="126" customWidth="1"/>
    <col min="13559" max="13559" width="14.42578125" style="126" customWidth="1"/>
    <col min="13560" max="13560" width="14.42578125" style="126" bestFit="1" customWidth="1"/>
    <col min="13561" max="13561" width="14" style="126" customWidth="1"/>
    <col min="13562" max="13562" width="13.85546875" style="126" customWidth="1"/>
    <col min="13563" max="13563" width="14" style="126" customWidth="1"/>
    <col min="13564" max="13566" width="13.85546875" style="126" customWidth="1"/>
    <col min="13567" max="13567" width="4.42578125" style="126" customWidth="1"/>
    <col min="13568" max="13568" width="27.140625" style="126" customWidth="1"/>
    <col min="13569" max="13569" width="14.140625" style="126" customWidth="1"/>
    <col min="13570" max="13570" width="14.28515625" style="126" customWidth="1"/>
    <col min="13571" max="13571" width="14" style="126" customWidth="1"/>
    <col min="13572" max="13572" width="13.85546875" style="126" customWidth="1"/>
    <col min="13573" max="13573" width="14" style="126" customWidth="1"/>
    <col min="13574" max="13574" width="13.85546875" style="126" customWidth="1"/>
    <col min="13575" max="13575" width="16.7109375" style="126" customWidth="1"/>
    <col min="13576" max="13576" width="17" style="126" customWidth="1"/>
    <col min="13577" max="13803" width="9.140625" style="126"/>
    <col min="13804" max="13804" width="23.28515625" style="126" customWidth="1"/>
    <col min="13805" max="13805" width="12.7109375" style="126" customWidth="1"/>
    <col min="13806" max="13806" width="14.42578125" style="126" bestFit="1" customWidth="1"/>
    <col min="13807" max="13807" width="14" style="126" customWidth="1"/>
    <col min="13808" max="13808" width="14.42578125" style="126" bestFit="1" customWidth="1"/>
    <col min="13809" max="13809" width="14" style="126" customWidth="1"/>
    <col min="13810" max="13810" width="14" style="126" bestFit="1" customWidth="1"/>
    <col min="13811" max="13811" width="13.140625" style="126" customWidth="1"/>
    <col min="13812" max="13812" width="14.42578125" style="126" bestFit="1" customWidth="1"/>
    <col min="13813" max="13813" width="4.42578125" style="126" customWidth="1"/>
    <col min="13814" max="13814" width="17.5703125" style="126" customWidth="1"/>
    <col min="13815" max="13815" width="14.42578125" style="126" customWidth="1"/>
    <col min="13816" max="13816" width="14.42578125" style="126" bestFit="1" customWidth="1"/>
    <col min="13817" max="13817" width="14" style="126" customWidth="1"/>
    <col min="13818" max="13818" width="13.85546875" style="126" customWidth="1"/>
    <col min="13819" max="13819" width="14" style="126" customWidth="1"/>
    <col min="13820" max="13822" width="13.85546875" style="126" customWidth="1"/>
    <col min="13823" max="13823" width="4.42578125" style="126" customWidth="1"/>
    <col min="13824" max="13824" width="27.140625" style="126" customWidth="1"/>
    <col min="13825" max="13825" width="14.140625" style="126" customWidth="1"/>
    <col min="13826" max="13826" width="14.28515625" style="126" customWidth="1"/>
    <col min="13827" max="13827" width="14" style="126" customWidth="1"/>
    <col min="13828" max="13828" width="13.85546875" style="126" customWidth="1"/>
    <col min="13829" max="13829" width="14" style="126" customWidth="1"/>
    <col min="13830" max="13830" width="13.85546875" style="126" customWidth="1"/>
    <col min="13831" max="13831" width="16.7109375" style="126" customWidth="1"/>
    <col min="13832" max="13832" width="17" style="126" customWidth="1"/>
    <col min="13833" max="14059" width="9.140625" style="126"/>
    <col min="14060" max="14060" width="23.28515625" style="126" customWidth="1"/>
    <col min="14061" max="14061" width="12.7109375" style="126" customWidth="1"/>
    <col min="14062" max="14062" width="14.42578125" style="126" bestFit="1" customWidth="1"/>
    <col min="14063" max="14063" width="14" style="126" customWidth="1"/>
    <col min="14064" max="14064" width="14.42578125" style="126" bestFit="1" customWidth="1"/>
    <col min="14065" max="14065" width="14" style="126" customWidth="1"/>
    <col min="14066" max="14066" width="14" style="126" bestFit="1" customWidth="1"/>
    <col min="14067" max="14067" width="13.140625" style="126" customWidth="1"/>
    <col min="14068" max="14068" width="14.42578125" style="126" bestFit="1" customWidth="1"/>
    <col min="14069" max="14069" width="4.42578125" style="126" customWidth="1"/>
    <col min="14070" max="14070" width="17.5703125" style="126" customWidth="1"/>
    <col min="14071" max="14071" width="14.42578125" style="126" customWidth="1"/>
    <col min="14072" max="14072" width="14.42578125" style="126" bestFit="1" customWidth="1"/>
    <col min="14073" max="14073" width="14" style="126" customWidth="1"/>
    <col min="14074" max="14074" width="13.85546875" style="126" customWidth="1"/>
    <col min="14075" max="14075" width="14" style="126" customWidth="1"/>
    <col min="14076" max="14078" width="13.85546875" style="126" customWidth="1"/>
    <col min="14079" max="14079" width="4.42578125" style="126" customWidth="1"/>
    <col min="14080" max="14080" width="27.140625" style="126" customWidth="1"/>
    <col min="14081" max="14081" width="14.140625" style="126" customWidth="1"/>
    <col min="14082" max="14082" width="14.28515625" style="126" customWidth="1"/>
    <col min="14083" max="14083" width="14" style="126" customWidth="1"/>
    <col min="14084" max="14084" width="13.85546875" style="126" customWidth="1"/>
    <col min="14085" max="14085" width="14" style="126" customWidth="1"/>
    <col min="14086" max="14086" width="13.85546875" style="126" customWidth="1"/>
    <col min="14087" max="14087" width="16.7109375" style="126" customWidth="1"/>
    <col min="14088" max="14088" width="17" style="126" customWidth="1"/>
    <col min="14089" max="14315" width="9.140625" style="126"/>
    <col min="14316" max="14316" width="23.28515625" style="126" customWidth="1"/>
    <col min="14317" max="14317" width="12.7109375" style="126" customWidth="1"/>
    <col min="14318" max="14318" width="14.42578125" style="126" bestFit="1" customWidth="1"/>
    <col min="14319" max="14319" width="14" style="126" customWidth="1"/>
    <col min="14320" max="14320" width="14.42578125" style="126" bestFit="1" customWidth="1"/>
    <col min="14321" max="14321" width="14" style="126" customWidth="1"/>
    <col min="14322" max="14322" width="14" style="126" bestFit="1" customWidth="1"/>
    <col min="14323" max="14323" width="13.140625" style="126" customWidth="1"/>
    <col min="14324" max="14324" width="14.42578125" style="126" bestFit="1" customWidth="1"/>
    <col min="14325" max="14325" width="4.42578125" style="126" customWidth="1"/>
    <col min="14326" max="14326" width="17.5703125" style="126" customWidth="1"/>
    <col min="14327" max="14327" width="14.42578125" style="126" customWidth="1"/>
    <col min="14328" max="14328" width="14.42578125" style="126" bestFit="1" customWidth="1"/>
    <col min="14329" max="14329" width="14" style="126" customWidth="1"/>
    <col min="14330" max="14330" width="13.85546875" style="126" customWidth="1"/>
    <col min="14331" max="14331" width="14" style="126" customWidth="1"/>
    <col min="14332" max="14334" width="13.85546875" style="126" customWidth="1"/>
    <col min="14335" max="14335" width="4.42578125" style="126" customWidth="1"/>
    <col min="14336" max="14336" width="27.140625" style="126" customWidth="1"/>
    <col min="14337" max="14337" width="14.140625" style="126" customWidth="1"/>
    <col min="14338" max="14338" width="14.28515625" style="126" customWidth="1"/>
    <col min="14339" max="14339" width="14" style="126" customWidth="1"/>
    <col min="14340" max="14340" width="13.85546875" style="126" customWidth="1"/>
    <col min="14341" max="14341" width="14" style="126" customWidth="1"/>
    <col min="14342" max="14342" width="13.85546875" style="126" customWidth="1"/>
    <col min="14343" max="14343" width="16.7109375" style="126" customWidth="1"/>
    <col min="14344" max="14344" width="17" style="126" customWidth="1"/>
    <col min="14345" max="14571" width="9.140625" style="126"/>
    <col min="14572" max="14572" width="23.28515625" style="126" customWidth="1"/>
    <col min="14573" max="14573" width="12.7109375" style="126" customWidth="1"/>
    <col min="14574" max="14574" width="14.42578125" style="126" bestFit="1" customWidth="1"/>
    <col min="14575" max="14575" width="14" style="126" customWidth="1"/>
    <col min="14576" max="14576" width="14.42578125" style="126" bestFit="1" customWidth="1"/>
    <col min="14577" max="14577" width="14" style="126" customWidth="1"/>
    <col min="14578" max="14578" width="14" style="126" bestFit="1" customWidth="1"/>
    <col min="14579" max="14579" width="13.140625" style="126" customWidth="1"/>
    <col min="14580" max="14580" width="14.42578125" style="126" bestFit="1" customWidth="1"/>
    <col min="14581" max="14581" width="4.42578125" style="126" customWidth="1"/>
    <col min="14582" max="14582" width="17.5703125" style="126" customWidth="1"/>
    <col min="14583" max="14583" width="14.42578125" style="126" customWidth="1"/>
    <col min="14584" max="14584" width="14.42578125" style="126" bestFit="1" customWidth="1"/>
    <col min="14585" max="14585" width="14" style="126" customWidth="1"/>
    <col min="14586" max="14586" width="13.85546875" style="126" customWidth="1"/>
    <col min="14587" max="14587" width="14" style="126" customWidth="1"/>
    <col min="14588" max="14590" width="13.85546875" style="126" customWidth="1"/>
    <col min="14591" max="14591" width="4.42578125" style="126" customWidth="1"/>
    <col min="14592" max="14592" width="27.140625" style="126" customWidth="1"/>
    <col min="14593" max="14593" width="14.140625" style="126" customWidth="1"/>
    <col min="14594" max="14594" width="14.28515625" style="126" customWidth="1"/>
    <col min="14595" max="14595" width="14" style="126" customWidth="1"/>
    <col min="14596" max="14596" width="13.85546875" style="126" customWidth="1"/>
    <col min="14597" max="14597" width="14" style="126" customWidth="1"/>
    <col min="14598" max="14598" width="13.85546875" style="126" customWidth="1"/>
    <col min="14599" max="14599" width="16.7109375" style="126" customWidth="1"/>
    <col min="14600" max="14600" width="17" style="126" customWidth="1"/>
    <col min="14601" max="14827" width="9.140625" style="126"/>
    <col min="14828" max="14828" width="23.28515625" style="126" customWidth="1"/>
    <col min="14829" max="14829" width="12.7109375" style="126" customWidth="1"/>
    <col min="14830" max="14830" width="14.42578125" style="126" bestFit="1" customWidth="1"/>
    <col min="14831" max="14831" width="14" style="126" customWidth="1"/>
    <col min="14832" max="14832" width="14.42578125" style="126" bestFit="1" customWidth="1"/>
    <col min="14833" max="14833" width="14" style="126" customWidth="1"/>
    <col min="14834" max="14834" width="14" style="126" bestFit="1" customWidth="1"/>
    <col min="14835" max="14835" width="13.140625" style="126" customWidth="1"/>
    <col min="14836" max="14836" width="14.42578125" style="126" bestFit="1" customWidth="1"/>
    <col min="14837" max="14837" width="4.42578125" style="126" customWidth="1"/>
    <col min="14838" max="14838" width="17.5703125" style="126" customWidth="1"/>
    <col min="14839" max="14839" width="14.42578125" style="126" customWidth="1"/>
    <col min="14840" max="14840" width="14.42578125" style="126" bestFit="1" customWidth="1"/>
    <col min="14841" max="14841" width="14" style="126" customWidth="1"/>
    <col min="14842" max="14842" width="13.85546875" style="126" customWidth="1"/>
    <col min="14843" max="14843" width="14" style="126" customWidth="1"/>
    <col min="14844" max="14846" width="13.85546875" style="126" customWidth="1"/>
    <col min="14847" max="14847" width="4.42578125" style="126" customWidth="1"/>
    <col min="14848" max="14848" width="27.140625" style="126" customWidth="1"/>
    <col min="14849" max="14849" width="14.140625" style="126" customWidth="1"/>
    <col min="14850" max="14850" width="14.28515625" style="126" customWidth="1"/>
    <col min="14851" max="14851" width="14" style="126" customWidth="1"/>
    <col min="14852" max="14852" width="13.85546875" style="126" customWidth="1"/>
    <col min="14853" max="14853" width="14" style="126" customWidth="1"/>
    <col min="14854" max="14854" width="13.85546875" style="126" customWidth="1"/>
    <col min="14855" max="14855" width="16.7109375" style="126" customWidth="1"/>
    <col min="14856" max="14856" width="17" style="126" customWidth="1"/>
    <col min="14857" max="15083" width="9.140625" style="126"/>
    <col min="15084" max="15084" width="23.28515625" style="126" customWidth="1"/>
    <col min="15085" max="15085" width="12.7109375" style="126" customWidth="1"/>
    <col min="15086" max="15086" width="14.42578125" style="126" bestFit="1" customWidth="1"/>
    <col min="15087" max="15087" width="14" style="126" customWidth="1"/>
    <col min="15088" max="15088" width="14.42578125" style="126" bestFit="1" customWidth="1"/>
    <col min="15089" max="15089" width="14" style="126" customWidth="1"/>
    <col min="15090" max="15090" width="14" style="126" bestFit="1" customWidth="1"/>
    <col min="15091" max="15091" width="13.140625" style="126" customWidth="1"/>
    <col min="15092" max="15092" width="14.42578125" style="126" bestFit="1" customWidth="1"/>
    <col min="15093" max="15093" width="4.42578125" style="126" customWidth="1"/>
    <col min="15094" max="15094" width="17.5703125" style="126" customWidth="1"/>
    <col min="15095" max="15095" width="14.42578125" style="126" customWidth="1"/>
    <col min="15096" max="15096" width="14.42578125" style="126" bestFit="1" customWidth="1"/>
    <col min="15097" max="15097" width="14" style="126" customWidth="1"/>
    <col min="15098" max="15098" width="13.85546875" style="126" customWidth="1"/>
    <col min="15099" max="15099" width="14" style="126" customWidth="1"/>
    <col min="15100" max="15102" width="13.85546875" style="126" customWidth="1"/>
    <col min="15103" max="15103" width="4.42578125" style="126" customWidth="1"/>
    <col min="15104" max="15104" width="27.140625" style="126" customWidth="1"/>
    <col min="15105" max="15105" width="14.140625" style="126" customWidth="1"/>
    <col min="15106" max="15106" width="14.28515625" style="126" customWidth="1"/>
    <col min="15107" max="15107" width="14" style="126" customWidth="1"/>
    <col min="15108" max="15108" width="13.85546875" style="126" customWidth="1"/>
    <col min="15109" max="15109" width="14" style="126" customWidth="1"/>
    <col min="15110" max="15110" width="13.85546875" style="126" customWidth="1"/>
    <col min="15111" max="15111" width="16.7109375" style="126" customWidth="1"/>
    <col min="15112" max="15112" width="17" style="126" customWidth="1"/>
    <col min="15113" max="15339" width="9.140625" style="126"/>
    <col min="15340" max="15340" width="23.28515625" style="126" customWidth="1"/>
    <col min="15341" max="15341" width="12.7109375" style="126" customWidth="1"/>
    <col min="15342" max="15342" width="14.42578125" style="126" bestFit="1" customWidth="1"/>
    <col min="15343" max="15343" width="14" style="126" customWidth="1"/>
    <col min="15344" max="15344" width="14.42578125" style="126" bestFit="1" customWidth="1"/>
    <col min="15345" max="15345" width="14" style="126" customWidth="1"/>
    <col min="15346" max="15346" width="14" style="126" bestFit="1" customWidth="1"/>
    <col min="15347" max="15347" width="13.140625" style="126" customWidth="1"/>
    <col min="15348" max="15348" width="14.42578125" style="126" bestFit="1" customWidth="1"/>
    <col min="15349" max="15349" width="4.42578125" style="126" customWidth="1"/>
    <col min="15350" max="15350" width="17.5703125" style="126" customWidth="1"/>
    <col min="15351" max="15351" width="14.42578125" style="126" customWidth="1"/>
    <col min="15352" max="15352" width="14.42578125" style="126" bestFit="1" customWidth="1"/>
    <col min="15353" max="15353" width="14" style="126" customWidth="1"/>
    <col min="15354" max="15354" width="13.85546875" style="126" customWidth="1"/>
    <col min="15355" max="15355" width="14" style="126" customWidth="1"/>
    <col min="15356" max="15358" width="13.85546875" style="126" customWidth="1"/>
    <col min="15359" max="15359" width="4.42578125" style="126" customWidth="1"/>
    <col min="15360" max="15360" width="27.140625" style="126" customWidth="1"/>
    <col min="15361" max="15361" width="14.140625" style="126" customWidth="1"/>
    <col min="15362" max="15362" width="14.28515625" style="126" customWidth="1"/>
    <col min="15363" max="15363" width="14" style="126" customWidth="1"/>
    <col min="15364" max="15364" width="13.85546875" style="126" customWidth="1"/>
    <col min="15365" max="15365" width="14" style="126" customWidth="1"/>
    <col min="15366" max="15366" width="13.85546875" style="126" customWidth="1"/>
    <col min="15367" max="15367" width="16.7109375" style="126" customWidth="1"/>
    <col min="15368" max="15368" width="17" style="126" customWidth="1"/>
    <col min="15369" max="15595" width="9.140625" style="126"/>
    <col min="15596" max="15596" width="23.28515625" style="126" customWidth="1"/>
    <col min="15597" max="15597" width="12.7109375" style="126" customWidth="1"/>
    <col min="15598" max="15598" width="14.42578125" style="126" bestFit="1" customWidth="1"/>
    <col min="15599" max="15599" width="14" style="126" customWidth="1"/>
    <col min="15600" max="15600" width="14.42578125" style="126" bestFit="1" customWidth="1"/>
    <col min="15601" max="15601" width="14" style="126" customWidth="1"/>
    <col min="15602" max="15602" width="14" style="126" bestFit="1" customWidth="1"/>
    <col min="15603" max="15603" width="13.140625" style="126" customWidth="1"/>
    <col min="15604" max="15604" width="14.42578125" style="126" bestFit="1" customWidth="1"/>
    <col min="15605" max="15605" width="4.42578125" style="126" customWidth="1"/>
    <col min="15606" max="15606" width="17.5703125" style="126" customWidth="1"/>
    <col min="15607" max="15607" width="14.42578125" style="126" customWidth="1"/>
    <col min="15608" max="15608" width="14.42578125" style="126" bestFit="1" customWidth="1"/>
    <col min="15609" max="15609" width="14" style="126" customWidth="1"/>
    <col min="15610" max="15610" width="13.85546875" style="126" customWidth="1"/>
    <col min="15611" max="15611" width="14" style="126" customWidth="1"/>
    <col min="15612" max="15614" width="13.85546875" style="126" customWidth="1"/>
    <col min="15615" max="15615" width="4.42578125" style="126" customWidth="1"/>
    <col min="15616" max="15616" width="27.140625" style="126" customWidth="1"/>
    <col min="15617" max="15617" width="14.140625" style="126" customWidth="1"/>
    <col min="15618" max="15618" width="14.28515625" style="126" customWidth="1"/>
    <col min="15619" max="15619" width="14" style="126" customWidth="1"/>
    <col min="15620" max="15620" width="13.85546875" style="126" customWidth="1"/>
    <col min="15621" max="15621" width="14" style="126" customWidth="1"/>
    <col min="15622" max="15622" width="13.85546875" style="126" customWidth="1"/>
    <col min="15623" max="15623" width="16.7109375" style="126" customWidth="1"/>
    <col min="15624" max="15624" width="17" style="126" customWidth="1"/>
    <col min="15625" max="15851" width="9.140625" style="126"/>
    <col min="15852" max="15852" width="23.28515625" style="126" customWidth="1"/>
    <col min="15853" max="15853" width="12.7109375" style="126" customWidth="1"/>
    <col min="15854" max="15854" width="14.42578125" style="126" bestFit="1" customWidth="1"/>
    <col min="15855" max="15855" width="14" style="126" customWidth="1"/>
    <col min="15856" max="15856" width="14.42578125" style="126" bestFit="1" customWidth="1"/>
    <col min="15857" max="15857" width="14" style="126" customWidth="1"/>
    <col min="15858" max="15858" width="14" style="126" bestFit="1" customWidth="1"/>
    <col min="15859" max="15859" width="13.140625" style="126" customWidth="1"/>
    <col min="15860" max="15860" width="14.42578125" style="126" bestFit="1" customWidth="1"/>
    <col min="15861" max="15861" width="4.42578125" style="126" customWidth="1"/>
    <col min="15862" max="15862" width="17.5703125" style="126" customWidth="1"/>
    <col min="15863" max="15863" width="14.42578125" style="126" customWidth="1"/>
    <col min="15864" max="15864" width="14.42578125" style="126" bestFit="1" customWidth="1"/>
    <col min="15865" max="15865" width="14" style="126" customWidth="1"/>
    <col min="15866" max="15866" width="13.85546875" style="126" customWidth="1"/>
    <col min="15867" max="15867" width="14" style="126" customWidth="1"/>
    <col min="15868" max="15870" width="13.85546875" style="126" customWidth="1"/>
    <col min="15871" max="15871" width="4.42578125" style="126" customWidth="1"/>
    <col min="15872" max="15872" width="27.140625" style="126" customWidth="1"/>
    <col min="15873" max="15873" width="14.140625" style="126" customWidth="1"/>
    <col min="15874" max="15874" width="14.28515625" style="126" customWidth="1"/>
    <col min="15875" max="15875" width="14" style="126" customWidth="1"/>
    <col min="15876" max="15876" width="13.85546875" style="126" customWidth="1"/>
    <col min="15877" max="15877" width="14" style="126" customWidth="1"/>
    <col min="15878" max="15878" width="13.85546875" style="126" customWidth="1"/>
    <col min="15879" max="15879" width="16.7109375" style="126" customWidth="1"/>
    <col min="15880" max="15880" width="17" style="126" customWidth="1"/>
    <col min="15881" max="16107" width="9.140625" style="126"/>
    <col min="16108" max="16108" width="23.28515625" style="126" customWidth="1"/>
    <col min="16109" max="16109" width="12.7109375" style="126" customWidth="1"/>
    <col min="16110" max="16110" width="14.42578125" style="126" bestFit="1" customWidth="1"/>
    <col min="16111" max="16111" width="14" style="126" customWidth="1"/>
    <col min="16112" max="16112" width="14.42578125" style="126" bestFit="1" customWidth="1"/>
    <col min="16113" max="16113" width="14" style="126" customWidth="1"/>
    <col min="16114" max="16114" width="14" style="126" bestFit="1" customWidth="1"/>
    <col min="16115" max="16115" width="13.140625" style="126" customWidth="1"/>
    <col min="16116" max="16116" width="14.42578125" style="126" bestFit="1" customWidth="1"/>
    <col min="16117" max="16117" width="4.42578125" style="126" customWidth="1"/>
    <col min="16118" max="16118" width="17.5703125" style="126" customWidth="1"/>
    <col min="16119" max="16119" width="14.42578125" style="126" customWidth="1"/>
    <col min="16120" max="16120" width="14.42578125" style="126" bestFit="1" customWidth="1"/>
    <col min="16121" max="16121" width="14" style="126" customWidth="1"/>
    <col min="16122" max="16122" width="13.85546875" style="126" customWidth="1"/>
    <col min="16123" max="16123" width="14" style="126" customWidth="1"/>
    <col min="16124" max="16126" width="13.85546875" style="126" customWidth="1"/>
    <col min="16127" max="16127" width="4.42578125" style="126" customWidth="1"/>
    <col min="16128" max="16128" width="27.140625" style="126" customWidth="1"/>
    <col min="16129" max="16129" width="14.140625" style="126" customWidth="1"/>
    <col min="16130" max="16130" width="14.28515625" style="126" customWidth="1"/>
    <col min="16131" max="16131" width="14" style="126" customWidth="1"/>
    <col min="16132" max="16132" width="13.85546875" style="126" customWidth="1"/>
    <col min="16133" max="16133" width="14" style="126" customWidth="1"/>
    <col min="16134" max="16134" width="13.85546875" style="126" customWidth="1"/>
    <col min="16135" max="16135" width="16.7109375" style="126" customWidth="1"/>
    <col min="16136" max="16136" width="17" style="126" customWidth="1"/>
    <col min="16137" max="16384" width="9.140625" style="126"/>
  </cols>
  <sheetData>
    <row r="1" spans="1:29" x14ac:dyDescent="0.2">
      <c r="F1" s="221"/>
      <c r="G1" s="221"/>
      <c r="H1" s="221"/>
      <c r="I1" s="221"/>
      <c r="J1" s="221"/>
      <c r="K1" s="221"/>
      <c r="L1" s="221"/>
      <c r="M1" s="221"/>
      <c r="N1" s="221"/>
    </row>
    <row r="2" spans="1:29" x14ac:dyDescent="0.2">
      <c r="A2" s="267" t="s">
        <v>221</v>
      </c>
      <c r="B2" s="268"/>
      <c r="C2" s="269"/>
      <c r="D2" s="151"/>
      <c r="F2" s="267" t="s">
        <v>222</v>
      </c>
      <c r="G2" s="268"/>
      <c r="H2" s="269"/>
      <c r="I2" s="151"/>
      <c r="J2" s="124"/>
      <c r="K2" s="267" t="s">
        <v>223</v>
      </c>
      <c r="L2" s="268"/>
      <c r="M2" s="269"/>
      <c r="N2" s="151"/>
      <c r="P2" s="267" t="s">
        <v>224</v>
      </c>
      <c r="Q2" s="268"/>
      <c r="R2" s="269"/>
      <c r="S2" s="151"/>
      <c r="U2" s="267" t="s">
        <v>225</v>
      </c>
      <c r="V2" s="268"/>
      <c r="W2" s="269"/>
      <c r="X2" s="151"/>
      <c r="Z2" s="267" t="s">
        <v>226</v>
      </c>
      <c r="AA2" s="268"/>
      <c r="AB2" s="269"/>
      <c r="AC2" s="151"/>
    </row>
    <row r="3" spans="1:29" ht="25.5" x14ac:dyDescent="0.2">
      <c r="A3" s="140" t="s">
        <v>227</v>
      </c>
      <c r="B3" s="140" t="s">
        <v>4</v>
      </c>
      <c r="C3" s="140" t="s">
        <v>228</v>
      </c>
      <c r="D3" s="140" t="s">
        <v>229</v>
      </c>
      <c r="F3" s="140" t="s">
        <v>230</v>
      </c>
      <c r="G3" s="140" t="s">
        <v>4</v>
      </c>
      <c r="H3" s="140" t="s">
        <v>228</v>
      </c>
      <c r="I3" s="140" t="s">
        <v>229</v>
      </c>
      <c r="J3" s="124"/>
      <c r="K3" s="140" t="s">
        <v>231</v>
      </c>
      <c r="L3" s="140" t="s">
        <v>4</v>
      </c>
      <c r="M3" s="140" t="s">
        <v>228</v>
      </c>
      <c r="N3" s="140" t="s">
        <v>229</v>
      </c>
      <c r="P3" s="140" t="s">
        <v>232</v>
      </c>
      <c r="Q3" s="140" t="s">
        <v>4</v>
      </c>
      <c r="R3" s="140" t="s">
        <v>228</v>
      </c>
      <c r="S3" s="140" t="s">
        <v>229</v>
      </c>
      <c r="U3" s="140" t="s">
        <v>227</v>
      </c>
      <c r="V3" s="140" t="s">
        <v>4</v>
      </c>
      <c r="W3" s="140" t="s">
        <v>228</v>
      </c>
      <c r="X3" s="140" t="s">
        <v>229</v>
      </c>
      <c r="Z3" s="140" t="s">
        <v>233</v>
      </c>
      <c r="AA3" s="140" t="s">
        <v>4</v>
      </c>
      <c r="AB3" s="140" t="s">
        <v>228</v>
      </c>
      <c r="AC3" s="140" t="s">
        <v>229</v>
      </c>
    </row>
    <row r="4" spans="1:29" ht="25.5" x14ac:dyDescent="0.2">
      <c r="A4" s="138" t="s">
        <v>234</v>
      </c>
      <c r="B4" s="139">
        <v>2</v>
      </c>
      <c r="C4" s="133">
        <v>110</v>
      </c>
      <c r="D4" s="133">
        <f>C4*B4</f>
        <v>220</v>
      </c>
      <c r="E4" s="141"/>
      <c r="F4" s="138" t="s">
        <v>235</v>
      </c>
      <c r="G4" s="139">
        <v>1</v>
      </c>
      <c r="H4" s="133">
        <v>42</v>
      </c>
      <c r="I4" s="133">
        <f>H4*G4</f>
        <v>42</v>
      </c>
      <c r="J4" s="142"/>
      <c r="K4" s="138" t="s">
        <v>236</v>
      </c>
      <c r="L4" s="139">
        <v>2</v>
      </c>
      <c r="M4" s="133">
        <v>41.95</v>
      </c>
      <c r="N4" s="135">
        <f>M4*L4</f>
        <v>83.9</v>
      </c>
      <c r="O4" s="141"/>
      <c r="P4" s="138" t="s">
        <v>237</v>
      </c>
      <c r="Q4" s="139">
        <v>2</v>
      </c>
      <c r="R4" s="133">
        <v>159.19999999999999</v>
      </c>
      <c r="S4" s="133">
        <f>R4*Q4</f>
        <v>318.39999999999998</v>
      </c>
      <c r="T4" s="141"/>
      <c r="U4" s="138" t="s">
        <v>234</v>
      </c>
      <c r="V4" s="139">
        <v>2</v>
      </c>
      <c r="W4" s="133">
        <v>110</v>
      </c>
      <c r="X4" s="133">
        <f>W4*V4</f>
        <v>220</v>
      </c>
      <c r="Y4" s="141"/>
      <c r="Z4" s="138" t="s">
        <v>238</v>
      </c>
      <c r="AA4" s="139">
        <v>5</v>
      </c>
      <c r="AB4" s="133">
        <v>27.6</v>
      </c>
      <c r="AC4" s="133">
        <f>AB4*AA4</f>
        <v>138</v>
      </c>
    </row>
    <row r="5" spans="1:29" ht="38.25" x14ac:dyDescent="0.2">
      <c r="A5" s="138" t="s">
        <v>239</v>
      </c>
      <c r="B5" s="139">
        <v>2</v>
      </c>
      <c r="C5" s="133">
        <v>55</v>
      </c>
      <c r="D5" s="133">
        <f t="shared" ref="D5:D7" si="0">C5*B5</f>
        <v>110</v>
      </c>
      <c r="E5" s="141"/>
      <c r="F5" s="138" t="s">
        <v>240</v>
      </c>
      <c r="G5" s="139">
        <v>2</v>
      </c>
      <c r="H5" s="133">
        <v>32.700000000000003</v>
      </c>
      <c r="I5" s="133">
        <f t="shared" ref="I5:I11" si="1">H5*G5</f>
        <v>65.400000000000006</v>
      </c>
      <c r="J5" s="142"/>
      <c r="K5" s="138" t="s">
        <v>241</v>
      </c>
      <c r="L5" s="139">
        <v>2</v>
      </c>
      <c r="M5" s="133">
        <v>40</v>
      </c>
      <c r="N5" s="135">
        <f t="shared" ref="N5:N7" si="2">M5*L5</f>
        <v>80</v>
      </c>
      <c r="O5" s="141"/>
      <c r="P5" s="138" t="s">
        <v>242</v>
      </c>
      <c r="Q5" s="139">
        <v>2</v>
      </c>
      <c r="R5" s="133">
        <v>47.98</v>
      </c>
      <c r="S5" s="133">
        <f t="shared" ref="S5:S7" si="3">R5*Q5</f>
        <v>95.96</v>
      </c>
      <c r="T5" s="141"/>
      <c r="U5" s="138" t="s">
        <v>239</v>
      </c>
      <c r="V5" s="139">
        <v>2</v>
      </c>
      <c r="W5" s="133">
        <v>55</v>
      </c>
      <c r="X5" s="133">
        <f t="shared" ref="X5:X7" si="4">W5*V5</f>
        <v>110</v>
      </c>
      <c r="Y5" s="141"/>
      <c r="Z5" s="138" t="s">
        <v>243</v>
      </c>
      <c r="AA5" s="139">
        <v>3</v>
      </c>
      <c r="AB5" s="133">
        <v>39.15</v>
      </c>
      <c r="AC5" s="133">
        <f t="shared" ref="AC5:AC6" si="5">AB5*AA5</f>
        <v>117.45</v>
      </c>
    </row>
    <row r="6" spans="1:29" ht="38.25" x14ac:dyDescent="0.2">
      <c r="A6" s="138" t="s">
        <v>244</v>
      </c>
      <c r="B6" s="139">
        <v>2</v>
      </c>
      <c r="C6" s="133">
        <v>33.76</v>
      </c>
      <c r="D6" s="133">
        <f t="shared" si="0"/>
        <v>67.52</v>
      </c>
      <c r="E6" s="141"/>
      <c r="F6" s="138" t="s">
        <v>245</v>
      </c>
      <c r="G6" s="139">
        <v>2</v>
      </c>
      <c r="H6" s="133">
        <v>55</v>
      </c>
      <c r="I6" s="133">
        <f t="shared" si="1"/>
        <v>110</v>
      </c>
      <c r="J6" s="142"/>
      <c r="K6" s="138" t="s">
        <v>246</v>
      </c>
      <c r="L6" s="139">
        <v>2</v>
      </c>
      <c r="M6" s="133">
        <v>5.9</v>
      </c>
      <c r="N6" s="135">
        <f t="shared" si="2"/>
        <v>11.8</v>
      </c>
      <c r="O6" s="141"/>
      <c r="P6" s="138" t="s">
        <v>247</v>
      </c>
      <c r="Q6" s="139">
        <v>2</v>
      </c>
      <c r="R6" s="133">
        <v>64.45</v>
      </c>
      <c r="S6" s="133">
        <f t="shared" si="3"/>
        <v>128.9</v>
      </c>
      <c r="T6" s="141"/>
      <c r="U6" s="138" t="s">
        <v>244</v>
      </c>
      <c r="V6" s="139">
        <v>2</v>
      </c>
      <c r="W6" s="133">
        <v>33.76</v>
      </c>
      <c r="X6" s="133">
        <f t="shared" si="4"/>
        <v>67.52</v>
      </c>
      <c r="Y6" s="141"/>
      <c r="Z6" s="138" t="s">
        <v>248</v>
      </c>
      <c r="AA6" s="139">
        <v>1</v>
      </c>
      <c r="AB6" s="133">
        <v>42.9</v>
      </c>
      <c r="AC6" s="133">
        <f t="shared" si="5"/>
        <v>42.9</v>
      </c>
    </row>
    <row r="7" spans="1:29" ht="38.25" x14ac:dyDescent="0.2">
      <c r="A7" s="138" t="s">
        <v>249</v>
      </c>
      <c r="B7" s="139">
        <v>2</v>
      </c>
      <c r="C7" s="133">
        <v>46.05</v>
      </c>
      <c r="D7" s="133">
        <f t="shared" si="0"/>
        <v>92.1</v>
      </c>
      <c r="E7" s="141"/>
      <c r="F7" s="138" t="s">
        <v>250</v>
      </c>
      <c r="G7" s="139">
        <v>2</v>
      </c>
      <c r="H7" s="133">
        <v>42.89</v>
      </c>
      <c r="I7" s="133">
        <f t="shared" si="1"/>
        <v>85.78</v>
      </c>
      <c r="J7" s="142"/>
      <c r="K7" s="138" t="s">
        <v>248</v>
      </c>
      <c r="L7" s="139">
        <v>1</v>
      </c>
      <c r="M7" s="133">
        <v>42.9</v>
      </c>
      <c r="N7" s="135">
        <f t="shared" si="2"/>
        <v>42.9</v>
      </c>
      <c r="O7" s="141"/>
      <c r="P7" s="138" t="s">
        <v>251</v>
      </c>
      <c r="Q7" s="139">
        <v>2</v>
      </c>
      <c r="R7" s="133">
        <v>6.1</v>
      </c>
      <c r="S7" s="133">
        <f t="shared" si="3"/>
        <v>12.2</v>
      </c>
      <c r="T7" s="141"/>
      <c r="U7" s="138" t="s">
        <v>249</v>
      </c>
      <c r="V7" s="139">
        <v>2</v>
      </c>
      <c r="W7" s="133">
        <v>46.05</v>
      </c>
      <c r="X7" s="133">
        <f t="shared" si="4"/>
        <v>92.1</v>
      </c>
      <c r="Y7" s="141"/>
      <c r="Z7" s="138" t="s">
        <v>252</v>
      </c>
      <c r="AA7" s="139">
        <v>2</v>
      </c>
      <c r="AB7" s="133">
        <v>35</v>
      </c>
      <c r="AC7" s="133">
        <f>AB7*AA7</f>
        <v>70</v>
      </c>
    </row>
    <row r="8" spans="1:29" ht="38.25" x14ac:dyDescent="0.2">
      <c r="A8" s="138" t="s">
        <v>253</v>
      </c>
      <c r="B8" s="139">
        <v>2</v>
      </c>
      <c r="C8" s="133">
        <v>62.4</v>
      </c>
      <c r="D8" s="133">
        <f t="shared" ref="D8" si="6">C8*B8</f>
        <v>124.8</v>
      </c>
      <c r="E8" s="141"/>
      <c r="F8" s="138" t="s">
        <v>248</v>
      </c>
      <c r="G8" s="139">
        <v>1</v>
      </c>
      <c r="H8" s="133">
        <v>48.95</v>
      </c>
      <c r="I8" s="133">
        <f t="shared" si="1"/>
        <v>48.95</v>
      </c>
      <c r="J8" s="142"/>
      <c r="K8" s="138" t="s">
        <v>254</v>
      </c>
      <c r="L8" s="139">
        <v>2</v>
      </c>
      <c r="M8" s="133">
        <v>71.400000000000006</v>
      </c>
      <c r="N8" s="135">
        <f>M8*L8</f>
        <v>142.80000000000001</v>
      </c>
      <c r="O8" s="141"/>
      <c r="P8" s="138" t="s">
        <v>255</v>
      </c>
      <c r="Q8" s="139">
        <v>2</v>
      </c>
      <c r="R8" s="133">
        <v>25</v>
      </c>
      <c r="S8" s="133">
        <f>R8*Q8</f>
        <v>50</v>
      </c>
      <c r="T8" s="141"/>
      <c r="U8" s="138" t="s">
        <v>253</v>
      </c>
      <c r="V8" s="139">
        <v>2</v>
      </c>
      <c r="W8" s="133">
        <v>77.400000000000006</v>
      </c>
      <c r="X8" s="133">
        <f>W8*V8</f>
        <v>154.80000000000001</v>
      </c>
      <c r="Y8" s="141"/>
      <c r="Z8" s="138" t="s">
        <v>256</v>
      </c>
      <c r="AA8" s="139">
        <v>2</v>
      </c>
      <c r="AB8" s="133">
        <v>33.85</v>
      </c>
      <c r="AC8" s="133"/>
    </row>
    <row r="9" spans="1:29" ht="25.5" x14ac:dyDescent="0.2">
      <c r="A9" s="138" t="s">
        <v>246</v>
      </c>
      <c r="B9" s="139">
        <v>2</v>
      </c>
      <c r="C9" s="133">
        <v>5.9</v>
      </c>
      <c r="D9" s="133">
        <f t="shared" ref="D9" si="7">C9*B9</f>
        <v>11.8</v>
      </c>
      <c r="E9" s="141"/>
      <c r="F9" s="138" t="s">
        <v>257</v>
      </c>
      <c r="G9" s="139">
        <v>1</v>
      </c>
      <c r="H9" s="133">
        <v>7.38</v>
      </c>
      <c r="I9" s="133">
        <f t="shared" si="1"/>
        <v>7.38</v>
      </c>
      <c r="J9" s="142"/>
      <c r="K9" s="138" t="s">
        <v>258</v>
      </c>
      <c r="L9" s="139">
        <v>2</v>
      </c>
      <c r="M9" s="133">
        <v>8</v>
      </c>
      <c r="N9" s="135">
        <f>M9*L9</f>
        <v>16</v>
      </c>
      <c r="O9" s="141"/>
      <c r="P9" s="138" t="s">
        <v>259</v>
      </c>
      <c r="Q9" s="139">
        <v>2</v>
      </c>
      <c r="R9" s="133">
        <v>10.95</v>
      </c>
      <c r="S9" s="133">
        <f>R9*Q9</f>
        <v>21.9</v>
      </c>
      <c r="T9" s="141"/>
      <c r="U9" s="138" t="s">
        <v>246</v>
      </c>
      <c r="V9" s="139">
        <v>2</v>
      </c>
      <c r="W9" s="133">
        <v>5.89</v>
      </c>
      <c r="X9" s="133">
        <f>W9*V9</f>
        <v>11.78</v>
      </c>
      <c r="Y9" s="141"/>
      <c r="Z9" s="138" t="s">
        <v>260</v>
      </c>
      <c r="AA9" s="139">
        <v>1</v>
      </c>
      <c r="AB9" s="133">
        <v>9.74</v>
      </c>
      <c r="AC9" s="133">
        <f>AB9*AA9</f>
        <v>9.74</v>
      </c>
    </row>
    <row r="10" spans="1:29" ht="38.25" x14ac:dyDescent="0.2">
      <c r="A10" s="138"/>
      <c r="B10" s="139"/>
      <c r="C10" s="133"/>
      <c r="D10" s="133"/>
      <c r="E10" s="141"/>
      <c r="F10" s="138" t="s">
        <v>261</v>
      </c>
      <c r="G10" s="139">
        <v>2</v>
      </c>
      <c r="H10" s="133">
        <v>5.9</v>
      </c>
      <c r="I10" s="133">
        <f t="shared" si="1"/>
        <v>11.8</v>
      </c>
      <c r="J10" s="142"/>
      <c r="K10" s="138" t="s">
        <v>262</v>
      </c>
      <c r="L10" s="139">
        <v>2</v>
      </c>
      <c r="M10" s="133">
        <v>16</v>
      </c>
      <c r="N10" s="135">
        <f>M10*L10</f>
        <v>32</v>
      </c>
      <c r="O10" s="141"/>
      <c r="P10" s="138"/>
      <c r="Q10" s="139"/>
      <c r="R10" s="133"/>
      <c r="S10" s="133"/>
      <c r="T10" s="141"/>
      <c r="U10" s="138"/>
      <c r="V10" s="139"/>
      <c r="W10" s="133"/>
      <c r="X10" s="133"/>
      <c r="Y10" s="141"/>
      <c r="Z10" s="138" t="s">
        <v>263</v>
      </c>
      <c r="AA10" s="139">
        <v>2</v>
      </c>
      <c r="AB10" s="133">
        <v>52.71</v>
      </c>
      <c r="AC10" s="133">
        <f>AB10*AA10</f>
        <v>105.42</v>
      </c>
    </row>
    <row r="11" spans="1:29" x14ac:dyDescent="0.2">
      <c r="A11" s="138"/>
      <c r="B11" s="139"/>
      <c r="C11" s="133"/>
      <c r="D11" s="133"/>
      <c r="E11" s="141"/>
      <c r="F11" s="138" t="s">
        <v>264</v>
      </c>
      <c r="G11" s="139">
        <v>1</v>
      </c>
      <c r="H11" s="133">
        <v>71.930000000000007</v>
      </c>
      <c r="I11" s="133">
        <f t="shared" si="1"/>
        <v>71.930000000000007</v>
      </c>
      <c r="J11" s="142"/>
      <c r="K11" s="138"/>
      <c r="L11" s="139"/>
      <c r="M11" s="133"/>
      <c r="N11" s="135"/>
      <c r="O11" s="141"/>
      <c r="P11" s="138"/>
      <c r="Q11" s="139"/>
      <c r="R11" s="133"/>
      <c r="S11" s="133"/>
      <c r="T11" s="141"/>
      <c r="U11" s="138"/>
      <c r="V11" s="139"/>
      <c r="W11" s="133"/>
      <c r="X11" s="133"/>
      <c r="Y11" s="141"/>
      <c r="Z11" s="138"/>
      <c r="AA11" s="139"/>
      <c r="AB11" s="133"/>
      <c r="AC11" s="133">
        <f>AB11*AA11</f>
        <v>0</v>
      </c>
    </row>
    <row r="12" spans="1:29" x14ac:dyDescent="0.2">
      <c r="A12" s="138"/>
      <c r="B12" s="139"/>
      <c r="C12" s="133"/>
      <c r="D12" s="133"/>
      <c r="E12" s="141"/>
      <c r="F12" s="138" t="s">
        <v>265</v>
      </c>
      <c r="G12" s="139"/>
      <c r="H12" s="133"/>
      <c r="I12" s="133"/>
      <c r="J12" s="142"/>
      <c r="K12" s="138"/>
      <c r="L12" s="139"/>
      <c r="M12" s="133"/>
      <c r="N12" s="135"/>
      <c r="O12" s="141"/>
      <c r="P12" s="138"/>
      <c r="Q12" s="139"/>
      <c r="R12" s="133"/>
      <c r="S12" s="133"/>
      <c r="T12" s="141"/>
      <c r="U12" s="138"/>
      <c r="V12" s="139"/>
      <c r="W12" s="133"/>
      <c r="X12" s="133"/>
      <c r="Y12" s="141"/>
      <c r="Z12" s="138"/>
      <c r="AA12" s="139"/>
      <c r="AB12" s="133"/>
      <c r="AC12" s="133"/>
    </row>
    <row r="13" spans="1:29" ht="12.75" customHeight="1" x14ac:dyDescent="0.2">
      <c r="A13" s="267" t="s">
        <v>266</v>
      </c>
      <c r="B13" s="268"/>
      <c r="C13" s="269"/>
      <c r="D13" s="134">
        <f>SUM(D4:D11)</f>
        <v>626.22</v>
      </c>
      <c r="F13" s="267" t="s">
        <v>267</v>
      </c>
      <c r="G13" s="268"/>
      <c r="H13" s="269"/>
      <c r="I13" s="134">
        <f>SUM(I4:I11)</f>
        <v>443.24</v>
      </c>
      <c r="J13" s="125"/>
      <c r="K13" s="267" t="s">
        <v>268</v>
      </c>
      <c r="L13" s="268"/>
      <c r="M13" s="269"/>
      <c r="N13" s="153">
        <f>SUM(N4:N10)</f>
        <v>409.4</v>
      </c>
      <c r="P13" s="267" t="s">
        <v>269</v>
      </c>
      <c r="Q13" s="268"/>
      <c r="R13" s="269"/>
      <c r="S13" s="134">
        <f>SUM(S4:S11)</f>
        <v>627.36</v>
      </c>
      <c r="U13" s="267" t="s">
        <v>270</v>
      </c>
      <c r="V13" s="268"/>
      <c r="W13" s="269"/>
      <c r="X13" s="134">
        <f>SUM(X4:X11)</f>
        <v>656.2</v>
      </c>
      <c r="Z13" s="267" t="s">
        <v>271</v>
      </c>
      <c r="AA13" s="268"/>
      <c r="AB13" s="269"/>
      <c r="AC13" s="134">
        <f>SUM(AC4:AC11)</f>
        <v>483.51</v>
      </c>
    </row>
    <row r="14" spans="1:29" ht="25.5" x14ac:dyDescent="0.2">
      <c r="A14" s="270" t="s">
        <v>272</v>
      </c>
      <c r="B14" s="270"/>
      <c r="C14" s="270"/>
      <c r="D14" s="143">
        <f>D13/6</f>
        <v>104.37</v>
      </c>
      <c r="F14" s="270" t="s">
        <v>273</v>
      </c>
      <c r="G14" s="270"/>
      <c r="H14" s="270"/>
      <c r="I14" s="143">
        <f>I13/6</f>
        <v>73.87</v>
      </c>
      <c r="K14" s="140" t="s">
        <v>274</v>
      </c>
      <c r="L14" s="140"/>
      <c r="M14" s="140"/>
      <c r="N14" s="152">
        <f>N13/6</f>
        <v>68.23</v>
      </c>
      <c r="P14" s="270" t="s">
        <v>275</v>
      </c>
      <c r="Q14" s="270"/>
      <c r="R14" s="270"/>
      <c r="S14" s="143">
        <f>S13/6</f>
        <v>104.56</v>
      </c>
      <c r="U14" s="270" t="s">
        <v>276</v>
      </c>
      <c r="V14" s="270"/>
      <c r="W14" s="270"/>
      <c r="X14" s="143">
        <f>X13/6</f>
        <v>109.37</v>
      </c>
      <c r="Z14" s="270" t="s">
        <v>277</v>
      </c>
      <c r="AA14" s="270"/>
      <c r="AB14" s="270"/>
      <c r="AC14" s="143">
        <f>AC13/6</f>
        <v>80.59</v>
      </c>
    </row>
    <row r="15" spans="1:29" x14ac:dyDescent="0.2">
      <c r="F15" s="144"/>
      <c r="G15" s="144"/>
      <c r="I15" s="146"/>
      <c r="M15" s="147"/>
      <c r="N15" s="146"/>
      <c r="S15" s="146"/>
    </row>
    <row r="16" spans="1:29" x14ac:dyDescent="0.2">
      <c r="F16" s="144"/>
      <c r="G16" s="144"/>
      <c r="I16" s="148"/>
      <c r="M16" s="147"/>
      <c r="N16" s="126"/>
      <c r="R16" s="147"/>
      <c r="U16" s="144"/>
      <c r="V16" s="144"/>
    </row>
    <row r="17" spans="6:19" x14ac:dyDescent="0.2">
      <c r="I17" s="148"/>
      <c r="K17" s="141"/>
      <c r="L17" s="141"/>
      <c r="S17" s="173"/>
    </row>
    <row r="18" spans="6:19" x14ac:dyDescent="0.2">
      <c r="F18" s="127"/>
      <c r="G18" s="127"/>
      <c r="I18" s="148"/>
      <c r="K18" s="141"/>
      <c r="L18" s="141"/>
      <c r="S18" s="173"/>
    </row>
    <row r="19" spans="6:19" x14ac:dyDescent="0.2">
      <c r="F19" s="149"/>
      <c r="G19" s="149"/>
      <c r="I19" s="148"/>
      <c r="K19" s="141"/>
      <c r="L19" s="141"/>
    </row>
    <row r="20" spans="6:19" x14ac:dyDescent="0.2">
      <c r="F20" s="149"/>
      <c r="G20" s="149"/>
      <c r="I20" s="148"/>
      <c r="K20" s="141"/>
      <c r="L20" s="141"/>
    </row>
    <row r="21" spans="6:19" x14ac:dyDescent="0.2">
      <c r="F21" s="149"/>
      <c r="G21" s="149"/>
      <c r="I21" s="148"/>
      <c r="K21" s="141"/>
      <c r="L21" s="141"/>
    </row>
    <row r="22" spans="6:19" x14ac:dyDescent="0.2">
      <c r="F22" s="149"/>
      <c r="G22" s="149"/>
      <c r="I22" s="148"/>
      <c r="K22" s="141"/>
      <c r="L22" s="141"/>
    </row>
    <row r="23" spans="6:19" x14ac:dyDescent="0.2">
      <c r="F23" s="149"/>
      <c r="G23" s="149"/>
      <c r="I23" s="148"/>
      <c r="K23" s="141"/>
      <c r="L23" s="141"/>
    </row>
    <row r="24" spans="6:19" x14ac:dyDescent="0.2">
      <c r="F24" s="149"/>
      <c r="G24" s="149"/>
      <c r="I24" s="148"/>
      <c r="K24" s="141"/>
      <c r="L24" s="141"/>
    </row>
    <row r="25" spans="6:19" x14ac:dyDescent="0.2">
      <c r="I25" s="148"/>
      <c r="K25" s="141"/>
      <c r="L25" s="141"/>
    </row>
    <row r="26" spans="6:19" ht="15" x14ac:dyDescent="0.2">
      <c r="I26" s="148"/>
      <c r="K26" s="150"/>
      <c r="L26" s="141"/>
    </row>
    <row r="27" spans="6:19" x14ac:dyDescent="0.2">
      <c r="I27" s="148"/>
      <c r="K27" s="141"/>
      <c r="L27" s="141"/>
    </row>
    <row r="28" spans="6:19" x14ac:dyDescent="0.2">
      <c r="I28" s="148"/>
      <c r="K28" s="141"/>
      <c r="L28" s="141"/>
    </row>
    <row r="29" spans="6:19" x14ac:dyDescent="0.2">
      <c r="I29" s="148"/>
      <c r="K29" s="141"/>
      <c r="L29" s="141"/>
    </row>
    <row r="30" spans="6:19" x14ac:dyDescent="0.2">
      <c r="I30" s="148"/>
      <c r="K30" s="141"/>
      <c r="L30" s="141"/>
    </row>
    <row r="31" spans="6:19" x14ac:dyDescent="0.2">
      <c r="I31" s="148"/>
      <c r="K31" s="141"/>
      <c r="L31" s="141"/>
    </row>
  </sheetData>
  <mergeCells count="18">
    <mergeCell ref="A2:C2"/>
    <mergeCell ref="F13:H13"/>
    <mergeCell ref="P13:R13"/>
    <mergeCell ref="Z2:AB2"/>
    <mergeCell ref="U14:W14"/>
    <mergeCell ref="Z14:AB14"/>
    <mergeCell ref="U13:W13"/>
    <mergeCell ref="Z13:AB13"/>
    <mergeCell ref="K13:M13"/>
    <mergeCell ref="A13:C13"/>
    <mergeCell ref="A14:C14"/>
    <mergeCell ref="F14:H14"/>
    <mergeCell ref="P14:R14"/>
    <mergeCell ref="F1:N1"/>
    <mergeCell ref="F2:H2"/>
    <mergeCell ref="K2:M2"/>
    <mergeCell ref="P2:R2"/>
    <mergeCell ref="U2:W2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Quadro Geral</vt:lpstr>
      <vt:lpstr>1 - Encarregado Geral</vt:lpstr>
      <vt:lpstr>2 - Cozinheiro</vt:lpstr>
      <vt:lpstr>3 - Copeiro</vt:lpstr>
      <vt:lpstr>4 - Garçom</vt:lpstr>
      <vt:lpstr>5 - Recepcionista</vt:lpstr>
      <vt:lpstr>6 - Carregador</vt:lpstr>
      <vt:lpstr>Memória de Cálculo e Fundamento</vt:lpstr>
      <vt:lpstr>Uniformes</vt:lpstr>
      <vt:lpstr>Materiais e Equipamentos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Jaqueline Souto Mangabeira Binicheski</dc:creator>
  <cp:keywords/>
  <dc:description/>
  <cp:lastModifiedBy>Teliana Maria Lopes Bezerra</cp:lastModifiedBy>
  <cp:revision/>
  <dcterms:created xsi:type="dcterms:W3CDTF">2008-06-24T14:14:08Z</dcterms:created>
  <dcterms:modified xsi:type="dcterms:W3CDTF">2024-05-02T15:45:53Z</dcterms:modified>
  <cp:category/>
  <cp:contentStatus/>
</cp:coreProperties>
</file>